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RSO\Desktop\"/>
    </mc:Choice>
  </mc:AlternateContent>
  <xr:revisionPtr revIDLastSave="0" documentId="8_{93822A4D-16AF-499F-9E69-C0C91AAEA3BD}" xr6:coauthVersionLast="45" xr6:coauthVersionMax="45" xr10:uidLastSave="{00000000-0000-0000-0000-000000000000}"/>
  <bookViews>
    <workbookView xWindow="28680" yWindow="-5520" windowWidth="38640" windowHeight="21240" tabRatio="794" firstSheet="8" activeTab="8" xr2:uid="{00000000-000D-0000-FFFF-FFFF00000000}"/>
  </bookViews>
  <sheets>
    <sheet name="#0664 Academy Positive Learning" sheetId="57" r:id="rId1"/>
    <sheet name="#1461 Inlet Grove Comm. HS " sheetId="75" r:id="rId2"/>
    <sheet name="#1571 South Tech Charter Acad" sheetId="95" state="hidden" r:id="rId3"/>
    <sheet name="#2521 Ed Venture " sheetId="63" r:id="rId4"/>
    <sheet name="#2531 Potentials " sheetId="85" r:id="rId5"/>
    <sheet name="#2791 The Learning Center @ Els" sheetId="92" r:id="rId6"/>
    <sheet name="#2801 Palm Beach Maritime Acad " sheetId="83" r:id="rId7"/>
    <sheet name="#2911 Western Academy" sheetId="98" r:id="rId8"/>
    <sheet name="#2941 Palm Beach School Autism " sheetId="84" r:id="rId9"/>
    <sheet name="#3083 The Learning Acad @ Els " sheetId="91" r:id="rId10"/>
    <sheet name="#3345 Gulfstream Goodwill Life " sheetId="70" r:id="rId11"/>
    <sheet name="#3381 Imagine Schools " sheetId="74" r:id="rId12"/>
    <sheet name="#3382 Glades Academy " sheetId="69" r:id="rId13"/>
    <sheet name="#3385 Bright Futures Academy " sheetId="61" r:id="rId14"/>
    <sheet name="#3386 Toussaint L'Ouverture " sheetId="97" r:id="rId15"/>
    <sheet name="#3391 Seagull Academy Ind. Liv" sheetId="94" r:id="rId16"/>
    <sheet name="#3394 Montessori Acad Early  " sheetId="81" r:id="rId17"/>
    <sheet name="#3395 Somerset Academy JFK " sheetId="76" r:id="rId18"/>
    <sheet name="#3396 G-Star of the Arts " sheetId="67" r:id="rId19"/>
    <sheet name="#3398 Everglades Preparatory " sheetId="64" r:id="rId20"/>
    <sheet name="#3400 Believers Academy " sheetId="58" r:id="rId21"/>
    <sheet name="#3401 Quantum High School " sheetId="86" r:id="rId22"/>
    <sheet name="#3413 Somerset Acad Boca East" sheetId="103" r:id="rId23"/>
    <sheet name="#3421 Worthington High School" sheetId="99" r:id="rId24"/>
    <sheet name=" #3431 Renaissance CS @ WPB" sheetId="90" r:id="rId25"/>
    <sheet name="#3441 South Tech Preparatory A " sheetId="128" state="hidden" r:id="rId26"/>
    <sheet name="#3924 PB Maritime Academy HS " sheetId="119" r:id="rId27"/>
    <sheet name="#3941 Ben Gamla " sheetId="59" r:id="rId28"/>
    <sheet name="#3961 Gardens Schl Tech Arts" sheetId="68" r:id="rId29"/>
    <sheet name="#3971 Palm Beach Preparatory  " sheetId="80" r:id="rId30"/>
    <sheet name="#4000 Palms West Charter School" sheetId="88" r:id="rId31"/>
    <sheet name="#4001 Renaissance CS @ Welling " sheetId="110" r:id="rId32"/>
    <sheet name="#4002 Renaissance CS @ Summit " sheetId="89" r:id="rId33"/>
    <sheet name="#4012 Somerset Canyons Middle  " sheetId="105" r:id="rId34"/>
    <sheet name="#4013 Somerset Acad Canyons HS " sheetId="100" r:id="rId35"/>
    <sheet name="#4020 Franklin Academy &quot;B&quot; " sheetId="66" r:id="rId36"/>
    <sheet name="#4030 Olympus International Aca" sheetId="130" r:id="rId37"/>
    <sheet name="#4031 Somerset Academy of Arts" sheetId="132" r:id="rId38"/>
    <sheet name="#4041 Somerset Acad Boca Middle" sheetId="104" r:id="rId39"/>
    <sheet name="#4050 Renaissance CS @ Cypress" sheetId="111" r:id="rId40"/>
    <sheet name="#4051 Renaissance CS @ Central " sheetId="106" r:id="rId41"/>
    <sheet name="#4061 Franklin Academy - PBG" sheetId="117" r:id="rId42"/>
    <sheet name="#4080 University Prep Academy" sheetId="120" r:id="rId43"/>
    <sheet name="#4081 Florida Futures Academy N" sheetId="121" r:id="rId44"/>
    <sheet name="#4090 Sprts Leadership Mgmt" sheetId="122" r:id="rId45"/>
    <sheet name="#4091 Somerset Acad Lakes" sheetId="124" r:id="rId46"/>
    <sheet name="#4100 ConnectionsEd.CenterPB" sheetId="123" r:id="rId47"/>
    <sheet name="#4102 Bridge Prep Academy" sheetId="126" r:id="rId48"/>
    <sheet name="#4103 SLAM Boca MiddleHigh" sheetId="127" r:id="rId49"/>
    <sheet name="#4111 SLAM Academy High School" sheetId="131" r:id="rId50"/>
    <sheet name="#4121 South Tech Success" sheetId="133" state="hidden" r:id="rId51"/>
  </sheets>
  <definedNames>
    <definedName name="Indirect_Cost_Plan___2015_16">#REF!</definedName>
    <definedName name="_xlnm.Print_Area" localSheetId="24">' #3431 Renaissance CS @ WPB'!$B$1:$S$43</definedName>
    <definedName name="_xlnm.Print_Area" localSheetId="0">'#0664 Academy Positive Learning'!$B$1:$S$34</definedName>
    <definedName name="_xlnm.Print_Area" localSheetId="1">'#1461 Inlet Grove Comm. HS '!$B$1:$S$32</definedName>
    <definedName name="_xlnm.Print_Area" localSheetId="2">'#1571 South Tech Charter Acad'!$B$1:$S$39</definedName>
    <definedName name="_xlnm.Print_Area" localSheetId="3">'#2521 Ed Venture '!$B$1:$S$45</definedName>
    <definedName name="_xlnm.Print_Area" localSheetId="4">'#2531 Potentials '!$B$1:$S$41</definedName>
    <definedName name="_xlnm.Print_Area" localSheetId="5">'#2791 The Learning Center @ Els'!$B$1:$S$41</definedName>
    <definedName name="_xlnm.Print_Area" localSheetId="6">'#2801 Palm Beach Maritime Acad '!$B$1:$S$41</definedName>
    <definedName name="_xlnm.Print_Area" localSheetId="7">'#2911 Western Academy'!$B$1:$S$35</definedName>
    <definedName name="_xlnm.Print_Area" localSheetId="8">'#2941 Palm Beach School Autism '!$B$1:$S$40</definedName>
    <definedName name="_xlnm.Print_Area" localSheetId="9">'#3083 The Learning Acad @ Els '!$B$1:$S$41</definedName>
    <definedName name="_xlnm.Print_Area" localSheetId="10">'#3345 Gulfstream Goodwill Life '!$B$1:$S$41</definedName>
    <definedName name="_xlnm.Print_Area" localSheetId="11">'#3381 Imagine Schools '!$B$1:$S$43</definedName>
    <definedName name="_xlnm.Print_Area" localSheetId="12">'#3382 Glades Academy '!$B$1:$S$44</definedName>
    <definedName name="_xlnm.Print_Area" localSheetId="13">'#3385 Bright Futures Academy '!$B$1:$S$42</definedName>
    <definedName name="_xlnm.Print_Area" localSheetId="14">'#3386 Toussaint L''Ouverture '!$B$1:$S$37</definedName>
    <definedName name="_xlnm.Print_Area" localSheetId="15">'#3391 Seagull Academy Ind. Liv'!$B$1:$S$40</definedName>
    <definedName name="_xlnm.Print_Area" localSheetId="16">'#3394 Montessori Acad Early  '!$B$1:$S$36</definedName>
    <definedName name="_xlnm.Print_Area" localSheetId="17">'#3395 Somerset Academy JFK '!$B$1:$S$39</definedName>
    <definedName name="_xlnm.Print_Area" localSheetId="18">'#3396 G-Star of the Arts '!$B$1:$S$40</definedName>
    <definedName name="_xlnm.Print_Area" localSheetId="19">'#3398 Everglades Preparatory '!$B$1:$S$41</definedName>
    <definedName name="_xlnm.Print_Area" localSheetId="20">'#3400 Believers Academy '!$B$1:$S$40</definedName>
    <definedName name="_xlnm.Print_Area" localSheetId="21">'#3401 Quantum High School '!$B$1:$S$40</definedName>
    <definedName name="_xlnm.Print_Area" localSheetId="22">'#3413 Somerset Acad Boca East'!$B$1:$S$41</definedName>
    <definedName name="_xlnm.Print_Area" localSheetId="23">'#3421 Worthington High School'!$B$1:$S$32</definedName>
    <definedName name="_xlnm.Print_Area" localSheetId="25">'#3441 South Tech Preparatory A '!$B$1:$S$39</definedName>
    <definedName name="_xlnm.Print_Area" localSheetId="26">'#3924 PB Maritime Academy HS '!$B$1:$S$39</definedName>
    <definedName name="_xlnm.Print_Area" localSheetId="27">'#3941 Ben Gamla '!$B$1:$S$31</definedName>
    <definedName name="_xlnm.Print_Area" localSheetId="28">'#3961 Gardens Schl Tech Arts'!$B$1:$S$40</definedName>
    <definedName name="_xlnm.Print_Area" localSheetId="29">'#3971 Palm Beach Preparatory  '!$B$1:$S$40</definedName>
    <definedName name="_xlnm.Print_Area" localSheetId="30">'#4000 Palms West Charter School'!$B$1:$S$39</definedName>
    <definedName name="_xlnm.Print_Area" localSheetId="31">'#4001 Renaissance CS @ Welling '!$B$1:$S$41</definedName>
    <definedName name="_xlnm.Print_Area" localSheetId="32">'#4002 Renaissance CS @ Summit '!$B$27:$S$29</definedName>
    <definedName name="_xlnm.Print_Area" localSheetId="33">'#4012 Somerset Canyons Middle  '!$B$1:$S$39</definedName>
    <definedName name="_xlnm.Print_Area" localSheetId="34">'#4013 Somerset Acad Canyons HS '!$B$1:$S$32</definedName>
    <definedName name="_xlnm.Print_Area" localSheetId="35">'#4020 Franklin Academy "B" '!$B$1:$S$39</definedName>
    <definedName name="_xlnm.Print_Area" localSheetId="36">'#4030 Olympus International Aca'!$B$1:$S$42</definedName>
    <definedName name="_xlnm.Print_Area" localSheetId="37">'#4031 Somerset Academy of Arts'!$B$1:$S$38</definedName>
    <definedName name="_xlnm.Print_Area" localSheetId="38">'#4041 Somerset Acad Boca Middle'!$B$1:$S$39</definedName>
    <definedName name="_xlnm.Print_Area" localSheetId="39">'#4050 Renaissance CS @ Cypress'!$B$1:$S$39</definedName>
    <definedName name="_xlnm.Print_Area" localSheetId="40">'#4051 Renaissance CS @ Central '!$B$1:$S$40</definedName>
    <definedName name="_xlnm.Print_Area" localSheetId="41">'#4061 Franklin Academy - PBG'!$B$1:$S$39</definedName>
    <definedName name="_xlnm.Print_Area" localSheetId="42">'#4080 University Prep Academy'!$B$1:$S$40</definedName>
    <definedName name="_xlnm.Print_Area" localSheetId="43">'#4081 Florida Futures Academy N'!$B$1:$S$40</definedName>
    <definedName name="_xlnm.Print_Area" localSheetId="44">'#4090 Sprts Leadership Mgmt'!$B$1:$S$42</definedName>
    <definedName name="_xlnm.Print_Area" localSheetId="45">'#4091 Somerset Acad Lakes'!$B$1:$S$44</definedName>
    <definedName name="_xlnm.Print_Area" localSheetId="46">'#4100 ConnectionsEd.CenterPB'!$B$1:$S$42</definedName>
    <definedName name="_xlnm.Print_Area" localSheetId="47">'#4102 Bridge Prep Academy'!$B$1:$S$38</definedName>
    <definedName name="_xlnm.Print_Area" localSheetId="48">'#4103 SLAM Boca MiddleHigh'!$B$1:$S$39</definedName>
    <definedName name="_xlnm.Print_Area" localSheetId="49">'#4111 SLAM Academy High School'!$B$1:$S$41</definedName>
    <definedName name="_xlnm.Print_Area" localSheetId="50">'#4121 South Tech Success'!$B$1:$S$39</definedName>
  </definedNames>
  <calcPr calcId="191029"/>
</workbook>
</file>

<file path=xl/calcChain.xml><?xml version="1.0" encoding="utf-8"?>
<calcChain xmlns="http://schemas.openxmlformats.org/spreadsheetml/2006/main">
  <c r="Q7" i="84" l="1"/>
  <c r="Q8" i="126"/>
  <c r="Q10" i="90" l="1"/>
  <c r="Q9" i="69" l="1"/>
  <c r="Q10" i="69"/>
  <c r="Q11" i="69"/>
  <c r="Q7" i="106" l="1"/>
  <c r="Q7" i="120" l="1"/>
  <c r="Q7" i="110"/>
  <c r="Q7" i="119"/>
  <c r="Q7" i="90"/>
  <c r="Q7" i="69"/>
  <c r="Q7" i="83"/>
  <c r="Q7" i="75"/>
  <c r="Q7" i="63" l="1"/>
  <c r="Q8" i="121" l="1"/>
  <c r="R10" i="132"/>
  <c r="Q10" i="132"/>
  <c r="S7" i="132"/>
  <c r="N10" i="132"/>
  <c r="M10" i="132"/>
  <c r="O7" i="132"/>
  <c r="Q7" i="80"/>
  <c r="Q8" i="64"/>
  <c r="N8" i="64"/>
  <c r="Q7" i="124" l="1"/>
  <c r="Q7" i="122"/>
  <c r="Q7" i="111"/>
  <c r="S7" i="99"/>
  <c r="R10" i="131" l="1"/>
  <c r="N10" i="131"/>
  <c r="M10" i="131"/>
  <c r="S7" i="131"/>
  <c r="O7" i="131"/>
  <c r="Q9" i="83"/>
  <c r="O8" i="94" l="1"/>
  <c r="Q7" i="89" l="1"/>
  <c r="Q8" i="63" l="1"/>
  <c r="N8" i="63"/>
  <c r="Q8" i="131" l="1"/>
  <c r="Q10" i="131" s="1"/>
  <c r="Q7" i="81" l="1"/>
  <c r="Q7" i="123" l="1"/>
  <c r="Q8" i="80" l="1"/>
  <c r="Q7" i="58"/>
  <c r="Q8" i="81" l="1"/>
  <c r="Q7" i="61"/>
  <c r="Q7" i="70"/>
  <c r="N7" i="70"/>
  <c r="Q7" i="76" l="1"/>
  <c r="Q8" i="98"/>
  <c r="Q7" i="57"/>
  <c r="Q10" i="130" l="1"/>
  <c r="S10" i="130" s="1"/>
  <c r="S10" i="69"/>
  <c r="O10" i="69"/>
  <c r="S10" i="90" l="1"/>
  <c r="R12" i="90"/>
  <c r="O10" i="90"/>
  <c r="Q7" i="64" l="1"/>
  <c r="Q8" i="111" l="1"/>
  <c r="N8" i="111"/>
  <c r="Q7" i="59"/>
  <c r="Q8" i="85"/>
  <c r="N8" i="85"/>
  <c r="Q7" i="88" l="1"/>
  <c r="Q8" i="123" l="1"/>
  <c r="N8" i="123"/>
  <c r="Q9" i="98"/>
  <c r="Q8" i="75" l="1"/>
  <c r="S10" i="74" l="1"/>
  <c r="R12" i="74" l="1"/>
  <c r="Q12" i="74"/>
  <c r="N12" i="74"/>
  <c r="M12" i="74"/>
  <c r="O10" i="74"/>
  <c r="S11" i="130" l="1"/>
  <c r="S8" i="130"/>
  <c r="S13" i="130" s="1"/>
  <c r="O10" i="130"/>
  <c r="O8" i="130"/>
  <c r="O13" i="130" s="1"/>
  <c r="R13" i="130"/>
  <c r="Q13" i="130"/>
  <c r="N13" i="130"/>
  <c r="M13" i="130"/>
  <c r="S11" i="69" l="1"/>
  <c r="S9" i="83" l="1"/>
  <c r="O9" i="83"/>
  <c r="Q9" i="123" l="1"/>
  <c r="Q9" i="90" l="1"/>
  <c r="Q12" i="90" s="1"/>
  <c r="K8" i="111" l="1"/>
  <c r="N7" i="64" l="1"/>
  <c r="K9" i="69" l="1"/>
  <c r="O11" i="69" l="1"/>
  <c r="N9" i="90" l="1"/>
  <c r="N12" i="90" s="1"/>
  <c r="M9" i="90"/>
  <c r="M12" i="90" s="1"/>
  <c r="S8" i="126" l="1"/>
  <c r="M12" i="124" l="1"/>
  <c r="S9" i="63" l="1"/>
  <c r="O9" i="63" l="1"/>
  <c r="H9" i="63"/>
  <c r="G9" i="63"/>
  <c r="S9" i="69" l="1"/>
  <c r="S9" i="90"/>
  <c r="O9" i="90"/>
  <c r="O9" i="69" l="1"/>
  <c r="H9" i="90" l="1"/>
  <c r="G9" i="90"/>
  <c r="O8" i="126"/>
  <c r="R10" i="133" l="1"/>
  <c r="Q10" i="133"/>
  <c r="N10" i="133"/>
  <c r="M10" i="133"/>
  <c r="S8" i="133"/>
  <c r="S10" i="133" s="1"/>
  <c r="O8" i="133"/>
  <c r="O10" i="133" s="1"/>
  <c r="S8" i="132"/>
  <c r="S10" i="132" s="1"/>
  <c r="O8" i="132"/>
  <c r="O10" i="132" s="1"/>
  <c r="S8" i="131"/>
  <c r="S10" i="131" s="1"/>
  <c r="O8" i="131"/>
  <c r="O10" i="131" s="1"/>
  <c r="L8" i="124" l="1"/>
  <c r="I8" i="124"/>
  <c r="J8" i="124"/>
  <c r="H8" i="124"/>
  <c r="G8" i="124"/>
  <c r="L8" i="122"/>
  <c r="J8" i="122"/>
  <c r="I8" i="122"/>
  <c r="H8" i="122"/>
  <c r="G8" i="122"/>
  <c r="L8" i="111"/>
  <c r="J8" i="111"/>
  <c r="I8" i="111"/>
  <c r="H8" i="111"/>
  <c r="G8" i="111"/>
  <c r="L8" i="110"/>
  <c r="J8" i="110"/>
  <c r="I8" i="110"/>
  <c r="H8" i="110"/>
  <c r="G8" i="110"/>
  <c r="L8" i="80"/>
  <c r="J8" i="80"/>
  <c r="I8" i="80"/>
  <c r="H8" i="80"/>
  <c r="G8" i="80"/>
  <c r="L8" i="81" l="1"/>
  <c r="L9" i="81" s="1"/>
  <c r="J8" i="81"/>
  <c r="J9" i="81" s="1"/>
  <c r="I8" i="81"/>
  <c r="I9" i="81" s="1"/>
  <c r="H8" i="81"/>
  <c r="H9" i="81" s="1"/>
  <c r="G8" i="81"/>
  <c r="G9" i="81" s="1"/>
  <c r="L8" i="61"/>
  <c r="J8" i="61"/>
  <c r="I8" i="61"/>
  <c r="H8" i="61"/>
  <c r="G8" i="61"/>
  <c r="J8" i="69"/>
  <c r="I8" i="69"/>
  <c r="L8" i="84" l="1"/>
  <c r="J9" i="84"/>
  <c r="J8" i="84"/>
  <c r="I8" i="84"/>
  <c r="H8" i="84"/>
  <c r="G8" i="84"/>
  <c r="G9" i="98" l="1"/>
  <c r="L9" i="98"/>
  <c r="J9" i="98"/>
  <c r="I9" i="98"/>
  <c r="H9" i="98"/>
  <c r="S7" i="84" l="1"/>
  <c r="O7" i="88" l="1"/>
  <c r="S7" i="88"/>
  <c r="S10" i="126" l="1"/>
  <c r="R10" i="126"/>
  <c r="Q10" i="126"/>
  <c r="M10" i="126"/>
  <c r="N10" i="126"/>
  <c r="O10" i="126"/>
  <c r="N10" i="127" l="1"/>
  <c r="M10" i="127"/>
  <c r="R10" i="127"/>
  <c r="Q10" i="127"/>
  <c r="S8" i="127"/>
  <c r="S10" i="127" s="1"/>
  <c r="O8" i="127"/>
  <c r="K8" i="127"/>
  <c r="S8" i="124"/>
  <c r="O8" i="124"/>
  <c r="S8" i="122"/>
  <c r="O8" i="122"/>
  <c r="S9" i="74"/>
  <c r="O9" i="74"/>
  <c r="S8" i="98"/>
  <c r="O8" i="98"/>
  <c r="R11" i="98"/>
  <c r="Q11" i="98"/>
  <c r="N11" i="98"/>
  <c r="M11" i="98"/>
  <c r="S9" i="75" l="1"/>
  <c r="R11" i="83" l="1"/>
  <c r="Q11" i="83"/>
  <c r="N11" i="83"/>
  <c r="M11" i="83"/>
  <c r="R10" i="120" l="1"/>
  <c r="Q10" i="120"/>
  <c r="N10" i="120"/>
  <c r="M10" i="120"/>
  <c r="R10" i="111"/>
  <c r="Q10" i="111"/>
  <c r="N10" i="111"/>
  <c r="M10" i="111"/>
  <c r="K8" i="100"/>
  <c r="R10" i="105"/>
  <c r="Q10" i="105"/>
  <c r="N10" i="105"/>
  <c r="M10" i="105"/>
  <c r="R11" i="89"/>
  <c r="Q11" i="89"/>
  <c r="N11" i="89"/>
  <c r="R10" i="59" l="1"/>
  <c r="Q10" i="59"/>
  <c r="N10" i="59"/>
  <c r="M10" i="59"/>
  <c r="E39" i="128"/>
  <c r="R11" i="128"/>
  <c r="Q11" i="128"/>
  <c r="N11" i="128"/>
  <c r="M11" i="128"/>
  <c r="S9" i="128"/>
  <c r="O9" i="128"/>
  <c r="S8" i="128"/>
  <c r="O8" i="128"/>
  <c r="S7" i="128"/>
  <c r="O7" i="128"/>
  <c r="S11" i="128" l="1"/>
  <c r="O11" i="128"/>
  <c r="O10" i="127" l="1"/>
  <c r="K8" i="121" l="1"/>
  <c r="H8" i="105"/>
  <c r="I8" i="105"/>
  <c r="J8" i="105"/>
  <c r="K8" i="105"/>
  <c r="L8" i="105"/>
  <c r="G8" i="105"/>
  <c r="H8" i="89"/>
  <c r="I8" i="89"/>
  <c r="J8" i="89"/>
  <c r="K8" i="89"/>
  <c r="L8" i="89"/>
  <c r="G8" i="89"/>
  <c r="J8" i="120"/>
  <c r="K8" i="120"/>
  <c r="L8" i="120"/>
  <c r="I8" i="120"/>
  <c r="H8" i="120"/>
  <c r="G8" i="120"/>
  <c r="H8" i="90"/>
  <c r="H10" i="90" s="1"/>
  <c r="I8" i="90"/>
  <c r="J8" i="90"/>
  <c r="K8" i="90"/>
  <c r="L8" i="90"/>
  <c r="H8" i="123"/>
  <c r="I8" i="123"/>
  <c r="J8" i="123"/>
  <c r="K8" i="123"/>
  <c r="L8" i="123"/>
  <c r="H9" i="123"/>
  <c r="I9" i="123"/>
  <c r="J9" i="123"/>
  <c r="K9" i="123"/>
  <c r="L9" i="123"/>
  <c r="G9" i="123"/>
  <c r="G8" i="123"/>
  <c r="H9" i="124"/>
  <c r="H10" i="124" s="1"/>
  <c r="I9" i="124"/>
  <c r="J9" i="124"/>
  <c r="K9" i="124"/>
  <c r="K10" i="124" s="1"/>
  <c r="L9" i="124"/>
  <c r="G9" i="124"/>
  <c r="G10" i="124" s="1"/>
  <c r="G9" i="122"/>
  <c r="I9" i="122"/>
  <c r="J9" i="122"/>
  <c r="K9" i="122"/>
  <c r="L9" i="122"/>
  <c r="H9" i="122"/>
  <c r="H8" i="106"/>
  <c r="I8" i="106"/>
  <c r="J8" i="106"/>
  <c r="K8" i="106"/>
  <c r="L8" i="106"/>
  <c r="G8" i="106"/>
  <c r="N10" i="110"/>
  <c r="Q10" i="110"/>
  <c r="R10" i="110"/>
  <c r="S7" i="110"/>
  <c r="O7" i="110"/>
  <c r="M10" i="110"/>
  <c r="Q10" i="80"/>
  <c r="R10" i="80"/>
  <c r="O7" i="80"/>
  <c r="S7" i="80"/>
  <c r="M10" i="80"/>
  <c r="N9" i="68"/>
  <c r="Q9" i="68"/>
  <c r="R9" i="68"/>
  <c r="M9" i="68"/>
  <c r="R10" i="99"/>
  <c r="Q10" i="99"/>
  <c r="N10" i="99"/>
  <c r="O7" i="99"/>
  <c r="M10" i="99"/>
  <c r="S7" i="86"/>
  <c r="O7" i="86"/>
  <c r="N10" i="86"/>
  <c r="Q10" i="86"/>
  <c r="R10" i="86"/>
  <c r="M10" i="86"/>
  <c r="S7" i="61"/>
  <c r="O7" i="61"/>
  <c r="N11" i="61"/>
  <c r="Q11" i="61"/>
  <c r="R11" i="61"/>
  <c r="M11" i="61"/>
  <c r="N11" i="84"/>
  <c r="Q11" i="84"/>
  <c r="R11" i="84"/>
  <c r="M11" i="84"/>
  <c r="O7" i="84"/>
  <c r="I8" i="85"/>
  <c r="H8" i="85"/>
  <c r="J8" i="85"/>
  <c r="K8" i="85"/>
  <c r="L8" i="85"/>
  <c r="G8" i="85"/>
  <c r="S7" i="98" l="1"/>
  <c r="O7" i="98"/>
  <c r="M11" i="85" l="1"/>
  <c r="G8" i="90" l="1"/>
  <c r="G10" i="90" s="1"/>
  <c r="L8" i="58"/>
  <c r="K8" i="58"/>
  <c r="J8" i="58"/>
  <c r="I8" i="58"/>
  <c r="H8" i="58"/>
  <c r="G8" i="58"/>
  <c r="L8" i="64"/>
  <c r="K8" i="64"/>
  <c r="J8" i="64"/>
  <c r="I8" i="64"/>
  <c r="H8" i="64"/>
  <c r="G8" i="64"/>
  <c r="K8" i="94"/>
  <c r="L8" i="97"/>
  <c r="K8" i="97"/>
  <c r="J8" i="97"/>
  <c r="I8" i="97"/>
  <c r="H8" i="97"/>
  <c r="G8" i="97"/>
  <c r="L9" i="61"/>
  <c r="K9" i="61"/>
  <c r="J9" i="61"/>
  <c r="I9" i="61"/>
  <c r="H9" i="61"/>
  <c r="G9" i="61"/>
  <c r="K8" i="69"/>
  <c r="K10" i="69" s="1"/>
  <c r="L8" i="69"/>
  <c r="H8" i="69"/>
  <c r="H9" i="69" s="1"/>
  <c r="G8" i="69"/>
  <c r="G9" i="69" s="1"/>
  <c r="L9" i="84"/>
  <c r="K9" i="84"/>
  <c r="I9" i="84"/>
  <c r="H9" i="84"/>
  <c r="G9" i="84"/>
  <c r="J8" i="83"/>
  <c r="K8" i="83"/>
  <c r="L8" i="83"/>
  <c r="I8" i="83"/>
  <c r="H8" i="83"/>
  <c r="H9" i="83" s="1"/>
  <c r="G8" i="83"/>
  <c r="G9" i="83" s="1"/>
  <c r="L8" i="92"/>
  <c r="K8" i="92"/>
  <c r="J8" i="92"/>
  <c r="I8" i="92"/>
  <c r="H8" i="92"/>
  <c r="G8" i="92"/>
  <c r="J9" i="85"/>
  <c r="K9" i="85"/>
  <c r="L9" i="85"/>
  <c r="I9" i="85"/>
  <c r="H9" i="85"/>
  <c r="G9" i="85"/>
  <c r="G11" i="69" l="1"/>
  <c r="G10" i="69"/>
  <c r="H11" i="69"/>
  <c r="H10" i="69"/>
  <c r="J8" i="75"/>
  <c r="J9" i="75" s="1"/>
  <c r="K8" i="75"/>
  <c r="K9" i="75" s="1"/>
  <c r="L8" i="75"/>
  <c r="L9" i="75" s="1"/>
  <c r="I8" i="75"/>
  <c r="I9" i="75" s="1"/>
  <c r="H8" i="75"/>
  <c r="H9" i="75" s="1"/>
  <c r="G8" i="75"/>
  <c r="G9" i="75" s="1"/>
  <c r="L8" i="57"/>
  <c r="J8" i="57"/>
  <c r="K8" i="57"/>
  <c r="I8" i="57"/>
  <c r="H8" i="57"/>
  <c r="G8" i="57"/>
  <c r="Q11" i="81" l="1"/>
  <c r="M11" i="81"/>
  <c r="S7" i="124" l="1"/>
  <c r="S10" i="124"/>
  <c r="N12" i="124"/>
  <c r="Q12" i="124"/>
  <c r="R12" i="124"/>
  <c r="O7" i="124"/>
  <c r="S7" i="122"/>
  <c r="N11" i="122"/>
  <c r="Q11" i="122"/>
  <c r="R11" i="122"/>
  <c r="M11" i="122"/>
  <c r="O7" i="122"/>
  <c r="S8" i="105"/>
  <c r="O8" i="105"/>
  <c r="E41" i="75"/>
  <c r="S7" i="123" l="1"/>
  <c r="N11" i="123"/>
  <c r="R11" i="123"/>
  <c r="M11" i="123"/>
  <c r="O7" i="123"/>
  <c r="Q11" i="123" l="1"/>
  <c r="S9" i="123" l="1"/>
  <c r="O9" i="123"/>
  <c r="O10" i="124"/>
  <c r="O9" i="111"/>
  <c r="O9" i="80"/>
  <c r="S9" i="124" l="1"/>
  <c r="S12" i="124" s="1"/>
  <c r="O9" i="124"/>
  <c r="O12" i="124" s="1"/>
  <c r="S8" i="123"/>
  <c r="O8" i="123"/>
  <c r="S9" i="122"/>
  <c r="S11" i="122" s="1"/>
  <c r="O9" i="122"/>
  <c r="S11" i="123" l="1"/>
  <c r="O11" i="123"/>
  <c r="O11" i="122"/>
  <c r="S7" i="104" l="1"/>
  <c r="S8" i="110"/>
  <c r="S10" i="110" s="1"/>
  <c r="S8" i="86"/>
  <c r="S10" i="86" s="1"/>
  <c r="S9" i="81"/>
  <c r="O8" i="61"/>
  <c r="S7" i="74" l="1"/>
  <c r="O7" i="74"/>
  <c r="S7" i="103" l="1"/>
  <c r="E34" i="100" l="1"/>
  <c r="S8" i="61" l="1"/>
  <c r="Q10" i="121"/>
  <c r="R10" i="121"/>
  <c r="N10" i="121"/>
  <c r="M10" i="121"/>
  <c r="S7" i="121"/>
  <c r="O7" i="121"/>
  <c r="S8" i="89" l="1"/>
  <c r="S8" i="90"/>
  <c r="E39" i="95" l="1"/>
  <c r="S7" i="120"/>
  <c r="O7" i="120"/>
  <c r="S8" i="97"/>
  <c r="S7" i="117" l="1"/>
  <c r="S8" i="111"/>
  <c r="S8" i="59"/>
  <c r="O8" i="59"/>
  <c r="Q11" i="85" l="1"/>
  <c r="S8" i="63"/>
  <c r="S7" i="63"/>
  <c r="R11" i="63"/>
  <c r="Q11" i="63"/>
  <c r="R11" i="85" l="1"/>
  <c r="R11" i="95" l="1"/>
  <c r="Q11" i="95"/>
  <c r="N11" i="95"/>
  <c r="M11" i="95"/>
  <c r="M10" i="97" l="1"/>
  <c r="N10" i="92"/>
  <c r="M10" i="92"/>
  <c r="N11" i="85"/>
  <c r="N11" i="63"/>
  <c r="M11" i="63"/>
  <c r="M11" i="75"/>
  <c r="O8" i="69" l="1"/>
  <c r="O7" i="69"/>
  <c r="N10" i="106"/>
  <c r="Q10" i="106"/>
  <c r="R10" i="106"/>
  <c r="M10" i="106"/>
  <c r="N11" i="81" l="1"/>
  <c r="R11" i="81"/>
  <c r="Q10" i="92"/>
  <c r="R10" i="92"/>
  <c r="Q10" i="57" l="1"/>
  <c r="R10" i="57"/>
  <c r="M10" i="57"/>
  <c r="N11" i="75"/>
  <c r="Q11" i="75"/>
  <c r="R11" i="75"/>
  <c r="M10" i="100" l="1"/>
  <c r="S8" i="121"/>
  <c r="S10" i="121" s="1"/>
  <c r="O8" i="121"/>
  <c r="O10" i="121" s="1"/>
  <c r="S8" i="120"/>
  <c r="S10" i="120" s="1"/>
  <c r="O8" i="120"/>
  <c r="O10" i="120" s="1"/>
  <c r="S8" i="81" l="1"/>
  <c r="S8" i="64" l="1"/>
  <c r="S8" i="94"/>
  <c r="S7" i="91"/>
  <c r="S9" i="84"/>
  <c r="S8" i="84"/>
  <c r="S8" i="85"/>
  <c r="S8" i="57"/>
  <c r="S11" i="84" l="1"/>
  <c r="S8" i="106"/>
  <c r="S7" i="106"/>
  <c r="S8" i="76"/>
  <c r="S10" i="106" l="1"/>
  <c r="S8" i="100"/>
  <c r="S8" i="80" l="1"/>
  <c r="S10" i="80" s="1"/>
  <c r="S8" i="69"/>
  <c r="O8" i="100" l="1"/>
  <c r="S8" i="58" l="1"/>
  <c r="R10" i="66" l="1"/>
  <c r="Q10" i="66"/>
  <c r="R9" i="88" l="1"/>
  <c r="Q9" i="88"/>
  <c r="S9" i="88"/>
  <c r="Q10" i="76"/>
  <c r="S7" i="76"/>
  <c r="S10" i="76" s="1"/>
  <c r="S7" i="105" l="1"/>
  <c r="S10" i="105" s="1"/>
  <c r="S7" i="100"/>
  <c r="S7" i="68" l="1"/>
  <c r="S9" i="68" s="1"/>
  <c r="S7" i="59" l="1"/>
  <c r="S10" i="59" s="1"/>
  <c r="S7" i="67"/>
  <c r="S8" i="75" l="1"/>
  <c r="S7" i="70" l="1"/>
  <c r="S9" i="67" l="1"/>
  <c r="R9" i="67"/>
  <c r="Q9" i="67"/>
  <c r="N10" i="76" l="1"/>
  <c r="M10" i="76"/>
  <c r="O8" i="97"/>
  <c r="O7" i="105"/>
  <c r="O10" i="105" s="1"/>
  <c r="O7" i="100"/>
  <c r="O7" i="103"/>
  <c r="O7" i="91"/>
  <c r="O8" i="90"/>
  <c r="O8" i="89"/>
  <c r="M9" i="88"/>
  <c r="O8" i="111"/>
  <c r="O10" i="111" s="1"/>
  <c r="O8" i="106"/>
  <c r="O8" i="86"/>
  <c r="O10" i="86" s="1"/>
  <c r="O8" i="85"/>
  <c r="O9" i="84"/>
  <c r="O8" i="84"/>
  <c r="O9" i="81"/>
  <c r="O8" i="81"/>
  <c r="O8" i="80"/>
  <c r="O10" i="80" s="1"/>
  <c r="O8" i="75"/>
  <c r="O7" i="68"/>
  <c r="O9" i="68" s="1"/>
  <c r="O7" i="67"/>
  <c r="O9" i="67" s="1"/>
  <c r="N9" i="67"/>
  <c r="M9" i="67"/>
  <c r="O7" i="117"/>
  <c r="O8" i="64"/>
  <c r="O11" i="84" l="1"/>
  <c r="O7" i="59"/>
  <c r="O10" i="59" s="1"/>
  <c r="O8" i="58"/>
  <c r="O8" i="57"/>
  <c r="S8" i="92" l="1"/>
  <c r="O8" i="92" l="1"/>
  <c r="O7" i="106" l="1"/>
  <c r="S7" i="111"/>
  <c r="S10" i="111" s="1"/>
  <c r="O7" i="111"/>
  <c r="R10" i="119" l="1"/>
  <c r="Q10" i="119"/>
  <c r="N10" i="119"/>
  <c r="M10" i="119"/>
  <c r="S8" i="119"/>
  <c r="O8" i="119"/>
  <c r="S7" i="119"/>
  <c r="O7" i="119"/>
  <c r="S10" i="119" l="1"/>
  <c r="O10" i="119"/>
  <c r="N10" i="66" l="1"/>
  <c r="O7" i="76" l="1"/>
  <c r="R9" i="117" l="1"/>
  <c r="Q9" i="117"/>
  <c r="N9" i="117"/>
  <c r="M9" i="117"/>
  <c r="S9" i="117"/>
  <c r="O9" i="117"/>
  <c r="O8" i="110" l="1"/>
  <c r="O10" i="110" s="1"/>
  <c r="S8" i="66" l="1"/>
  <c r="S7" i="89" l="1"/>
  <c r="S11" i="89" s="1"/>
  <c r="S7" i="90" l="1"/>
  <c r="S12" i="90" s="1"/>
  <c r="R10" i="100" l="1"/>
  <c r="Q10" i="100"/>
  <c r="N10" i="100"/>
  <c r="O7" i="70" l="1"/>
  <c r="O8" i="83"/>
  <c r="O9" i="85"/>
  <c r="O9" i="88"/>
  <c r="O7" i="104"/>
  <c r="O8" i="99"/>
  <c r="O10" i="99" s="1"/>
  <c r="O9" i="61"/>
  <c r="O11" i="61" s="1"/>
  <c r="O8" i="66"/>
  <c r="O8" i="74"/>
  <c r="O12" i="74" s="1"/>
  <c r="O7" i="75"/>
  <c r="O8" i="76"/>
  <c r="O10" i="76" s="1"/>
  <c r="O7" i="83"/>
  <c r="O7" i="85"/>
  <c r="O10" i="106"/>
  <c r="O7" i="89"/>
  <c r="O11" i="89" s="1"/>
  <c r="O7" i="92"/>
  <c r="O7" i="94"/>
  <c r="O7" i="95"/>
  <c r="O7" i="97"/>
  <c r="O9" i="98"/>
  <c r="O11" i="98" s="1"/>
  <c r="O11" i="83" l="1"/>
  <c r="O10" i="92"/>
  <c r="O11" i="85"/>
  <c r="O7" i="90"/>
  <c r="O12" i="90" s="1"/>
  <c r="O8" i="95" l="1"/>
  <c r="N9" i="88" l="1"/>
  <c r="M10" i="66" l="1"/>
  <c r="O10" i="66"/>
  <c r="M11" i="89" l="1"/>
  <c r="O7" i="81" l="1"/>
  <c r="O11" i="81" s="1"/>
  <c r="R9" i="104" l="1"/>
  <c r="Q9" i="104"/>
  <c r="N9" i="104"/>
  <c r="M9" i="104"/>
  <c r="S9" i="104"/>
  <c r="O9" i="104"/>
  <c r="R9" i="103"/>
  <c r="Q9" i="103"/>
  <c r="N9" i="103"/>
  <c r="M9" i="103"/>
  <c r="S9" i="103"/>
  <c r="O9" i="103"/>
  <c r="S10" i="100" l="1"/>
  <c r="O10" i="100"/>
  <c r="S9" i="95"/>
  <c r="S8" i="99" l="1"/>
  <c r="S10" i="99" s="1"/>
  <c r="S9" i="98"/>
  <c r="S11" i="98" s="1"/>
  <c r="R10" i="97"/>
  <c r="Q10" i="97"/>
  <c r="N10" i="97"/>
  <c r="S7" i="97"/>
  <c r="O9" i="95"/>
  <c r="O11" i="95" s="1"/>
  <c r="S8" i="95"/>
  <c r="S7" i="95"/>
  <c r="R10" i="94"/>
  <c r="Q10" i="94"/>
  <c r="N10" i="94"/>
  <c r="S7" i="94"/>
  <c r="M10" i="94"/>
  <c r="S7" i="92"/>
  <c r="S10" i="92" s="1"/>
  <c r="R9" i="91"/>
  <c r="Q9" i="91"/>
  <c r="N9" i="91"/>
  <c r="M9" i="91"/>
  <c r="S9" i="91"/>
  <c r="O9" i="91"/>
  <c r="S9" i="85"/>
  <c r="S7" i="85"/>
  <c r="S11" i="85" l="1"/>
  <c r="S11" i="95"/>
  <c r="S10" i="94"/>
  <c r="S10" i="97"/>
  <c r="O10" i="97"/>
  <c r="O10" i="94"/>
  <c r="S8" i="83"/>
  <c r="S7" i="81"/>
  <c r="S11" i="81" s="1"/>
  <c r="N10" i="80"/>
  <c r="R10" i="76"/>
  <c r="O9" i="75"/>
  <c r="O11" i="75" s="1"/>
  <c r="S7" i="75"/>
  <c r="S8" i="74"/>
  <c r="S12" i="74" s="1"/>
  <c r="S7" i="83" l="1"/>
  <c r="S11" i="83" s="1"/>
  <c r="S11" i="75"/>
  <c r="R9" i="70"/>
  <c r="Q9" i="70"/>
  <c r="N9" i="70"/>
  <c r="M9" i="70"/>
  <c r="S9" i="70"/>
  <c r="O9" i="70"/>
  <c r="R13" i="69"/>
  <c r="Q13" i="69"/>
  <c r="N13" i="69"/>
  <c r="S7" i="69"/>
  <c r="M13" i="69"/>
  <c r="S13" i="69" l="1"/>
  <c r="O13" i="69"/>
  <c r="S10" i="66" l="1"/>
  <c r="R10" i="64" l="1"/>
  <c r="Q10" i="64"/>
  <c r="S7" i="64"/>
  <c r="O7" i="64"/>
  <c r="M10" i="64"/>
  <c r="S10" i="64" l="1"/>
  <c r="S11" i="63"/>
  <c r="O7" i="63"/>
  <c r="O10" i="64" l="1"/>
  <c r="N10" i="64"/>
  <c r="O8" i="63" l="1"/>
  <c r="O11" i="63" s="1"/>
  <c r="S9" i="61" l="1"/>
  <c r="S11" i="61" s="1"/>
  <c r="R10" i="58" l="1"/>
  <c r="S7" i="58"/>
  <c r="Q10" i="58"/>
  <c r="O7" i="58"/>
  <c r="M10" i="58"/>
  <c r="S7" i="57"/>
  <c r="S10" i="57" s="1"/>
  <c r="O7" i="57" l="1"/>
  <c r="O10" i="57" s="1"/>
  <c r="N10" i="57"/>
  <c r="S10" i="58"/>
  <c r="N10" i="58" l="1"/>
  <c r="O10" i="58"/>
</calcChain>
</file>

<file path=xl/sharedStrings.xml><?xml version="1.0" encoding="utf-8"?>
<sst xmlns="http://schemas.openxmlformats.org/spreadsheetml/2006/main" count="3776" uniqueCount="280">
  <si>
    <t>Academy for Positive Learning</t>
  </si>
  <si>
    <t>Program Title</t>
  </si>
  <si>
    <t>CFDA #</t>
  </si>
  <si>
    <t>Award #</t>
  </si>
  <si>
    <t>Awarding Federal Agency</t>
  </si>
  <si>
    <t>Project Period</t>
  </si>
  <si>
    <t>Amount</t>
  </si>
  <si>
    <t>U.S. Dept. of Education</t>
  </si>
  <si>
    <t>Title 1 Part A Education of Disadvantaged Children &amp; Youth</t>
  </si>
  <si>
    <t>Believers Academy</t>
  </si>
  <si>
    <t>Everglades Preparatory Academy</t>
  </si>
  <si>
    <t>Montessori Academy of Early Enrichment</t>
  </si>
  <si>
    <t>Potentials Charter School</t>
  </si>
  <si>
    <t>G-Star School of the Arts for Motion Pictures and Television</t>
  </si>
  <si>
    <t>Palm Beach School for Autism</t>
  </si>
  <si>
    <t>Imagine Schools - Chancellor Campus</t>
  </si>
  <si>
    <t>Fund</t>
  </si>
  <si>
    <t>Ben Gamla</t>
  </si>
  <si>
    <t>Gardens School of Technology Arts</t>
  </si>
  <si>
    <t>Quantum High School</t>
  </si>
  <si>
    <t>Worthington High School</t>
  </si>
  <si>
    <t>Renaissance Charter School at West Palm Beach</t>
  </si>
  <si>
    <t>Carl D. Perkins - Career &amp; Technical Education, Secondary Sec. 131</t>
  </si>
  <si>
    <t>Total</t>
  </si>
  <si>
    <t>Renaissance Charter School at Summit</t>
  </si>
  <si>
    <t>Revised</t>
  </si>
  <si>
    <t>Incr&lt;Decr&gt;</t>
  </si>
  <si>
    <t>Original</t>
  </si>
  <si>
    <t>Award</t>
  </si>
  <si>
    <t>Cash</t>
  </si>
  <si>
    <t>Payments</t>
  </si>
  <si>
    <t>On-Behalf</t>
  </si>
  <si>
    <t>*</t>
  </si>
  <si>
    <t>**</t>
  </si>
  <si>
    <t>Paid To</t>
  </si>
  <si>
    <t>On-Behalf Amount</t>
  </si>
  <si>
    <t>Date Paid</t>
  </si>
  <si>
    <t>Description</t>
  </si>
  <si>
    <t>TOTAL</t>
  </si>
  <si>
    <r>
      <rPr>
        <b/>
        <sz val="11"/>
        <color rgb="FFFF0000"/>
        <rFont val="Times New Roman"/>
        <family val="1"/>
      </rPr>
      <t>*</t>
    </r>
    <r>
      <rPr>
        <b/>
        <sz val="11"/>
        <color theme="1"/>
        <rFont val="Times New Roman"/>
        <family val="1"/>
      </rPr>
      <t xml:space="preserve">  On-Behalf Payment Detail:</t>
    </r>
  </si>
  <si>
    <t>Franklin Academy School "B"</t>
  </si>
  <si>
    <t>Gulfstream Goodwill to Life Academy</t>
  </si>
  <si>
    <t>Inlet Grove Community High School</t>
  </si>
  <si>
    <t>Palm Beach Maritime Academy</t>
  </si>
  <si>
    <t>Seagull Academy for Independent Living (SAIL)</t>
  </si>
  <si>
    <t>South Tech Charter Academy</t>
  </si>
  <si>
    <t>Toussaint L'Ouverture High School</t>
  </si>
  <si>
    <t>Western Academy Charter School</t>
  </si>
  <si>
    <t>Department # 0664</t>
  </si>
  <si>
    <t>Department # 3400</t>
  </si>
  <si>
    <t>Department # 3941</t>
  </si>
  <si>
    <t>Department # 3385</t>
  </si>
  <si>
    <t>Department # 2521</t>
  </si>
  <si>
    <t>Department # 3398</t>
  </si>
  <si>
    <t>Department # 4020</t>
  </si>
  <si>
    <t>Department # 3396</t>
  </si>
  <si>
    <t>Department # 3961</t>
  </si>
  <si>
    <t>Department # 3382</t>
  </si>
  <si>
    <t>Department # 3345</t>
  </si>
  <si>
    <t>Department # 3381</t>
  </si>
  <si>
    <t>Department # 1461</t>
  </si>
  <si>
    <t>Department # 3395</t>
  </si>
  <si>
    <t>Department # 3971</t>
  </si>
  <si>
    <t>Department # 3394</t>
  </si>
  <si>
    <t>Department # 2801</t>
  </si>
  <si>
    <t>Department # 2941</t>
  </si>
  <si>
    <t>Department # 2531</t>
  </si>
  <si>
    <t>Department # 3401</t>
  </si>
  <si>
    <t>Department # 4000</t>
  </si>
  <si>
    <t>Department # 4002</t>
  </si>
  <si>
    <t>Department # 3431</t>
  </si>
  <si>
    <t>Department # 3083</t>
  </si>
  <si>
    <t>Department # 2791</t>
  </si>
  <si>
    <t>Department # 3391</t>
  </si>
  <si>
    <t>Department # 1571</t>
  </si>
  <si>
    <t>Department # 3441</t>
  </si>
  <si>
    <t>Department # 3386</t>
  </si>
  <si>
    <t>Department # 2911</t>
  </si>
  <si>
    <t>Department # 3421</t>
  </si>
  <si>
    <t>Somerset Academy Canyons High School</t>
  </si>
  <si>
    <t>Department # 4013</t>
  </si>
  <si>
    <t>Somerset Academy Boca East</t>
  </si>
  <si>
    <t>Department # 3413</t>
  </si>
  <si>
    <t>Somerset Academy Boca Middle School</t>
  </si>
  <si>
    <t>Department # 4041</t>
  </si>
  <si>
    <t>Somerset Academy Canyons Middle School</t>
  </si>
  <si>
    <t>Department # 4012</t>
  </si>
  <si>
    <t>Department # 4001</t>
  </si>
  <si>
    <t>Expenditure under the applicable Federal Award</t>
  </si>
  <si>
    <r>
      <rPr>
        <sz val="10.5"/>
        <color rgb="FF00B0F0"/>
        <rFont val="Times New Roman"/>
        <family val="1"/>
      </rPr>
      <t>**</t>
    </r>
    <r>
      <rPr>
        <sz val="10.5"/>
        <rFont val="Times New Roman"/>
        <family val="1"/>
      </rPr>
      <t xml:space="preserve"> Required to be recorded as Revenue and </t>
    </r>
  </si>
  <si>
    <r>
      <t>**</t>
    </r>
    <r>
      <rPr>
        <sz val="10.5"/>
        <rFont val="Times New Roman"/>
        <family val="1"/>
      </rPr>
      <t xml:space="preserve"> Required to be recorded as Revenue and </t>
    </r>
  </si>
  <si>
    <t>Renaissance Charter School at Wellington</t>
  </si>
  <si>
    <t>Department # 4051</t>
  </si>
  <si>
    <t>Renaissance Charter School at Central Palm</t>
  </si>
  <si>
    <t>Renaissance Charter School at Cypress</t>
  </si>
  <si>
    <t>Department # 4050</t>
  </si>
  <si>
    <t>Palm Beach Maritime Academy High School</t>
  </si>
  <si>
    <t>Department # 3924</t>
  </si>
  <si>
    <t>Department # 4061</t>
  </si>
  <si>
    <t>Glades Academy Inc.</t>
  </si>
  <si>
    <t xml:space="preserve"> </t>
  </si>
  <si>
    <t>University Prep Academy</t>
  </si>
  <si>
    <t>Department # 4080</t>
  </si>
  <si>
    <t>Florida Futures Academy North</t>
  </si>
  <si>
    <t>Department # 4081</t>
  </si>
  <si>
    <t>Project/Program Title</t>
  </si>
  <si>
    <t>84.010 Title I, Part A, Basic</t>
  </si>
  <si>
    <t>FAIN#</t>
  </si>
  <si>
    <t>S010A150009</t>
  </si>
  <si>
    <t>Palm Beach County School District Contacts:</t>
  </si>
  <si>
    <t>Title I</t>
  </si>
  <si>
    <t>IDEA</t>
  </si>
  <si>
    <t>Name</t>
  </si>
  <si>
    <t>Phone#</t>
  </si>
  <si>
    <t>Linda Guzman</t>
  </si>
  <si>
    <t>Carl D. Perkins</t>
  </si>
  <si>
    <t>The "I-Teach"ITT Project</t>
  </si>
  <si>
    <t>Amy Barningham</t>
  </si>
  <si>
    <t>Victoria Brioc</t>
  </si>
  <si>
    <t>561-434-8967</t>
  </si>
  <si>
    <t>561-434-8674</t>
  </si>
  <si>
    <t>561-649-6851</t>
  </si>
  <si>
    <t>Federal Award Date</t>
  </si>
  <si>
    <t>84.027 IDEA Part B -K-12 Entitlement</t>
  </si>
  <si>
    <t>H027A150024</t>
  </si>
  <si>
    <t>V048A150009</t>
  </si>
  <si>
    <t>TERMS AND SPECIAL CONDITIONS</t>
  </si>
  <si>
    <r>
      <t xml:space="preserve">This project and any amendments are subject to the procedures outlined in the </t>
    </r>
    <r>
      <rPr>
        <u/>
        <sz val="11"/>
        <color theme="1"/>
        <rFont val="Times New Roman"/>
        <family val="1"/>
      </rPr>
      <t>Project Application and Amendment Procedures for Federal and State Programs</t>
    </r>
    <r>
      <rPr>
        <sz val="11"/>
        <color theme="1"/>
        <rFont val="Times New Roman"/>
        <family val="1"/>
      </rPr>
      <t xml:space="preserve"> (Green Book) and the General Assurances for Participation in Federal and State Programs.</t>
    </r>
  </si>
  <si>
    <t>CFDA#/Name</t>
  </si>
  <si>
    <t>IDEA, Part B -K-12, Entitlement</t>
  </si>
  <si>
    <t>As a sub-recipient of Federal funds there is a requirement that you permit the Palm Beach County School District and auditors to have access to your records and financial statements as necessary for the Palm Beach County School District to meet the requirements of section, 200.300 Statutory and national policy requirements through 300.309 Period of performance, and Subpart F-Audit Requirements of this Part.</t>
  </si>
  <si>
    <t>IDEA, Part B, Pre-K Entitlement</t>
  </si>
  <si>
    <t>84.173 IDEA Part B- Preschool Disc</t>
  </si>
  <si>
    <t>84.048 Carl D Perkins Career &amp; Technical Education</t>
  </si>
  <si>
    <t>Last Date to Incur Expenditures</t>
  </si>
  <si>
    <t>Last Date to Submit Reimbursement Request/Close out Grants</t>
  </si>
  <si>
    <t>Sharon Kovner</t>
  </si>
  <si>
    <t>Restricted Indirect Cost Rate+</t>
  </si>
  <si>
    <t>Unrestricted Indirect Cost Rate+</t>
  </si>
  <si>
    <t>Title II-Teacher/Principal Training</t>
  </si>
  <si>
    <t>84.367 Title II Teacher/Principal Trng</t>
  </si>
  <si>
    <t>S367A150009</t>
  </si>
  <si>
    <t>07/01/2016 - 06/30/2017</t>
  </si>
  <si>
    <t>500-1617A-7CS01</t>
  </si>
  <si>
    <t>Department # 4100</t>
  </si>
  <si>
    <t>Department # 4090</t>
  </si>
  <si>
    <t>Connections Education Center PB</t>
  </si>
  <si>
    <t>Department # 4091</t>
  </si>
  <si>
    <t>Somerset Academy Lakes</t>
  </si>
  <si>
    <t>21st Century Community Learning Centers</t>
  </si>
  <si>
    <t>07/01/2016 - 09/30/2017</t>
  </si>
  <si>
    <t>561-434-7315</t>
  </si>
  <si>
    <t>Federal Grant Allocations/Reimbursements as of :</t>
  </si>
  <si>
    <t>4201</t>
  </si>
  <si>
    <t>4253</t>
  </si>
  <si>
    <t>4255</t>
  </si>
  <si>
    <t>Bridge Prep Academy of PB</t>
  </si>
  <si>
    <t>Department # 4102</t>
  </si>
  <si>
    <t>July 1, 2018 - June 30, 2019</t>
  </si>
  <si>
    <t>500-2129B-9CB01</t>
  </si>
  <si>
    <t>500-2639B-9CB01</t>
  </si>
  <si>
    <t>07/01/18 - 06/30/19</t>
  </si>
  <si>
    <t>FY19</t>
  </si>
  <si>
    <t>https://www2.ed.gov/policy/fund/guid/uniform-guidance/index.html</t>
  </si>
  <si>
    <t>Pursuant to OMB Uniform Guidance (2 CFR 200.501), "Each non-federal entity that expends $750,000 or more in any fiscal year of such non-federal entity shall be required to have a "Single or program specific audit".  For further information, please see link below.</t>
  </si>
  <si>
    <t>SLAM Boca Middle/High</t>
  </si>
  <si>
    <t>Department # 4103</t>
  </si>
  <si>
    <t>09/01/18 - 08/31/19</t>
  </si>
  <si>
    <t>500-2269B-9C002</t>
  </si>
  <si>
    <t>S010A180009</t>
  </si>
  <si>
    <t>U282A160012</t>
  </si>
  <si>
    <t>500-1619A-9CS01</t>
  </si>
  <si>
    <t>Reimbursements as of 12/31/18</t>
  </si>
  <si>
    <t>Indirect Cost Plan - 2018-19</t>
  </si>
  <si>
    <t>The Learning Academy @ the Els Center of Excellence</t>
  </si>
  <si>
    <t>The Learning Center @ the Els Center of Excellence</t>
  </si>
  <si>
    <t>Bright Futures Academy</t>
  </si>
  <si>
    <t>S287C180009</t>
  </si>
  <si>
    <t>South Tech Preparatory Academy Middle</t>
  </si>
  <si>
    <t>H173A180027</t>
  </si>
  <si>
    <t>H027A180024</t>
  </si>
  <si>
    <t>V048A180009</t>
  </si>
  <si>
    <t>S367A180009</t>
  </si>
  <si>
    <t>500-2249B-9CT01</t>
  </si>
  <si>
    <t>DUNS #150889900</t>
  </si>
  <si>
    <t>CSP Grant</t>
  </si>
  <si>
    <t>DUNS #179459669</t>
  </si>
  <si>
    <t>DUNS #064706796</t>
  </si>
  <si>
    <t>`</t>
  </si>
  <si>
    <t>Michele Martin</t>
  </si>
  <si>
    <t>561-434-7371</t>
  </si>
  <si>
    <t>Michelle Martin</t>
  </si>
  <si>
    <t>Tangela Steele</t>
  </si>
  <si>
    <t>561-649-6868</t>
  </si>
  <si>
    <t>(84.010) Title I, Part A, Basic</t>
  </si>
  <si>
    <t>(84.027) IDEA Part B -K-12 Entitlement</t>
  </si>
  <si>
    <t>(84.367) Title II</t>
  </si>
  <si>
    <t>(84.048) Carl D Perkins Career &amp; Technical Education</t>
  </si>
  <si>
    <t>84.048 Carld D Perkins Career &amp; Technical Education</t>
  </si>
  <si>
    <t>84.010(A) Title I Part A SI</t>
  </si>
  <si>
    <t>84.287 21st CCLC  NCLB</t>
  </si>
  <si>
    <t>84.367 Title II</t>
  </si>
  <si>
    <t>Sports Leadership and Management (SLAM) Middle</t>
  </si>
  <si>
    <t>Public Charter Schools Grant Program (CSP) Implementation Only 2018-2020</t>
  </si>
  <si>
    <t>84.282 Charter Schools</t>
  </si>
  <si>
    <t>U282A110004</t>
  </si>
  <si>
    <t>500-2982A-9C101</t>
  </si>
  <si>
    <t>Department # 4030</t>
  </si>
  <si>
    <t>Olympus International Academy</t>
  </si>
  <si>
    <t>Public Charter Schools Grant Program Grant Planning, Design and Implementation</t>
  </si>
  <si>
    <t>500-2987B-9C001</t>
  </si>
  <si>
    <t>1/28/19 - 9/30/19</t>
  </si>
  <si>
    <t>DUNS # 117026631</t>
  </si>
  <si>
    <t>FY20</t>
  </si>
  <si>
    <t>July 1, 2019 - June 30, 2020</t>
  </si>
  <si>
    <t>500-2120B-0CB01</t>
  </si>
  <si>
    <t>500-2630B-0CB01</t>
  </si>
  <si>
    <t>07/01/19 - 06/30/20</t>
  </si>
  <si>
    <t>500-1610A-0CS01</t>
  </si>
  <si>
    <t>500-2670B-0CP01</t>
  </si>
  <si>
    <t>500-2240B-0CT01</t>
  </si>
  <si>
    <t>500-2449B-9CCC4</t>
  </si>
  <si>
    <t>21st CCLC</t>
  </si>
  <si>
    <t>84.287 21st CCLC NCLB</t>
  </si>
  <si>
    <t>SLAM Academy High School</t>
  </si>
  <si>
    <t>Department # 4111</t>
  </si>
  <si>
    <t>Somerset Academy of the Arts</t>
  </si>
  <si>
    <t>Department # 4031</t>
  </si>
  <si>
    <t>South Tech Success</t>
  </si>
  <si>
    <t>Department # 4121</t>
  </si>
  <si>
    <t>Indirect Cost Plan - 2019-20</t>
  </si>
  <si>
    <r>
      <t>*Note - To see Indirect Cost Plan - 2019-20 - The School District of Palm Beach County Website/Student &amp; Parents/School Choice/Charter Schools/</t>
    </r>
    <r>
      <rPr>
        <b/>
        <u/>
        <sz val="11"/>
        <color theme="10"/>
        <rFont val="Calibri"/>
        <family val="2"/>
        <scheme val="minor"/>
      </rPr>
      <t>Charter School Fiscal Oversight</t>
    </r>
  </si>
  <si>
    <t>Franklin Academy - Palm Beach Gardens</t>
  </si>
  <si>
    <t>500-2449B-9CCC9</t>
  </si>
  <si>
    <t>DUNS # 080139612</t>
  </si>
  <si>
    <t>DUNS # 179459669</t>
  </si>
  <si>
    <t>Reimbursements as of 09/30/2019</t>
  </si>
  <si>
    <t xml:space="preserve">Somerset Academy JFK </t>
  </si>
  <si>
    <t>DUNS #  968049465</t>
  </si>
  <si>
    <t>84.938(A) PL 109-148   Hurricane Relief Act</t>
  </si>
  <si>
    <t>S938A180005</t>
  </si>
  <si>
    <t>500-1058A-9C001</t>
  </si>
  <si>
    <t>Immediate Aid to Restart School Operations (Restart Grant)</t>
  </si>
  <si>
    <t>Title I Part A Unified School Improvement (UniSIG)</t>
  </si>
  <si>
    <t>UniSIG</t>
  </si>
  <si>
    <t xml:space="preserve">84.010(A) Title I Part A </t>
  </si>
  <si>
    <t>S010A190009</t>
  </si>
  <si>
    <t>500-2260B-0C002</t>
  </si>
  <si>
    <t>09/03/19 - 08/31/20</t>
  </si>
  <si>
    <t>09/1/18 - 11/30/19</t>
  </si>
  <si>
    <t>09/14/18 - 04/20/20</t>
  </si>
  <si>
    <t>H027A190024</t>
  </si>
  <si>
    <t>Palm Beach Preparatory Charter Academy</t>
  </si>
  <si>
    <t>H173A190027</t>
  </si>
  <si>
    <t>ReStart Grant</t>
  </si>
  <si>
    <t>Ed Venture Charter School</t>
  </si>
  <si>
    <t>2018-2020 Public Charter Schools Grant Program (CSP) Implementation Only Supplement</t>
  </si>
  <si>
    <t>500-2982A-9C102</t>
  </si>
  <si>
    <t>500-2982A-9C103</t>
  </si>
  <si>
    <t>Palms West Charter School</t>
  </si>
  <si>
    <t>500-2987B-9C101</t>
  </si>
  <si>
    <t>9/6/19 - 9/30/20</t>
  </si>
  <si>
    <t>Temporary Emergency Impact Aid for Displaced Students</t>
  </si>
  <si>
    <t>84.938(C) Emergency Impact Aid Funds</t>
  </si>
  <si>
    <t>N/A</t>
  </si>
  <si>
    <t>S287C190009</t>
  </si>
  <si>
    <t>500-2440B-0CCC9</t>
  </si>
  <si>
    <t>500-2440B-0CCC4</t>
  </si>
  <si>
    <t>Reimbursements as of 06/30/2020</t>
  </si>
  <si>
    <t>21st Century Community Learning Centers-Continuations</t>
  </si>
  <si>
    <t>10/01/2019 - 7/31/20</t>
  </si>
  <si>
    <t>S367A190009</t>
  </si>
  <si>
    <t>11/19/18 - 07/31/20</t>
  </si>
  <si>
    <t>04/09/19 - 07/31/20</t>
  </si>
  <si>
    <t>06/3001/2020</t>
  </si>
  <si>
    <t>Reimbursements as of 06/30/20</t>
  </si>
  <si>
    <t>H027A10024</t>
  </si>
  <si>
    <t>7/1/19-6/30/20</t>
  </si>
  <si>
    <t>V048A190009</t>
  </si>
  <si>
    <t>10/01/19 - 7/31/20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</si>
</sst>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mm/dd/yy;@"/>
    <numFmt numFmtId="166" formatCode="&quot;$&quot;#,##0.00"/>
  </numFmts>
  <fonts count="29" x14ac:knownFonts="1">
    <font>
      <sz val="11"/>
      <color theme="1"/>
      <name val="Calibri"/>
      <family val="2"/>
      <scheme val="minor"/>
    </font>
    <font>
      <sz val="11"/>
      <color theme="1"/>
      <name val="Calibri"/>
      <family val="2"/>
      <scheme val="minor"/>
    </font>
    <font>
      <b/>
      <sz val="12"/>
      <color theme="1"/>
      <name val="Times New Roman"/>
      <family val="1"/>
    </font>
    <font>
      <sz val="11"/>
      <color theme="1"/>
      <name val="Times New Roman"/>
      <family val="1"/>
    </font>
    <font>
      <u/>
      <sz val="11"/>
      <color theme="1"/>
      <name val="Times New Roman"/>
      <family val="1"/>
    </font>
    <font>
      <b/>
      <sz val="11"/>
      <color theme="1"/>
      <name val="Times New Roman"/>
      <family val="1"/>
    </font>
    <font>
      <sz val="11"/>
      <name val="Times New Roman"/>
      <family val="1"/>
    </font>
    <font>
      <b/>
      <sz val="11"/>
      <color rgb="FFFF0000"/>
      <name val="Times New Roman"/>
      <family val="1"/>
    </font>
    <font>
      <sz val="11"/>
      <color rgb="FF00B0F0"/>
      <name val="Times New Roman"/>
      <family val="1"/>
    </font>
    <font>
      <sz val="11"/>
      <color rgb="FFFF0000"/>
      <name val="Times New Roman"/>
      <family val="1"/>
    </font>
    <font>
      <b/>
      <sz val="11"/>
      <color indexed="8"/>
      <name val="Times New Roman"/>
      <family val="1"/>
    </font>
    <font>
      <b/>
      <sz val="10"/>
      <color theme="1"/>
      <name val="Times New Roman"/>
      <family val="1"/>
    </font>
    <font>
      <b/>
      <sz val="10"/>
      <color indexed="8"/>
      <name val="Times New Roman"/>
      <family val="1"/>
    </font>
    <font>
      <sz val="11"/>
      <color rgb="FF3D3D3D"/>
      <name val="Times New Roman"/>
      <family val="1"/>
    </font>
    <font>
      <sz val="10"/>
      <name val="Arial"/>
      <family val="2"/>
    </font>
    <font>
      <sz val="10"/>
      <name val="Arial"/>
      <family val="2"/>
    </font>
    <font>
      <sz val="10.5"/>
      <name val="Times New Roman"/>
      <family val="1"/>
    </font>
    <font>
      <sz val="10.5"/>
      <color theme="1"/>
      <name val="Times New Roman"/>
      <family val="1"/>
    </font>
    <font>
      <sz val="10.5"/>
      <color rgb="FF00B0F0"/>
      <name val="Times New Roman"/>
      <family val="1"/>
    </font>
    <font>
      <b/>
      <sz val="8"/>
      <color theme="1"/>
      <name val="Times New Roman"/>
      <family val="1"/>
    </font>
    <font>
      <sz val="10"/>
      <color theme="1"/>
      <name val="Times New Roman"/>
      <family val="1"/>
    </font>
    <font>
      <sz val="8"/>
      <color theme="1"/>
      <name val="Times New Roman"/>
      <family val="1"/>
    </font>
    <font>
      <u/>
      <sz val="11"/>
      <color theme="10"/>
      <name val="Calibri"/>
      <family val="2"/>
      <scheme val="minor"/>
    </font>
    <font>
      <b/>
      <sz val="11"/>
      <color indexed="10"/>
      <name val="Times New Roman"/>
      <family val="1"/>
    </font>
    <font>
      <sz val="9"/>
      <color theme="1"/>
      <name val="Times New Roman"/>
      <family val="1"/>
    </font>
    <font>
      <sz val="12"/>
      <color rgb="FF1155CC"/>
      <name val="Arial"/>
      <family val="2"/>
    </font>
    <font>
      <b/>
      <sz val="9"/>
      <color theme="1"/>
      <name val="Times New Roman"/>
      <family val="1"/>
    </font>
    <font>
      <b/>
      <sz val="11"/>
      <color rgb="FF222222"/>
      <name val="Calibri"/>
      <family val="2"/>
      <scheme val="minor"/>
    </font>
    <font>
      <b/>
      <u/>
      <sz val="11"/>
      <color theme="1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1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s>
  <cellStyleXfs count="13">
    <xf numFmtId="0" fontId="0" fillId="0" borderId="0"/>
    <xf numFmtId="44" fontId="1" fillId="0" borderId="0" applyFont="0" applyFill="0" applyBorder="0" applyAlignment="0" applyProtection="0"/>
    <xf numFmtId="0" fontId="14" fillId="0" borderId="0"/>
    <xf numFmtId="43" fontId="15" fillId="0" borderId="0" applyFont="0" applyFill="0" applyBorder="0" applyAlignment="0" applyProtection="0"/>
    <xf numFmtId="44" fontId="15" fillId="0" borderId="0" applyFont="0" applyFill="0" applyBorder="0" applyAlignment="0" applyProtection="0"/>
    <xf numFmtId="0" fontId="15" fillId="0" borderId="7"/>
    <xf numFmtId="9" fontId="15"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14" fillId="0" borderId="7"/>
    <xf numFmtId="9" fontId="14" fillId="0" borderId="0" applyFont="0" applyFill="0" applyBorder="0" applyAlignment="0" applyProtection="0"/>
    <xf numFmtId="0" fontId="22" fillId="0" borderId="0" applyNumberFormat="0" applyFill="0" applyBorder="0" applyAlignment="0" applyProtection="0"/>
    <xf numFmtId="43" fontId="1" fillId="0" borderId="0" applyFont="0" applyFill="0" applyBorder="0" applyAlignment="0" applyProtection="0"/>
  </cellStyleXfs>
  <cellXfs count="289">
    <xf numFmtId="0" fontId="0" fillId="0" borderId="0" xfId="0"/>
    <xf numFmtId="0" fontId="2" fillId="0" borderId="0" xfId="0" applyFont="1"/>
    <xf numFmtId="0" fontId="3" fillId="0" borderId="0" xfId="0" applyFont="1"/>
    <xf numFmtId="0" fontId="4" fillId="0" borderId="0" xfId="0" applyFont="1" applyBorder="1"/>
    <xf numFmtId="164" fontId="3" fillId="0" borderId="0" xfId="0" applyNumberFormat="1" applyFont="1" applyAlignment="1">
      <alignment horizontal="left"/>
    </xf>
    <xf numFmtId="0" fontId="5" fillId="0" borderId="0" xfId="0" applyFont="1" applyAlignment="1">
      <alignment horizontal="right"/>
    </xf>
    <xf numFmtId="44" fontId="3" fillId="0" borderId="0" xfId="1" applyFont="1" applyBorder="1"/>
    <xf numFmtId="0" fontId="5" fillId="0" borderId="0" xfId="0" applyFont="1" applyAlignment="1">
      <alignment horizontal="center"/>
    </xf>
    <xf numFmtId="0" fontId="5" fillId="0" borderId="0" xfId="0" applyFont="1"/>
    <xf numFmtId="0" fontId="5" fillId="0" borderId="0" xfId="0" applyFont="1" applyBorder="1" applyAlignment="1">
      <alignment horizontal="center"/>
    </xf>
    <xf numFmtId="0" fontId="3" fillId="0" borderId="1" xfId="0" applyFont="1" applyBorder="1"/>
    <xf numFmtId="0" fontId="3" fillId="0" borderId="0" xfId="0" applyFont="1" applyFill="1" applyBorder="1"/>
    <xf numFmtId="0" fontId="6" fillId="0" borderId="0" xfId="0" applyFont="1"/>
    <xf numFmtId="49" fontId="3" fillId="0" borderId="0" xfId="0" applyNumberFormat="1" applyFont="1" applyAlignment="1">
      <alignment horizontal="center"/>
    </xf>
    <xf numFmtId="0" fontId="3" fillId="0" borderId="0" xfId="0" applyFont="1" applyFill="1"/>
    <xf numFmtId="44" fontId="3" fillId="0" borderId="0" xfId="1" applyFont="1" applyFill="1" applyAlignment="1">
      <alignment horizontal="center"/>
    </xf>
    <xf numFmtId="165" fontId="3" fillId="0" borderId="0" xfId="0" applyNumberFormat="1" applyFont="1" applyFill="1" applyAlignment="1">
      <alignment horizontal="center"/>
    </xf>
    <xf numFmtId="0" fontId="5" fillId="0" borderId="1" xfId="0" applyFont="1" applyFill="1" applyBorder="1"/>
    <xf numFmtId="0" fontId="3" fillId="0" borderId="0" xfId="0" applyFont="1" applyFill="1" applyAlignment="1">
      <alignment wrapText="1"/>
    </xf>
    <xf numFmtId="0" fontId="3" fillId="0" borderId="0" xfId="0" applyFont="1" applyAlignment="1">
      <alignment wrapText="1"/>
    </xf>
    <xf numFmtId="0" fontId="3" fillId="0" borderId="0" xfId="0" applyFont="1" applyFill="1" applyAlignment="1"/>
    <xf numFmtId="0" fontId="5" fillId="0" borderId="0" xfId="0" applyFont="1" applyFill="1" applyBorder="1" applyAlignment="1">
      <alignment horizontal="right"/>
    </xf>
    <xf numFmtId="44" fontId="3" fillId="0" borderId="0" xfId="1" applyNumberFormat="1" applyFont="1"/>
    <xf numFmtId="44" fontId="3" fillId="0" borderId="4" xfId="0" applyNumberFormat="1" applyFont="1" applyBorder="1"/>
    <xf numFmtId="44" fontId="3" fillId="0" borderId="1" xfId="1" applyNumberFormat="1" applyFont="1" applyBorder="1"/>
    <xf numFmtId="44" fontId="3" fillId="0" borderId="1" xfId="0" applyNumberFormat="1" applyFont="1" applyBorder="1"/>
    <xf numFmtId="44" fontId="3" fillId="0" borderId="2" xfId="0" applyNumberFormat="1" applyFont="1" applyBorder="1"/>
    <xf numFmtId="0" fontId="3" fillId="0" borderId="3" xfId="0" applyFont="1" applyBorder="1"/>
    <xf numFmtId="0" fontId="3" fillId="0" borderId="2" xfId="0" applyFont="1" applyBorder="1"/>
    <xf numFmtId="0" fontId="3" fillId="0" borderId="0" xfId="0" applyFont="1" applyBorder="1"/>
    <xf numFmtId="0" fontId="5" fillId="0" borderId="0" xfId="0" applyFont="1" applyAlignment="1">
      <alignment horizontal="left"/>
    </xf>
    <xf numFmtId="0" fontId="3" fillId="0" borderId="0" xfId="0" applyFont="1" applyFill="1" applyAlignment="1">
      <alignment horizontal="left"/>
    </xf>
    <xf numFmtId="44" fontId="3" fillId="0" borderId="1" xfId="1" applyFont="1" applyBorder="1"/>
    <xf numFmtId="165" fontId="3" fillId="0" borderId="0" xfId="0" applyNumberFormat="1" applyFont="1" applyFill="1" applyAlignment="1">
      <alignment horizontal="right"/>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Alignment="1"/>
    <xf numFmtId="0" fontId="3" fillId="0" borderId="0" xfId="0" applyFont="1" applyFill="1" applyAlignment="1">
      <alignment horizontal="left" vertical="center" wrapText="1"/>
    </xf>
    <xf numFmtId="44" fontId="3" fillId="0" borderId="0" xfId="1" applyFont="1" applyFill="1" applyAlignment="1"/>
    <xf numFmtId="165" fontId="3" fillId="0" borderId="0" xfId="0" applyNumberFormat="1" applyFont="1" applyFill="1" applyAlignment="1"/>
    <xf numFmtId="49" fontId="3" fillId="0" borderId="0" xfId="0" applyNumberFormat="1" applyFont="1" applyAlignment="1">
      <alignment horizontal="right"/>
    </xf>
    <xf numFmtId="0" fontId="3" fillId="0" borderId="0" xfId="0" applyFont="1" applyFill="1" applyAlignment="1">
      <alignment horizontal="right"/>
    </xf>
    <xf numFmtId="0" fontId="3" fillId="0" borderId="0" xfId="0" applyFont="1" applyBorder="1" applyAlignment="1">
      <alignment horizontal="center"/>
    </xf>
    <xf numFmtId="44" fontId="6" fillId="0" borderId="0" xfId="0" applyNumberFormat="1" applyFont="1" applyFill="1" applyBorder="1" applyAlignment="1">
      <alignment horizontal="center"/>
    </xf>
    <xf numFmtId="0" fontId="10" fillId="0" borderId="0" xfId="0" applyFont="1"/>
    <xf numFmtId="0" fontId="13" fillId="0" borderId="0" xfId="0" applyFont="1" applyAlignment="1">
      <alignment horizontal="left" vertical="center" wrapText="1"/>
    </xf>
    <xf numFmtId="0" fontId="3" fillId="0" borderId="0" xfId="0" applyFont="1" applyAlignment="1">
      <alignment horizontal="left"/>
    </xf>
    <xf numFmtId="0" fontId="3" fillId="0" borderId="0" xfId="0" applyFont="1" applyFill="1" applyAlignment="1">
      <alignment horizontal="left" wrapText="1"/>
    </xf>
    <xf numFmtId="0" fontId="3" fillId="0" borderId="1" xfId="0" applyFont="1" applyBorder="1" applyAlignment="1">
      <alignment horizontal="left"/>
    </xf>
    <xf numFmtId="0" fontId="3" fillId="0" borderId="0" xfId="0" applyFont="1" applyBorder="1" applyAlignment="1">
      <alignment horizontal="left"/>
    </xf>
    <xf numFmtId="0" fontId="16" fillId="0" borderId="0" xfId="0" applyFont="1" applyBorder="1" applyAlignment="1">
      <alignment horizontal="left"/>
    </xf>
    <xf numFmtId="0" fontId="16" fillId="0" borderId="0" xfId="0" applyFont="1" applyAlignment="1">
      <alignment horizontal="left"/>
    </xf>
    <xf numFmtId="0" fontId="17" fillId="0" borderId="0" xfId="0" applyFont="1"/>
    <xf numFmtId="0" fontId="16" fillId="0" borderId="1" xfId="0" applyFont="1" applyBorder="1" applyAlignment="1">
      <alignment horizontal="left"/>
    </xf>
    <xf numFmtId="0" fontId="16" fillId="0" borderId="2" xfId="0" applyFont="1" applyBorder="1" applyAlignment="1">
      <alignment horizontal="left"/>
    </xf>
    <xf numFmtId="0" fontId="17" fillId="0" borderId="1" xfId="0" applyFont="1" applyBorder="1"/>
    <xf numFmtId="0" fontId="17" fillId="0" borderId="2" xfId="0" applyFont="1" applyBorder="1"/>
    <xf numFmtId="0" fontId="17" fillId="0" borderId="0" xfId="0" applyFont="1" applyBorder="1"/>
    <xf numFmtId="0" fontId="18" fillId="0" borderId="1" xfId="0" applyFont="1" applyBorder="1" applyAlignment="1">
      <alignment horizontal="left"/>
    </xf>
    <xf numFmtId="0" fontId="18" fillId="0" borderId="0" xfId="0" applyFont="1"/>
    <xf numFmtId="0" fontId="18" fillId="0" borderId="0" xfId="0" applyFont="1" applyBorder="1" applyAlignment="1">
      <alignment horizontal="left"/>
    </xf>
    <xf numFmtId="0" fontId="9" fillId="0" borderId="0" xfId="0" applyFont="1" applyBorder="1" applyAlignment="1">
      <alignment horizontal="center"/>
    </xf>
    <xf numFmtId="44" fontId="3" fillId="0" borderId="0" xfId="0" applyNumberFormat="1" applyFont="1" applyBorder="1" applyAlignment="1">
      <alignment horizontal="right"/>
    </xf>
    <xf numFmtId="0" fontId="3" fillId="0" borderId="0" xfId="0" applyFont="1" applyFill="1" applyBorder="1" applyAlignment="1">
      <alignment horizontal="left"/>
    </xf>
    <xf numFmtId="0" fontId="3" fillId="0" borderId="0" xfId="0" applyFont="1" applyFill="1" applyBorder="1" applyAlignment="1">
      <alignment horizontal="left" vertical="center"/>
    </xf>
    <xf numFmtId="0" fontId="3" fillId="0" borderId="0" xfId="0" applyFont="1" applyFill="1" applyBorder="1" applyAlignment="1"/>
    <xf numFmtId="0" fontId="5" fillId="0" borderId="0" xfId="0" applyFont="1" applyFill="1" applyBorder="1"/>
    <xf numFmtId="44" fontId="3" fillId="0" borderId="0" xfId="1" applyNumberFormat="1" applyFont="1" applyFill="1"/>
    <xf numFmtId="44" fontId="3" fillId="0" borderId="0" xfId="1" applyFont="1"/>
    <xf numFmtId="44" fontId="3" fillId="0" borderId="0" xfId="0" applyNumberFormat="1" applyFont="1"/>
    <xf numFmtId="44" fontId="3" fillId="0" borderId="0" xfId="0" applyNumberFormat="1" applyFont="1" applyBorder="1"/>
    <xf numFmtId="44" fontId="3" fillId="0" borderId="3" xfId="0" applyNumberFormat="1" applyFont="1" applyBorder="1"/>
    <xf numFmtId="44" fontId="3" fillId="0" borderId="0" xfId="1" applyFont="1" applyFill="1"/>
    <xf numFmtId="44" fontId="3" fillId="0" borderId="0" xfId="0" applyNumberFormat="1" applyFont="1" applyBorder="1" applyAlignment="1">
      <alignment horizontal="center"/>
    </xf>
    <xf numFmtId="14" fontId="5" fillId="0" borderId="0" xfId="0" applyNumberFormat="1" applyFont="1" applyAlignment="1">
      <alignment horizontal="center"/>
    </xf>
    <xf numFmtId="44" fontId="6" fillId="0" borderId="4" xfId="0" applyNumberFormat="1" applyFont="1" applyBorder="1" applyAlignment="1">
      <alignment horizontal="center"/>
    </xf>
    <xf numFmtId="166" fontId="3" fillId="0" borderId="0" xfId="0" applyNumberFormat="1" applyFont="1"/>
    <xf numFmtId="44" fontId="3" fillId="0" borderId="0" xfId="1" applyFont="1" applyBorder="1" applyAlignment="1">
      <alignment horizontal="center"/>
    </xf>
    <xf numFmtId="44" fontId="3" fillId="0" borderId="1" xfId="1" applyNumberFormat="1" applyFont="1" applyFill="1" applyBorder="1"/>
    <xf numFmtId="0" fontId="6" fillId="0" borderId="0" xfId="0" applyNumberFormat="1" applyFont="1" applyFill="1" applyAlignment="1">
      <alignment horizontal="left"/>
    </xf>
    <xf numFmtId="44" fontId="6" fillId="0" borderId="0" xfId="0" applyNumberFormat="1" applyFont="1"/>
    <xf numFmtId="166" fontId="3" fillId="0" borderId="3" xfId="0" applyNumberFormat="1" applyFont="1" applyBorder="1"/>
    <xf numFmtId="44" fontId="3" fillId="0" borderId="0" xfId="1" applyNumberFormat="1" applyFont="1" applyBorder="1"/>
    <xf numFmtId="44" fontId="3" fillId="0" borderId="0" xfId="1" applyNumberFormat="1" applyFont="1" applyFill="1" applyBorder="1"/>
    <xf numFmtId="39" fontId="3" fillId="0" borderId="0" xfId="0" applyNumberFormat="1" applyFont="1" applyBorder="1" applyAlignment="1">
      <alignment horizontal="right"/>
    </xf>
    <xf numFmtId="44" fontId="6" fillId="0" borderId="3" xfId="0" applyNumberFormat="1" applyFont="1" applyBorder="1" applyAlignment="1">
      <alignment horizontal="center"/>
    </xf>
    <xf numFmtId="44" fontId="5" fillId="0" borderId="0" xfId="0" applyNumberFormat="1" applyFont="1" applyBorder="1" applyAlignment="1">
      <alignment horizontal="center"/>
    </xf>
    <xf numFmtId="0" fontId="5" fillId="2" borderId="10" xfId="0" applyFont="1" applyFill="1" applyBorder="1" applyAlignment="1">
      <alignment horizontal="center" wrapText="1"/>
    </xf>
    <xf numFmtId="0" fontId="5" fillId="2" borderId="9" xfId="0" applyFont="1" applyFill="1" applyBorder="1" applyAlignment="1">
      <alignment horizontal="center" wrapText="1"/>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7" fillId="0" borderId="0" xfId="0" applyFont="1"/>
    <xf numFmtId="0" fontId="5" fillId="3" borderId="11"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0" fontId="5" fillId="0" borderId="1" xfId="0" applyFont="1" applyBorder="1" applyAlignment="1">
      <alignment horizontal="center"/>
    </xf>
    <xf numFmtId="0" fontId="9" fillId="3" borderId="13" xfId="0" applyFont="1" applyFill="1" applyBorder="1" applyAlignment="1">
      <alignment horizontal="center"/>
    </xf>
    <xf numFmtId="0" fontId="8" fillId="3" borderId="13" xfId="0" applyFont="1" applyFill="1" applyBorder="1" applyAlignment="1">
      <alignment horizontal="center"/>
    </xf>
    <xf numFmtId="0" fontId="3" fillId="0" borderId="0" xfId="0" applyFont="1" applyBorder="1" applyAlignment="1">
      <alignment horizontal="left" wrapText="1"/>
    </xf>
    <xf numFmtId="0" fontId="3" fillId="0" borderId="0" xfId="0" applyFont="1" applyBorder="1" applyAlignment="1"/>
    <xf numFmtId="0" fontId="4" fillId="0" borderId="0" xfId="0" applyFont="1"/>
    <xf numFmtId="164" fontId="5" fillId="0" borderId="0" xfId="0" applyNumberFormat="1" applyFont="1" applyAlignment="1">
      <alignment horizontal="center"/>
    </xf>
    <xf numFmtId="44" fontId="5" fillId="0" borderId="0" xfId="0" applyNumberFormat="1" applyFont="1" applyBorder="1"/>
    <xf numFmtId="0" fontId="3" fillId="0" borderId="0" xfId="0" applyFont="1" applyAlignment="1">
      <alignment wrapText="1"/>
    </xf>
    <xf numFmtId="0" fontId="20" fillId="0" borderId="0" xfId="0" applyFont="1" applyBorder="1"/>
    <xf numFmtId="0" fontId="3" fillId="0" borderId="0" xfId="0" applyFont="1" applyBorder="1" applyAlignment="1">
      <alignment wrapText="1"/>
    </xf>
    <xf numFmtId="44" fontId="9" fillId="0" borderId="0" xfId="0" applyNumberFormat="1" applyFont="1" applyBorder="1" applyAlignment="1">
      <alignment horizontal="center"/>
    </xf>
    <xf numFmtId="0" fontId="19" fillId="2" borderId="10" xfId="0" applyFont="1" applyFill="1" applyBorder="1" applyAlignment="1">
      <alignment horizontal="center" wrapText="1"/>
    </xf>
    <xf numFmtId="0" fontId="3" fillId="0" borderId="0" xfId="0" applyFont="1" applyAlignment="1">
      <alignment horizontal="left" vertical="top" wrapText="1"/>
    </xf>
    <xf numFmtId="0" fontId="3" fillId="0" borderId="8" xfId="0" applyFont="1" applyBorder="1"/>
    <xf numFmtId="164" fontId="3" fillId="0" borderId="0" xfId="0" applyNumberFormat="1" applyFont="1" applyAlignment="1">
      <alignment horizontal="center" wrapText="1"/>
    </xf>
    <xf numFmtId="0" fontId="3" fillId="0" borderId="0" xfId="0" applyFont="1" applyAlignment="1">
      <alignment horizontal="left" vertical="top" wrapText="1"/>
    </xf>
    <xf numFmtId="0" fontId="0" fillId="0" borderId="0" xfId="0" applyAlignment="1">
      <alignment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165" fontId="3" fillId="0" borderId="0" xfId="0" applyNumberFormat="1" applyFont="1"/>
    <xf numFmtId="0" fontId="3" fillId="0" borderId="0" xfId="0" applyFont="1" applyAlignment="1">
      <alignment horizontal="left" vertical="top" wrapText="1"/>
    </xf>
    <xf numFmtId="0" fontId="0" fillId="0" borderId="0" xfId="0" applyAlignment="1">
      <alignment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0" fontId="3" fillId="0" borderId="0" xfId="0" quotePrefix="1" applyFont="1"/>
    <xf numFmtId="0" fontId="21" fillId="0" borderId="0" xfId="0" applyFont="1"/>
    <xf numFmtId="10" fontId="21" fillId="0" borderId="0" xfId="0" applyNumberFormat="1" applyFont="1"/>
    <xf numFmtId="0" fontId="3" fillId="0" borderId="0" xfId="0" applyFont="1" applyAlignment="1">
      <alignment wrapText="1"/>
    </xf>
    <xf numFmtId="0" fontId="22" fillId="0" borderId="0" xfId="11" quotePrefix="1"/>
    <xf numFmtId="164" fontId="3" fillId="0" borderId="0" xfId="0" quotePrefix="1" applyNumberFormat="1" applyFont="1" applyAlignment="1">
      <alignment horizontal="center"/>
    </xf>
    <xf numFmtId="0" fontId="5" fillId="0" borderId="1" xfId="0" applyFont="1" applyBorder="1" applyAlignment="1">
      <alignment horizontal="center"/>
    </xf>
    <xf numFmtId="4" fontId="5" fillId="0" borderId="1" xfId="0" applyNumberFormat="1" applyFont="1" applyBorder="1" applyAlignment="1">
      <alignment horizontal="center" wrapText="1"/>
    </xf>
    <xf numFmtId="43" fontId="3" fillId="0" borderId="0" xfId="12" applyFont="1"/>
    <xf numFmtId="14" fontId="3" fillId="0" borderId="0" xfId="0" applyNumberFormat="1" applyFont="1" applyFill="1" applyBorder="1" applyAlignment="1">
      <alignment horizontal="center"/>
    </xf>
    <xf numFmtId="14" fontId="3" fillId="0" borderId="0" xfId="0" applyNumberFormat="1" applyFont="1" applyFill="1" applyBorder="1" applyAlignment="1">
      <alignment horizontal="center" vertical="center"/>
    </xf>
    <xf numFmtId="44" fontId="5" fillId="0" borderId="0" xfId="1" applyFont="1"/>
    <xf numFmtId="164" fontId="3" fillId="0" borderId="8" xfId="0" applyNumberFormat="1" applyFont="1" applyBorder="1" applyAlignment="1">
      <alignment horizontal="center"/>
    </xf>
    <xf numFmtId="43" fontId="3" fillId="0" borderId="8" xfId="12" applyFont="1" applyFill="1" applyBorder="1" applyAlignment="1">
      <alignment wrapText="1"/>
    </xf>
    <xf numFmtId="43" fontId="3" fillId="0" borderId="0" xfId="12" applyFont="1" applyFill="1" applyAlignment="1">
      <alignment horizontal="right"/>
    </xf>
    <xf numFmtId="43" fontId="5" fillId="0" borderId="0" xfId="12" applyFont="1" applyFill="1" applyBorder="1" applyAlignment="1">
      <alignment horizontal="right"/>
    </xf>
    <xf numFmtId="14" fontId="3" fillId="0" borderId="8" xfId="1" applyNumberFormat="1" applyFont="1" applyFill="1" applyBorder="1" applyAlignment="1">
      <alignment horizontal="center"/>
    </xf>
    <xf numFmtId="44" fontId="3" fillId="0" borderId="0" xfId="1" applyFont="1" applyFill="1" applyBorder="1" applyAlignment="1"/>
    <xf numFmtId="165" fontId="3" fillId="0" borderId="0" xfId="0" applyNumberFormat="1" applyFont="1" applyFill="1" applyBorder="1" applyAlignment="1"/>
    <xf numFmtId="0" fontId="3" fillId="0" borderId="0" xfId="0" applyFont="1" applyFill="1" applyBorder="1" applyAlignment="1">
      <alignment vertical="top" wrapText="1"/>
    </xf>
    <xf numFmtId="0" fontId="3" fillId="0" borderId="0" xfId="0" quotePrefix="1" applyFont="1" applyBorder="1" applyAlignment="1">
      <alignment horizontal="center"/>
    </xf>
    <xf numFmtId="0" fontId="5" fillId="0" borderId="1" xfId="0" applyFont="1" applyBorder="1" applyAlignment="1">
      <alignment horizontal="center" wrapText="1"/>
    </xf>
    <xf numFmtId="43" fontId="5" fillId="0" borderId="0" xfId="12" applyFont="1" applyBorder="1" applyAlignment="1">
      <alignment horizontal="center"/>
    </xf>
    <xf numFmtId="43" fontId="3" fillId="0" borderId="0" xfId="12" applyFont="1" applyBorder="1" applyAlignment="1">
      <alignment horizontal="center"/>
    </xf>
    <xf numFmtId="14" fontId="3" fillId="0" borderId="0" xfId="0" applyNumberFormat="1" applyFont="1" applyBorder="1" applyAlignment="1">
      <alignment horizontal="center"/>
    </xf>
    <xf numFmtId="44" fontId="3" fillId="0" borderId="0" xfId="0" quotePrefix="1" applyNumberFormat="1" applyFont="1" applyBorder="1"/>
    <xf numFmtId="44" fontId="9" fillId="0" borderId="0" xfId="0" applyNumberFormat="1" applyFont="1"/>
    <xf numFmtId="44" fontId="6" fillId="0" borderId="2" xfId="0" applyNumberFormat="1" applyFont="1" applyBorder="1" applyAlignment="1">
      <alignment horizontal="center"/>
    </xf>
    <xf numFmtId="44" fontId="3" fillId="0" borderId="1" xfId="0" applyNumberFormat="1" applyFont="1" applyBorder="1" applyAlignment="1">
      <alignment horizontal="right"/>
    </xf>
    <xf numFmtId="0" fontId="5" fillId="0" borderId="0" xfId="0" applyFont="1" applyBorder="1" applyAlignment="1">
      <alignment horizontal="center"/>
    </xf>
    <xf numFmtId="43" fontId="9" fillId="0" borderId="0" xfId="12" applyFont="1" applyBorder="1" applyAlignment="1">
      <alignment horizontal="center"/>
    </xf>
    <xf numFmtId="14" fontId="3" fillId="0" borderId="0" xfId="0" applyNumberFormat="1" applyFont="1" applyAlignment="1">
      <alignment horizontal="center"/>
    </xf>
    <xf numFmtId="164" fontId="3" fillId="0" borderId="0" xfId="0" applyNumberFormat="1" applyFont="1" applyBorder="1" applyAlignment="1">
      <alignment horizontal="center"/>
    </xf>
    <xf numFmtId="49" fontId="3" fillId="0" borderId="0" xfId="0" applyNumberFormat="1" applyFont="1" applyBorder="1" applyAlignment="1">
      <alignment horizontal="right"/>
    </xf>
    <xf numFmtId="164" fontId="3" fillId="0" borderId="8" xfId="0" applyNumberFormat="1" applyFont="1" applyBorder="1" applyAlignment="1">
      <alignment horizontal="left"/>
    </xf>
    <xf numFmtId="49" fontId="3" fillId="0" borderId="0" xfId="0" applyNumberFormat="1" applyFont="1" applyAlignment="1">
      <alignment horizontal="left"/>
    </xf>
    <xf numFmtId="14" fontId="3" fillId="0" borderId="0" xfId="1" applyNumberFormat="1" applyFont="1" applyFill="1" applyAlignment="1">
      <alignment horizontal="center"/>
    </xf>
    <xf numFmtId="43" fontId="5" fillId="0" borderId="0" xfId="12" applyFont="1"/>
    <xf numFmtId="0" fontId="5" fillId="0" borderId="1" xfId="0" applyFont="1" applyBorder="1" applyAlignment="1">
      <alignment horizontal="center"/>
    </xf>
    <xf numFmtId="0" fontId="3" fillId="0" borderId="8" xfId="0" applyFont="1" applyBorder="1" applyAlignment="1">
      <alignment horizontal="left"/>
    </xf>
    <xf numFmtId="44" fontId="6" fillId="0" borderId="14" xfId="0" applyNumberFormat="1" applyFont="1" applyBorder="1" applyAlignment="1">
      <alignment horizontal="center"/>
    </xf>
    <xf numFmtId="43" fontId="3" fillId="0" borderId="2" xfId="12" applyFont="1" applyBorder="1"/>
    <xf numFmtId="44" fontId="3" fillId="0" borderId="1" xfId="0" applyNumberFormat="1" applyFont="1" applyBorder="1" applyAlignment="1">
      <alignment horizontal="center"/>
    </xf>
    <xf numFmtId="44" fontId="6" fillId="0" borderId="1" xfId="0" applyNumberFormat="1" applyFont="1" applyFill="1" applyBorder="1" applyAlignment="1">
      <alignment horizontal="center"/>
    </xf>
    <xf numFmtId="0" fontId="16" fillId="0" borderId="8"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8" fillId="0" borderId="8" xfId="0" applyFont="1" applyBorder="1" applyAlignment="1">
      <alignment horizontal="left"/>
    </xf>
    <xf numFmtId="0" fontId="17" fillId="0" borderId="3" xfId="0" applyFont="1" applyBorder="1"/>
    <xf numFmtId="44" fontId="16" fillId="0" borderId="8" xfId="0" applyNumberFormat="1" applyFont="1" applyBorder="1" applyAlignment="1">
      <alignment horizontal="left"/>
    </xf>
    <xf numFmtId="44" fontId="16" fillId="0" borderId="4" xfId="0" applyNumberFormat="1" applyFont="1" applyBorder="1" applyAlignment="1">
      <alignment horizontal="left"/>
    </xf>
    <xf numFmtId="0" fontId="18" fillId="0" borderId="8" xfId="0" applyFont="1" applyBorder="1"/>
    <xf numFmtId="0" fontId="17" fillId="0" borderId="8" xfId="0" applyFont="1" applyBorder="1"/>
    <xf numFmtId="0" fontId="17" fillId="0" borderId="4" xfId="0" applyFont="1" applyBorder="1"/>
    <xf numFmtId="0" fontId="3" fillId="0" borderId="5" xfId="0" applyFont="1" applyBorder="1"/>
    <xf numFmtId="0" fontId="3" fillId="0" borderId="6" xfId="0" applyFont="1" applyBorder="1"/>
    <xf numFmtId="0" fontId="5" fillId="0" borderId="6" xfId="0" applyFont="1" applyFill="1" applyBorder="1"/>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horizontal="left" vertical="top" wrapText="1"/>
    </xf>
    <xf numFmtId="0" fontId="5" fillId="0" borderId="1" xfId="0" applyFont="1" applyBorder="1" applyAlignment="1">
      <alignment horizontal="center"/>
    </xf>
    <xf numFmtId="43" fontId="3" fillId="0" borderId="1" xfId="12" applyFont="1" applyBorder="1" applyAlignment="1">
      <alignment horizontal="center"/>
    </xf>
    <xf numFmtId="43" fontId="9" fillId="0" borderId="1" xfId="12" applyFont="1" applyBorder="1" applyAlignment="1">
      <alignment horizontal="center"/>
    </xf>
    <xf numFmtId="14" fontId="23" fillId="0" borderId="0" xfId="0" applyNumberFormat="1" applyFont="1" applyAlignment="1">
      <alignment horizontal="center"/>
    </xf>
    <xf numFmtId="0" fontId="10" fillId="0" borderId="0" xfId="0" applyFont="1" applyAlignment="1">
      <alignment horizontal="center"/>
    </xf>
    <xf numFmtId="43" fontId="3" fillId="0" borderId="0" xfId="12" applyFont="1" applyFill="1" applyAlignment="1">
      <alignment horizontal="center"/>
    </xf>
    <xf numFmtId="14" fontId="3" fillId="0" borderId="0" xfId="12" applyNumberFormat="1" applyFont="1" applyAlignment="1">
      <alignment horizontal="center"/>
    </xf>
    <xf numFmtId="10" fontId="24" fillId="0" borderId="0" xfId="0" applyNumberFormat="1" applyFont="1"/>
    <xf numFmtId="165" fontId="24" fillId="0" borderId="0" xfId="0" applyNumberFormat="1" applyFont="1"/>
    <xf numFmtId="0" fontId="24" fillId="0" borderId="0" xfId="0" applyFont="1" applyAlignment="1">
      <alignment horizontal="center"/>
    </xf>
    <xf numFmtId="165" fontId="24" fillId="0" borderId="0" xfId="0" applyNumberFormat="1" applyFont="1" applyAlignment="1">
      <alignment horizontal="center"/>
    </xf>
    <xf numFmtId="0" fontId="3" fillId="0" borderId="0" xfId="0" applyFont="1" applyAlignment="1">
      <alignment horizontal="left" vertical="top" wrapText="1"/>
    </xf>
    <xf numFmtId="0" fontId="5" fillId="0" borderId="1" xfId="0" applyFont="1" applyBorder="1" applyAlignment="1">
      <alignment horizontal="center"/>
    </xf>
    <xf numFmtId="0" fontId="22" fillId="0" borderId="0" xfId="11"/>
    <xf numFmtId="44" fontId="3" fillId="0" borderId="0" xfId="0" applyNumberFormat="1" applyFont="1" applyAlignment="1">
      <alignment horizontal="right"/>
    </xf>
    <xf numFmtId="0" fontId="3" fillId="0" borderId="0" xfId="0" applyFont="1" applyAlignment="1">
      <alignment horizontal="left" vertical="top" wrapText="1"/>
    </xf>
    <xf numFmtId="0" fontId="3" fillId="0" borderId="0" xfId="0" applyFont="1" applyAlignment="1">
      <alignment wrapText="1"/>
    </xf>
    <xf numFmtId="0" fontId="3" fillId="0" borderId="0" xfId="0" applyFont="1" applyAlignment="1">
      <alignment horizontal="left" vertical="top" wrapText="1"/>
    </xf>
    <xf numFmtId="0" fontId="25" fillId="0" borderId="0" xfId="0" applyFont="1"/>
    <xf numFmtId="0" fontId="3" fillId="0" borderId="0" xfId="0" applyFont="1" applyAlignment="1">
      <alignment horizontal="left" vertical="top" wrapText="1"/>
    </xf>
    <xf numFmtId="0" fontId="5" fillId="0" borderId="1" xfId="0" applyFont="1" applyBorder="1" applyAlignment="1">
      <alignment horizontal="center"/>
    </xf>
    <xf numFmtId="164" fontId="3" fillId="0" borderId="0" xfId="0"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24" fillId="0" borderId="0" xfId="0" applyFont="1"/>
    <xf numFmtId="10" fontId="24" fillId="0" borderId="0" xfId="0" applyNumberFormat="1" applyFont="1" applyAlignment="1">
      <alignment horizontal="left"/>
    </xf>
    <xf numFmtId="10" fontId="24" fillId="0" borderId="0" xfId="0" applyNumberFormat="1" applyFont="1" applyAlignment="1">
      <alignment horizontal="center"/>
    </xf>
    <xf numFmtId="0" fontId="26" fillId="0" borderId="0" xfId="0" applyFont="1" applyAlignment="1">
      <alignment horizontal="center"/>
    </xf>
    <xf numFmtId="165" fontId="24" fillId="0" borderId="0" xfId="0" applyNumberFormat="1" applyFont="1" applyAlignment="1">
      <alignment horizontal="left"/>
    </xf>
    <xf numFmtId="44" fontId="6" fillId="0" borderId="0" xfId="0" applyNumberFormat="1" applyFont="1" applyBorder="1"/>
    <xf numFmtId="44" fontId="3" fillId="0" borderId="1" xfId="0" applyNumberFormat="1" applyFont="1" applyFill="1" applyBorder="1"/>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39" fontId="3" fillId="0" borderId="0" xfId="0" applyNumberFormat="1" applyFont="1"/>
    <xf numFmtId="44" fontId="3" fillId="0" borderId="3" xfId="1" applyFont="1" applyBorder="1"/>
    <xf numFmtId="44" fontId="3" fillId="0" borderId="1" xfId="1" applyFont="1" applyBorder="1" applyAlignment="1">
      <alignment horizontal="center"/>
    </xf>
    <xf numFmtId="166" fontId="3" fillId="0" borderId="0" xfId="0" applyNumberFormat="1" applyFont="1" applyAlignment="1">
      <alignment horizontal="center"/>
    </xf>
    <xf numFmtId="166" fontId="3" fillId="0" borderId="4" xfId="0" applyNumberFormat="1" applyFont="1" applyBorder="1"/>
    <xf numFmtId="164" fontId="3" fillId="0" borderId="1" xfId="0" applyNumberFormat="1" applyFont="1" applyBorder="1" applyAlignment="1">
      <alignment horizontal="center"/>
    </xf>
    <xf numFmtId="0" fontId="5" fillId="0" borderId="1" xfId="0" applyFont="1" applyBorder="1" applyAlignment="1">
      <alignment horizontal="right"/>
    </xf>
    <xf numFmtId="0" fontId="22" fillId="0" borderId="1" xfId="11" applyBorder="1"/>
    <xf numFmtId="164" fontId="3" fillId="0" borderId="1" xfId="0" applyNumberFormat="1" applyFont="1" applyBorder="1" applyAlignment="1">
      <alignment horizontal="left"/>
    </xf>
    <xf numFmtId="0" fontId="22" fillId="0" borderId="1" xfId="11" quotePrefix="1" applyBorder="1"/>
    <xf numFmtId="49" fontId="27" fillId="0" borderId="0" xfId="0" applyNumberFormat="1" applyFont="1"/>
    <xf numFmtId="0" fontId="3" fillId="0" borderId="0" xfId="0" applyFont="1" applyAlignment="1">
      <alignment horizontal="left" vertical="top" wrapText="1"/>
    </xf>
    <xf numFmtId="0" fontId="3"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left" vertical="top"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44" fontId="9" fillId="0" borderId="0" xfId="0" applyNumberFormat="1" applyFont="1" applyBorder="1"/>
    <xf numFmtId="0" fontId="3" fillId="0" borderId="0" xfId="0" applyFont="1" applyAlignment="1">
      <alignment horizontal="left" vertical="top" wrapText="1"/>
    </xf>
    <xf numFmtId="0" fontId="22" fillId="0" borderId="0" xfId="11" applyAlignment="1">
      <alignment horizontal="left" vertical="top" wrapText="1"/>
    </xf>
    <xf numFmtId="0" fontId="3" fillId="0" borderId="0" xfId="0" applyFont="1" applyAlignment="1">
      <alignment horizontal="center" wrapText="1"/>
    </xf>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horizontal="left" vertical="top" wrapText="1"/>
    </xf>
    <xf numFmtId="0" fontId="5" fillId="0" borderId="1" xfId="0" applyFont="1" applyBorder="1" applyAlignment="1">
      <alignment horizontal="center"/>
    </xf>
    <xf numFmtId="0" fontId="22" fillId="0" borderId="0" xfId="11" applyAlignment="1">
      <alignment horizontal="left"/>
    </xf>
    <xf numFmtId="0" fontId="3" fillId="0" borderId="0" xfId="0" applyFont="1" applyAlignment="1">
      <alignment wrapText="1"/>
    </xf>
    <xf numFmtId="0" fontId="3" fillId="0" borderId="0" xfId="0" applyFont="1" applyAlignment="1">
      <alignment wrapText="1"/>
    </xf>
    <xf numFmtId="0" fontId="3" fillId="0" borderId="0" xfId="0" applyFont="1" applyAlignment="1">
      <alignment horizontal="left" vertical="top" wrapText="1"/>
    </xf>
    <xf numFmtId="0" fontId="3" fillId="0" borderId="0" xfId="0" applyFont="1" applyAlignment="1">
      <alignment wrapText="1"/>
    </xf>
    <xf numFmtId="0" fontId="3" fillId="0" borderId="0" xfId="0" applyFont="1" applyAlignment="1">
      <alignment wrapText="1"/>
    </xf>
    <xf numFmtId="0" fontId="3" fillId="0" borderId="0" xfId="0" applyFont="1" applyAlignment="1">
      <alignment horizontal="left" wrapText="1"/>
    </xf>
    <xf numFmtId="165" fontId="3" fillId="0" borderId="0" xfId="0" applyNumberFormat="1" applyFont="1" applyAlignment="1">
      <alignment horizontal="center"/>
    </xf>
    <xf numFmtId="44" fontId="3" fillId="0" borderId="0" xfId="0" applyNumberFormat="1" applyFont="1" applyBorder="1" applyAlignment="1"/>
    <xf numFmtId="44" fontId="3" fillId="0" borderId="0" xfId="1" applyNumberFormat="1" applyFont="1" applyBorder="1" applyAlignment="1"/>
    <xf numFmtId="44" fontId="3" fillId="0" borderId="3" xfId="0" applyNumberFormat="1" applyFont="1" applyBorder="1" applyAlignment="1"/>
    <xf numFmtId="44" fontId="3" fillId="0" borderId="1" xfId="1" applyNumberFormat="1" applyFont="1" applyBorder="1" applyAlignment="1"/>
    <xf numFmtId="44" fontId="3" fillId="0" borderId="1" xfId="0" applyNumberFormat="1" applyFont="1" applyBorder="1" applyAlignment="1"/>
    <xf numFmtId="0" fontId="3" fillId="0" borderId="0" xfId="0" applyFont="1" applyAlignment="1">
      <alignment wrapText="1"/>
    </xf>
    <xf numFmtId="10" fontId="24" fillId="0" borderId="0" xfId="0" applyNumberFormat="1" applyFont="1" applyAlignment="1"/>
    <xf numFmtId="165" fontId="3" fillId="0" borderId="0" xfId="0" applyNumberFormat="1" applyFont="1" applyAlignment="1"/>
    <xf numFmtId="14" fontId="24" fillId="0" borderId="0" xfId="0" applyNumberFormat="1" applyFont="1"/>
    <xf numFmtId="165" fontId="24" fillId="0" borderId="0" xfId="0" applyNumberFormat="1" applyFont="1" applyAlignment="1">
      <alignment horizontal="right"/>
    </xf>
    <xf numFmtId="0" fontId="3" fillId="0" borderId="0" xfId="0" applyFont="1" applyAlignment="1">
      <alignment horizontal="left" vertical="top" wrapText="1"/>
    </xf>
    <xf numFmtId="0" fontId="3" fillId="0" borderId="0" xfId="0" applyFont="1" applyAlignment="1">
      <alignment wrapText="1"/>
    </xf>
    <xf numFmtId="0" fontId="22" fillId="0" borderId="0" xfId="11" applyAlignment="1">
      <alignment horizontal="left"/>
    </xf>
    <xf numFmtId="0" fontId="11" fillId="0" borderId="1" xfId="0" applyFont="1" applyBorder="1" applyAlignment="1">
      <alignment horizontal="center"/>
    </xf>
    <xf numFmtId="0" fontId="12" fillId="0" borderId="0" xfId="0" applyFont="1" applyAlignment="1">
      <alignment horizontal="center"/>
    </xf>
    <xf numFmtId="0" fontId="3" fillId="0" borderId="0" xfId="0" applyFont="1" applyBorder="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3" fillId="0" borderId="8" xfId="0" applyFont="1" applyFill="1" applyBorder="1" applyAlignment="1"/>
    <xf numFmtId="0" fontId="0" fillId="0" borderId="8" xfId="0" applyBorder="1" applyAlignment="1"/>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horizontal="left" wrapText="1"/>
    </xf>
    <xf numFmtId="44" fontId="3" fillId="0" borderId="8" xfId="1" applyFont="1" applyFill="1" applyBorder="1" applyAlignment="1">
      <alignment horizontal="left"/>
    </xf>
    <xf numFmtId="0" fontId="3" fillId="0" borderId="0" xfId="0" applyFont="1" applyAlignment="1">
      <alignment vertical="top" wrapText="1"/>
    </xf>
    <xf numFmtId="0" fontId="22" fillId="0" borderId="0" xfId="11" applyAlignment="1">
      <alignment horizontal="left" vertical="top" wrapText="1"/>
    </xf>
    <xf numFmtId="0" fontId="3" fillId="0" borderId="8" xfId="0" applyFont="1" applyBorder="1" applyAlignment="1">
      <alignment horizontal="left"/>
    </xf>
  </cellXfs>
  <cellStyles count="13">
    <cellStyle name="Comma" xfId="12" builtinId="3"/>
    <cellStyle name="Comma 2" xfId="3" xr:uid="{00000000-0005-0000-0000-000001000000}"/>
    <cellStyle name="Comma 2 2" xfId="7" xr:uid="{00000000-0005-0000-0000-000002000000}"/>
    <cellStyle name="Currency" xfId="1" builtinId="4"/>
    <cellStyle name="Currency 2" xfId="4" xr:uid="{00000000-0005-0000-0000-000004000000}"/>
    <cellStyle name="Currency 2 2" xfId="8" xr:uid="{00000000-0005-0000-0000-000005000000}"/>
    <cellStyle name="Hyperlink" xfId="11" builtinId="8"/>
    <cellStyle name="n_nvision1" xfId="5" xr:uid="{00000000-0005-0000-0000-000007000000}"/>
    <cellStyle name="n_nvision1 2" xfId="9" xr:uid="{00000000-0005-0000-0000-000008000000}"/>
    <cellStyle name="Normal" xfId="0" builtinId="0"/>
    <cellStyle name="Normal 2" xfId="2" xr:uid="{00000000-0005-0000-0000-00000A000000}"/>
    <cellStyle name="Percent 2" xfId="6" xr:uid="{00000000-0005-0000-0000-00000B000000}"/>
    <cellStyle name="Percent 2 2" xfId="10"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2.ed.gov/policy/fund/guid/uniform-guidance/index.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2.ed.gov/policy/fund/guid/uniform-guidance/index.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2.ed.gov/policy/fund/guid/uniform-guidance/index.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2.ed.gov/policy/fund/guid/uniform-guidance/index.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2.ed.gov/policy/fund/guid/uniform-guidance/index.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2.ed.gov/policy/fund/guid/uniform-guidance/index.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2.ed.gov/policy/fund/guid/uniform-guidance/index.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2.ed.gov/policy/fund/guid/uniform-guidance/index.htm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2.ed.gov/policy/fund/guid/uniform-guidance/index.htm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2.ed.gov/policy/fund/guid/uniform-guidance/index.htm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2.ed.gov/policy/fund/guid/uniform-guidance/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2.ed.gov/policy/fund/guid/uniform-guidance/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2.ed.gov/policy/fund/guid/uniform-guidance/index.html"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2.ed.gov/policy/fund/guid/uniform-guidance/index.html"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2.ed.gov/policy/fund/guid/uniform-guidance/index.html"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2.ed.gov/policy/fund/guid/uniform-guidance/index.html"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2.ed.gov/policy/fund/guid/uniform-guidance/index.html" TargetMode="Externa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kovners/Downloads/00-FY-2019-FDOE-IC-Rate-Ltr-2018-04-11.pdf" TargetMode="External"/><Relationship Id="rId1" Type="http://schemas.openxmlformats.org/officeDocument/2006/relationships/hyperlink" Target="https://www2.ed.gov/policy/fund/guid/uniform-guidance/index.htm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2.ed.gov/policy/fund/guid/uniform-guidance/index.html"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2.ed.gov/policy/fund/guid/uniform-guidance/index.html"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2.ed.gov/policy/fund/guid/uniform-guidance/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2.ed.gov/policy/fund/guid/uniform-guidance/index.html"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2.ed.gov/policy/fund/guid/uniform-guidance/index.html"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2.ed.gov/policy/fund/guid/uniform-guidance/index.html"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2.ed.gov/policy/fund/guid/uniform-guidance/index.html"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2.ed.gov/policy/fund/guid/uniform-guidance/index.html"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2.ed.gov/policy/fund/guid/uniform-guidance/index.html"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2.ed.gov/policy/fund/guid/uniform-guidance/index.html"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2.ed.gov/policy/fund/guid/uniform-guidance/index.html"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2.ed.gov/policy/fund/guid/uniform-guidance/index.html" TargetMode="Externa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2.ed.gov/policy/fund/guid/uniform-guidance/index.html"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2.ed.gov/policy/fund/guid/uniform-guidance/index.html"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2.ed.gov/policy/fund/guid/uniform-guidance/index.html"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2.ed.gov/policy/fund/guid/uniform-guidance/index.html"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2.ed.gov/policy/fund/guid/uniform-guidance/index.html"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2.ed.gov/policy/fund/guid/uniform-guidance/index.html"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www2.ed.gov/policy/fund/guid/uniform-guidance/index.html"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www2.ed.gov/policy/fund/guid/uniform-guidance/index.html"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www2.ed.gov/policy/fund/guid/uniform-guidance/index.html"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s://www2.ed.gov/policy/fund/guid/uniform-guidance/index.html"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s://www2.ed.gov/policy/fund/guid/uniform-guidance/index.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2.ed.gov/policy/fund/guid/uniform-guidance/index.html"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s://www2.ed.gov/policy/fund/guid/uniform-guidance/index.html"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s://www2.ed.gov/policy/fund/guid/uniform-guidance/index.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2.ed.gov/policy/fund/guid/uniform-guidance/index.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2.ed.gov/policy/fund/guid/uniform-guidance/index.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2.ed.gov/policy/fund/guid/uniform-guidance/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2.ed.gov/policy/fund/guid/uniform-guidanc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opLeftCell="B1" zoomScale="90" zoomScaleNormal="90" workbookViewId="0">
      <selection activeCell="Q8" sqref="Q8"/>
    </sheetView>
  </sheetViews>
  <sheetFormatPr defaultColWidth="9.140625" defaultRowHeight="15" x14ac:dyDescent="0.25"/>
  <cols>
    <col min="1" max="1" width="9.42578125" style="2" hidden="1" customWidth="1"/>
    <col min="2" max="2" width="53.28515625" style="2" customWidth="1"/>
    <col min="3" max="3" width="27.85546875" style="2" customWidth="1"/>
    <col min="4" max="4" width="13.7109375" style="2" customWidth="1"/>
    <col min="5" max="5" width="17" style="2" bestFit="1" customWidth="1"/>
    <col min="6" max="6" width="21" style="2" customWidth="1"/>
    <col min="7" max="7" width="10.140625" style="2" customWidth="1"/>
    <col min="8" max="8" width="12.5703125" style="2" customWidth="1"/>
    <col min="9" max="9" width="13.28515625" style="2" customWidth="1"/>
    <col min="10" max="10" width="14.7109375" style="2" customWidth="1"/>
    <col min="11" max="11" width="10.42578125" style="2" customWidth="1"/>
    <col min="12" max="12" width="17.85546875" style="2" customWidth="1"/>
    <col min="13" max="13" width="13.28515625" style="2" bestFit="1" customWidth="1"/>
    <col min="14" max="14" width="13.7109375" style="2" customWidth="1"/>
    <col min="15" max="15" width="14.42578125" style="2" customWidth="1"/>
    <col min="16" max="16" width="3.140625" style="2" customWidth="1"/>
    <col min="17" max="17" width="13.5703125" style="2" customWidth="1"/>
    <col min="18" max="18" width="14.140625" style="2" customWidth="1"/>
    <col min="19" max="19" width="16.7109375" style="2" customWidth="1"/>
    <col min="20" max="16384" width="9.140625" style="2"/>
  </cols>
  <sheetData>
    <row r="1" spans="1:20" ht="18" customHeight="1" x14ac:dyDescent="0.25">
      <c r="B1" s="8" t="s">
        <v>0</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48</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4" customHeight="1" x14ac:dyDescent="0.25">
      <c r="A7" s="2">
        <v>4201</v>
      </c>
      <c r="B7" s="2" t="s">
        <v>8</v>
      </c>
      <c r="C7" s="96" t="s">
        <v>106</v>
      </c>
      <c r="D7" s="96" t="s">
        <v>246</v>
      </c>
      <c r="E7" s="2" t="s">
        <v>215</v>
      </c>
      <c r="F7" s="2" t="s">
        <v>7</v>
      </c>
      <c r="G7" s="195">
        <v>2.81E-2</v>
      </c>
      <c r="H7" s="195">
        <v>0.1641</v>
      </c>
      <c r="I7" s="196">
        <v>44012</v>
      </c>
      <c r="J7" s="196">
        <v>44013</v>
      </c>
      <c r="K7" s="196">
        <v>43647</v>
      </c>
      <c r="L7" s="197" t="s">
        <v>217</v>
      </c>
      <c r="M7" s="22">
        <v>49380.800000000003</v>
      </c>
      <c r="N7" s="69"/>
      <c r="O7" s="69">
        <f>M7+N7</f>
        <v>49380.800000000003</v>
      </c>
      <c r="P7" s="70"/>
      <c r="Q7" s="69">
        <f>36356.62+4341.52+4892.95+3789.07</f>
        <v>49380.159999999996</v>
      </c>
      <c r="R7" s="69"/>
      <c r="S7" s="71">
        <f>Q7+R7</f>
        <v>49380.159999999996</v>
      </c>
    </row>
    <row r="8" spans="1:20" ht="31.5" customHeight="1" x14ac:dyDescent="0.25">
      <c r="B8" s="2" t="s">
        <v>129</v>
      </c>
      <c r="C8" s="99" t="s">
        <v>123</v>
      </c>
      <c r="D8" s="97" t="s">
        <v>251</v>
      </c>
      <c r="E8" s="2" t="s">
        <v>216</v>
      </c>
      <c r="F8" s="2" t="s">
        <v>7</v>
      </c>
      <c r="G8" s="195">
        <f t="shared" ref="G8:I8" si="0">+G7</f>
        <v>2.81E-2</v>
      </c>
      <c r="H8" s="195">
        <f t="shared" si="0"/>
        <v>0.1641</v>
      </c>
      <c r="I8" s="196">
        <f t="shared" si="0"/>
        <v>44012</v>
      </c>
      <c r="J8" s="196">
        <f t="shared" ref="J8:K8" si="1">+J7</f>
        <v>44013</v>
      </c>
      <c r="K8" s="196">
        <f t="shared" si="1"/>
        <v>43647</v>
      </c>
      <c r="L8" s="197" t="str">
        <f>+L7</f>
        <v>07/01/19 - 06/30/20</v>
      </c>
      <c r="M8" s="83">
        <v>2232.0300000000002</v>
      </c>
      <c r="N8" s="70"/>
      <c r="O8" s="70">
        <f>M8+N8</f>
        <v>2232.0300000000002</v>
      </c>
      <c r="P8" s="69"/>
      <c r="Q8" s="70">
        <v>2232.0300000000002</v>
      </c>
      <c r="R8" s="70"/>
      <c r="S8" s="71">
        <f>Q8+R8</f>
        <v>2232.0300000000002</v>
      </c>
    </row>
    <row r="9" spans="1:20" x14ac:dyDescent="0.25">
      <c r="C9" s="97"/>
      <c r="D9" s="97"/>
      <c r="I9" s="121"/>
      <c r="J9" s="121"/>
      <c r="K9" s="121"/>
      <c r="L9" s="97"/>
      <c r="M9" s="78"/>
      <c r="N9" s="25"/>
      <c r="O9" s="25"/>
      <c r="P9" s="69"/>
      <c r="Q9" s="25"/>
      <c r="R9" s="25"/>
      <c r="S9" s="26"/>
    </row>
    <row r="10" spans="1:20" x14ac:dyDescent="0.25">
      <c r="C10" s="97"/>
      <c r="D10" s="97"/>
      <c r="L10" s="21" t="s">
        <v>38</v>
      </c>
      <c r="M10" s="69">
        <f>SUM(M7:M9)</f>
        <v>51612.83</v>
      </c>
      <c r="N10" s="69">
        <f>SUM(N7:N9)</f>
        <v>0</v>
      </c>
      <c r="O10" s="69">
        <f>SUM(O7:O9)</f>
        <v>51612.83</v>
      </c>
      <c r="P10" s="69"/>
      <c r="Q10" s="69">
        <f>SUM(Q7:Q9)</f>
        <v>51612.189999999995</v>
      </c>
      <c r="R10" s="69">
        <f>SUM(R7:R9)</f>
        <v>0</v>
      </c>
      <c r="S10" s="23">
        <f>SUM(S7:S9)</f>
        <v>51612.189999999995</v>
      </c>
      <c r="T10" s="69"/>
    </row>
    <row r="11" spans="1:20" x14ac:dyDescent="0.25">
      <c r="C11" s="97"/>
      <c r="D11" s="97"/>
      <c r="L11" s="21"/>
      <c r="M11" s="69"/>
      <c r="N11" s="69"/>
      <c r="O11" s="69"/>
      <c r="P11" s="69"/>
      <c r="Q11" s="69"/>
      <c r="R11" s="69"/>
      <c r="S11" s="71"/>
      <c r="T11" s="69"/>
    </row>
    <row r="12" spans="1:20" x14ac:dyDescent="0.25">
      <c r="B12" s="8" t="s">
        <v>126</v>
      </c>
      <c r="C12" s="97"/>
      <c r="D12" s="97"/>
      <c r="L12" s="21"/>
      <c r="M12" s="69"/>
      <c r="N12" s="69"/>
      <c r="O12" s="69"/>
      <c r="P12" s="69"/>
      <c r="Q12" s="69"/>
      <c r="R12" s="69"/>
      <c r="S12" s="71"/>
      <c r="T12" s="69"/>
    </row>
    <row r="13" spans="1:20" ht="33" customHeight="1" x14ac:dyDescent="0.25">
      <c r="B13" s="277" t="s">
        <v>127</v>
      </c>
      <c r="C13" s="278"/>
      <c r="D13" s="278"/>
      <c r="E13" s="278"/>
      <c r="F13" s="278"/>
      <c r="G13" s="123"/>
      <c r="H13" s="123"/>
      <c r="I13" s="117"/>
      <c r="S13" s="27"/>
    </row>
    <row r="14" spans="1:20" x14ac:dyDescent="0.25">
      <c r="C14" s="97"/>
      <c r="D14" s="97"/>
      <c r="S14" s="27"/>
    </row>
    <row r="15" spans="1:20" ht="45" customHeight="1" x14ac:dyDescent="0.25">
      <c r="B15" s="279" t="s">
        <v>130</v>
      </c>
      <c r="C15" s="279"/>
      <c r="D15" s="279"/>
      <c r="E15" s="279"/>
      <c r="F15" s="279"/>
      <c r="G15" s="122"/>
      <c r="H15" s="122"/>
      <c r="I15" s="116"/>
      <c r="S15" s="27"/>
    </row>
    <row r="16" spans="1:20" x14ac:dyDescent="0.25">
      <c r="B16" s="203"/>
      <c r="C16" s="203"/>
      <c r="D16" s="203"/>
      <c r="E16" s="203"/>
      <c r="F16" s="203"/>
      <c r="G16" s="203"/>
      <c r="H16" s="203"/>
      <c r="I16" s="203"/>
      <c r="S16" s="27"/>
    </row>
    <row r="17" spans="2:20" ht="31.5" customHeight="1" x14ac:dyDescent="0.25">
      <c r="B17" s="279" t="s">
        <v>164</v>
      </c>
      <c r="C17" s="279"/>
      <c r="D17" s="279"/>
      <c r="E17" s="279"/>
      <c r="F17" s="279"/>
      <c r="S17" s="27"/>
    </row>
    <row r="18" spans="2:20" x14ac:dyDescent="0.25">
      <c r="B18" s="201" t="s">
        <v>163</v>
      </c>
      <c r="C18" s="97"/>
      <c r="D18" s="97"/>
      <c r="S18" s="27"/>
    </row>
    <row r="19" spans="2:20" x14ac:dyDescent="0.25">
      <c r="B19" s="201"/>
      <c r="C19" s="97"/>
      <c r="D19" s="97"/>
      <c r="S19" s="27"/>
    </row>
    <row r="20" spans="2:20" x14ac:dyDescent="0.25">
      <c r="B20" s="7" t="s">
        <v>109</v>
      </c>
      <c r="C20" s="106" t="s">
        <v>112</v>
      </c>
      <c r="D20" s="106" t="s">
        <v>113</v>
      </c>
      <c r="S20" s="27"/>
    </row>
    <row r="21" spans="2:20" x14ac:dyDescent="0.25">
      <c r="B21" s="2" t="s">
        <v>110</v>
      </c>
      <c r="C21" s="96" t="s">
        <v>117</v>
      </c>
      <c r="D21" s="96" t="s">
        <v>119</v>
      </c>
      <c r="S21" s="27"/>
    </row>
    <row r="22" spans="2:20" x14ac:dyDescent="0.25">
      <c r="B22" s="2" t="s">
        <v>111</v>
      </c>
      <c r="C22" s="96" t="s">
        <v>114</v>
      </c>
      <c r="D22" s="96" t="s">
        <v>120</v>
      </c>
      <c r="S22" s="27"/>
    </row>
    <row r="23" spans="2:20" x14ac:dyDescent="0.25">
      <c r="C23" s="96"/>
      <c r="D23" s="96"/>
      <c r="S23" s="27"/>
    </row>
    <row r="24" spans="2:20" x14ac:dyDescent="0.25">
      <c r="C24" s="96"/>
      <c r="D24" s="96"/>
      <c r="S24" s="27"/>
    </row>
    <row r="25" spans="2:20" x14ac:dyDescent="0.25">
      <c r="B25" s="274" t="s">
        <v>231</v>
      </c>
      <c r="C25" s="274"/>
      <c r="D25" s="274"/>
      <c r="E25" s="274"/>
      <c r="F25" s="274"/>
      <c r="G25" s="274"/>
      <c r="H25" s="274"/>
      <c r="S25" s="27"/>
    </row>
    <row r="26" spans="2:20" x14ac:dyDescent="0.25">
      <c r="B26" s="254" t="s">
        <v>230</v>
      </c>
      <c r="C26" s="96"/>
      <c r="D26" s="96"/>
      <c r="S26" s="27"/>
    </row>
    <row r="27" spans="2:20" x14ac:dyDescent="0.25">
      <c r="B27" s="131"/>
      <c r="C27" s="96"/>
      <c r="D27" s="96"/>
      <c r="S27" s="27"/>
    </row>
    <row r="28" spans="2:20" ht="15" customHeight="1" x14ac:dyDescent="0.25">
      <c r="B28" s="114"/>
      <c r="C28" s="114"/>
      <c r="D28" s="114"/>
      <c r="E28" s="114"/>
      <c r="F28" s="114"/>
      <c r="G28" s="114"/>
      <c r="H28" s="114"/>
      <c r="I28" s="114"/>
      <c r="J28" s="114"/>
      <c r="K28" s="114"/>
      <c r="L28" s="114"/>
      <c r="M28" s="114"/>
      <c r="N28" s="114"/>
      <c r="O28" s="114"/>
      <c r="P28" s="114"/>
      <c r="Q28" s="171" t="s">
        <v>89</v>
      </c>
      <c r="R28" s="171"/>
      <c r="S28" s="172"/>
    </row>
    <row r="29" spans="2:20" ht="15" customHeight="1" x14ac:dyDescent="0.25">
      <c r="B29" s="17" t="s">
        <v>39</v>
      </c>
      <c r="C29" s="100" t="s">
        <v>2</v>
      </c>
      <c r="D29" s="100"/>
      <c r="E29" s="165" t="s">
        <v>34</v>
      </c>
      <c r="F29" s="165" t="s">
        <v>35</v>
      </c>
      <c r="G29" s="165"/>
      <c r="H29" s="165"/>
      <c r="I29" s="165"/>
      <c r="J29" s="165"/>
      <c r="K29" s="165"/>
      <c r="L29" s="165" t="s">
        <v>36</v>
      </c>
      <c r="M29" s="165" t="s">
        <v>37</v>
      </c>
      <c r="N29" s="48"/>
      <c r="O29" s="48"/>
      <c r="P29" s="48"/>
      <c r="Q29" s="55" t="s">
        <v>88</v>
      </c>
      <c r="R29" s="53"/>
      <c r="S29" s="54"/>
      <c r="T29" s="52"/>
    </row>
    <row r="30" spans="2:20" x14ac:dyDescent="0.25">
      <c r="B30" s="66"/>
      <c r="C30" s="9"/>
      <c r="D30" s="9"/>
      <c r="E30" s="9"/>
      <c r="F30" s="9"/>
      <c r="G30" s="9"/>
      <c r="H30" s="9"/>
      <c r="I30" s="9"/>
      <c r="J30" s="9"/>
      <c r="K30" s="9"/>
      <c r="L30" s="9"/>
      <c r="M30" s="9"/>
      <c r="N30" s="46"/>
      <c r="O30" s="46"/>
      <c r="P30" s="46"/>
      <c r="T30" s="52"/>
    </row>
    <row r="31" spans="2:20" x14ac:dyDescent="0.25">
      <c r="B31" s="66"/>
      <c r="C31" s="9"/>
      <c r="D31" s="9"/>
      <c r="E31" s="9"/>
      <c r="F31" s="9"/>
      <c r="G31" s="9"/>
      <c r="H31" s="9"/>
      <c r="I31" s="9"/>
      <c r="J31" s="9"/>
      <c r="K31" s="9"/>
      <c r="L31" s="9"/>
      <c r="M31" s="9"/>
      <c r="N31" s="46"/>
      <c r="O31" s="46"/>
      <c r="P31" s="46"/>
      <c r="Q31" s="50"/>
      <c r="R31" s="51"/>
      <c r="S31" s="51"/>
      <c r="T31" s="52"/>
    </row>
    <row r="32" spans="2:20" x14ac:dyDescent="0.25">
      <c r="B32" s="11"/>
      <c r="C32" s="9"/>
      <c r="D32" s="9"/>
      <c r="E32" s="9"/>
      <c r="R32" s="52"/>
      <c r="S32" s="52"/>
      <c r="T32" s="52"/>
    </row>
  </sheetData>
  <mergeCells count="6">
    <mergeCell ref="B25:H25"/>
    <mergeCell ref="Q2:S2"/>
    <mergeCell ref="Q1:S1"/>
    <mergeCell ref="B13:F13"/>
    <mergeCell ref="B15:F15"/>
    <mergeCell ref="B17:F17"/>
  </mergeCells>
  <hyperlinks>
    <hyperlink ref="B18" r:id="rId1" xr:uid="{00000000-0004-0000-0000-000000000000}"/>
  </hyperlinks>
  <printOptions horizontalCentered="1" gridLines="1"/>
  <pageMargins left="0" right="0" top="0.75" bottom="0.75" header="0.3" footer="0.3"/>
  <pageSetup paperSize="5" scale="60" orientation="landscape"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50"/>
  <sheetViews>
    <sheetView topLeftCell="I1" zoomScale="90" zoomScaleNormal="90" workbookViewId="0">
      <selection activeCell="R7" sqref="R7"/>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7.28515625" style="2" customWidth="1"/>
    <col min="6" max="6" width="21" style="2" customWidth="1"/>
    <col min="7" max="7" width="8.5703125" style="2" customWidth="1"/>
    <col min="8" max="8" width="11.5703125" style="2" customWidth="1"/>
    <col min="9" max="9" width="10.85546875" style="2" customWidth="1"/>
    <col min="10" max="10" width="10" style="2" customWidth="1"/>
    <col min="11" max="11" width="8"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6.7109375" style="2" customWidth="1"/>
    <col min="20" max="16384" width="9.140625" style="2"/>
  </cols>
  <sheetData>
    <row r="1" spans="1:20" ht="15.6" customHeight="1" x14ac:dyDescent="0.25">
      <c r="B1" s="1" t="s">
        <v>174</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71</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2.450000000000003" customHeight="1" x14ac:dyDescent="0.25">
      <c r="B7" s="2" t="s">
        <v>129</v>
      </c>
      <c r="C7" s="236" t="s">
        <v>123</v>
      </c>
      <c r="D7" s="97" t="s">
        <v>251</v>
      </c>
      <c r="E7" s="2" t="s">
        <v>216</v>
      </c>
      <c r="F7" s="2" t="s">
        <v>7</v>
      </c>
      <c r="G7" s="195">
        <v>2.81E-2</v>
      </c>
      <c r="H7" s="195">
        <v>0.1641</v>
      </c>
      <c r="I7" s="196">
        <v>44012</v>
      </c>
      <c r="J7" s="196">
        <v>44013</v>
      </c>
      <c r="K7" s="196">
        <v>43282</v>
      </c>
      <c r="L7" s="197" t="s">
        <v>217</v>
      </c>
      <c r="M7" s="70">
        <v>332167.36</v>
      </c>
      <c r="N7" s="70"/>
      <c r="O7" s="70">
        <f>M7+N7</f>
        <v>332167.36</v>
      </c>
      <c r="P7" s="29"/>
      <c r="Q7" s="70">
        <v>332167.36</v>
      </c>
      <c r="R7" s="70"/>
      <c r="S7" s="71">
        <f>Q7+R7</f>
        <v>332167.36</v>
      </c>
    </row>
    <row r="8" spans="1:20" ht="18" customHeight="1" x14ac:dyDescent="0.25">
      <c r="G8" s="195"/>
      <c r="H8" s="195"/>
      <c r="I8" s="196"/>
      <c r="J8" s="196"/>
      <c r="K8" s="196"/>
      <c r="L8" s="197"/>
      <c r="M8" s="25"/>
      <c r="N8" s="25"/>
      <c r="O8" s="25"/>
      <c r="P8" s="29"/>
      <c r="Q8" s="25"/>
      <c r="R8" s="25"/>
      <c r="S8" s="26"/>
    </row>
    <row r="9" spans="1:20" x14ac:dyDescent="0.25">
      <c r="C9" s="96"/>
      <c r="D9" s="96"/>
      <c r="G9" s="212"/>
      <c r="H9" s="195"/>
      <c r="I9" s="196"/>
      <c r="J9" s="196"/>
      <c r="K9" s="196"/>
      <c r="L9" s="215" t="s">
        <v>38</v>
      </c>
      <c r="M9" s="69">
        <f>SUM(M7:M8)</f>
        <v>332167.36</v>
      </c>
      <c r="N9" s="69">
        <f>SUM(N7:N8)</f>
        <v>0</v>
      </c>
      <c r="O9" s="69">
        <f>SUM(O7:O8)</f>
        <v>332167.36</v>
      </c>
      <c r="Q9" s="69">
        <f>SUM(Q7:Q8)</f>
        <v>332167.36</v>
      </c>
      <c r="R9" s="69">
        <f>SUM(R7:R8)</f>
        <v>0</v>
      </c>
      <c r="S9" s="71">
        <f>SUM(S7:S8)</f>
        <v>332167.36</v>
      </c>
    </row>
    <row r="10" spans="1:20" x14ac:dyDescent="0.25">
      <c r="C10" s="96"/>
      <c r="D10" s="96"/>
      <c r="I10" s="121"/>
      <c r="J10" s="121"/>
      <c r="K10" s="121"/>
      <c r="L10" s="5"/>
      <c r="M10" s="69"/>
      <c r="N10" s="69"/>
      <c r="O10" s="69"/>
      <c r="Q10" s="69"/>
      <c r="R10" s="69"/>
      <c r="S10" s="71"/>
    </row>
    <row r="11" spans="1:20" x14ac:dyDescent="0.25">
      <c r="C11" s="96"/>
      <c r="D11" s="96"/>
      <c r="I11" s="121"/>
      <c r="J11" s="121"/>
      <c r="K11" s="121"/>
      <c r="L11" s="5"/>
      <c r="M11" s="69"/>
      <c r="N11" s="69"/>
      <c r="O11" s="69"/>
      <c r="Q11" s="69"/>
      <c r="R11" s="69"/>
      <c r="S11" s="71"/>
    </row>
    <row r="12" spans="1:20" x14ac:dyDescent="0.25">
      <c r="C12" s="96"/>
      <c r="D12" s="96"/>
      <c r="I12" s="121"/>
      <c r="J12" s="121"/>
      <c r="K12" s="121"/>
      <c r="L12" s="5"/>
      <c r="M12" s="69"/>
      <c r="N12" s="69"/>
      <c r="O12" s="69"/>
      <c r="Q12" s="69"/>
      <c r="R12" s="69"/>
      <c r="S12" s="71"/>
    </row>
    <row r="13" spans="1:20" x14ac:dyDescent="0.25">
      <c r="B13" s="8" t="s">
        <v>126</v>
      </c>
      <c r="C13" s="96"/>
      <c r="D13" s="96"/>
      <c r="L13" s="5"/>
      <c r="M13" s="69"/>
      <c r="N13" s="69"/>
      <c r="O13" s="69"/>
      <c r="Q13" s="69"/>
      <c r="R13" s="69"/>
      <c r="S13" s="71"/>
    </row>
    <row r="14" spans="1:20" ht="32.25"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49.5" customHeight="1" x14ac:dyDescent="0.25">
      <c r="B16" s="279" t="s">
        <v>130</v>
      </c>
      <c r="C16" s="279"/>
      <c r="D16" s="279"/>
      <c r="E16" s="279"/>
      <c r="F16" s="279"/>
      <c r="G16" s="122"/>
      <c r="H16" s="122"/>
      <c r="I16" s="116"/>
      <c r="L16" s="5"/>
      <c r="M16" s="69"/>
      <c r="N16" s="69"/>
      <c r="O16" s="69"/>
      <c r="Q16" s="69"/>
      <c r="R16" s="69"/>
      <c r="S16" s="71"/>
    </row>
    <row r="17" spans="2:19" x14ac:dyDescent="0.25">
      <c r="B17" s="113"/>
      <c r="C17" s="113"/>
      <c r="D17" s="113"/>
      <c r="E17" s="113"/>
      <c r="F17" s="113"/>
      <c r="G17" s="122"/>
      <c r="H17" s="122"/>
      <c r="I17" s="116"/>
      <c r="L17" s="5"/>
      <c r="M17" s="69"/>
      <c r="N17" s="69"/>
      <c r="O17" s="69"/>
      <c r="Q17" s="69"/>
      <c r="R17" s="69"/>
      <c r="S17" s="71"/>
    </row>
    <row r="18" spans="2:19" ht="30" customHeight="1" x14ac:dyDescent="0.25">
      <c r="B18" s="279" t="s">
        <v>164</v>
      </c>
      <c r="C18" s="279"/>
      <c r="D18" s="279"/>
      <c r="E18" s="279"/>
      <c r="F18" s="279"/>
      <c r="G18" s="203"/>
      <c r="H18" s="203"/>
      <c r="I18" s="203"/>
      <c r="L18" s="5"/>
      <c r="M18" s="69"/>
      <c r="N18" s="69"/>
      <c r="O18" s="69"/>
      <c r="Q18" s="69"/>
      <c r="R18" s="69"/>
      <c r="S18" s="71"/>
    </row>
    <row r="19" spans="2:19" ht="15" customHeight="1" x14ac:dyDescent="0.25">
      <c r="B19" s="287" t="s">
        <v>163</v>
      </c>
      <c r="C19" s="279"/>
      <c r="D19" s="279"/>
      <c r="E19" s="279"/>
      <c r="F19" s="279"/>
      <c r="G19" s="203"/>
      <c r="H19" s="203"/>
      <c r="I19" s="203"/>
      <c r="L19" s="5"/>
      <c r="M19" s="69"/>
      <c r="N19" s="69"/>
      <c r="O19" s="69"/>
      <c r="Q19" s="69"/>
      <c r="R19" s="69"/>
      <c r="S19" s="71"/>
    </row>
    <row r="20" spans="2:19" ht="15" customHeight="1" x14ac:dyDescent="0.25">
      <c r="B20" s="205"/>
      <c r="C20" s="205"/>
      <c r="D20" s="205"/>
      <c r="E20" s="205"/>
      <c r="F20" s="205"/>
      <c r="G20" s="205"/>
      <c r="H20" s="205"/>
      <c r="I20" s="205"/>
      <c r="L20" s="5"/>
      <c r="M20" s="69"/>
      <c r="N20" s="69"/>
      <c r="O20" s="69"/>
      <c r="Q20" s="69"/>
      <c r="R20" s="69"/>
      <c r="S20" s="71"/>
    </row>
    <row r="21" spans="2:19" x14ac:dyDescent="0.25">
      <c r="B21" s="7" t="s">
        <v>109</v>
      </c>
      <c r="C21" s="106" t="s">
        <v>112</v>
      </c>
      <c r="D21" s="106" t="s">
        <v>113</v>
      </c>
      <c r="E21" s="113"/>
      <c r="F21" s="113"/>
      <c r="G21" s="122"/>
      <c r="H21" s="122"/>
      <c r="I21" s="116"/>
      <c r="L21" s="5"/>
      <c r="M21" s="69"/>
      <c r="N21" s="69"/>
      <c r="O21" s="69"/>
      <c r="Q21" s="69"/>
      <c r="R21" s="69"/>
      <c r="S21" s="71"/>
    </row>
    <row r="22" spans="2:19" x14ac:dyDescent="0.25">
      <c r="B22" s="2" t="s">
        <v>111</v>
      </c>
      <c r="C22" s="96" t="s">
        <v>114</v>
      </c>
      <c r="D22" s="96" t="s">
        <v>120</v>
      </c>
      <c r="L22" s="5"/>
      <c r="M22" s="69"/>
      <c r="N22" s="69"/>
      <c r="O22" s="69"/>
      <c r="Q22" s="69"/>
      <c r="R22" s="69"/>
      <c r="S22" s="71"/>
    </row>
    <row r="23" spans="2:19" x14ac:dyDescent="0.25">
      <c r="C23" s="96"/>
      <c r="D23" s="96"/>
      <c r="L23" s="5"/>
      <c r="M23" s="69"/>
      <c r="N23" s="69"/>
      <c r="O23" s="69"/>
      <c r="Q23" s="69"/>
      <c r="R23" s="69"/>
      <c r="S23" s="71"/>
    </row>
    <row r="24" spans="2:19" x14ac:dyDescent="0.25">
      <c r="C24" s="96"/>
      <c r="D24" s="96"/>
      <c r="L24" s="5"/>
      <c r="M24" s="69"/>
      <c r="N24" s="69"/>
      <c r="O24" s="69"/>
      <c r="Q24" s="69"/>
      <c r="R24" s="69"/>
      <c r="S24" s="71"/>
    </row>
    <row r="25" spans="2:19" ht="15.75" x14ac:dyDescent="0.25">
      <c r="B25" s="206"/>
      <c r="C25" s="96"/>
      <c r="D25" s="96"/>
      <c r="L25" s="5"/>
      <c r="M25" s="69"/>
      <c r="N25" s="69"/>
      <c r="O25" s="69"/>
      <c r="Q25" s="69"/>
      <c r="R25" s="69"/>
      <c r="S25" s="71"/>
    </row>
    <row r="26" spans="2:19" x14ac:dyDescent="0.25">
      <c r="B26" s="274" t="s">
        <v>231</v>
      </c>
      <c r="C26" s="274"/>
      <c r="D26" s="274"/>
      <c r="E26" s="274"/>
      <c r="F26" s="274"/>
      <c r="G26" s="274"/>
      <c r="H26" s="274"/>
      <c r="L26" s="5"/>
      <c r="M26" s="69"/>
      <c r="N26" s="69"/>
      <c r="O26" s="69"/>
      <c r="Q26" s="69"/>
      <c r="R26" s="69"/>
      <c r="S26" s="71"/>
    </row>
    <row r="27" spans="2:19" x14ac:dyDescent="0.25">
      <c r="B27" s="254" t="s">
        <v>230</v>
      </c>
      <c r="C27" s="96"/>
      <c r="D27" s="96"/>
      <c r="L27" s="5"/>
      <c r="M27" s="69"/>
      <c r="N27" s="69"/>
      <c r="O27" s="69"/>
      <c r="Q27" s="69"/>
      <c r="R27" s="69"/>
      <c r="S27" s="71"/>
    </row>
    <row r="28" spans="2:19" ht="15" customHeight="1" x14ac:dyDescent="0.25">
      <c r="B28" s="10"/>
      <c r="C28" s="10"/>
      <c r="D28" s="10"/>
      <c r="E28" s="10"/>
      <c r="F28" s="10"/>
      <c r="G28" s="10"/>
      <c r="H28" s="10"/>
      <c r="I28" s="10"/>
      <c r="J28" s="10"/>
      <c r="K28" s="10"/>
      <c r="L28" s="10"/>
      <c r="M28" s="10"/>
      <c r="N28" s="29"/>
      <c r="O28" s="29"/>
      <c r="P28" s="29"/>
      <c r="Q28" s="29"/>
      <c r="R28" s="29"/>
      <c r="S28" s="27"/>
    </row>
    <row r="29" spans="2:19" ht="15" customHeight="1" x14ac:dyDescent="0.25">
      <c r="N29" s="114"/>
      <c r="O29" s="114"/>
      <c r="P29" s="114"/>
      <c r="Q29" s="178" t="s">
        <v>90</v>
      </c>
      <c r="R29" s="179"/>
      <c r="S29" s="180"/>
    </row>
    <row r="30" spans="2:19" ht="15" customHeight="1" x14ac:dyDescent="0.25">
      <c r="B30" s="17" t="s">
        <v>39</v>
      </c>
      <c r="C30" s="100" t="s">
        <v>2</v>
      </c>
      <c r="D30" s="100"/>
      <c r="E30" s="100" t="s">
        <v>34</v>
      </c>
      <c r="F30" s="100" t="s">
        <v>35</v>
      </c>
      <c r="G30" s="125"/>
      <c r="H30" s="125"/>
      <c r="I30" s="119"/>
      <c r="J30" s="100"/>
      <c r="K30" s="100"/>
      <c r="L30" s="100" t="s">
        <v>36</v>
      </c>
      <c r="M30" s="100" t="s">
        <v>37</v>
      </c>
      <c r="N30" s="10"/>
      <c r="O30" s="10"/>
      <c r="P30" s="10"/>
      <c r="Q30" s="55" t="s">
        <v>88</v>
      </c>
      <c r="R30" s="55"/>
      <c r="S30" s="56"/>
    </row>
    <row r="31" spans="2:19" x14ac:dyDescent="0.25">
      <c r="B31" s="66"/>
      <c r="C31" s="9"/>
      <c r="D31" s="9"/>
      <c r="E31" s="9"/>
      <c r="F31" s="9"/>
      <c r="G31" s="9"/>
      <c r="H31" s="9"/>
      <c r="I31" s="9"/>
      <c r="J31" s="9"/>
      <c r="K31" s="9"/>
      <c r="L31" s="9"/>
      <c r="M31" s="9"/>
    </row>
    <row r="32" spans="2:19" x14ac:dyDescent="0.25">
      <c r="B32" s="66"/>
      <c r="C32" s="9"/>
      <c r="D32" s="9"/>
      <c r="E32" s="9"/>
      <c r="F32" s="9"/>
      <c r="G32" s="9"/>
      <c r="H32" s="9"/>
      <c r="I32" s="9"/>
      <c r="J32" s="9"/>
      <c r="K32" s="9"/>
      <c r="L32" s="9"/>
      <c r="M32" s="9"/>
      <c r="Q32" s="59"/>
      <c r="R32" s="52"/>
      <c r="S32" s="52"/>
    </row>
    <row r="33" spans="2:20" x14ac:dyDescent="0.25">
      <c r="B33" s="12"/>
      <c r="C33" s="13"/>
      <c r="D33" s="13"/>
      <c r="E33" s="41"/>
      <c r="F33" s="15"/>
      <c r="G33" s="15"/>
      <c r="H33" s="15"/>
      <c r="I33" s="15"/>
      <c r="J33" s="15"/>
      <c r="K33" s="15"/>
      <c r="L33" s="16"/>
      <c r="M33" s="20"/>
      <c r="N33" s="47"/>
      <c r="O33" s="47"/>
      <c r="P33" s="47"/>
      <c r="R33" s="52"/>
      <c r="S33" s="52"/>
      <c r="T33" s="52"/>
    </row>
    <row r="34" spans="2:20" ht="15" customHeight="1" x14ac:dyDescent="0.25">
      <c r="B34" s="12"/>
      <c r="C34" s="13"/>
      <c r="D34" s="13"/>
      <c r="E34" s="41"/>
      <c r="F34" s="15"/>
      <c r="G34" s="15"/>
      <c r="H34" s="15"/>
      <c r="I34" s="15"/>
      <c r="J34" s="15"/>
      <c r="K34" s="15"/>
      <c r="L34" s="16"/>
      <c r="M34" s="20"/>
      <c r="N34" s="18"/>
      <c r="O34" s="18"/>
      <c r="P34" s="18"/>
      <c r="Q34" s="52"/>
      <c r="R34" s="52"/>
      <c r="S34" s="52"/>
      <c r="T34" s="52"/>
    </row>
    <row r="35" spans="2:20" ht="15" customHeight="1" x14ac:dyDescent="0.25">
      <c r="B35" s="12"/>
      <c r="C35" s="13"/>
      <c r="D35" s="13"/>
      <c r="E35" s="41"/>
      <c r="F35" s="15"/>
      <c r="G35" s="15"/>
      <c r="H35" s="15"/>
      <c r="I35" s="15"/>
      <c r="J35" s="15"/>
      <c r="K35" s="15"/>
      <c r="L35" s="16"/>
      <c r="M35" s="20"/>
      <c r="N35" s="18"/>
      <c r="O35" s="18"/>
      <c r="P35" s="18"/>
      <c r="Q35" s="52"/>
      <c r="R35" s="52"/>
      <c r="S35" s="52"/>
      <c r="T35" s="52"/>
    </row>
    <row r="36" spans="2:20" ht="15" customHeight="1" x14ac:dyDescent="0.25">
      <c r="B36" s="12"/>
      <c r="C36" s="13"/>
      <c r="D36" s="13"/>
      <c r="E36" s="41"/>
      <c r="F36" s="15"/>
      <c r="G36" s="15"/>
      <c r="H36" s="15"/>
      <c r="I36" s="15"/>
      <c r="J36" s="15"/>
      <c r="K36" s="15"/>
      <c r="L36" s="16"/>
      <c r="M36" s="20"/>
      <c r="N36" s="18"/>
      <c r="O36" s="18"/>
      <c r="P36" s="18"/>
      <c r="Q36" s="52"/>
      <c r="R36" s="52"/>
      <c r="S36" s="52"/>
      <c r="T36" s="52"/>
    </row>
    <row r="37" spans="2:20" ht="15" customHeight="1" x14ac:dyDescent="0.25">
      <c r="B37" s="12"/>
      <c r="C37" s="13"/>
      <c r="D37" s="13"/>
      <c r="E37" s="41"/>
      <c r="F37" s="15"/>
      <c r="G37" s="15"/>
      <c r="H37" s="15"/>
      <c r="I37" s="15"/>
      <c r="J37" s="15"/>
      <c r="K37" s="15"/>
      <c r="L37" s="16"/>
      <c r="M37" s="20"/>
      <c r="N37" s="18"/>
      <c r="O37" s="18"/>
      <c r="P37" s="18"/>
      <c r="Q37" s="52"/>
      <c r="R37" s="52"/>
      <c r="S37" s="52"/>
      <c r="T37" s="52"/>
    </row>
    <row r="38" spans="2:20" x14ac:dyDescent="0.25">
      <c r="B38" s="36"/>
      <c r="C38" s="40"/>
      <c r="D38" s="40"/>
      <c r="E38" s="41"/>
      <c r="F38" s="38"/>
      <c r="G38" s="38"/>
      <c r="H38" s="38"/>
      <c r="I38" s="38"/>
      <c r="J38" s="38"/>
      <c r="K38" s="38"/>
      <c r="L38" s="39"/>
      <c r="M38" s="34"/>
      <c r="N38" s="109"/>
      <c r="O38" s="29"/>
      <c r="P38" s="29"/>
    </row>
    <row r="39" spans="2:20" x14ac:dyDescent="0.25">
      <c r="C39" s="40"/>
      <c r="D39" s="40"/>
      <c r="E39" s="41"/>
      <c r="F39" s="72"/>
      <c r="G39" s="72"/>
      <c r="H39" s="72"/>
      <c r="I39" s="72"/>
      <c r="J39" s="72"/>
      <c r="K39" s="72"/>
      <c r="L39" s="33"/>
      <c r="M39" s="31"/>
      <c r="N39" s="109"/>
    </row>
    <row r="40" spans="2:20" x14ac:dyDescent="0.25">
      <c r="C40" s="40"/>
      <c r="D40" s="40"/>
      <c r="E40" s="41"/>
      <c r="F40" s="72"/>
      <c r="G40" s="72"/>
      <c r="H40" s="72"/>
      <c r="I40" s="72"/>
      <c r="J40" s="72"/>
      <c r="K40" s="72"/>
      <c r="L40" s="33"/>
      <c r="M40" s="31"/>
      <c r="N40" s="110"/>
    </row>
    <row r="41" spans="2:20" x14ac:dyDescent="0.25">
      <c r="C41" s="40"/>
      <c r="D41" s="40"/>
      <c r="E41" s="41"/>
      <c r="F41" s="72"/>
      <c r="G41" s="72"/>
      <c r="H41" s="72"/>
      <c r="I41" s="72"/>
      <c r="J41" s="72"/>
      <c r="K41" s="72"/>
      <c r="L41" s="33"/>
      <c r="M41" s="35"/>
      <c r="N41" s="37"/>
      <c r="O41" s="37"/>
      <c r="P41" s="29"/>
    </row>
    <row r="42" spans="2:20" ht="15" customHeight="1" x14ac:dyDescent="0.25">
      <c r="B42" s="36"/>
      <c r="C42" s="40"/>
      <c r="D42" s="40"/>
      <c r="E42" s="41"/>
      <c r="F42" s="38"/>
      <c r="G42" s="38"/>
      <c r="H42" s="38"/>
      <c r="I42" s="38"/>
      <c r="J42" s="38"/>
      <c r="K42" s="38"/>
      <c r="L42" s="33"/>
      <c r="M42" s="31"/>
      <c r="N42" s="103"/>
      <c r="O42" s="103"/>
      <c r="P42" s="29"/>
    </row>
    <row r="43" spans="2:20" x14ac:dyDescent="0.25">
      <c r="B43" s="36"/>
      <c r="C43" s="40"/>
      <c r="D43" s="40"/>
      <c r="E43" s="41"/>
      <c r="F43" s="38"/>
      <c r="G43" s="38"/>
      <c r="H43" s="38"/>
      <c r="I43" s="38"/>
      <c r="J43" s="38"/>
      <c r="K43" s="38"/>
      <c r="L43" s="33"/>
      <c r="M43" s="31"/>
      <c r="N43" s="103"/>
      <c r="O43" s="103"/>
      <c r="P43" s="29"/>
    </row>
    <row r="44" spans="2:20" x14ac:dyDescent="0.25">
      <c r="B44" s="36"/>
      <c r="C44" s="40"/>
      <c r="D44" s="40"/>
      <c r="E44" s="41"/>
      <c r="F44" s="38"/>
      <c r="G44" s="38"/>
      <c r="H44" s="38"/>
      <c r="I44" s="38"/>
      <c r="J44" s="38"/>
      <c r="K44" s="38"/>
      <c r="L44" s="33"/>
      <c r="M44" s="31"/>
      <c r="N44" s="103"/>
      <c r="O44" s="103"/>
      <c r="P44" s="29"/>
    </row>
    <row r="45" spans="2:20" ht="16.5" customHeight="1" x14ac:dyDescent="0.25">
      <c r="B45" s="36"/>
      <c r="C45" s="40"/>
      <c r="D45" s="40"/>
      <c r="E45" s="41"/>
      <c r="F45" s="38"/>
      <c r="G45" s="38"/>
      <c r="H45" s="38"/>
      <c r="I45" s="38"/>
      <c r="J45" s="38"/>
      <c r="K45" s="38"/>
      <c r="L45" s="39"/>
      <c r="M45" s="20"/>
      <c r="N45" s="103"/>
      <c r="O45" s="103"/>
      <c r="P45" s="29"/>
    </row>
    <row r="46" spans="2:20" ht="15" hidden="1" customHeight="1" x14ac:dyDescent="0.25"/>
    <row r="47" spans="2:20" ht="15" customHeight="1" x14ac:dyDescent="0.25">
      <c r="E47" s="21"/>
      <c r="F47" s="107"/>
      <c r="G47" s="107"/>
      <c r="H47" s="107"/>
      <c r="I47" s="107"/>
      <c r="J47" s="107"/>
      <c r="K47" s="107"/>
    </row>
    <row r="50" ht="15" customHeight="1" x14ac:dyDescent="0.25"/>
  </sheetData>
  <mergeCells count="7">
    <mergeCell ref="B26:H26"/>
    <mergeCell ref="B19:F19"/>
    <mergeCell ref="Q2:S2"/>
    <mergeCell ref="Q1:S1"/>
    <mergeCell ref="B14:F14"/>
    <mergeCell ref="B16:F16"/>
    <mergeCell ref="B18:F18"/>
  </mergeCells>
  <hyperlinks>
    <hyperlink ref="B19" r:id="rId1" xr:uid="{00000000-0004-0000-0900-000000000000}"/>
  </hyperlinks>
  <printOptions horizontalCentered="1" gridLines="1"/>
  <pageMargins left="0" right="0" top="0.75" bottom="0.75" header="0.3" footer="0.3"/>
  <pageSetup scale="53"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37"/>
  <sheetViews>
    <sheetView topLeftCell="K1" zoomScale="90" zoomScaleNormal="90" workbookViewId="0">
      <selection activeCell="O7" sqref="O7"/>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8.1406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41</v>
      </c>
      <c r="Q1" s="276" t="s">
        <v>214</v>
      </c>
      <c r="R1" s="276"/>
      <c r="S1" s="276"/>
    </row>
    <row r="2" spans="1:20" ht="18.75" customHeight="1" x14ac:dyDescent="0.25">
      <c r="B2" s="92" t="s">
        <v>152</v>
      </c>
      <c r="C2" s="191">
        <v>44012</v>
      </c>
      <c r="M2" s="74"/>
      <c r="N2" s="74"/>
      <c r="P2" s="29"/>
      <c r="Q2" s="275" t="s">
        <v>268</v>
      </c>
      <c r="R2" s="275"/>
      <c r="S2" s="275"/>
    </row>
    <row r="3" spans="1:20" ht="18.75" customHeight="1" thickBot="1" x14ac:dyDescent="0.3">
      <c r="A3" s="2" t="s">
        <v>16</v>
      </c>
      <c r="B3" s="44" t="s">
        <v>58</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3.75" customHeight="1" x14ac:dyDescent="0.25">
      <c r="B7" s="2" t="s">
        <v>129</v>
      </c>
      <c r="C7" s="237" t="s">
        <v>123</v>
      </c>
      <c r="D7" s="97" t="s">
        <v>251</v>
      </c>
      <c r="E7" s="2" t="s">
        <v>216</v>
      </c>
      <c r="F7" s="2" t="s">
        <v>7</v>
      </c>
      <c r="G7" s="195">
        <v>2.81E-2</v>
      </c>
      <c r="H7" s="195">
        <v>0.1641</v>
      </c>
      <c r="I7" s="196">
        <v>44012</v>
      </c>
      <c r="J7" s="196">
        <v>44013</v>
      </c>
      <c r="K7" s="196">
        <v>43647</v>
      </c>
      <c r="L7" s="197" t="s">
        <v>217</v>
      </c>
      <c r="M7" s="70">
        <v>13893.27</v>
      </c>
      <c r="N7" s="70">
        <f>24828.99+15144.55+7020.84+4691.28+11150.81+12957.48</f>
        <v>75793.95</v>
      </c>
      <c r="O7" s="70">
        <f>M7+N7</f>
        <v>89687.22</v>
      </c>
      <c r="P7" s="29"/>
      <c r="Q7" s="70">
        <f>13893.27+24828.99+15144.55+7020.84+4691.28+11150.81+12957.48</f>
        <v>89687.219999999987</v>
      </c>
      <c r="R7" s="70"/>
      <c r="S7" s="71">
        <f>Q7+R7</f>
        <v>89687.219999999987</v>
      </c>
    </row>
    <row r="8" spans="1:20" x14ac:dyDescent="0.25">
      <c r="C8" s="97"/>
      <c r="D8" s="97"/>
      <c r="G8" s="195"/>
      <c r="H8" s="195" t="s">
        <v>100</v>
      </c>
      <c r="I8" s="196"/>
      <c r="J8" s="196"/>
      <c r="K8" s="196"/>
      <c r="L8" s="197"/>
      <c r="M8" s="25"/>
      <c r="N8" s="25"/>
      <c r="O8" s="25"/>
      <c r="P8" s="29"/>
      <c r="Q8" s="25"/>
      <c r="R8" s="25"/>
      <c r="S8" s="26"/>
    </row>
    <row r="9" spans="1:20" x14ac:dyDescent="0.25">
      <c r="C9" s="96"/>
      <c r="D9" s="96"/>
      <c r="G9" s="212"/>
      <c r="H9" s="195" t="s">
        <v>100</v>
      </c>
      <c r="I9" s="196"/>
      <c r="J9" s="196"/>
      <c r="K9" s="196"/>
      <c r="L9" s="215" t="s">
        <v>38</v>
      </c>
      <c r="M9" s="69">
        <f>SUM(M7:M8)</f>
        <v>13893.27</v>
      </c>
      <c r="N9" s="69">
        <f>SUM(N7:N8)</f>
        <v>75793.95</v>
      </c>
      <c r="O9" s="69">
        <f>SUM(O7:O8)</f>
        <v>89687.22</v>
      </c>
      <c r="Q9" s="69">
        <f>SUM(Q7:Q8)</f>
        <v>89687.219999999987</v>
      </c>
      <c r="R9" s="69">
        <f>SUM(R7:R8)</f>
        <v>0</v>
      </c>
      <c r="S9" s="71">
        <f>SUM(S7:S8)</f>
        <v>89687.219999999987</v>
      </c>
    </row>
    <row r="10" spans="1:20" x14ac:dyDescent="0.25">
      <c r="C10" s="96"/>
      <c r="D10" s="96"/>
      <c r="I10" s="121"/>
      <c r="J10" s="121"/>
      <c r="K10" s="121"/>
      <c r="L10" s="5"/>
      <c r="M10" s="69"/>
      <c r="N10" s="69"/>
      <c r="O10" s="69"/>
      <c r="Q10" s="69"/>
      <c r="R10" s="69"/>
      <c r="S10" s="71"/>
    </row>
    <row r="11" spans="1:20" x14ac:dyDescent="0.25">
      <c r="C11" s="96"/>
      <c r="D11" s="96"/>
      <c r="I11" s="121"/>
      <c r="J11" s="121"/>
      <c r="K11" s="121"/>
      <c r="L11" s="5"/>
      <c r="M11" s="69"/>
      <c r="N11" s="69"/>
      <c r="O11" s="69"/>
      <c r="Q11" s="69"/>
      <c r="R11" s="69"/>
      <c r="S11" s="71"/>
    </row>
    <row r="12" spans="1:20" x14ac:dyDescent="0.25">
      <c r="C12" s="96"/>
      <c r="D12" s="96"/>
      <c r="I12" s="121"/>
      <c r="J12" s="121"/>
      <c r="K12" s="121"/>
      <c r="L12" s="5"/>
      <c r="M12" s="69"/>
      <c r="N12" s="69"/>
      <c r="O12" s="69"/>
      <c r="Q12" s="69"/>
      <c r="R12" s="69"/>
      <c r="S12" s="71"/>
    </row>
    <row r="13" spans="1:20" x14ac:dyDescent="0.25">
      <c r="B13" s="8" t="s">
        <v>126</v>
      </c>
      <c r="C13" s="96"/>
      <c r="D13" s="96"/>
      <c r="L13" s="5"/>
      <c r="M13" s="69"/>
      <c r="N13" s="69"/>
      <c r="O13" s="69"/>
      <c r="Q13" s="69"/>
      <c r="R13" s="69"/>
      <c r="S13" s="71"/>
    </row>
    <row r="14" spans="1:20" ht="32.25"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47.25" customHeight="1" x14ac:dyDescent="0.25">
      <c r="B16" s="279" t="s">
        <v>130</v>
      </c>
      <c r="C16" s="279"/>
      <c r="D16" s="279"/>
      <c r="E16" s="279"/>
      <c r="F16" s="279"/>
      <c r="G16" s="122"/>
      <c r="H16" s="122"/>
      <c r="I16" s="116"/>
      <c r="L16" s="5"/>
      <c r="M16" s="69"/>
      <c r="N16" s="69"/>
      <c r="O16" s="69"/>
      <c r="Q16" s="69"/>
      <c r="R16" s="69"/>
      <c r="S16" s="71"/>
    </row>
    <row r="17" spans="2:19" x14ac:dyDescent="0.25">
      <c r="B17" s="113"/>
      <c r="C17" s="113"/>
      <c r="D17" s="113"/>
      <c r="E17" s="113"/>
      <c r="F17" s="113"/>
      <c r="G17" s="122"/>
      <c r="H17" s="122"/>
      <c r="I17" s="116"/>
      <c r="L17" s="5"/>
      <c r="M17" s="69"/>
      <c r="N17" s="69"/>
      <c r="O17" s="69"/>
      <c r="Q17" s="69"/>
      <c r="R17" s="69"/>
      <c r="S17" s="71"/>
    </row>
    <row r="18" spans="2:19" ht="28.5" customHeight="1" x14ac:dyDescent="0.25">
      <c r="B18" s="279" t="s">
        <v>164</v>
      </c>
      <c r="C18" s="279"/>
      <c r="D18" s="279"/>
      <c r="E18" s="279"/>
      <c r="F18" s="279"/>
      <c r="G18" s="203"/>
      <c r="H18" s="203"/>
      <c r="I18" s="203"/>
      <c r="L18" s="5"/>
      <c r="M18" s="69"/>
      <c r="N18" s="69"/>
      <c r="O18" s="69"/>
      <c r="Q18" s="69"/>
      <c r="R18" s="69"/>
      <c r="S18" s="71"/>
    </row>
    <row r="19" spans="2:19" ht="15" customHeight="1" x14ac:dyDescent="0.25">
      <c r="B19" s="287" t="s">
        <v>163</v>
      </c>
      <c r="C19" s="279"/>
      <c r="D19" s="279"/>
      <c r="E19" s="279"/>
      <c r="F19" s="279"/>
      <c r="G19" s="203"/>
      <c r="H19" s="203"/>
      <c r="I19" s="203"/>
      <c r="L19" s="5"/>
      <c r="M19" s="69"/>
      <c r="N19" s="69"/>
      <c r="O19" s="69"/>
      <c r="Q19" s="69"/>
      <c r="R19" s="69"/>
      <c r="S19" s="71"/>
    </row>
    <row r="20" spans="2:19" ht="15" customHeight="1" x14ac:dyDescent="0.25">
      <c r="B20" s="205"/>
      <c r="C20" s="205"/>
      <c r="D20" s="205"/>
      <c r="E20" s="205"/>
      <c r="F20" s="205"/>
      <c r="G20" s="205"/>
      <c r="H20" s="205"/>
      <c r="I20" s="205"/>
      <c r="L20" s="5"/>
      <c r="M20" s="69"/>
      <c r="N20" s="69"/>
      <c r="O20" s="69"/>
      <c r="Q20" s="69"/>
      <c r="R20" s="69"/>
      <c r="S20" s="71"/>
    </row>
    <row r="21" spans="2:19" x14ac:dyDescent="0.25">
      <c r="B21" s="7" t="s">
        <v>109</v>
      </c>
      <c r="C21" s="106" t="s">
        <v>112</v>
      </c>
      <c r="D21" s="106" t="s">
        <v>113</v>
      </c>
      <c r="E21" s="113"/>
      <c r="F21" s="113"/>
      <c r="G21" s="122"/>
      <c r="H21" s="122"/>
      <c r="I21" s="116"/>
      <c r="L21" s="5"/>
      <c r="M21" s="69"/>
      <c r="N21" s="69"/>
      <c r="O21" s="69"/>
      <c r="Q21" s="69"/>
      <c r="R21" s="69"/>
      <c r="S21" s="71"/>
    </row>
    <row r="22" spans="2:19" x14ac:dyDescent="0.25">
      <c r="B22" s="2" t="s">
        <v>111</v>
      </c>
      <c r="C22" s="96" t="s">
        <v>114</v>
      </c>
      <c r="D22" s="96" t="s">
        <v>120</v>
      </c>
      <c r="L22" s="5"/>
      <c r="M22" s="69"/>
      <c r="N22" s="69"/>
      <c r="O22" s="69"/>
      <c r="Q22" s="69"/>
      <c r="R22" s="69"/>
      <c r="S22" s="71"/>
    </row>
    <row r="23" spans="2:19" x14ac:dyDescent="0.25">
      <c r="C23" s="96"/>
      <c r="D23" s="96"/>
      <c r="L23" s="5"/>
      <c r="M23" s="69"/>
      <c r="N23" s="69"/>
      <c r="O23" s="69"/>
      <c r="Q23" s="69"/>
      <c r="R23" s="69"/>
      <c r="S23" s="71"/>
    </row>
    <row r="24" spans="2:19" x14ac:dyDescent="0.25">
      <c r="C24" s="96"/>
      <c r="D24" s="96"/>
      <c r="L24" s="5"/>
      <c r="M24" s="69"/>
      <c r="N24" s="69"/>
      <c r="O24" s="69"/>
      <c r="Q24" s="69"/>
      <c r="R24" s="69"/>
      <c r="S24" s="71"/>
    </row>
    <row r="25" spans="2:19" ht="15.75" x14ac:dyDescent="0.25">
      <c r="B25" s="206"/>
      <c r="C25" s="96"/>
      <c r="D25" s="96"/>
      <c r="L25" s="5"/>
      <c r="M25" s="69"/>
      <c r="N25" s="69"/>
      <c r="O25" s="69"/>
      <c r="Q25" s="69"/>
      <c r="R25" s="69"/>
      <c r="S25" s="71"/>
    </row>
    <row r="26" spans="2:19" x14ac:dyDescent="0.25">
      <c r="B26" s="274" t="s">
        <v>231</v>
      </c>
      <c r="C26" s="274"/>
      <c r="D26" s="274"/>
      <c r="E26" s="274"/>
      <c r="F26" s="274"/>
      <c r="G26" s="274"/>
      <c r="H26" s="274"/>
      <c r="L26" s="5"/>
      <c r="M26" s="69"/>
      <c r="N26" s="69"/>
      <c r="O26" s="69"/>
      <c r="Q26" s="69"/>
      <c r="R26" s="69"/>
      <c r="S26" s="71"/>
    </row>
    <row r="27" spans="2:19" x14ac:dyDescent="0.25">
      <c r="B27" s="254" t="s">
        <v>230</v>
      </c>
      <c r="C27" s="96"/>
      <c r="D27" s="96"/>
      <c r="L27" s="5"/>
      <c r="M27" s="69"/>
      <c r="N27" s="69"/>
      <c r="O27" s="69"/>
      <c r="Q27" s="69"/>
      <c r="R27" s="69"/>
      <c r="S27" s="71"/>
    </row>
    <row r="28" spans="2:19" ht="15" customHeight="1" x14ac:dyDescent="0.25">
      <c r="B28" s="10"/>
      <c r="C28" s="98"/>
      <c r="D28" s="98"/>
      <c r="E28" s="10"/>
      <c r="F28" s="10"/>
      <c r="G28" s="10"/>
      <c r="H28" s="10"/>
      <c r="I28" s="10"/>
      <c r="J28" s="10"/>
      <c r="K28" s="10"/>
      <c r="L28" s="10"/>
      <c r="M28" s="10"/>
      <c r="N28" s="29"/>
      <c r="O28" s="29"/>
      <c r="P28" s="29"/>
      <c r="Q28" s="29"/>
      <c r="R28" s="29"/>
      <c r="S28" s="27"/>
    </row>
    <row r="29" spans="2:19" ht="15" customHeight="1" x14ac:dyDescent="0.25">
      <c r="N29" s="114"/>
      <c r="O29" s="114"/>
      <c r="P29" s="114"/>
      <c r="Q29" s="178" t="s">
        <v>90</v>
      </c>
      <c r="R29" s="179"/>
      <c r="S29" s="180"/>
    </row>
    <row r="30" spans="2:19" ht="15" customHeight="1" x14ac:dyDescent="0.25">
      <c r="B30" s="17" t="s">
        <v>39</v>
      </c>
      <c r="C30" s="100" t="s">
        <v>2</v>
      </c>
      <c r="D30" s="100"/>
      <c r="E30" s="100" t="s">
        <v>34</v>
      </c>
      <c r="F30" s="100" t="s">
        <v>35</v>
      </c>
      <c r="G30" s="125"/>
      <c r="H30" s="125"/>
      <c r="I30" s="119"/>
      <c r="J30" s="100"/>
      <c r="K30" s="100"/>
      <c r="L30" s="100" t="s">
        <v>36</v>
      </c>
      <c r="M30" s="100" t="s">
        <v>37</v>
      </c>
      <c r="N30" s="10"/>
      <c r="O30" s="10"/>
      <c r="P30" s="10"/>
      <c r="Q30" s="55" t="s">
        <v>88</v>
      </c>
      <c r="R30" s="55"/>
      <c r="S30" s="56"/>
    </row>
    <row r="31" spans="2:19" x14ac:dyDescent="0.25">
      <c r="B31" s="66"/>
      <c r="C31" s="9"/>
      <c r="D31" s="9"/>
      <c r="E31" s="9"/>
      <c r="F31" s="9"/>
      <c r="G31" s="9"/>
      <c r="H31" s="9"/>
      <c r="I31" s="9"/>
      <c r="J31" s="9"/>
      <c r="K31" s="9"/>
      <c r="L31" s="9"/>
      <c r="M31" s="9"/>
    </row>
    <row r="32" spans="2:19" x14ac:dyDescent="0.25">
      <c r="B32" s="66"/>
      <c r="C32" s="9"/>
      <c r="D32" s="9"/>
      <c r="E32" s="9"/>
      <c r="F32" s="9"/>
      <c r="G32" s="9"/>
      <c r="H32" s="9"/>
      <c r="I32" s="9"/>
      <c r="J32" s="9"/>
      <c r="K32" s="9"/>
      <c r="L32" s="9"/>
      <c r="M32" s="9"/>
      <c r="Q32" s="59"/>
      <c r="R32" s="52"/>
      <c r="S32" s="52"/>
    </row>
    <row r="33" spans="2:20" x14ac:dyDescent="0.25">
      <c r="B33" s="12"/>
      <c r="C33" s="13"/>
      <c r="D33" s="13"/>
      <c r="E33" s="14"/>
      <c r="F33" s="15"/>
      <c r="G33" s="15"/>
      <c r="H33" s="15"/>
      <c r="I33" s="15"/>
      <c r="J33" s="15"/>
      <c r="K33" s="15"/>
      <c r="L33" s="16"/>
      <c r="M33" s="31"/>
      <c r="N33" s="46"/>
      <c r="O33" s="46"/>
      <c r="P33" s="46"/>
      <c r="R33" s="52"/>
      <c r="S33" s="52"/>
      <c r="T33" s="52"/>
    </row>
    <row r="34" spans="2:20" x14ac:dyDescent="0.25">
      <c r="B34" s="12"/>
      <c r="C34" s="13"/>
      <c r="D34" s="13"/>
      <c r="E34" s="14"/>
      <c r="F34" s="15"/>
      <c r="G34" s="15"/>
      <c r="H34" s="15"/>
      <c r="I34" s="15"/>
      <c r="J34" s="15"/>
      <c r="K34" s="15"/>
      <c r="L34" s="16"/>
      <c r="M34" s="31"/>
      <c r="N34" s="18"/>
      <c r="O34" s="18"/>
      <c r="P34" s="18"/>
      <c r="Q34" s="52"/>
      <c r="R34" s="52"/>
      <c r="S34" s="52"/>
      <c r="T34" s="52"/>
    </row>
    <row r="35" spans="2:20" x14ac:dyDescent="0.25">
      <c r="B35" s="12"/>
      <c r="C35" s="13"/>
      <c r="D35" s="13"/>
      <c r="E35" s="14"/>
      <c r="F35" s="15"/>
      <c r="G35" s="15"/>
      <c r="H35" s="15"/>
      <c r="I35" s="15"/>
      <c r="J35" s="15"/>
      <c r="K35" s="15"/>
      <c r="L35" s="16"/>
      <c r="M35" s="31"/>
      <c r="N35" s="18"/>
      <c r="O35" s="18"/>
      <c r="P35" s="18"/>
      <c r="Q35" s="52"/>
      <c r="R35" s="52"/>
      <c r="S35" s="52"/>
      <c r="T35" s="52"/>
    </row>
    <row r="36" spans="2:20" x14ac:dyDescent="0.25">
      <c r="B36" s="12"/>
      <c r="C36" s="13"/>
      <c r="D36" s="13"/>
      <c r="E36" s="14"/>
      <c r="F36" s="15"/>
      <c r="G36" s="15"/>
      <c r="H36" s="15"/>
      <c r="I36" s="15"/>
      <c r="J36" s="15"/>
      <c r="K36" s="15"/>
      <c r="L36" s="16"/>
      <c r="M36" s="31"/>
      <c r="N36" s="18"/>
      <c r="O36" s="18"/>
      <c r="P36" s="18"/>
      <c r="Q36" s="52"/>
      <c r="R36" s="52"/>
      <c r="S36" s="52"/>
      <c r="T36" s="52"/>
    </row>
    <row r="37" spans="2:20" x14ac:dyDescent="0.25">
      <c r="B37" s="12"/>
      <c r="C37" s="13"/>
      <c r="D37" s="13"/>
      <c r="E37" s="14"/>
      <c r="F37" s="15"/>
      <c r="G37" s="15"/>
      <c r="H37" s="15"/>
      <c r="I37" s="15"/>
      <c r="J37" s="15"/>
      <c r="K37" s="15"/>
      <c r="L37" s="16"/>
      <c r="M37" s="31"/>
      <c r="N37" s="18"/>
      <c r="O37" s="18"/>
      <c r="P37" s="18"/>
      <c r="Q37" s="52"/>
      <c r="R37" s="52"/>
      <c r="S37" s="52"/>
      <c r="T37" s="52"/>
    </row>
  </sheetData>
  <mergeCells count="7">
    <mergeCell ref="B26:H26"/>
    <mergeCell ref="B19:F19"/>
    <mergeCell ref="Q2:S2"/>
    <mergeCell ref="Q1:S1"/>
    <mergeCell ref="B14:F14"/>
    <mergeCell ref="B16:F16"/>
    <mergeCell ref="B18:F18"/>
  </mergeCells>
  <hyperlinks>
    <hyperlink ref="B19" r:id="rId1" xr:uid="{00000000-0004-0000-0A00-000000000000}"/>
  </hyperlinks>
  <printOptions horizontalCentered="1" gridLines="1"/>
  <pageMargins left="0" right="0" top="0.75" bottom="0.75" header="0.3" footer="0.3"/>
  <pageSetup scale="53"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9"/>
  <sheetViews>
    <sheetView topLeftCell="J1" zoomScale="90" zoomScaleNormal="90" workbookViewId="0">
      <selection activeCell="S3" sqref="S3"/>
    </sheetView>
  </sheetViews>
  <sheetFormatPr defaultColWidth="9.140625" defaultRowHeight="15" x14ac:dyDescent="0.25"/>
  <cols>
    <col min="1" max="1" width="8" style="2" hidden="1" customWidth="1"/>
    <col min="2" max="2" width="53.28515625" style="2" customWidth="1"/>
    <col min="3" max="3" width="30.85546875" style="2" customWidth="1"/>
    <col min="4" max="4" width="13.7109375" style="2" customWidth="1"/>
    <col min="5" max="5" width="17.28515625" style="2" customWidth="1"/>
    <col min="6" max="6" width="20.855468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15</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59</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19.899999999999999" hidden="1" customHeight="1" x14ac:dyDescent="0.25">
      <c r="B7" s="2" t="s">
        <v>8</v>
      </c>
      <c r="C7" s="96" t="s">
        <v>194</v>
      </c>
      <c r="D7" s="96" t="s">
        <v>169</v>
      </c>
      <c r="E7" s="2" t="s">
        <v>159</v>
      </c>
      <c r="F7" s="2" t="s">
        <v>7</v>
      </c>
      <c r="G7" s="195">
        <v>2.7699999999999999E-2</v>
      </c>
      <c r="H7" s="195">
        <v>0.15060000000000001</v>
      </c>
      <c r="I7" s="196">
        <v>43646</v>
      </c>
      <c r="J7" s="196">
        <v>43647</v>
      </c>
      <c r="K7" s="196">
        <v>43282</v>
      </c>
      <c r="L7" s="197" t="s">
        <v>161</v>
      </c>
      <c r="M7" s="68">
        <v>0</v>
      </c>
      <c r="N7" s="70"/>
      <c r="O7" s="70">
        <f>M7+N7</f>
        <v>0</v>
      </c>
      <c r="P7" s="70"/>
      <c r="Q7" s="70">
        <v>0</v>
      </c>
      <c r="R7" s="70"/>
      <c r="S7" s="71">
        <f>Q7+R7</f>
        <v>0</v>
      </c>
    </row>
    <row r="8" spans="1:20" ht="30" hidden="1" x14ac:dyDescent="0.25">
      <c r="B8" s="29" t="s">
        <v>129</v>
      </c>
      <c r="C8" s="236" t="s">
        <v>195</v>
      </c>
      <c r="D8" s="96" t="s">
        <v>180</v>
      </c>
      <c r="E8" s="2" t="s">
        <v>160</v>
      </c>
      <c r="F8" s="2" t="s">
        <v>7</v>
      </c>
      <c r="G8" s="195">
        <v>2.7699999999999999E-2</v>
      </c>
      <c r="H8" s="195">
        <v>0.15060000000000001</v>
      </c>
      <c r="I8" s="196">
        <v>43646</v>
      </c>
      <c r="J8" s="196">
        <v>43647</v>
      </c>
      <c r="K8" s="196">
        <v>43282</v>
      </c>
      <c r="L8" s="197" t="s">
        <v>161</v>
      </c>
      <c r="M8" s="68"/>
      <c r="N8" s="70">
        <v>0</v>
      </c>
      <c r="O8" s="70">
        <f>M8+N8</f>
        <v>0</v>
      </c>
      <c r="P8" s="70"/>
      <c r="Q8" s="70"/>
      <c r="R8" s="70">
        <v>0</v>
      </c>
      <c r="S8" s="71">
        <f>Q8+R8</f>
        <v>0</v>
      </c>
    </row>
    <row r="9" spans="1:20" ht="36.75" customHeight="1" x14ac:dyDescent="0.25">
      <c r="B9" s="2" t="s">
        <v>129</v>
      </c>
      <c r="C9" s="240" t="s">
        <v>123</v>
      </c>
      <c r="D9" s="97" t="s">
        <v>251</v>
      </c>
      <c r="E9" s="2" t="s">
        <v>216</v>
      </c>
      <c r="F9" s="2" t="s">
        <v>7</v>
      </c>
      <c r="G9" s="195">
        <v>2.81E-2</v>
      </c>
      <c r="H9" s="195">
        <v>0.1641</v>
      </c>
      <c r="I9" s="196">
        <v>44012</v>
      </c>
      <c r="J9" s="196">
        <v>44013</v>
      </c>
      <c r="K9" s="196">
        <v>43282</v>
      </c>
      <c r="L9" s="197" t="s">
        <v>217</v>
      </c>
      <c r="M9" s="70">
        <v>38959.15</v>
      </c>
      <c r="N9" s="70"/>
      <c r="O9" s="70">
        <f>M9+N9</f>
        <v>38959.15</v>
      </c>
      <c r="P9" s="29"/>
      <c r="Q9" s="70">
        <v>38959.15</v>
      </c>
      <c r="R9" s="70"/>
      <c r="S9" s="71">
        <f>Q9+R9</f>
        <v>38959.15</v>
      </c>
    </row>
    <row r="10" spans="1:20" ht="36" customHeight="1" x14ac:dyDescent="0.25">
      <c r="B10" s="2" t="s">
        <v>262</v>
      </c>
      <c r="C10" s="248" t="s">
        <v>263</v>
      </c>
      <c r="D10" s="209"/>
      <c r="F10" s="2" t="s">
        <v>7</v>
      </c>
      <c r="G10" s="195">
        <v>2.81E-2</v>
      </c>
      <c r="H10" s="195">
        <v>0.1641</v>
      </c>
      <c r="I10" s="270">
        <v>44012</v>
      </c>
      <c r="J10" s="196">
        <v>44013</v>
      </c>
      <c r="K10" s="271" t="s">
        <v>264</v>
      </c>
      <c r="L10" s="197" t="s">
        <v>161</v>
      </c>
      <c r="M10" s="70">
        <v>4555</v>
      </c>
      <c r="N10" s="70"/>
      <c r="O10" s="70">
        <f>M10+N10</f>
        <v>4555</v>
      </c>
      <c r="P10" s="29"/>
      <c r="Q10" s="70">
        <v>4555</v>
      </c>
      <c r="R10" s="70"/>
      <c r="S10" s="71">
        <f>Q10+R10</f>
        <v>4555</v>
      </c>
    </row>
    <row r="11" spans="1:20" ht="27" customHeight="1" x14ac:dyDescent="0.25">
      <c r="C11" s="248"/>
      <c r="D11" s="209"/>
      <c r="G11" s="195"/>
      <c r="H11" s="195"/>
      <c r="I11" s="270"/>
      <c r="J11" s="196"/>
      <c r="K11" s="196"/>
      <c r="L11" s="197"/>
      <c r="M11" s="25"/>
      <c r="N11" s="25"/>
      <c r="O11" s="25"/>
      <c r="P11" s="29"/>
      <c r="Q11" s="25"/>
      <c r="R11" s="25"/>
      <c r="S11" s="26"/>
    </row>
    <row r="12" spans="1:20" x14ac:dyDescent="0.25">
      <c r="C12" s="96"/>
      <c r="D12" s="96"/>
      <c r="G12" s="128"/>
      <c r="H12" s="128"/>
      <c r="I12" s="121"/>
      <c r="J12" s="121"/>
      <c r="K12" s="121"/>
      <c r="L12" s="5" t="s">
        <v>38</v>
      </c>
      <c r="M12" s="69">
        <f>SUM(M7:M10)</f>
        <v>43514.15</v>
      </c>
      <c r="N12" s="69">
        <f>SUM(N7:N10)</f>
        <v>0</v>
      </c>
      <c r="O12" s="69">
        <f>SUM(O7:O10)</f>
        <v>43514.15</v>
      </c>
      <c r="Q12" s="69">
        <f>SUM(Q7:Q10)</f>
        <v>43514.15</v>
      </c>
      <c r="R12" s="69">
        <f>SUM(R7:R10)</f>
        <v>0</v>
      </c>
      <c r="S12" s="71">
        <f>SUM(S7:S10)</f>
        <v>43514.15</v>
      </c>
    </row>
    <row r="13" spans="1:20" x14ac:dyDescent="0.25">
      <c r="C13" s="96"/>
      <c r="D13" s="96"/>
      <c r="I13" s="121"/>
      <c r="J13" s="121"/>
      <c r="K13" s="121"/>
      <c r="L13" s="5"/>
      <c r="M13" s="69"/>
      <c r="N13" s="69"/>
      <c r="O13" s="69"/>
      <c r="Q13" s="69"/>
      <c r="R13" s="69"/>
      <c r="S13" s="71"/>
    </row>
    <row r="14" spans="1:20" x14ac:dyDescent="0.25">
      <c r="C14" s="96"/>
      <c r="D14" s="96"/>
      <c r="I14" s="121"/>
      <c r="J14" s="121"/>
      <c r="K14" s="121"/>
      <c r="L14" s="5"/>
      <c r="M14" s="69"/>
      <c r="N14" s="69"/>
      <c r="O14" s="69"/>
      <c r="Q14" s="69"/>
      <c r="R14" s="69"/>
      <c r="S14" s="71"/>
    </row>
    <row r="15" spans="1:20" x14ac:dyDescent="0.25">
      <c r="B15" s="8" t="s">
        <v>126</v>
      </c>
      <c r="C15" s="96"/>
      <c r="D15" s="96"/>
      <c r="L15" s="5"/>
      <c r="M15" s="69"/>
      <c r="N15" s="69"/>
      <c r="O15" s="69"/>
      <c r="Q15" s="69"/>
      <c r="R15" s="69"/>
      <c r="S15" s="71"/>
    </row>
    <row r="16" spans="1:20" ht="28.5" customHeight="1" x14ac:dyDescent="0.25">
      <c r="B16" s="279" t="s">
        <v>127</v>
      </c>
      <c r="C16" s="279"/>
      <c r="D16" s="279"/>
      <c r="E16" s="279"/>
      <c r="F16" s="279"/>
      <c r="G16" s="122"/>
      <c r="H16" s="122"/>
      <c r="I16" s="116"/>
      <c r="L16" s="5"/>
      <c r="M16" s="69"/>
      <c r="N16" s="69"/>
      <c r="O16" s="69"/>
      <c r="Q16" s="69"/>
      <c r="R16" s="69"/>
      <c r="S16" s="71"/>
    </row>
    <row r="17" spans="1:19" x14ac:dyDescent="0.25">
      <c r="C17" s="96"/>
      <c r="D17" s="96"/>
      <c r="L17" s="5"/>
      <c r="M17" s="69"/>
      <c r="N17" s="69"/>
      <c r="O17" s="69"/>
      <c r="Q17" s="69"/>
      <c r="R17" s="69"/>
      <c r="S17" s="71"/>
    </row>
    <row r="18" spans="1:19" ht="44.25" customHeight="1" x14ac:dyDescent="0.25">
      <c r="B18" s="279" t="s">
        <v>130</v>
      </c>
      <c r="C18" s="279"/>
      <c r="D18" s="279"/>
      <c r="E18" s="279"/>
      <c r="F18" s="279"/>
      <c r="G18" s="122"/>
      <c r="H18" s="122"/>
      <c r="I18" s="116"/>
      <c r="L18" s="5"/>
      <c r="M18" s="69"/>
      <c r="N18" s="69"/>
      <c r="O18" s="69"/>
      <c r="Q18" s="69"/>
      <c r="R18" s="69"/>
      <c r="S18" s="71"/>
    </row>
    <row r="19" spans="1:19" x14ac:dyDescent="0.25">
      <c r="B19" s="113"/>
      <c r="C19" s="113"/>
      <c r="D19" s="113"/>
      <c r="E19" s="113"/>
      <c r="F19" s="113"/>
      <c r="G19" s="122"/>
      <c r="H19" s="122"/>
      <c r="I19" s="116"/>
      <c r="L19" s="5"/>
      <c r="M19" s="69"/>
      <c r="N19" s="69"/>
      <c r="O19" s="69"/>
      <c r="Q19" s="69"/>
      <c r="R19" s="69"/>
      <c r="S19" s="71"/>
    </row>
    <row r="20" spans="1:19" ht="28.5" customHeight="1" x14ac:dyDescent="0.25">
      <c r="B20" s="279" t="s">
        <v>164</v>
      </c>
      <c r="C20" s="279"/>
      <c r="D20" s="279"/>
      <c r="E20" s="279"/>
      <c r="F20" s="279"/>
      <c r="G20" s="203"/>
      <c r="H20" s="203"/>
      <c r="I20" s="203"/>
      <c r="L20" s="5"/>
      <c r="M20" s="69"/>
      <c r="N20" s="69"/>
      <c r="O20" s="69"/>
      <c r="Q20" s="69"/>
      <c r="R20" s="69"/>
      <c r="S20" s="71"/>
    </row>
    <row r="21" spans="1:19" ht="15" customHeight="1" x14ac:dyDescent="0.25">
      <c r="B21" s="287" t="s">
        <v>163</v>
      </c>
      <c r="C21" s="279"/>
      <c r="D21" s="279"/>
      <c r="E21" s="279"/>
      <c r="F21" s="279"/>
      <c r="G21" s="203"/>
      <c r="H21" s="203"/>
      <c r="I21" s="203"/>
      <c r="L21" s="5"/>
      <c r="M21" s="69"/>
      <c r="N21" s="69"/>
      <c r="O21" s="69"/>
      <c r="Q21" s="69"/>
      <c r="R21" s="69"/>
      <c r="S21" s="71"/>
    </row>
    <row r="22" spans="1:19" ht="15" customHeight="1" x14ac:dyDescent="0.25">
      <c r="B22" s="205"/>
      <c r="C22" s="205"/>
      <c r="D22" s="205"/>
      <c r="E22" s="205"/>
      <c r="F22" s="205"/>
      <c r="G22" s="205"/>
      <c r="H22" s="205"/>
      <c r="I22" s="205"/>
      <c r="L22" s="5"/>
      <c r="M22" s="69"/>
      <c r="N22" s="69"/>
      <c r="O22" s="69"/>
      <c r="Q22" s="69"/>
      <c r="R22" s="69"/>
      <c r="S22" s="71"/>
    </row>
    <row r="23" spans="1:19" x14ac:dyDescent="0.25">
      <c r="B23" s="7" t="s">
        <v>109</v>
      </c>
      <c r="C23" s="106" t="s">
        <v>112</v>
      </c>
      <c r="D23" s="106" t="s">
        <v>113</v>
      </c>
      <c r="E23" s="113"/>
      <c r="F23" s="113"/>
      <c r="G23" s="122"/>
      <c r="H23" s="122"/>
      <c r="I23" s="116"/>
      <c r="L23" s="5"/>
      <c r="M23" s="69"/>
      <c r="N23" s="69"/>
      <c r="O23" s="69"/>
      <c r="Q23" s="69"/>
      <c r="R23" s="69"/>
      <c r="S23" s="71"/>
    </row>
    <row r="24" spans="1:19" x14ac:dyDescent="0.25">
      <c r="B24" s="2" t="s">
        <v>111</v>
      </c>
      <c r="C24" s="96" t="s">
        <v>114</v>
      </c>
      <c r="D24" s="96" t="s">
        <v>120</v>
      </c>
      <c r="L24" s="5"/>
      <c r="M24" s="69"/>
      <c r="N24" s="69"/>
      <c r="O24" s="69"/>
      <c r="Q24" s="69"/>
      <c r="R24" s="69"/>
      <c r="S24" s="71"/>
    </row>
    <row r="25" spans="1:19" x14ac:dyDescent="0.25">
      <c r="B25" s="2" t="s">
        <v>262</v>
      </c>
      <c r="C25" s="96" t="s">
        <v>136</v>
      </c>
      <c r="D25" s="96" t="s">
        <v>151</v>
      </c>
      <c r="L25" s="5"/>
      <c r="M25" s="69"/>
      <c r="N25" s="69"/>
      <c r="O25" s="69"/>
      <c r="Q25" s="69"/>
      <c r="R25" s="69"/>
      <c r="S25" s="71"/>
    </row>
    <row r="26" spans="1:19" x14ac:dyDescent="0.25">
      <c r="C26" s="96"/>
      <c r="D26" s="96"/>
      <c r="L26" s="5"/>
      <c r="M26" s="69"/>
      <c r="N26" s="69"/>
      <c r="O26" s="69"/>
      <c r="Q26" s="69"/>
      <c r="R26" s="69"/>
      <c r="S26" s="71"/>
    </row>
    <row r="27" spans="1:19" x14ac:dyDescent="0.25">
      <c r="C27" s="96"/>
      <c r="D27" s="96"/>
      <c r="L27" s="5"/>
      <c r="M27" s="69"/>
      <c r="N27" s="69"/>
      <c r="O27" s="69"/>
      <c r="Q27" s="69"/>
      <c r="R27" s="69"/>
      <c r="S27" s="71"/>
    </row>
    <row r="28" spans="1:19" x14ac:dyDescent="0.25">
      <c r="B28" s="274" t="s">
        <v>231</v>
      </c>
      <c r="C28" s="274"/>
      <c r="D28" s="274"/>
      <c r="E28" s="274"/>
      <c r="F28" s="274"/>
      <c r="G28" s="274"/>
      <c r="H28" s="274"/>
      <c r="L28" s="5"/>
      <c r="M28" s="69"/>
      <c r="N28" s="69"/>
      <c r="O28" s="69"/>
      <c r="Q28" s="69"/>
      <c r="R28" s="69"/>
      <c r="S28" s="71"/>
    </row>
    <row r="29" spans="1:19" x14ac:dyDescent="0.25">
      <c r="B29" s="254" t="s">
        <v>230</v>
      </c>
      <c r="C29" s="96"/>
      <c r="D29" s="96"/>
      <c r="L29" s="5"/>
      <c r="M29" s="69"/>
      <c r="N29" s="69"/>
      <c r="O29" s="69"/>
      <c r="Q29" s="69"/>
      <c r="R29" s="69"/>
      <c r="S29" s="71"/>
    </row>
    <row r="30" spans="1:19" x14ac:dyDescent="0.25">
      <c r="C30" s="96"/>
      <c r="D30" s="96"/>
      <c r="L30" s="5"/>
      <c r="M30" s="69"/>
      <c r="N30" s="69"/>
      <c r="O30" s="69"/>
      <c r="Q30" s="69"/>
      <c r="R30" s="69"/>
      <c r="S30" s="71"/>
    </row>
    <row r="31" spans="1:19" ht="15" customHeight="1" x14ac:dyDescent="0.25">
      <c r="A31" s="181"/>
      <c r="B31" s="114"/>
      <c r="C31" s="114"/>
      <c r="D31" s="114"/>
      <c r="E31" s="114"/>
      <c r="F31" s="114"/>
      <c r="G31" s="114"/>
      <c r="H31" s="114"/>
      <c r="I31" s="114"/>
      <c r="J31" s="114"/>
      <c r="K31" s="114"/>
      <c r="L31" s="114"/>
      <c r="M31" s="114"/>
      <c r="N31" s="114"/>
      <c r="O31" s="114"/>
      <c r="P31" s="114"/>
      <c r="Q31" s="178" t="s">
        <v>90</v>
      </c>
      <c r="R31" s="179"/>
      <c r="S31" s="180"/>
    </row>
    <row r="32" spans="1:19" ht="15" customHeight="1" x14ac:dyDescent="0.25">
      <c r="A32" s="182"/>
      <c r="B32" s="17" t="s">
        <v>39</v>
      </c>
      <c r="C32" s="165" t="s">
        <v>2</v>
      </c>
      <c r="D32" s="165"/>
      <c r="E32" s="165" t="s">
        <v>34</v>
      </c>
      <c r="F32" s="165" t="s">
        <v>35</v>
      </c>
      <c r="G32" s="165"/>
      <c r="H32" s="165"/>
      <c r="I32" s="165"/>
      <c r="J32" s="165"/>
      <c r="K32" s="165"/>
      <c r="L32" s="165" t="s">
        <v>36</v>
      </c>
      <c r="M32" s="165" t="s">
        <v>37</v>
      </c>
      <c r="N32" s="10"/>
      <c r="O32" s="10"/>
      <c r="P32" s="10"/>
      <c r="Q32" s="55" t="s">
        <v>88</v>
      </c>
      <c r="R32" s="55"/>
      <c r="S32" s="56"/>
    </row>
    <row r="33" spans="2:20" ht="15" customHeight="1" x14ac:dyDescent="0.25">
      <c r="B33" s="66"/>
      <c r="C33" s="9"/>
      <c r="D33" s="9"/>
      <c r="E33" s="9"/>
      <c r="F33" s="9"/>
      <c r="G33" s="9"/>
      <c r="H33" s="9"/>
      <c r="I33" s="9"/>
      <c r="J33" s="9"/>
      <c r="K33" s="9"/>
      <c r="L33" s="9"/>
      <c r="M33" s="9"/>
    </row>
    <row r="34" spans="2:20" x14ac:dyDescent="0.25">
      <c r="B34" s="66"/>
      <c r="C34" s="9"/>
      <c r="D34" s="9"/>
      <c r="E34" s="9"/>
      <c r="F34" s="9"/>
      <c r="G34" s="9"/>
      <c r="H34" s="9"/>
      <c r="I34" s="9"/>
      <c r="J34" s="9"/>
      <c r="K34" s="9"/>
      <c r="L34" s="9"/>
      <c r="M34" s="9"/>
      <c r="Q34" s="59"/>
      <c r="R34" s="52"/>
      <c r="S34" s="52"/>
    </row>
    <row r="35" spans="2:20" x14ac:dyDescent="0.25">
      <c r="B35" s="12"/>
      <c r="C35" s="13"/>
      <c r="D35" s="13"/>
      <c r="E35" s="14"/>
      <c r="F35" s="15"/>
      <c r="G35" s="15"/>
      <c r="H35" s="15"/>
      <c r="I35" s="15"/>
      <c r="J35" s="15"/>
      <c r="K35" s="15"/>
      <c r="L35" s="16"/>
      <c r="M35" s="31"/>
      <c r="N35" s="46"/>
      <c r="O35" s="46"/>
      <c r="P35" s="46"/>
      <c r="R35" s="52"/>
      <c r="S35" s="52"/>
      <c r="T35" s="52"/>
    </row>
    <row r="36" spans="2:20" x14ac:dyDescent="0.25">
      <c r="B36" s="12"/>
      <c r="C36" s="13"/>
      <c r="D36" s="13"/>
      <c r="E36" s="14"/>
      <c r="F36" s="15"/>
      <c r="G36" s="15"/>
      <c r="H36" s="15"/>
      <c r="I36" s="15"/>
      <c r="J36" s="15"/>
      <c r="K36" s="15"/>
      <c r="L36" s="16"/>
      <c r="M36" s="31"/>
      <c r="N36" s="18"/>
      <c r="O36" s="18"/>
      <c r="P36" s="18"/>
      <c r="Q36" s="52"/>
      <c r="R36" s="52"/>
      <c r="S36" s="52"/>
      <c r="T36" s="52"/>
    </row>
    <row r="37" spans="2:20" x14ac:dyDescent="0.25">
      <c r="B37" s="12"/>
      <c r="C37" s="13"/>
      <c r="D37" s="13"/>
      <c r="E37" s="14"/>
      <c r="F37" s="15"/>
      <c r="G37" s="15"/>
      <c r="H37" s="15"/>
      <c r="I37" s="15"/>
      <c r="J37" s="15"/>
      <c r="K37" s="15"/>
      <c r="L37" s="16"/>
      <c r="M37" s="31"/>
      <c r="N37" s="18"/>
      <c r="O37" s="18"/>
      <c r="P37" s="18"/>
      <c r="Q37" s="52"/>
      <c r="R37" s="52"/>
      <c r="S37" s="52"/>
      <c r="T37" s="52"/>
    </row>
    <row r="38" spans="2:20" x14ac:dyDescent="0.25">
      <c r="B38" s="12"/>
      <c r="C38" s="13"/>
      <c r="D38" s="13"/>
      <c r="E38" s="14"/>
      <c r="F38" s="15"/>
      <c r="G38" s="15"/>
      <c r="H38" s="15"/>
      <c r="I38" s="15"/>
      <c r="J38" s="15"/>
      <c r="K38" s="15"/>
      <c r="L38" s="16"/>
      <c r="M38" s="31"/>
      <c r="N38" s="18"/>
      <c r="O38" s="18"/>
      <c r="P38" s="18"/>
      <c r="Q38" s="52"/>
      <c r="R38" s="52"/>
      <c r="S38" s="52"/>
      <c r="T38" s="52"/>
    </row>
    <row r="39" spans="2:20" x14ac:dyDescent="0.25">
      <c r="B39" s="12"/>
      <c r="C39" s="13"/>
      <c r="D39" s="13"/>
      <c r="E39" s="14"/>
      <c r="F39" s="15"/>
      <c r="G39" s="15"/>
      <c r="H39" s="15"/>
      <c r="I39" s="15"/>
      <c r="J39" s="15"/>
      <c r="K39" s="15"/>
      <c r="L39" s="16"/>
      <c r="M39" s="31"/>
      <c r="N39" s="18"/>
      <c r="O39" s="18"/>
      <c r="P39" s="18"/>
      <c r="Q39" s="52"/>
      <c r="R39" s="52"/>
      <c r="S39" s="52"/>
      <c r="T39" s="52"/>
    </row>
  </sheetData>
  <mergeCells count="7">
    <mergeCell ref="B28:H28"/>
    <mergeCell ref="B21:F21"/>
    <mergeCell ref="Q2:S2"/>
    <mergeCell ref="Q1:S1"/>
    <mergeCell ref="B16:F16"/>
    <mergeCell ref="B18:F18"/>
    <mergeCell ref="B20:F20"/>
  </mergeCells>
  <hyperlinks>
    <hyperlink ref="B21" r:id="rId1" xr:uid="{00000000-0004-0000-0B00-000000000000}"/>
  </hyperlinks>
  <printOptions horizontalCentered="1" gridLines="1"/>
  <pageMargins left="0" right="0" top="0.75" bottom="0.75" header="0.3" footer="0.3"/>
  <pageSetup scale="53" orientation="landscape" horizontalDpi="1200"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41"/>
  <sheetViews>
    <sheetView topLeftCell="K1" zoomScale="90" zoomScaleNormal="90" workbookViewId="0">
      <pane ySplit="1" topLeftCell="A2" activePane="bottomLeft" state="frozen"/>
      <selection activeCell="S3" sqref="S3"/>
      <selection pane="bottomLeft" activeCell="Q11" sqref="Q11"/>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8"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99</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57</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0.75" customHeight="1" x14ac:dyDescent="0.25">
      <c r="B7" s="2" t="s">
        <v>8</v>
      </c>
      <c r="C7" s="96" t="s">
        <v>106</v>
      </c>
      <c r="D7" s="96" t="s">
        <v>246</v>
      </c>
      <c r="E7" s="2" t="s">
        <v>215</v>
      </c>
      <c r="F7" s="2" t="s">
        <v>7</v>
      </c>
      <c r="G7" s="195">
        <v>2.81E-2</v>
      </c>
      <c r="H7" s="195">
        <v>0.1641</v>
      </c>
      <c r="I7" s="196">
        <v>44012</v>
      </c>
      <c r="J7" s="196">
        <v>44013</v>
      </c>
      <c r="K7" s="196">
        <v>43647</v>
      </c>
      <c r="L7" s="197" t="s">
        <v>217</v>
      </c>
      <c r="M7" s="68">
        <v>152919.9</v>
      </c>
      <c r="N7" s="69">
        <v>0</v>
      </c>
      <c r="O7" s="69">
        <f t="shared" ref="O7:O11" si="0">SUM(M7:N7)</f>
        <v>152919.9</v>
      </c>
      <c r="P7" s="69"/>
      <c r="Q7" s="69">
        <f>8520.08+16371.51+20958.66+8497.48+8446.61+8895.18+8766+8742.12+3496.97</f>
        <v>92694.609999999986</v>
      </c>
      <c r="R7" s="69"/>
      <c r="S7" s="71">
        <f>Q7+R7</f>
        <v>92694.609999999986</v>
      </c>
    </row>
    <row r="8" spans="1:20" ht="33.75" customHeight="1" x14ac:dyDescent="0.25">
      <c r="B8" s="2" t="s">
        <v>129</v>
      </c>
      <c r="C8" s="236" t="s">
        <v>123</v>
      </c>
      <c r="D8" s="97" t="s">
        <v>180</v>
      </c>
      <c r="E8" s="2" t="s">
        <v>216</v>
      </c>
      <c r="F8" s="2" t="s">
        <v>7</v>
      </c>
      <c r="G8" s="195">
        <f>+G7</f>
        <v>2.81E-2</v>
      </c>
      <c r="H8" s="195">
        <f>+H7</f>
        <v>0.1641</v>
      </c>
      <c r="I8" s="196">
        <f>+I7</f>
        <v>44012</v>
      </c>
      <c r="J8" s="196">
        <f>+J7</f>
        <v>44013</v>
      </c>
      <c r="K8" s="196">
        <f>+K7</f>
        <v>43647</v>
      </c>
      <c r="L8" s="214" t="str">
        <f t="shared" ref="L8" si="1">+L7</f>
        <v>07/01/19 - 06/30/20</v>
      </c>
      <c r="M8" s="68">
        <v>7913.58</v>
      </c>
      <c r="N8" s="69"/>
      <c r="O8" s="69">
        <f t="shared" si="0"/>
        <v>7913.58</v>
      </c>
      <c r="P8" s="69"/>
      <c r="Q8" s="69">
        <v>7913.58</v>
      </c>
      <c r="R8" s="69"/>
      <c r="S8" s="71">
        <f>Q8+R8</f>
        <v>7913.58</v>
      </c>
    </row>
    <row r="9" spans="1:20" ht="30" customHeight="1" x14ac:dyDescent="0.25">
      <c r="B9" s="2" t="s">
        <v>149</v>
      </c>
      <c r="C9" s="248" t="s">
        <v>223</v>
      </c>
      <c r="D9" s="209" t="s">
        <v>177</v>
      </c>
      <c r="E9" s="2" t="s">
        <v>221</v>
      </c>
      <c r="F9" s="2" t="s">
        <v>7</v>
      </c>
      <c r="G9" s="195">
        <f>G8</f>
        <v>2.81E-2</v>
      </c>
      <c r="H9" s="195">
        <f>H8</f>
        <v>0.1641</v>
      </c>
      <c r="I9" s="196">
        <v>43799</v>
      </c>
      <c r="J9" s="196">
        <v>43814</v>
      </c>
      <c r="K9" s="196">
        <f>K7</f>
        <v>43647</v>
      </c>
      <c r="L9" s="197" t="s">
        <v>249</v>
      </c>
      <c r="M9" s="68">
        <v>302650</v>
      </c>
      <c r="N9" s="69">
        <v>60530</v>
      </c>
      <c r="O9" s="69">
        <f t="shared" si="0"/>
        <v>363180</v>
      </c>
      <c r="P9" s="69"/>
      <c r="Q9" s="69">
        <f>3959.35+11147.52+14998.9+19501.84+19536.53+20794.99+48552.17+8550+11998.69+14305.04</f>
        <v>173345.03</v>
      </c>
      <c r="R9" s="69"/>
      <c r="S9" s="71">
        <f>Q9+R9</f>
        <v>173345.03</v>
      </c>
    </row>
    <row r="10" spans="1:20" ht="30" customHeight="1" x14ac:dyDescent="0.25">
      <c r="B10" s="2" t="s">
        <v>269</v>
      </c>
      <c r="C10" s="248" t="s">
        <v>223</v>
      </c>
      <c r="D10" s="209" t="s">
        <v>265</v>
      </c>
      <c r="E10" s="2" t="s">
        <v>267</v>
      </c>
      <c r="F10" s="2" t="s">
        <v>7</v>
      </c>
      <c r="G10" s="195">
        <f>G9</f>
        <v>2.81E-2</v>
      </c>
      <c r="H10" s="195">
        <f>H9</f>
        <v>0.1641</v>
      </c>
      <c r="I10" s="196">
        <v>44043</v>
      </c>
      <c r="J10" s="196">
        <v>44058</v>
      </c>
      <c r="K10" s="196">
        <f>K8</f>
        <v>43647</v>
      </c>
      <c r="L10" s="197" t="s">
        <v>279</v>
      </c>
      <c r="M10" s="68">
        <v>242120</v>
      </c>
      <c r="N10" s="69"/>
      <c r="O10" s="69">
        <f t="shared" si="0"/>
        <v>242120</v>
      </c>
      <c r="P10" s="69"/>
      <c r="Q10" s="69">
        <f>18688.86+12498.24+16635.13</f>
        <v>47822.229999999996</v>
      </c>
      <c r="R10" s="69"/>
      <c r="S10" s="71">
        <f>Q10+R10</f>
        <v>47822.229999999996</v>
      </c>
    </row>
    <row r="11" spans="1:20" ht="30" customHeight="1" x14ac:dyDescent="0.25">
      <c r="B11" s="256" t="s">
        <v>243</v>
      </c>
      <c r="C11" s="115" t="s">
        <v>245</v>
      </c>
      <c r="D11" s="96" t="s">
        <v>246</v>
      </c>
      <c r="E11" s="2" t="s">
        <v>247</v>
      </c>
      <c r="F11" s="2" t="s">
        <v>7</v>
      </c>
      <c r="G11" s="195">
        <f>+G9</f>
        <v>2.81E-2</v>
      </c>
      <c r="H11" s="195">
        <f>+H9</f>
        <v>0.1641</v>
      </c>
      <c r="I11" s="196">
        <v>44074</v>
      </c>
      <c r="J11" s="196">
        <v>44075</v>
      </c>
      <c r="K11" s="196">
        <v>43647</v>
      </c>
      <c r="L11" s="197" t="s">
        <v>248</v>
      </c>
      <c r="M11" s="68">
        <v>138462.5</v>
      </c>
      <c r="N11" s="69"/>
      <c r="O11" s="69">
        <f t="shared" si="0"/>
        <v>138462.5</v>
      </c>
      <c r="P11" s="69"/>
      <c r="Q11" s="69">
        <f>8365.92+13129.7+8517.92+8361.92+8740.72+8618.62+7662.45+10490.9+6993.93</f>
        <v>80882.079999999987</v>
      </c>
      <c r="R11" s="69"/>
      <c r="S11" s="71">
        <f>Q11+R11</f>
        <v>80882.079999999987</v>
      </c>
    </row>
    <row r="12" spans="1:20" x14ac:dyDescent="0.25">
      <c r="C12" s="4"/>
      <c r="D12" s="4"/>
      <c r="G12" s="212"/>
      <c r="H12" s="195" t="s">
        <v>100</v>
      </c>
      <c r="I12" s="196"/>
      <c r="J12" s="196"/>
      <c r="K12" s="196"/>
      <c r="L12" s="215"/>
      <c r="M12" s="25"/>
      <c r="N12" s="25"/>
      <c r="O12" s="25"/>
      <c r="P12" s="29"/>
      <c r="Q12" s="25"/>
      <c r="R12" s="25"/>
      <c r="S12" s="26"/>
    </row>
    <row r="13" spans="1:20" ht="19.5" customHeight="1" x14ac:dyDescent="0.25">
      <c r="C13" s="4"/>
      <c r="D13" s="4"/>
      <c r="I13" s="121"/>
      <c r="J13" s="121"/>
      <c r="K13" s="121"/>
      <c r="L13" s="5" t="s">
        <v>38</v>
      </c>
      <c r="M13" s="69">
        <f>SUM(M7:M12)</f>
        <v>844065.98</v>
      </c>
      <c r="N13" s="69">
        <f>SUM(N7:N12)</f>
        <v>60530</v>
      </c>
      <c r="O13" s="69">
        <f>SUM(O7:O12)</f>
        <v>904595.98</v>
      </c>
      <c r="Q13" s="69">
        <f>SUM(Q7:Q12)</f>
        <v>402657.52999999991</v>
      </c>
      <c r="R13" s="69">
        <f>SUM(R7:R12)</f>
        <v>0</v>
      </c>
      <c r="S13" s="71">
        <f>SUM(S7:S12)</f>
        <v>402657.52999999991</v>
      </c>
    </row>
    <row r="14" spans="1:20" x14ac:dyDescent="0.25">
      <c r="C14" s="4"/>
      <c r="D14" s="4"/>
      <c r="I14" s="121"/>
      <c r="J14" s="121"/>
      <c r="K14" s="121"/>
      <c r="L14" s="5"/>
      <c r="M14" s="69"/>
      <c r="N14" s="69"/>
      <c r="O14" s="69"/>
      <c r="Q14" s="69"/>
      <c r="R14" s="69"/>
      <c r="S14" s="71"/>
    </row>
    <row r="15" spans="1:20" x14ac:dyDescent="0.25">
      <c r="C15" s="4"/>
      <c r="D15" s="4"/>
      <c r="L15" s="5"/>
      <c r="M15" s="69"/>
      <c r="N15" s="69"/>
      <c r="O15" s="69"/>
      <c r="Q15" s="69"/>
      <c r="R15" s="69"/>
      <c r="S15" s="71"/>
    </row>
    <row r="16" spans="1:20" x14ac:dyDescent="0.25">
      <c r="B16" s="8" t="s">
        <v>126</v>
      </c>
      <c r="C16" s="96"/>
      <c r="D16" s="96"/>
      <c r="L16" s="5"/>
      <c r="M16" s="69"/>
      <c r="N16" s="69"/>
      <c r="O16" s="69"/>
      <c r="Q16" s="69"/>
      <c r="R16" s="69"/>
      <c r="S16" s="71"/>
    </row>
    <row r="17" spans="2:19" ht="28.5" customHeight="1" x14ac:dyDescent="0.25">
      <c r="B17" s="279" t="s">
        <v>127</v>
      </c>
      <c r="C17" s="279"/>
      <c r="D17" s="279"/>
      <c r="E17" s="279"/>
      <c r="F17" s="279"/>
      <c r="G17" s="122"/>
      <c r="H17" s="122"/>
      <c r="I17" s="116"/>
      <c r="L17" s="5"/>
      <c r="M17" s="69"/>
      <c r="N17" s="69"/>
      <c r="O17" s="69"/>
      <c r="Q17" s="69"/>
      <c r="R17" s="69"/>
      <c r="S17" s="71"/>
    </row>
    <row r="18" spans="2:19" x14ac:dyDescent="0.25">
      <c r="C18" s="96"/>
      <c r="D18" s="96"/>
      <c r="L18" s="5"/>
      <c r="M18" s="69"/>
      <c r="N18" s="69"/>
      <c r="O18" s="69"/>
      <c r="Q18" s="69"/>
      <c r="R18" s="69"/>
      <c r="S18" s="71"/>
    </row>
    <row r="19" spans="2:19" ht="46.5" customHeight="1" x14ac:dyDescent="0.25">
      <c r="B19" s="279" t="s">
        <v>130</v>
      </c>
      <c r="C19" s="279"/>
      <c r="D19" s="279"/>
      <c r="E19" s="279"/>
      <c r="F19" s="279"/>
      <c r="G19" s="122"/>
      <c r="H19" s="122"/>
      <c r="I19" s="116"/>
      <c r="L19" s="5"/>
      <c r="M19" s="69"/>
      <c r="N19" s="69"/>
      <c r="O19" s="69"/>
      <c r="Q19" s="69"/>
      <c r="R19" s="69"/>
      <c r="S19" s="71"/>
    </row>
    <row r="20" spans="2:19" x14ac:dyDescent="0.25">
      <c r="B20" s="113"/>
      <c r="C20" s="113"/>
      <c r="D20" s="113"/>
      <c r="E20" s="113"/>
      <c r="F20" s="113"/>
      <c r="G20" s="122"/>
      <c r="H20" s="122"/>
      <c r="I20" s="116"/>
      <c r="L20" s="5"/>
      <c r="M20" s="69"/>
      <c r="N20" s="69"/>
      <c r="O20" s="69"/>
      <c r="Q20" s="69"/>
      <c r="R20" s="69"/>
      <c r="S20" s="71"/>
    </row>
    <row r="21" spans="2:19" ht="30" customHeight="1" x14ac:dyDescent="0.25">
      <c r="B21" s="279" t="s">
        <v>164</v>
      </c>
      <c r="C21" s="279"/>
      <c r="D21" s="279"/>
      <c r="E21" s="279"/>
      <c r="F21" s="279"/>
      <c r="G21" s="203"/>
      <c r="H21" s="203"/>
      <c r="I21" s="203"/>
      <c r="L21" s="5"/>
      <c r="M21" s="69"/>
      <c r="N21" s="69"/>
      <c r="O21" s="69"/>
      <c r="Q21" s="69"/>
      <c r="R21" s="69"/>
      <c r="S21" s="71"/>
    </row>
    <row r="22" spans="2:19" ht="15" customHeight="1" x14ac:dyDescent="0.25">
      <c r="B22" s="287" t="s">
        <v>163</v>
      </c>
      <c r="C22" s="279"/>
      <c r="D22" s="279"/>
      <c r="E22" s="279"/>
      <c r="F22" s="279"/>
      <c r="G22" s="203"/>
      <c r="H22" s="203"/>
      <c r="I22" s="203"/>
      <c r="L22" s="5"/>
      <c r="M22" s="69"/>
      <c r="N22" s="69"/>
      <c r="O22" s="69"/>
      <c r="Q22" s="69"/>
      <c r="R22" s="69"/>
      <c r="S22" s="71"/>
    </row>
    <row r="23" spans="2:19" ht="15" customHeight="1" x14ac:dyDescent="0.25">
      <c r="B23" s="205"/>
      <c r="C23" s="205"/>
      <c r="D23" s="205"/>
      <c r="E23" s="205"/>
      <c r="F23" s="205"/>
      <c r="G23" s="205"/>
      <c r="H23" s="205"/>
      <c r="I23" s="205"/>
      <c r="L23" s="5"/>
      <c r="M23" s="69"/>
      <c r="N23" s="69"/>
      <c r="O23" s="69"/>
      <c r="Q23" s="69"/>
      <c r="R23" s="69"/>
      <c r="S23" s="71"/>
    </row>
    <row r="24" spans="2:19" x14ac:dyDescent="0.25">
      <c r="B24" s="7" t="s">
        <v>109</v>
      </c>
      <c r="C24" s="106" t="s">
        <v>112</v>
      </c>
      <c r="D24" s="106" t="s">
        <v>113</v>
      </c>
      <c r="E24" s="113"/>
      <c r="F24" s="113"/>
      <c r="G24" s="122"/>
      <c r="H24" s="122"/>
      <c r="I24" s="116"/>
      <c r="L24" s="5"/>
      <c r="M24" s="69"/>
      <c r="N24" s="69"/>
      <c r="O24" s="69"/>
      <c r="Q24" s="69"/>
      <c r="R24" s="69"/>
      <c r="S24" s="71"/>
    </row>
    <row r="25" spans="2:19" x14ac:dyDescent="0.25">
      <c r="B25" s="2" t="s">
        <v>110</v>
      </c>
      <c r="C25" s="96" t="s">
        <v>117</v>
      </c>
      <c r="D25" s="96" t="s">
        <v>119</v>
      </c>
      <c r="L25" s="5"/>
      <c r="M25" s="69"/>
      <c r="N25" s="69"/>
      <c r="O25" s="69"/>
      <c r="Q25" s="69"/>
      <c r="R25" s="69"/>
      <c r="S25" s="71"/>
    </row>
    <row r="26" spans="2:19" x14ac:dyDescent="0.25">
      <c r="B26" s="2" t="s">
        <v>111</v>
      </c>
      <c r="C26" s="96" t="s">
        <v>114</v>
      </c>
      <c r="D26" s="96" t="s">
        <v>120</v>
      </c>
      <c r="L26" s="5"/>
      <c r="M26" s="69"/>
      <c r="N26" s="69"/>
      <c r="O26" s="69"/>
      <c r="Q26" s="69"/>
      <c r="R26" s="69"/>
      <c r="S26" s="71"/>
    </row>
    <row r="27" spans="2:19" x14ac:dyDescent="0.25">
      <c r="B27" s="2" t="s">
        <v>222</v>
      </c>
      <c r="C27" s="96" t="s">
        <v>136</v>
      </c>
      <c r="D27" s="96" t="s">
        <v>151</v>
      </c>
      <c r="L27" s="5"/>
      <c r="M27" s="69"/>
      <c r="N27" s="69"/>
      <c r="O27" s="69"/>
      <c r="Q27" s="69"/>
      <c r="R27" s="69"/>
      <c r="S27" s="71"/>
    </row>
    <row r="28" spans="2:19" x14ac:dyDescent="0.25">
      <c r="B28" s="2" t="s">
        <v>244</v>
      </c>
      <c r="C28" s="96" t="s">
        <v>136</v>
      </c>
      <c r="D28" s="96" t="s">
        <v>151</v>
      </c>
      <c r="L28" s="5"/>
      <c r="M28" s="69"/>
      <c r="N28" s="69"/>
      <c r="O28" s="69"/>
      <c r="Q28" s="69"/>
      <c r="R28" s="69"/>
      <c r="S28" s="71"/>
    </row>
    <row r="29" spans="2:19" ht="15.75" x14ac:dyDescent="0.25">
      <c r="B29" s="206"/>
      <c r="C29" s="96"/>
      <c r="D29" s="96"/>
      <c r="L29" s="5"/>
      <c r="M29" s="69"/>
      <c r="N29" s="69"/>
      <c r="O29" s="69"/>
      <c r="Q29" s="69"/>
      <c r="R29" s="69"/>
      <c r="S29" s="71"/>
    </row>
    <row r="30" spans="2:19" x14ac:dyDescent="0.25">
      <c r="B30" s="274" t="s">
        <v>231</v>
      </c>
      <c r="C30" s="274"/>
      <c r="D30" s="274"/>
      <c r="E30" s="274"/>
      <c r="F30" s="274"/>
      <c r="G30" s="274"/>
      <c r="H30" s="274"/>
      <c r="L30" s="5"/>
      <c r="M30" s="69"/>
      <c r="N30" s="69"/>
      <c r="O30" s="69"/>
      <c r="Q30" s="69"/>
      <c r="R30" s="69"/>
      <c r="S30" s="71"/>
    </row>
    <row r="31" spans="2:19" ht="15" customHeight="1" x14ac:dyDescent="0.25">
      <c r="B31" s="254" t="s">
        <v>230</v>
      </c>
      <c r="C31" s="96"/>
      <c r="D31" s="96"/>
      <c r="L31" s="5"/>
      <c r="M31" s="69"/>
      <c r="N31" s="69"/>
      <c r="O31" s="69"/>
      <c r="Q31" s="69"/>
      <c r="R31" s="69"/>
      <c r="S31" s="71"/>
    </row>
    <row r="32" spans="2:19" ht="15" customHeight="1" x14ac:dyDescent="0.25">
      <c r="B32" s="10"/>
      <c r="C32" s="10"/>
      <c r="D32" s="10"/>
      <c r="E32" s="10"/>
      <c r="F32" s="10"/>
      <c r="G32" s="10"/>
      <c r="H32" s="10"/>
      <c r="I32" s="10"/>
      <c r="J32" s="10"/>
      <c r="K32" s="10"/>
      <c r="L32" s="10"/>
      <c r="M32" s="10"/>
      <c r="N32" s="29"/>
      <c r="O32" s="29"/>
      <c r="P32" s="29"/>
      <c r="Q32" s="29"/>
      <c r="R32" s="29"/>
      <c r="S32" s="27"/>
    </row>
    <row r="33" spans="2:20" ht="15" customHeight="1" x14ac:dyDescent="0.25">
      <c r="N33" s="114"/>
      <c r="O33" s="114"/>
      <c r="P33" s="114"/>
      <c r="Q33" s="174" t="s">
        <v>90</v>
      </c>
      <c r="R33" s="171"/>
      <c r="S33" s="172"/>
      <c r="T33" s="52"/>
    </row>
    <row r="34" spans="2:20" ht="15" customHeight="1" x14ac:dyDescent="0.25">
      <c r="B34" s="17" t="s">
        <v>39</v>
      </c>
      <c r="C34" s="100" t="s">
        <v>2</v>
      </c>
      <c r="D34" s="100"/>
      <c r="E34" s="100" t="s">
        <v>34</v>
      </c>
      <c r="F34" s="100" t="s">
        <v>35</v>
      </c>
      <c r="G34" s="125"/>
      <c r="H34" s="125"/>
      <c r="I34" s="119"/>
      <c r="J34" s="100"/>
      <c r="K34" s="100"/>
      <c r="L34" s="100" t="s">
        <v>36</v>
      </c>
      <c r="M34" s="100" t="s">
        <v>37</v>
      </c>
      <c r="N34" s="48"/>
      <c r="O34" s="48"/>
      <c r="P34" s="48"/>
      <c r="Q34" s="55" t="s">
        <v>88</v>
      </c>
      <c r="R34" s="53"/>
      <c r="S34" s="54"/>
      <c r="T34" s="52"/>
    </row>
    <row r="35" spans="2:20" x14ac:dyDescent="0.25">
      <c r="B35" s="66"/>
      <c r="C35" s="9"/>
      <c r="D35" s="9"/>
      <c r="E35" s="9"/>
      <c r="F35" s="9"/>
      <c r="G35" s="9"/>
      <c r="H35" s="9"/>
      <c r="I35" s="9"/>
      <c r="J35" s="9"/>
      <c r="K35" s="9"/>
      <c r="L35" s="9"/>
      <c r="M35" s="9"/>
      <c r="N35" s="46"/>
      <c r="O35" s="46"/>
      <c r="P35" s="46"/>
      <c r="Q35" s="60"/>
      <c r="R35" s="51"/>
      <c r="S35" s="51"/>
      <c r="T35" s="52"/>
    </row>
    <row r="36" spans="2:20" x14ac:dyDescent="0.25">
      <c r="B36" s="66"/>
      <c r="C36" s="9"/>
      <c r="D36" s="9"/>
      <c r="E36" s="9"/>
      <c r="F36" s="9"/>
      <c r="G36" s="9"/>
      <c r="H36" s="9"/>
      <c r="I36" s="9"/>
      <c r="J36" s="9"/>
      <c r="K36" s="9"/>
      <c r="L36" s="9"/>
      <c r="M36" s="9"/>
      <c r="N36" s="46"/>
      <c r="O36" s="46"/>
      <c r="P36" s="46"/>
      <c r="R36" s="52"/>
      <c r="S36" s="52"/>
      <c r="T36" s="52"/>
    </row>
    <row r="37" spans="2:20" x14ac:dyDescent="0.25">
      <c r="B37" s="12"/>
      <c r="C37" s="13"/>
      <c r="D37" s="13"/>
      <c r="E37" s="41"/>
      <c r="F37" s="15"/>
      <c r="G37" s="15"/>
      <c r="H37" s="15"/>
      <c r="I37" s="15"/>
      <c r="J37" s="15"/>
      <c r="K37" s="15"/>
      <c r="L37" s="16"/>
      <c r="M37" s="31"/>
      <c r="Q37" s="52"/>
      <c r="R37" s="52"/>
      <c r="S37" s="52"/>
      <c r="T37" s="52"/>
    </row>
    <row r="38" spans="2:20" x14ac:dyDescent="0.25">
      <c r="B38" s="12"/>
      <c r="C38" s="13"/>
      <c r="D38" s="13"/>
      <c r="E38" s="41"/>
      <c r="F38" s="15"/>
      <c r="G38" s="15"/>
      <c r="H38" s="15"/>
      <c r="I38" s="15"/>
      <c r="J38" s="15"/>
      <c r="K38" s="15"/>
      <c r="L38" s="16"/>
      <c r="M38" s="31"/>
      <c r="Q38" s="52"/>
      <c r="R38" s="52"/>
      <c r="S38" s="52"/>
      <c r="T38" s="52"/>
    </row>
    <row r="39" spans="2:20" x14ac:dyDescent="0.25">
      <c r="B39" s="12"/>
      <c r="C39" s="13"/>
      <c r="D39" s="13"/>
      <c r="E39" s="41"/>
      <c r="F39" s="15"/>
      <c r="G39" s="15"/>
      <c r="H39" s="15"/>
      <c r="I39" s="15"/>
      <c r="J39" s="15"/>
      <c r="K39" s="15"/>
      <c r="L39" s="16"/>
      <c r="M39" s="31"/>
      <c r="Q39" s="52"/>
      <c r="R39" s="52"/>
      <c r="S39" s="52"/>
      <c r="T39" s="52"/>
    </row>
    <row r="40" spans="2:20" x14ac:dyDescent="0.25">
      <c r="B40" s="12"/>
      <c r="C40" s="13"/>
      <c r="D40" s="13"/>
      <c r="E40" s="41"/>
      <c r="F40" s="15"/>
      <c r="G40" s="15"/>
      <c r="H40" s="15"/>
      <c r="I40" s="15"/>
      <c r="J40" s="15"/>
      <c r="K40" s="15"/>
      <c r="L40" s="16"/>
      <c r="M40" s="31"/>
    </row>
    <row r="41" spans="2:20" x14ac:dyDescent="0.25">
      <c r="B41" s="12"/>
      <c r="C41" s="13"/>
      <c r="D41" s="13"/>
      <c r="E41" s="14"/>
      <c r="F41" s="15"/>
      <c r="G41" s="15"/>
      <c r="H41" s="15"/>
      <c r="I41" s="15"/>
      <c r="J41" s="15"/>
      <c r="K41" s="15"/>
      <c r="L41" s="16"/>
      <c r="M41" s="31"/>
      <c r="N41" s="18"/>
      <c r="O41" s="18"/>
      <c r="P41" s="18"/>
    </row>
  </sheetData>
  <mergeCells count="7">
    <mergeCell ref="B30:H30"/>
    <mergeCell ref="B22:F22"/>
    <mergeCell ref="Q2:S2"/>
    <mergeCell ref="Q1:S1"/>
    <mergeCell ref="B17:F17"/>
    <mergeCell ref="B19:F19"/>
    <mergeCell ref="B21:F21"/>
  </mergeCells>
  <hyperlinks>
    <hyperlink ref="B22" r:id="rId1" xr:uid="{00000000-0004-0000-0C00-000000000000}"/>
  </hyperlinks>
  <printOptions horizontalCentered="1" gridLines="1"/>
  <pageMargins left="0" right="0" top="0.75" bottom="0.75" header="0.3" footer="0.3"/>
  <pageSetup scale="51" orientation="landscape"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8"/>
  <sheetViews>
    <sheetView topLeftCell="B1" zoomScale="90" zoomScaleNormal="90" workbookViewId="0">
      <selection activeCell="B9" sqref="B9"/>
    </sheetView>
  </sheetViews>
  <sheetFormatPr defaultColWidth="9.140625" defaultRowHeight="15" x14ac:dyDescent="0.25"/>
  <cols>
    <col min="1" max="1" width="9.140625" style="2" hidden="1" customWidth="1"/>
    <col min="2" max="2" width="53.28515625" style="2" customWidth="1"/>
    <col min="3" max="3" width="26" style="2" customWidth="1"/>
    <col min="4" max="4" width="13.7109375" style="2" customWidth="1"/>
    <col min="5" max="5" width="17.42578125" style="2" customWidth="1"/>
    <col min="6" max="6" width="21.140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8" t="s">
        <v>176</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51</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6.25" customHeight="1" x14ac:dyDescent="0.25">
      <c r="B7" s="2" t="s">
        <v>8</v>
      </c>
      <c r="C7" s="96" t="s">
        <v>106</v>
      </c>
      <c r="D7" s="96" t="s">
        <v>246</v>
      </c>
      <c r="E7" s="2" t="s">
        <v>215</v>
      </c>
      <c r="F7" s="2" t="s">
        <v>7</v>
      </c>
      <c r="G7" s="195">
        <v>2.81E-2</v>
      </c>
      <c r="H7" s="195">
        <v>0.1641</v>
      </c>
      <c r="I7" s="196">
        <v>44012</v>
      </c>
      <c r="J7" s="196">
        <v>44013</v>
      </c>
      <c r="K7" s="196">
        <v>43647</v>
      </c>
      <c r="L7" s="197" t="s">
        <v>217</v>
      </c>
      <c r="M7" s="67">
        <v>68780.399999999994</v>
      </c>
      <c r="N7" s="69"/>
      <c r="O7" s="69">
        <f>SUM(M7:N7)</f>
        <v>68780.399999999994</v>
      </c>
      <c r="P7" s="69"/>
      <c r="Q7" s="69">
        <f>20061.82+11594.82+11841.52</f>
        <v>43498.16</v>
      </c>
      <c r="R7" s="69"/>
      <c r="S7" s="71">
        <f>Q7+R7</f>
        <v>43498.16</v>
      </c>
    </row>
    <row r="8" spans="1:20" ht="32.25" hidden="1" customHeight="1" x14ac:dyDescent="0.25">
      <c r="B8" s="2" t="s">
        <v>139</v>
      </c>
      <c r="C8" s="99" t="s">
        <v>201</v>
      </c>
      <c r="D8" s="97" t="s">
        <v>182</v>
      </c>
      <c r="E8" s="2" t="s">
        <v>220</v>
      </c>
      <c r="F8" s="2" t="s">
        <v>7</v>
      </c>
      <c r="G8" s="195">
        <f>G7</f>
        <v>2.81E-2</v>
      </c>
      <c r="H8" s="195">
        <f>H7</f>
        <v>0.1641</v>
      </c>
      <c r="I8" s="196">
        <f>I7</f>
        <v>44012</v>
      </c>
      <c r="J8" s="196">
        <f>J7</f>
        <v>44013</v>
      </c>
      <c r="K8" s="196">
        <v>43282</v>
      </c>
      <c r="L8" s="197" t="str">
        <f>L7</f>
        <v>07/01/19 - 06/30/20</v>
      </c>
      <c r="M8" s="67"/>
      <c r="N8" s="69">
        <v>0</v>
      </c>
      <c r="O8" s="69">
        <f>SUM(M8:N8)</f>
        <v>0</v>
      </c>
      <c r="P8" s="69"/>
      <c r="Q8" s="69"/>
      <c r="R8" s="69"/>
      <c r="S8" s="71">
        <f>Q8+R8</f>
        <v>0</v>
      </c>
    </row>
    <row r="9" spans="1:20" ht="33" customHeight="1" x14ac:dyDescent="0.25">
      <c r="B9" s="2" t="s">
        <v>129</v>
      </c>
      <c r="C9" s="236" t="s">
        <v>123</v>
      </c>
      <c r="D9" s="97" t="s">
        <v>251</v>
      </c>
      <c r="E9" s="2" t="s">
        <v>216</v>
      </c>
      <c r="F9" s="2" t="s">
        <v>7</v>
      </c>
      <c r="G9" s="195">
        <f>+G8</f>
        <v>2.81E-2</v>
      </c>
      <c r="H9" s="195">
        <f t="shared" ref="H9" si="0">+H8</f>
        <v>0.1641</v>
      </c>
      <c r="I9" s="196">
        <f>+I8</f>
        <v>44012</v>
      </c>
      <c r="J9" s="196">
        <f>+J8</f>
        <v>44013</v>
      </c>
      <c r="K9" s="196">
        <f>+K8</f>
        <v>43282</v>
      </c>
      <c r="L9" s="214" t="str">
        <f>+L8</f>
        <v>07/01/19 - 06/30/20</v>
      </c>
      <c r="M9" s="67">
        <v>7304.84</v>
      </c>
      <c r="N9" s="69"/>
      <c r="O9" s="69">
        <f>M9+N9</f>
        <v>7304.84</v>
      </c>
      <c r="P9" s="69"/>
      <c r="Q9" s="69">
        <v>7304.84</v>
      </c>
      <c r="R9" s="69">
        <v>0</v>
      </c>
      <c r="S9" s="71">
        <f>Q9+R9</f>
        <v>7304.84</v>
      </c>
    </row>
    <row r="10" spans="1:20" x14ac:dyDescent="0.25">
      <c r="C10" s="97"/>
      <c r="D10" s="97"/>
      <c r="G10" s="128"/>
      <c r="H10" s="129" t="s">
        <v>100</v>
      </c>
      <c r="I10" s="121"/>
      <c r="J10" s="121"/>
      <c r="K10" s="121"/>
      <c r="L10" s="97"/>
      <c r="M10" s="24"/>
      <c r="N10" s="25"/>
      <c r="O10" s="25"/>
      <c r="P10" s="70"/>
      <c r="Q10" s="25"/>
      <c r="R10" s="25"/>
      <c r="S10" s="26"/>
    </row>
    <row r="11" spans="1:20" x14ac:dyDescent="0.25">
      <c r="C11" s="97"/>
      <c r="D11" s="97"/>
      <c r="G11" s="128"/>
      <c r="H11" s="128"/>
      <c r="I11" s="121"/>
      <c r="J11" s="121"/>
      <c r="K11" s="121"/>
      <c r="L11" s="21" t="s">
        <v>38</v>
      </c>
      <c r="M11" s="69">
        <f>SUM(M7:M10)</f>
        <v>76085.239999999991</v>
      </c>
      <c r="N11" s="69">
        <f>SUM(N7:N10)</f>
        <v>0</v>
      </c>
      <c r="O11" s="69">
        <f>SUM(O7:O10)</f>
        <v>76085.239999999991</v>
      </c>
      <c r="P11" s="69"/>
      <c r="Q11" s="69">
        <f>SUM(Q7:Q10)</f>
        <v>50803</v>
      </c>
      <c r="R11" s="69">
        <f>SUM(R7:R10)</f>
        <v>0</v>
      </c>
      <c r="S11" s="23">
        <f>SUM(S7:S10)</f>
        <v>50803</v>
      </c>
    </row>
    <row r="12" spans="1:20" x14ac:dyDescent="0.25">
      <c r="C12" s="97"/>
      <c r="D12" s="97"/>
      <c r="I12" s="121"/>
      <c r="J12" s="121"/>
      <c r="K12" s="121"/>
      <c r="S12" s="27"/>
    </row>
    <row r="13" spans="1:20" x14ac:dyDescent="0.25">
      <c r="B13" s="8" t="s">
        <v>126</v>
      </c>
      <c r="C13" s="96"/>
      <c r="D13" s="96"/>
      <c r="S13" s="27"/>
    </row>
    <row r="14" spans="1:20" ht="32.25" customHeight="1" x14ac:dyDescent="0.25">
      <c r="B14" s="279" t="s">
        <v>127</v>
      </c>
      <c r="C14" s="279"/>
      <c r="D14" s="279"/>
      <c r="E14" s="279"/>
      <c r="F14" s="279"/>
      <c r="G14" s="122"/>
      <c r="H14" s="122"/>
      <c r="I14" s="116"/>
      <c r="S14" s="27"/>
    </row>
    <row r="15" spans="1:20" x14ac:dyDescent="0.25">
      <c r="C15" s="96"/>
      <c r="D15" s="96"/>
      <c r="S15" s="27"/>
    </row>
    <row r="16" spans="1:20" ht="46.5" customHeight="1" x14ac:dyDescent="0.25">
      <c r="B16" s="279" t="s">
        <v>130</v>
      </c>
      <c r="C16" s="279"/>
      <c r="D16" s="279"/>
      <c r="E16" s="279"/>
      <c r="F16" s="279"/>
      <c r="G16" s="122"/>
      <c r="H16" s="122"/>
      <c r="I16" s="116"/>
      <c r="S16" s="27"/>
    </row>
    <row r="17" spans="2:19" x14ac:dyDescent="0.25">
      <c r="B17" s="203"/>
      <c r="C17" s="203"/>
      <c r="D17" s="203"/>
      <c r="E17" s="203"/>
      <c r="F17" s="203"/>
      <c r="G17" s="203"/>
      <c r="H17" s="203"/>
      <c r="I17" s="203"/>
      <c r="S17" s="27"/>
    </row>
    <row r="18" spans="2:19" ht="30" customHeight="1" x14ac:dyDescent="0.25">
      <c r="B18" s="279" t="s">
        <v>164</v>
      </c>
      <c r="C18" s="279"/>
      <c r="D18" s="279"/>
      <c r="E18" s="279"/>
      <c r="F18" s="279"/>
      <c r="G18" s="203"/>
      <c r="H18" s="203"/>
      <c r="I18" s="203"/>
      <c r="S18" s="27"/>
    </row>
    <row r="19" spans="2:19" ht="15" customHeight="1" x14ac:dyDescent="0.25">
      <c r="B19" s="287" t="s">
        <v>163</v>
      </c>
      <c r="C19" s="279"/>
      <c r="D19" s="279"/>
      <c r="E19" s="279"/>
      <c r="F19" s="279"/>
      <c r="G19" s="203"/>
      <c r="H19" s="203"/>
      <c r="I19" s="203"/>
      <c r="S19" s="27"/>
    </row>
    <row r="20" spans="2:19" ht="15" customHeight="1" x14ac:dyDescent="0.25">
      <c r="B20" s="205"/>
      <c r="C20" s="205"/>
      <c r="D20" s="205"/>
      <c r="E20" s="205"/>
      <c r="F20" s="205"/>
      <c r="G20" s="205"/>
      <c r="H20" s="205"/>
      <c r="I20" s="205"/>
      <c r="S20" s="27"/>
    </row>
    <row r="21" spans="2:19" x14ac:dyDescent="0.25">
      <c r="B21" s="113"/>
      <c r="C21" s="113"/>
      <c r="D21" s="113"/>
      <c r="E21" s="113"/>
      <c r="F21" s="113"/>
      <c r="G21" s="122"/>
      <c r="H21" s="122"/>
      <c r="I21" s="116"/>
      <c r="S21" s="27"/>
    </row>
    <row r="22" spans="2:19" x14ac:dyDescent="0.25">
      <c r="B22" s="7" t="s">
        <v>109</v>
      </c>
      <c r="C22" s="106" t="s">
        <v>112</v>
      </c>
      <c r="D22" s="106" t="s">
        <v>113</v>
      </c>
      <c r="E22" s="113"/>
      <c r="F22" s="113"/>
      <c r="G22" s="122"/>
      <c r="H22" s="122"/>
      <c r="I22" s="116"/>
      <c r="S22" s="27"/>
    </row>
    <row r="23" spans="2:19" x14ac:dyDescent="0.25">
      <c r="B23" s="2" t="s">
        <v>110</v>
      </c>
      <c r="C23" s="96" t="s">
        <v>117</v>
      </c>
      <c r="D23" s="96" t="s">
        <v>119</v>
      </c>
      <c r="E23" s="234"/>
      <c r="F23" s="234"/>
      <c r="G23" s="234"/>
      <c r="H23" s="234"/>
      <c r="I23" s="234"/>
      <c r="S23" s="27"/>
    </row>
    <row r="24" spans="2:19" x14ac:dyDescent="0.25">
      <c r="B24" s="2" t="s">
        <v>139</v>
      </c>
      <c r="C24" s="96" t="s">
        <v>192</v>
      </c>
      <c r="D24" s="96" t="s">
        <v>193</v>
      </c>
      <c r="S24" s="27"/>
    </row>
    <row r="25" spans="2:19" x14ac:dyDescent="0.25">
      <c r="C25" s="96"/>
      <c r="D25" s="96"/>
      <c r="S25" s="27"/>
    </row>
    <row r="26" spans="2:19" ht="15.75" x14ac:dyDescent="0.25">
      <c r="B26" s="206"/>
      <c r="C26" s="96"/>
      <c r="D26" s="96"/>
      <c r="S26" s="27"/>
    </row>
    <row r="27" spans="2:19" x14ac:dyDescent="0.25">
      <c r="B27" s="274" t="s">
        <v>231</v>
      </c>
      <c r="C27" s="274"/>
      <c r="D27" s="274"/>
      <c r="E27" s="274"/>
      <c r="F27" s="274"/>
      <c r="G27" s="274"/>
      <c r="H27" s="274"/>
      <c r="S27" s="27"/>
    </row>
    <row r="28" spans="2:19" ht="15" customHeight="1" x14ac:dyDescent="0.25">
      <c r="B28" s="254" t="s">
        <v>230</v>
      </c>
      <c r="C28" s="96"/>
      <c r="D28" s="96"/>
      <c r="S28" s="27"/>
    </row>
    <row r="29" spans="2:19" ht="15" customHeight="1" x14ac:dyDescent="0.25">
      <c r="B29" s="10"/>
      <c r="C29" s="98"/>
      <c r="D29" s="98"/>
      <c r="E29" s="10"/>
      <c r="F29" s="10"/>
      <c r="G29" s="10"/>
      <c r="H29" s="10"/>
      <c r="I29" s="10"/>
      <c r="J29" s="10"/>
      <c r="K29" s="10"/>
      <c r="L29" s="10"/>
      <c r="M29" s="10"/>
      <c r="N29" s="29"/>
      <c r="O29" s="29"/>
      <c r="P29" s="29"/>
      <c r="Q29" s="29"/>
      <c r="R29" s="29"/>
      <c r="S29" s="27"/>
    </row>
    <row r="30" spans="2:19" ht="15" customHeight="1" x14ac:dyDescent="0.25">
      <c r="N30" s="114"/>
      <c r="O30" s="114"/>
      <c r="P30" s="114"/>
      <c r="Q30" s="178" t="s">
        <v>90</v>
      </c>
      <c r="R30" s="179"/>
      <c r="S30" s="180"/>
    </row>
    <row r="31" spans="2:19" ht="15" customHeight="1" x14ac:dyDescent="0.25">
      <c r="B31" s="17" t="s">
        <v>39</v>
      </c>
      <c r="C31" s="100" t="s">
        <v>2</v>
      </c>
      <c r="D31" s="100"/>
      <c r="E31" s="100" t="s">
        <v>34</v>
      </c>
      <c r="F31" s="100" t="s">
        <v>35</v>
      </c>
      <c r="G31" s="125"/>
      <c r="H31" s="125"/>
      <c r="I31" s="119"/>
      <c r="J31" s="100"/>
      <c r="K31" s="100"/>
      <c r="L31" s="100" t="s">
        <v>36</v>
      </c>
      <c r="M31" s="100" t="s">
        <v>37</v>
      </c>
      <c r="N31" s="10"/>
      <c r="O31" s="10"/>
      <c r="P31" s="10"/>
      <c r="Q31" s="55" t="s">
        <v>88</v>
      </c>
      <c r="R31" s="55"/>
      <c r="S31" s="56"/>
    </row>
    <row r="32" spans="2:19" ht="15" customHeight="1" x14ac:dyDescent="0.25">
      <c r="B32" s="66"/>
      <c r="C32" s="9"/>
      <c r="D32" s="9"/>
      <c r="E32" s="9"/>
      <c r="F32" s="9"/>
      <c r="G32" s="9"/>
      <c r="H32" s="9"/>
      <c r="I32" s="9"/>
      <c r="J32" s="9"/>
      <c r="K32" s="9"/>
      <c r="L32" s="9"/>
      <c r="M32" s="9"/>
      <c r="Q32" s="59"/>
      <c r="R32" s="52"/>
      <c r="S32" s="52"/>
    </row>
    <row r="33" spans="2:20" ht="15" customHeight="1" x14ac:dyDescent="0.25">
      <c r="B33" s="66"/>
      <c r="C33" s="9"/>
      <c r="D33" s="9"/>
      <c r="E33" s="9"/>
      <c r="F33" s="9"/>
      <c r="G33" s="9"/>
      <c r="H33" s="9"/>
      <c r="I33" s="9"/>
      <c r="J33" s="9"/>
      <c r="K33" s="9"/>
      <c r="L33" s="9"/>
      <c r="M33" s="9"/>
      <c r="R33" s="52"/>
      <c r="S33" s="52"/>
    </row>
    <row r="34" spans="2:20" x14ac:dyDescent="0.25">
      <c r="B34" s="11"/>
      <c r="C34" s="9"/>
      <c r="D34" s="9"/>
      <c r="E34" s="9"/>
      <c r="N34" s="46"/>
      <c r="O34" s="46"/>
      <c r="P34" s="46"/>
      <c r="Q34" s="52"/>
      <c r="R34" s="52"/>
      <c r="S34" s="52"/>
      <c r="T34" s="52"/>
    </row>
    <row r="35" spans="2:20" x14ac:dyDescent="0.25">
      <c r="B35" s="12"/>
      <c r="C35" s="13"/>
      <c r="D35" s="13"/>
      <c r="E35" s="14"/>
      <c r="F35" s="15"/>
      <c r="G35" s="15"/>
      <c r="H35" s="15"/>
      <c r="I35" s="15"/>
      <c r="J35" s="15"/>
      <c r="K35" s="15"/>
      <c r="L35" s="16"/>
      <c r="M35" s="20"/>
      <c r="N35" s="18"/>
      <c r="O35" s="18"/>
      <c r="P35" s="18"/>
      <c r="Q35" s="52"/>
      <c r="R35" s="52"/>
      <c r="S35" s="52"/>
      <c r="T35" s="52"/>
    </row>
    <row r="36" spans="2:20" x14ac:dyDescent="0.25">
      <c r="B36" s="12"/>
      <c r="C36" s="13"/>
      <c r="D36" s="13"/>
      <c r="E36" s="14"/>
      <c r="F36" s="15"/>
      <c r="G36" s="15"/>
      <c r="H36" s="15"/>
      <c r="I36" s="15"/>
      <c r="J36" s="15"/>
      <c r="K36" s="15"/>
      <c r="L36" s="16"/>
      <c r="M36" s="20"/>
      <c r="N36" s="18"/>
      <c r="O36" s="18"/>
      <c r="P36" s="18"/>
      <c r="Q36" s="52"/>
      <c r="R36" s="52"/>
      <c r="S36" s="52"/>
      <c r="T36" s="52"/>
    </row>
    <row r="37" spans="2:20" x14ac:dyDescent="0.25">
      <c r="B37" s="12"/>
      <c r="C37" s="13"/>
      <c r="D37" s="13"/>
      <c r="E37" s="14"/>
      <c r="F37" s="15"/>
      <c r="G37" s="15"/>
      <c r="H37" s="15"/>
      <c r="I37" s="15"/>
      <c r="J37" s="15"/>
      <c r="K37" s="15"/>
      <c r="L37" s="16"/>
      <c r="M37" s="20"/>
      <c r="N37" s="18"/>
      <c r="O37" s="18"/>
      <c r="P37" s="18"/>
      <c r="Q37" s="52"/>
      <c r="R37" s="52"/>
      <c r="S37" s="52"/>
      <c r="T37" s="52"/>
    </row>
    <row r="38" spans="2:20" x14ac:dyDescent="0.25">
      <c r="B38" s="12"/>
      <c r="C38" s="13"/>
      <c r="D38" s="13"/>
      <c r="E38" s="14"/>
      <c r="F38" s="15"/>
      <c r="G38" s="15"/>
      <c r="H38" s="15"/>
      <c r="I38" s="15"/>
      <c r="J38" s="15"/>
      <c r="K38" s="15"/>
      <c r="L38" s="16"/>
      <c r="M38" s="20"/>
      <c r="N38" s="18"/>
      <c r="O38" s="18"/>
      <c r="P38" s="18"/>
      <c r="T38" s="52"/>
    </row>
  </sheetData>
  <mergeCells count="7">
    <mergeCell ref="B27:H27"/>
    <mergeCell ref="B19:F19"/>
    <mergeCell ref="Q2:S2"/>
    <mergeCell ref="Q1:S1"/>
    <mergeCell ref="B14:F14"/>
    <mergeCell ref="B16:F16"/>
    <mergeCell ref="B18:F18"/>
  </mergeCells>
  <hyperlinks>
    <hyperlink ref="B19" r:id="rId1" xr:uid="{00000000-0004-0000-0D00-000000000000}"/>
  </hyperlinks>
  <printOptions horizontalCentered="1" gridLines="1"/>
  <pageMargins left="0" right="0" top="0.75" bottom="0.75" header="0.3" footer="0.3"/>
  <pageSetup scale="53" orientation="landscape"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47"/>
  <sheetViews>
    <sheetView topLeftCell="I1" zoomScale="90" zoomScaleNormal="90" workbookViewId="0">
      <selection activeCell="R8" sqref="R8"/>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8"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46</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76</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0" customHeight="1" x14ac:dyDescent="0.25">
      <c r="B7" s="2" t="s">
        <v>8</v>
      </c>
      <c r="C7" s="96" t="s">
        <v>106</v>
      </c>
      <c r="D7" s="96" t="s">
        <v>246</v>
      </c>
      <c r="E7" s="2" t="s">
        <v>215</v>
      </c>
      <c r="F7" s="2" t="s">
        <v>7</v>
      </c>
      <c r="G7" s="195">
        <v>2.81E-2</v>
      </c>
      <c r="H7" s="195">
        <v>0.1641</v>
      </c>
      <c r="I7" s="196">
        <v>44012</v>
      </c>
      <c r="J7" s="196">
        <v>44013</v>
      </c>
      <c r="K7" s="196">
        <v>43647</v>
      </c>
      <c r="L7" s="197" t="s">
        <v>217</v>
      </c>
      <c r="M7" s="73">
        <v>1757.7</v>
      </c>
      <c r="N7" s="73"/>
      <c r="O7" s="70">
        <f>M7+N7</f>
        <v>1757.7</v>
      </c>
      <c r="P7" s="42"/>
      <c r="Q7" s="43">
        <v>0</v>
      </c>
      <c r="R7" s="70"/>
      <c r="S7" s="71">
        <f>Q7+R7</f>
        <v>0</v>
      </c>
    </row>
    <row r="8" spans="1:20" ht="30" customHeight="1" x14ac:dyDescent="0.25">
      <c r="B8" s="2" t="s">
        <v>129</v>
      </c>
      <c r="C8" s="236" t="s">
        <v>123</v>
      </c>
      <c r="D8" s="97" t="s">
        <v>251</v>
      </c>
      <c r="E8" s="2" t="s">
        <v>216</v>
      </c>
      <c r="F8" s="2" t="s">
        <v>7</v>
      </c>
      <c r="G8" s="195">
        <f>+G7</f>
        <v>2.81E-2</v>
      </c>
      <c r="H8" s="195">
        <f t="shared" ref="H8" si="0">+H7</f>
        <v>0.1641</v>
      </c>
      <c r="I8" s="196">
        <f>+I7</f>
        <v>44012</v>
      </c>
      <c r="J8" s="196">
        <f>+J7</f>
        <v>44013</v>
      </c>
      <c r="K8" s="196">
        <f>+K7</f>
        <v>43647</v>
      </c>
      <c r="L8" s="214" t="str">
        <f>+L7</f>
        <v>07/01/19 - 06/30/20</v>
      </c>
      <c r="M8" s="70">
        <v>811.65</v>
      </c>
      <c r="N8" s="70"/>
      <c r="O8" s="70">
        <f>M8+N8</f>
        <v>811.65</v>
      </c>
      <c r="P8" s="29"/>
      <c r="Q8" s="70">
        <v>811.65</v>
      </c>
      <c r="R8" s="70"/>
      <c r="S8" s="71">
        <f>Q8+R8</f>
        <v>811.65</v>
      </c>
    </row>
    <row r="9" spans="1:20" x14ac:dyDescent="0.25">
      <c r="B9" s="29"/>
      <c r="C9" s="4"/>
      <c r="D9" s="4"/>
      <c r="G9" s="212"/>
      <c r="H9" s="195" t="s">
        <v>100</v>
      </c>
      <c r="I9" s="196"/>
      <c r="J9" s="196"/>
      <c r="K9" s="196"/>
      <c r="L9" s="215"/>
      <c r="M9" s="25"/>
      <c r="N9" s="25"/>
      <c r="O9" s="25"/>
      <c r="P9" s="29"/>
      <c r="Q9" s="25"/>
      <c r="R9" s="25"/>
      <c r="S9" s="26"/>
    </row>
    <row r="10" spans="1:20" x14ac:dyDescent="0.25">
      <c r="C10" s="4"/>
      <c r="D10" s="4"/>
      <c r="I10" s="121"/>
      <c r="J10" s="121"/>
      <c r="K10" s="121"/>
      <c r="L10" s="5" t="s">
        <v>38</v>
      </c>
      <c r="M10" s="69">
        <f>SUM(M7:M8)</f>
        <v>2569.35</v>
      </c>
      <c r="N10" s="69">
        <f>SUM(N7:N8)</f>
        <v>0</v>
      </c>
      <c r="O10" s="69">
        <f>SUM(O7:O8)</f>
        <v>2569.35</v>
      </c>
      <c r="Q10" s="69">
        <f>SUM(Q7:Q8)</f>
        <v>811.65</v>
      </c>
      <c r="R10" s="69">
        <f>SUM(R7:R8)</f>
        <v>0</v>
      </c>
      <c r="S10" s="71">
        <f>SUM(S7:S8)</f>
        <v>811.65</v>
      </c>
    </row>
    <row r="11" spans="1:20" x14ac:dyDescent="0.25">
      <c r="C11" s="4"/>
      <c r="D11" s="4"/>
      <c r="L11" s="5"/>
      <c r="M11" s="69"/>
      <c r="N11" s="69"/>
      <c r="O11" s="69"/>
      <c r="Q11" s="69"/>
      <c r="R11" s="69"/>
      <c r="S11" s="71"/>
    </row>
    <row r="12" spans="1:20" x14ac:dyDescent="0.25">
      <c r="C12" s="4"/>
      <c r="D12" s="4"/>
      <c r="L12" s="5"/>
      <c r="M12" s="69"/>
      <c r="N12" s="69"/>
      <c r="O12" s="69"/>
      <c r="Q12" s="69"/>
      <c r="R12" s="69"/>
      <c r="S12" s="71"/>
    </row>
    <row r="13" spans="1:20" x14ac:dyDescent="0.25">
      <c r="B13" s="8" t="s">
        <v>126</v>
      </c>
      <c r="C13" s="96"/>
      <c r="D13" s="96"/>
      <c r="L13" s="5"/>
      <c r="M13" s="69"/>
      <c r="N13" s="69"/>
      <c r="O13" s="69"/>
      <c r="Q13" s="69"/>
      <c r="R13" s="69"/>
      <c r="S13" s="71"/>
    </row>
    <row r="14" spans="1:20" ht="28.5"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52.5" customHeight="1" x14ac:dyDescent="0.25">
      <c r="B16" s="279" t="s">
        <v>130</v>
      </c>
      <c r="C16" s="279"/>
      <c r="D16" s="279"/>
      <c r="E16" s="279"/>
      <c r="F16" s="279"/>
      <c r="G16" s="122"/>
      <c r="H16" s="122"/>
      <c r="I16" s="116"/>
      <c r="L16" s="5"/>
      <c r="M16" s="69"/>
      <c r="N16" s="69"/>
      <c r="O16" s="69"/>
      <c r="Q16" s="69"/>
      <c r="R16" s="69"/>
      <c r="S16" s="71"/>
    </row>
    <row r="17" spans="2:20" x14ac:dyDescent="0.25">
      <c r="B17" s="113"/>
      <c r="C17" s="113"/>
      <c r="D17" s="113"/>
      <c r="E17" s="113"/>
      <c r="F17" s="113"/>
      <c r="G17" s="122"/>
      <c r="H17" s="122"/>
      <c r="I17" s="116"/>
      <c r="L17" s="5"/>
      <c r="M17" s="69"/>
      <c r="N17" s="69"/>
      <c r="O17" s="69"/>
      <c r="Q17" s="69"/>
      <c r="R17" s="69"/>
      <c r="S17" s="71"/>
    </row>
    <row r="18" spans="2:20" ht="30" customHeight="1" x14ac:dyDescent="0.25">
      <c r="B18" s="279" t="s">
        <v>164</v>
      </c>
      <c r="C18" s="279"/>
      <c r="D18" s="279"/>
      <c r="E18" s="279"/>
      <c r="F18" s="279"/>
      <c r="G18" s="203"/>
      <c r="H18" s="203"/>
      <c r="I18" s="203"/>
      <c r="L18" s="5"/>
      <c r="M18" s="69"/>
      <c r="N18" s="69"/>
      <c r="O18" s="69"/>
      <c r="Q18" s="69"/>
      <c r="R18" s="69"/>
      <c r="S18" s="71"/>
    </row>
    <row r="19" spans="2:20" ht="15" customHeight="1" x14ac:dyDescent="0.25">
      <c r="B19" s="287" t="s">
        <v>163</v>
      </c>
      <c r="C19" s="279"/>
      <c r="D19" s="279"/>
      <c r="E19" s="279"/>
      <c r="F19" s="279"/>
      <c r="G19" s="203"/>
      <c r="H19" s="203"/>
      <c r="I19" s="203"/>
      <c r="L19" s="5"/>
      <c r="M19" s="69"/>
      <c r="N19" s="69"/>
      <c r="O19" s="69"/>
      <c r="Q19" s="69"/>
      <c r="R19" s="69"/>
      <c r="S19" s="71"/>
    </row>
    <row r="20" spans="2:20" ht="15" customHeight="1" x14ac:dyDescent="0.25">
      <c r="B20" s="205"/>
      <c r="C20" s="205"/>
      <c r="D20" s="205"/>
      <c r="E20" s="205"/>
      <c r="F20" s="205"/>
      <c r="G20" s="205"/>
      <c r="H20" s="205"/>
      <c r="I20" s="205"/>
      <c r="L20" s="5"/>
      <c r="M20" s="69"/>
      <c r="N20" s="69"/>
      <c r="O20" s="69"/>
      <c r="Q20" s="69"/>
      <c r="R20" s="69"/>
      <c r="S20" s="71"/>
    </row>
    <row r="21" spans="2:20" x14ac:dyDescent="0.25">
      <c r="B21" s="7" t="s">
        <v>109</v>
      </c>
      <c r="C21" s="106" t="s">
        <v>112</v>
      </c>
      <c r="D21" s="106" t="s">
        <v>113</v>
      </c>
      <c r="E21" s="113"/>
      <c r="F21" s="113"/>
      <c r="G21" s="122"/>
      <c r="H21" s="122"/>
      <c r="I21" s="116"/>
      <c r="L21" s="5"/>
      <c r="M21" s="69"/>
      <c r="N21" s="69"/>
      <c r="O21" s="69"/>
      <c r="Q21" s="69"/>
      <c r="R21" s="69"/>
      <c r="S21" s="71"/>
    </row>
    <row r="22" spans="2:20" x14ac:dyDescent="0.25">
      <c r="B22" s="2" t="s">
        <v>110</v>
      </c>
      <c r="C22" s="96" t="s">
        <v>117</v>
      </c>
      <c r="D22" s="96" t="s">
        <v>119</v>
      </c>
      <c r="L22" s="5"/>
      <c r="M22" s="69"/>
      <c r="N22" s="69"/>
      <c r="O22" s="69"/>
      <c r="Q22" s="69"/>
      <c r="R22" s="69"/>
      <c r="S22" s="71"/>
    </row>
    <row r="23" spans="2:20" x14ac:dyDescent="0.25">
      <c r="B23" s="2" t="s">
        <v>111</v>
      </c>
      <c r="C23" s="96" t="s">
        <v>114</v>
      </c>
      <c r="D23" s="96" t="s">
        <v>120</v>
      </c>
      <c r="L23" s="5"/>
      <c r="M23" s="69"/>
      <c r="N23" s="69"/>
      <c r="O23" s="69"/>
      <c r="Q23" s="69"/>
      <c r="R23" s="69"/>
      <c r="S23" s="71"/>
    </row>
    <row r="24" spans="2:20" x14ac:dyDescent="0.25">
      <c r="C24" s="96"/>
      <c r="D24" s="96"/>
      <c r="L24" s="5"/>
      <c r="M24" s="69"/>
      <c r="N24" s="69"/>
      <c r="O24" s="69"/>
      <c r="Q24" s="69"/>
      <c r="R24" s="69"/>
      <c r="S24" s="71"/>
    </row>
    <row r="25" spans="2:20" ht="15.75" x14ac:dyDescent="0.25">
      <c r="B25" s="206"/>
      <c r="C25" s="96"/>
      <c r="D25" s="96"/>
      <c r="L25" s="5"/>
      <c r="M25" s="69"/>
      <c r="N25" s="69"/>
      <c r="O25" s="69"/>
      <c r="Q25" s="69"/>
      <c r="R25" s="69"/>
      <c r="S25" s="71"/>
    </row>
    <row r="26" spans="2:20" x14ac:dyDescent="0.25">
      <c r="B26" s="274" t="s">
        <v>231</v>
      </c>
      <c r="C26" s="274"/>
      <c r="D26" s="274"/>
      <c r="E26" s="274"/>
      <c r="F26" s="274"/>
      <c r="G26" s="274"/>
      <c r="H26" s="274"/>
      <c r="L26" s="5"/>
      <c r="M26" s="69"/>
      <c r="N26" s="69"/>
      <c r="O26" s="69"/>
      <c r="Q26" s="69"/>
      <c r="R26" s="69"/>
      <c r="S26" s="71"/>
    </row>
    <row r="27" spans="2:20" x14ac:dyDescent="0.25">
      <c r="B27" s="254" t="s">
        <v>230</v>
      </c>
      <c r="C27" s="96"/>
      <c r="D27" s="96"/>
      <c r="L27" s="5"/>
      <c r="M27" s="69"/>
      <c r="N27" s="69"/>
      <c r="O27" s="69"/>
      <c r="P27" s="29"/>
      <c r="Q27" s="69"/>
      <c r="R27" s="69"/>
      <c r="S27" s="71"/>
    </row>
    <row r="28" spans="2:20" ht="15" customHeight="1" x14ac:dyDescent="0.25">
      <c r="B28" s="10"/>
      <c r="C28" s="10"/>
      <c r="D28" s="10"/>
      <c r="E28" s="10"/>
      <c r="F28" s="10"/>
      <c r="G28" s="10"/>
      <c r="H28" s="10"/>
      <c r="I28" s="10"/>
      <c r="J28" s="10"/>
      <c r="K28" s="10"/>
      <c r="L28" s="10"/>
      <c r="M28" s="10"/>
      <c r="N28" s="29"/>
      <c r="O28" s="29"/>
      <c r="P28" s="29"/>
      <c r="Q28" s="29"/>
      <c r="R28" s="29"/>
      <c r="S28" s="27"/>
    </row>
    <row r="29" spans="2:20" ht="15" customHeight="1" x14ac:dyDescent="0.25">
      <c r="N29" s="166"/>
      <c r="O29" s="166"/>
      <c r="P29" s="166"/>
      <c r="Q29" s="174" t="s">
        <v>90</v>
      </c>
      <c r="R29" s="171"/>
      <c r="S29" s="172"/>
      <c r="T29" s="52"/>
    </row>
    <row r="30" spans="2:20" ht="15" customHeight="1" x14ac:dyDescent="0.25">
      <c r="B30" s="17" t="s">
        <v>39</v>
      </c>
      <c r="C30" s="100" t="s">
        <v>2</v>
      </c>
      <c r="D30" s="100"/>
      <c r="E30" s="100" t="s">
        <v>34</v>
      </c>
      <c r="F30" s="100" t="s">
        <v>35</v>
      </c>
      <c r="G30" s="125"/>
      <c r="H30" s="125"/>
      <c r="I30" s="119"/>
      <c r="J30" s="100"/>
      <c r="K30" s="100"/>
      <c r="L30" s="100" t="s">
        <v>36</v>
      </c>
      <c r="M30" s="100" t="s">
        <v>37</v>
      </c>
      <c r="N30" s="10"/>
      <c r="O30" s="10"/>
      <c r="P30" s="10"/>
      <c r="Q30" s="55" t="s">
        <v>88</v>
      </c>
      <c r="R30" s="53"/>
      <c r="S30" s="54"/>
      <c r="T30" s="52"/>
    </row>
    <row r="31" spans="2:20" x14ac:dyDescent="0.25">
      <c r="B31" s="66"/>
      <c r="C31" s="9"/>
      <c r="D31" s="9"/>
      <c r="E31" s="9"/>
      <c r="F31" s="9"/>
      <c r="G31" s="9"/>
      <c r="H31" s="9"/>
      <c r="I31" s="9"/>
      <c r="J31" s="9"/>
      <c r="K31" s="9"/>
      <c r="L31" s="9"/>
      <c r="M31" s="9"/>
      <c r="Q31" s="60"/>
      <c r="R31" s="51"/>
      <c r="S31" s="51"/>
      <c r="T31" s="52"/>
    </row>
    <row r="32" spans="2:20" x14ac:dyDescent="0.25">
      <c r="B32" s="66"/>
      <c r="C32" s="9"/>
      <c r="D32" s="9"/>
      <c r="E32" s="9"/>
      <c r="F32" s="9"/>
      <c r="G32" s="9"/>
      <c r="H32" s="9"/>
      <c r="I32" s="9"/>
      <c r="J32" s="9"/>
      <c r="K32" s="9"/>
      <c r="L32" s="9"/>
      <c r="M32" s="9"/>
      <c r="R32" s="52"/>
      <c r="S32" s="52"/>
      <c r="T32" s="52"/>
    </row>
    <row r="33" spans="2:19" x14ac:dyDescent="0.25">
      <c r="B33" s="12"/>
      <c r="C33" s="13"/>
      <c r="D33" s="13"/>
      <c r="E33" s="41"/>
      <c r="F33" s="15"/>
      <c r="G33" s="15"/>
      <c r="H33" s="15"/>
      <c r="I33" s="15"/>
      <c r="J33" s="15"/>
      <c r="K33" s="15"/>
      <c r="L33" s="16"/>
      <c r="M33" s="20"/>
      <c r="N33" s="18"/>
      <c r="O33" s="18"/>
      <c r="P33" s="18"/>
      <c r="Q33" s="52"/>
      <c r="R33" s="52"/>
      <c r="S33" s="52"/>
    </row>
    <row r="34" spans="2:19" x14ac:dyDescent="0.25">
      <c r="B34" s="12"/>
      <c r="C34" s="13"/>
      <c r="D34" s="13"/>
      <c r="E34" s="41"/>
      <c r="F34" s="15"/>
      <c r="G34" s="15"/>
      <c r="H34" s="15"/>
      <c r="I34" s="15"/>
      <c r="J34" s="15"/>
      <c r="K34" s="15"/>
      <c r="L34" s="16"/>
      <c r="M34" s="20"/>
      <c r="N34" s="18"/>
      <c r="O34" s="18"/>
      <c r="P34" s="18"/>
      <c r="Q34" s="52"/>
      <c r="R34" s="52"/>
      <c r="S34" s="52"/>
    </row>
    <row r="35" spans="2:19" x14ac:dyDescent="0.25">
      <c r="B35" s="12"/>
      <c r="C35" s="13"/>
      <c r="D35" s="13"/>
      <c r="E35" s="41"/>
      <c r="F35" s="15"/>
      <c r="G35" s="15"/>
      <c r="H35" s="15"/>
      <c r="I35" s="15"/>
      <c r="J35" s="15"/>
      <c r="K35" s="15"/>
      <c r="L35" s="16"/>
      <c r="M35" s="20"/>
      <c r="N35" s="18"/>
      <c r="O35" s="18"/>
      <c r="P35" s="18"/>
      <c r="Q35" s="52"/>
      <c r="R35" s="52"/>
      <c r="S35" s="52"/>
    </row>
    <row r="36" spans="2:19" x14ac:dyDescent="0.25">
      <c r="B36" s="12"/>
      <c r="C36" s="13"/>
      <c r="D36" s="13"/>
      <c r="E36" s="41"/>
      <c r="F36" s="15"/>
      <c r="G36" s="15"/>
      <c r="H36" s="15"/>
      <c r="I36" s="15"/>
      <c r="J36" s="15"/>
      <c r="K36" s="15"/>
      <c r="L36" s="16"/>
      <c r="M36" s="20"/>
      <c r="N36" s="18"/>
      <c r="O36" s="18"/>
      <c r="P36" s="18"/>
    </row>
    <row r="37" spans="2:19" ht="15" customHeight="1" x14ac:dyDescent="0.25">
      <c r="B37" s="12"/>
      <c r="C37" s="13"/>
      <c r="D37" s="13"/>
      <c r="E37" s="41"/>
      <c r="F37" s="15"/>
      <c r="G37" s="15"/>
      <c r="H37" s="15"/>
      <c r="I37" s="15"/>
      <c r="J37" s="15"/>
      <c r="K37" s="15"/>
      <c r="L37" s="33"/>
      <c r="M37" s="31"/>
      <c r="N37" s="109"/>
      <c r="O37" s="29"/>
      <c r="P37" s="18"/>
    </row>
    <row r="38" spans="2:19" ht="15" customHeight="1" x14ac:dyDescent="0.25">
      <c r="C38" s="13"/>
      <c r="D38" s="13"/>
      <c r="E38" s="41"/>
      <c r="F38" s="15"/>
      <c r="G38" s="15"/>
      <c r="H38" s="15"/>
      <c r="I38" s="15"/>
      <c r="J38" s="15"/>
      <c r="K38" s="15"/>
      <c r="L38" s="33"/>
      <c r="M38" s="31"/>
      <c r="O38" s="29"/>
      <c r="P38" s="18"/>
    </row>
    <row r="39" spans="2:19" ht="15" customHeight="1" x14ac:dyDescent="0.25">
      <c r="B39" s="12"/>
      <c r="C39" s="13"/>
      <c r="D39" s="13"/>
      <c r="E39" s="41"/>
      <c r="F39" s="15"/>
      <c r="G39" s="15"/>
      <c r="H39" s="15"/>
      <c r="I39" s="15"/>
      <c r="J39" s="15"/>
      <c r="K39" s="15"/>
      <c r="L39" s="33"/>
      <c r="M39" s="31"/>
      <c r="N39" s="109"/>
      <c r="O39" s="29"/>
      <c r="P39" s="18"/>
    </row>
    <row r="40" spans="2:19" x14ac:dyDescent="0.25">
      <c r="B40" s="36"/>
      <c r="C40" s="40"/>
      <c r="D40" s="40"/>
      <c r="E40" s="41"/>
      <c r="F40" s="38"/>
      <c r="G40" s="38"/>
      <c r="H40" s="38"/>
      <c r="I40" s="38"/>
      <c r="J40" s="38"/>
      <c r="K40" s="38"/>
      <c r="L40" s="33"/>
      <c r="M40" s="31"/>
      <c r="N40" s="103"/>
    </row>
    <row r="41" spans="2:19" x14ac:dyDescent="0.25">
      <c r="B41" s="36"/>
      <c r="C41" s="40"/>
      <c r="D41" s="40"/>
      <c r="E41" s="41"/>
      <c r="F41" s="38"/>
      <c r="G41" s="38"/>
      <c r="H41" s="38"/>
      <c r="I41" s="38"/>
      <c r="J41" s="38"/>
      <c r="K41" s="38"/>
      <c r="L41" s="33"/>
      <c r="M41" s="31"/>
      <c r="N41" s="103"/>
    </row>
    <row r="42" spans="2:19" ht="16.5" customHeight="1" x14ac:dyDescent="0.25">
      <c r="B42" s="36"/>
      <c r="C42" s="40"/>
      <c r="D42" s="40"/>
      <c r="E42" s="41"/>
      <c r="F42" s="38"/>
      <c r="G42" s="38"/>
      <c r="H42" s="38"/>
      <c r="I42" s="38"/>
      <c r="J42" s="38"/>
      <c r="K42" s="38"/>
      <c r="L42" s="39"/>
      <c r="M42" s="20"/>
      <c r="N42" s="103"/>
      <c r="O42" s="103"/>
      <c r="P42" s="29"/>
    </row>
    <row r="43" spans="2:19" ht="15" hidden="1" customHeight="1" x14ac:dyDescent="0.25"/>
    <row r="44" spans="2:19" ht="15" customHeight="1" x14ac:dyDescent="0.25">
      <c r="E44" s="21"/>
      <c r="F44" s="107"/>
      <c r="G44" s="107"/>
      <c r="H44" s="107"/>
      <c r="I44" s="107"/>
      <c r="J44" s="107"/>
      <c r="K44" s="107"/>
    </row>
    <row r="47" spans="2:19" ht="15" customHeight="1" x14ac:dyDescent="0.25"/>
  </sheetData>
  <mergeCells count="7">
    <mergeCell ref="B26:H26"/>
    <mergeCell ref="B19:F19"/>
    <mergeCell ref="Q2:S2"/>
    <mergeCell ref="Q1:S1"/>
    <mergeCell ref="B14:F14"/>
    <mergeCell ref="B16:F16"/>
    <mergeCell ref="B18:F18"/>
  </mergeCells>
  <hyperlinks>
    <hyperlink ref="B19" r:id="rId1" xr:uid="{00000000-0004-0000-0E00-000000000000}"/>
  </hyperlinks>
  <printOptions horizontalCentered="1" gridLines="1"/>
  <pageMargins left="0" right="0" top="0.75" bottom="0.75" header="0.3" footer="0.3"/>
  <pageSetup scale="50" orientation="landscape" horizontalDpi="1200" verticalDpi="12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49"/>
  <sheetViews>
    <sheetView topLeftCell="J1" zoomScale="90" zoomScaleNormal="90" workbookViewId="0">
      <selection activeCell="Q7" sqref="Q7"/>
    </sheetView>
  </sheetViews>
  <sheetFormatPr defaultColWidth="9.140625" defaultRowHeight="15" x14ac:dyDescent="0.25"/>
  <cols>
    <col min="1" max="1" width="9.140625" style="2" hidden="1" customWidth="1"/>
    <col min="2" max="2" width="53.28515625" style="2" customWidth="1"/>
    <col min="3" max="3" width="28.28515625" style="2" customWidth="1"/>
    <col min="4" max="4" width="13.7109375" style="2" customWidth="1"/>
    <col min="5" max="5" width="18.42578125"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44</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73</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8.5" customHeight="1" x14ac:dyDescent="0.25">
      <c r="B7" s="2" t="s">
        <v>8</v>
      </c>
      <c r="C7" s="96" t="s">
        <v>106</v>
      </c>
      <c r="D7" s="96" t="s">
        <v>246</v>
      </c>
      <c r="E7" s="2" t="s">
        <v>215</v>
      </c>
      <c r="F7" s="2" t="s">
        <v>7</v>
      </c>
      <c r="G7" s="195">
        <v>2.81E-2</v>
      </c>
      <c r="H7" s="195">
        <v>0.1641</v>
      </c>
      <c r="I7" s="196">
        <v>44012</v>
      </c>
      <c r="J7" s="196">
        <v>44013</v>
      </c>
      <c r="K7" s="196">
        <v>43647</v>
      </c>
      <c r="L7" s="197" t="s">
        <v>217</v>
      </c>
      <c r="M7" s="73">
        <v>5273.1</v>
      </c>
      <c r="N7" s="73">
        <v>0</v>
      </c>
      <c r="O7" s="70">
        <f>M7+N7</f>
        <v>5273.1</v>
      </c>
      <c r="P7" s="42"/>
      <c r="Q7" s="43">
        <v>5273.1</v>
      </c>
      <c r="R7" s="70"/>
      <c r="S7" s="71">
        <f>Q7+R7</f>
        <v>5273.1</v>
      </c>
    </row>
    <row r="8" spans="1:20" ht="33" customHeight="1" x14ac:dyDescent="0.25">
      <c r="B8" s="2" t="s">
        <v>129</v>
      </c>
      <c r="C8" s="236" t="s">
        <v>123</v>
      </c>
      <c r="D8" s="97" t="s">
        <v>251</v>
      </c>
      <c r="E8" s="2" t="s">
        <v>216</v>
      </c>
      <c r="F8" s="2" t="s">
        <v>7</v>
      </c>
      <c r="G8" s="195">
        <v>2.81E-2</v>
      </c>
      <c r="H8" s="195">
        <v>0.1641</v>
      </c>
      <c r="I8" s="196">
        <v>44012</v>
      </c>
      <c r="J8" s="196">
        <v>44013</v>
      </c>
      <c r="K8" s="196">
        <f>+K7</f>
        <v>43647</v>
      </c>
      <c r="L8" s="214" t="s">
        <v>217</v>
      </c>
      <c r="M8" s="73">
        <v>110230.2</v>
      </c>
      <c r="N8" s="73"/>
      <c r="O8" s="70">
        <f>M8+N8</f>
        <v>110230.2</v>
      </c>
      <c r="P8" s="42"/>
      <c r="Q8" s="43">
        <v>55115.1</v>
      </c>
      <c r="R8" s="70"/>
      <c r="S8" s="71">
        <f>Q8+R8</f>
        <v>55115.1</v>
      </c>
    </row>
    <row r="9" spans="1:20" x14ac:dyDescent="0.25">
      <c r="C9" s="97"/>
      <c r="D9" s="97"/>
      <c r="G9" s="212"/>
      <c r="H9" s="195"/>
      <c r="I9" s="196"/>
      <c r="J9" s="196"/>
      <c r="K9" s="196"/>
      <c r="L9" s="197"/>
      <c r="M9" s="25"/>
      <c r="N9" s="25"/>
      <c r="O9" s="25"/>
      <c r="P9" s="29"/>
      <c r="Q9" s="25"/>
      <c r="R9" s="25"/>
      <c r="S9" s="26"/>
    </row>
    <row r="10" spans="1:20" x14ac:dyDescent="0.25">
      <c r="C10" s="96"/>
      <c r="D10" s="96"/>
      <c r="I10" s="121"/>
      <c r="J10" s="121"/>
      <c r="K10" s="121"/>
      <c r="L10" s="5" t="s">
        <v>38</v>
      </c>
      <c r="M10" s="69">
        <f>SUM(M7:M9)</f>
        <v>115503.3</v>
      </c>
      <c r="N10" s="69">
        <f>SUM(N7:N9)</f>
        <v>0</v>
      </c>
      <c r="O10" s="69">
        <f>SUM(O7:O9)</f>
        <v>115503.3</v>
      </c>
      <c r="Q10" s="69">
        <f>SUM(Q7:Q9)</f>
        <v>60388.2</v>
      </c>
      <c r="R10" s="69">
        <f>SUM(R7:R9)</f>
        <v>0</v>
      </c>
      <c r="S10" s="71">
        <f>SUM(S7:S9)</f>
        <v>60388.2</v>
      </c>
    </row>
    <row r="11" spans="1:20" x14ac:dyDescent="0.25">
      <c r="C11" s="96"/>
      <c r="D11" s="96"/>
      <c r="L11" s="5"/>
      <c r="M11" s="69"/>
      <c r="N11" s="69"/>
      <c r="O11" s="69"/>
      <c r="Q11" s="69"/>
      <c r="R11" s="69"/>
      <c r="S11" s="71"/>
    </row>
    <row r="12" spans="1:20" x14ac:dyDescent="0.25">
      <c r="C12" s="96"/>
      <c r="D12" s="96"/>
      <c r="L12" s="5"/>
      <c r="M12" s="69"/>
      <c r="N12" s="69"/>
      <c r="O12" s="69"/>
      <c r="Q12" s="69"/>
      <c r="R12" s="69"/>
      <c r="S12" s="71"/>
    </row>
    <row r="13" spans="1:20" x14ac:dyDescent="0.25">
      <c r="B13" s="8" t="s">
        <v>126</v>
      </c>
      <c r="C13" s="96"/>
      <c r="D13" s="96"/>
      <c r="L13" s="5"/>
      <c r="M13" s="69"/>
      <c r="N13" s="69"/>
      <c r="O13" s="69"/>
      <c r="Q13" s="69"/>
      <c r="R13" s="69"/>
      <c r="S13" s="71"/>
    </row>
    <row r="14" spans="1:20" ht="30"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46.5" customHeight="1" x14ac:dyDescent="0.25">
      <c r="B16" s="279" t="s">
        <v>130</v>
      </c>
      <c r="C16" s="279"/>
      <c r="D16" s="279"/>
      <c r="E16" s="279"/>
      <c r="F16" s="279"/>
      <c r="G16" s="122"/>
      <c r="H16" s="122"/>
      <c r="I16" s="116"/>
      <c r="L16" s="5"/>
      <c r="M16" s="69"/>
      <c r="N16" s="69"/>
      <c r="O16" s="69"/>
      <c r="Q16" s="69"/>
      <c r="R16" s="69"/>
      <c r="S16" s="71"/>
    </row>
    <row r="17" spans="2:20" x14ac:dyDescent="0.25">
      <c r="B17" s="113"/>
      <c r="C17" s="113"/>
      <c r="D17" s="113"/>
      <c r="E17" s="113"/>
      <c r="F17" s="113"/>
      <c r="G17" s="122"/>
      <c r="H17" s="122"/>
      <c r="I17" s="116"/>
      <c r="L17" s="5"/>
      <c r="M17" s="69"/>
      <c r="N17" s="69"/>
      <c r="O17" s="69"/>
      <c r="Q17" s="69"/>
      <c r="R17" s="69"/>
      <c r="S17" s="71"/>
    </row>
    <row r="18" spans="2:20" ht="30" customHeight="1" x14ac:dyDescent="0.25">
      <c r="B18" s="279" t="s">
        <v>164</v>
      </c>
      <c r="C18" s="279"/>
      <c r="D18" s="279"/>
      <c r="E18" s="279"/>
      <c r="F18" s="279"/>
      <c r="G18" s="203"/>
      <c r="H18" s="203"/>
      <c r="I18" s="203"/>
      <c r="L18" s="5"/>
      <c r="M18" s="69"/>
      <c r="N18" s="69"/>
      <c r="O18" s="69"/>
      <c r="Q18" s="69"/>
      <c r="R18" s="69"/>
      <c r="S18" s="71"/>
    </row>
    <row r="19" spans="2:20" ht="15" customHeight="1" x14ac:dyDescent="0.25">
      <c r="B19" s="287" t="s">
        <v>163</v>
      </c>
      <c r="C19" s="279"/>
      <c r="D19" s="279"/>
      <c r="E19" s="279"/>
      <c r="F19" s="279"/>
      <c r="G19" s="203"/>
      <c r="H19" s="203"/>
      <c r="I19" s="203"/>
      <c r="L19" s="5"/>
      <c r="M19" s="69"/>
      <c r="N19" s="69"/>
      <c r="O19" s="69"/>
      <c r="Q19" s="69"/>
      <c r="R19" s="69"/>
      <c r="S19" s="71"/>
    </row>
    <row r="20" spans="2:20" ht="15" customHeight="1" x14ac:dyDescent="0.25">
      <c r="B20" s="205"/>
      <c r="C20" s="205"/>
      <c r="D20" s="205"/>
      <c r="E20" s="205"/>
      <c r="F20" s="205"/>
      <c r="G20" s="205"/>
      <c r="H20" s="205"/>
      <c r="I20" s="205"/>
      <c r="L20" s="5"/>
      <c r="M20" s="69"/>
      <c r="N20" s="69"/>
      <c r="O20" s="69"/>
      <c r="Q20" s="69"/>
      <c r="R20" s="69"/>
      <c r="S20" s="71"/>
    </row>
    <row r="21" spans="2:20" x14ac:dyDescent="0.25">
      <c r="B21" s="7" t="s">
        <v>109</v>
      </c>
      <c r="C21" s="106" t="s">
        <v>112</v>
      </c>
      <c r="D21" s="106" t="s">
        <v>113</v>
      </c>
      <c r="E21" s="113"/>
      <c r="F21" s="113"/>
      <c r="G21" s="122"/>
      <c r="H21" s="122"/>
      <c r="I21" s="116"/>
      <c r="L21" s="5"/>
      <c r="M21" s="69"/>
      <c r="N21" s="69"/>
      <c r="O21" s="69"/>
      <c r="Q21" s="69"/>
      <c r="R21" s="69"/>
      <c r="S21" s="71"/>
    </row>
    <row r="22" spans="2:20" x14ac:dyDescent="0.25">
      <c r="B22" s="2" t="s">
        <v>111</v>
      </c>
      <c r="C22" s="96" t="s">
        <v>114</v>
      </c>
      <c r="D22" s="96" t="s">
        <v>120</v>
      </c>
      <c r="L22" s="5"/>
      <c r="M22" s="69"/>
      <c r="N22" s="69"/>
      <c r="O22" s="69"/>
      <c r="Q22" s="69"/>
      <c r="R22" s="69"/>
      <c r="S22" s="71"/>
    </row>
    <row r="23" spans="2:20" x14ac:dyDescent="0.25">
      <c r="C23" s="96"/>
      <c r="D23" s="96"/>
      <c r="L23" s="5"/>
      <c r="M23" s="69"/>
      <c r="N23" s="69"/>
      <c r="O23" s="69"/>
      <c r="Q23" s="69"/>
      <c r="R23" s="69"/>
      <c r="S23" s="71"/>
    </row>
    <row r="24" spans="2:20" ht="15.75" x14ac:dyDescent="0.25">
      <c r="B24" s="206"/>
      <c r="C24" s="96"/>
      <c r="D24" s="96"/>
      <c r="L24" s="5"/>
      <c r="M24" s="69"/>
      <c r="N24" s="69"/>
      <c r="O24" s="69"/>
      <c r="Q24" s="69"/>
      <c r="R24" s="69"/>
      <c r="S24" s="71"/>
    </row>
    <row r="25" spans="2:20" x14ac:dyDescent="0.25">
      <c r="B25" s="274" t="s">
        <v>231</v>
      </c>
      <c r="C25" s="274"/>
      <c r="D25" s="274"/>
      <c r="E25" s="274"/>
      <c r="F25" s="274"/>
      <c r="G25" s="274"/>
      <c r="H25" s="274"/>
      <c r="L25" s="5"/>
      <c r="M25" s="69"/>
      <c r="N25" s="69"/>
      <c r="O25" s="69"/>
      <c r="Q25" s="69"/>
      <c r="R25" s="69"/>
      <c r="S25" s="71"/>
    </row>
    <row r="26" spans="2:20" x14ac:dyDescent="0.25">
      <c r="B26" s="254" t="s">
        <v>230</v>
      </c>
      <c r="C26" s="96"/>
      <c r="D26" s="96"/>
      <c r="L26" s="5"/>
      <c r="M26" s="69"/>
      <c r="N26" s="69"/>
      <c r="O26" s="69"/>
      <c r="Q26" s="69"/>
      <c r="R26" s="69"/>
      <c r="S26" s="71"/>
    </row>
    <row r="27" spans="2:20" x14ac:dyDescent="0.25">
      <c r="B27" s="10"/>
      <c r="C27" s="98"/>
      <c r="D27" s="98"/>
      <c r="E27" s="10"/>
      <c r="F27" s="10"/>
      <c r="G27" s="10"/>
      <c r="H27" s="10"/>
      <c r="I27" s="10"/>
      <c r="J27" s="10"/>
      <c r="K27" s="10"/>
      <c r="L27" s="10"/>
      <c r="M27" s="10"/>
      <c r="N27" s="29"/>
      <c r="O27" s="29"/>
      <c r="P27" s="29"/>
      <c r="Q27" s="29"/>
      <c r="R27" s="29"/>
      <c r="S27" s="27"/>
    </row>
    <row r="28" spans="2:20" ht="15" customHeight="1" x14ac:dyDescent="0.25">
      <c r="N28" s="114"/>
      <c r="O28" s="114"/>
      <c r="P28" s="114"/>
      <c r="Q28" s="174" t="s">
        <v>90</v>
      </c>
      <c r="R28" s="171"/>
      <c r="S28" s="172"/>
    </row>
    <row r="29" spans="2:20" ht="15" customHeight="1" x14ac:dyDescent="0.25">
      <c r="B29" s="17" t="s">
        <v>39</v>
      </c>
      <c r="C29" s="100" t="s">
        <v>2</v>
      </c>
      <c r="D29" s="100"/>
      <c r="E29" s="100" t="s">
        <v>34</v>
      </c>
      <c r="F29" s="100" t="s">
        <v>35</v>
      </c>
      <c r="G29" s="125"/>
      <c r="H29" s="125"/>
      <c r="I29" s="119"/>
      <c r="J29" s="100"/>
      <c r="K29" s="100"/>
      <c r="L29" s="100" t="s">
        <v>36</v>
      </c>
      <c r="M29" s="100" t="s">
        <v>37</v>
      </c>
      <c r="N29" s="48"/>
      <c r="O29" s="48"/>
      <c r="P29" s="48"/>
      <c r="Q29" s="55" t="s">
        <v>88</v>
      </c>
      <c r="R29" s="53"/>
      <c r="S29" s="54"/>
      <c r="T29" s="52"/>
    </row>
    <row r="30" spans="2:20" ht="15" customHeight="1" x14ac:dyDescent="0.25">
      <c r="B30" s="66"/>
      <c r="C30" s="9"/>
      <c r="D30" s="9"/>
      <c r="E30" s="9"/>
      <c r="F30" s="9"/>
      <c r="G30" s="9"/>
      <c r="H30" s="9"/>
      <c r="I30" s="9"/>
      <c r="J30" s="9"/>
      <c r="K30" s="9"/>
      <c r="L30" s="9"/>
      <c r="M30" s="9"/>
      <c r="N30" s="46"/>
      <c r="O30" s="46"/>
      <c r="P30" s="46"/>
      <c r="Q30" s="60"/>
      <c r="R30" s="51"/>
      <c r="S30" s="51"/>
      <c r="T30" s="52"/>
    </row>
    <row r="31" spans="2:20" x14ac:dyDescent="0.25">
      <c r="B31" s="66"/>
      <c r="C31" s="9"/>
      <c r="D31" s="9"/>
      <c r="E31" s="9"/>
      <c r="F31" s="9"/>
      <c r="G31" s="9"/>
      <c r="H31" s="9"/>
      <c r="I31" s="9"/>
      <c r="J31" s="9"/>
      <c r="K31" s="9"/>
      <c r="L31" s="9"/>
      <c r="M31" s="9"/>
      <c r="N31" s="46"/>
      <c r="O31" s="46"/>
      <c r="P31" s="46"/>
      <c r="R31" s="52"/>
      <c r="S31" s="52"/>
      <c r="T31" s="52"/>
    </row>
    <row r="32" spans="2:20" x14ac:dyDescent="0.25">
      <c r="B32" s="12"/>
      <c r="C32" s="13"/>
      <c r="D32" s="13"/>
      <c r="E32" s="41"/>
      <c r="F32" s="15"/>
      <c r="G32" s="15"/>
      <c r="H32" s="15"/>
      <c r="I32" s="15"/>
      <c r="J32" s="15"/>
      <c r="K32" s="15"/>
      <c r="L32" s="16"/>
      <c r="M32" s="20"/>
      <c r="N32" s="18"/>
      <c r="O32" s="18"/>
      <c r="P32" s="18"/>
      <c r="Q32" s="52"/>
      <c r="R32" s="52"/>
      <c r="S32" s="52"/>
      <c r="T32" s="52"/>
    </row>
    <row r="33" spans="2:20" x14ac:dyDescent="0.25">
      <c r="B33" s="12"/>
      <c r="C33" s="13"/>
      <c r="D33" s="13"/>
      <c r="E33" s="41"/>
      <c r="F33" s="15"/>
      <c r="G33" s="15"/>
      <c r="H33" s="15"/>
      <c r="I33" s="15"/>
      <c r="J33" s="15"/>
      <c r="K33" s="15"/>
      <c r="L33" s="16"/>
      <c r="M33" s="20"/>
      <c r="N33" s="18"/>
      <c r="O33" s="18"/>
      <c r="P33" s="18"/>
      <c r="Q33" s="52"/>
      <c r="R33" s="52"/>
      <c r="S33" s="52"/>
      <c r="T33" s="52"/>
    </row>
    <row r="34" spans="2:20" x14ac:dyDescent="0.25">
      <c r="B34" s="12"/>
      <c r="C34" s="13"/>
      <c r="D34" s="13"/>
      <c r="E34" s="41"/>
      <c r="F34" s="15"/>
      <c r="G34" s="15"/>
      <c r="H34" s="15"/>
      <c r="I34" s="15"/>
      <c r="J34" s="15"/>
      <c r="K34" s="15"/>
      <c r="L34" s="16"/>
      <c r="M34" s="20"/>
      <c r="N34" s="18"/>
      <c r="O34" s="18"/>
      <c r="P34" s="18"/>
      <c r="Q34" s="52"/>
      <c r="R34" s="52"/>
      <c r="S34" s="52"/>
      <c r="T34" s="52"/>
    </row>
    <row r="35" spans="2:20" x14ac:dyDescent="0.25">
      <c r="B35" s="12"/>
      <c r="C35" s="13"/>
      <c r="D35" s="13"/>
      <c r="E35" s="41"/>
      <c r="F35" s="15"/>
      <c r="G35" s="15"/>
      <c r="H35" s="15"/>
      <c r="I35" s="15"/>
      <c r="J35" s="15"/>
      <c r="K35" s="15"/>
      <c r="L35" s="16"/>
      <c r="M35" s="20"/>
      <c r="N35" s="18"/>
      <c r="O35" s="18"/>
      <c r="P35" s="18"/>
      <c r="T35" s="52"/>
    </row>
    <row r="36" spans="2:20" ht="15" customHeight="1" x14ac:dyDescent="0.25">
      <c r="B36" s="12"/>
      <c r="C36" s="13"/>
      <c r="D36" s="13"/>
      <c r="E36" s="41"/>
      <c r="F36" s="15"/>
      <c r="G36" s="15"/>
      <c r="H36" s="15"/>
      <c r="I36" s="15"/>
      <c r="J36" s="15"/>
      <c r="K36" s="15"/>
      <c r="L36" s="16"/>
      <c r="M36" s="20"/>
      <c r="N36" s="18"/>
      <c r="O36" s="18"/>
      <c r="P36" s="18"/>
    </row>
    <row r="37" spans="2:20" x14ac:dyDescent="0.25">
      <c r="B37" s="36"/>
      <c r="C37" s="40"/>
      <c r="D37" s="40"/>
      <c r="E37" s="41"/>
      <c r="F37" s="38"/>
      <c r="G37" s="38"/>
      <c r="H37" s="38"/>
      <c r="I37" s="38"/>
      <c r="J37" s="38"/>
      <c r="K37" s="38"/>
      <c r="L37" s="39"/>
      <c r="M37" s="34"/>
      <c r="N37" s="109"/>
      <c r="O37" s="29"/>
      <c r="P37" s="29"/>
    </row>
    <row r="38" spans="2:20" x14ac:dyDescent="0.25">
      <c r="C38" s="40"/>
      <c r="D38" s="40"/>
      <c r="E38" s="41"/>
      <c r="F38" s="72"/>
      <c r="G38" s="72"/>
      <c r="H38" s="72"/>
      <c r="I38" s="72"/>
      <c r="J38" s="72"/>
      <c r="K38" s="72"/>
      <c r="L38" s="33"/>
      <c r="M38" s="31"/>
      <c r="N38" s="109"/>
    </row>
    <row r="39" spans="2:20" x14ac:dyDescent="0.25">
      <c r="C39" s="40"/>
      <c r="D39" s="40"/>
      <c r="E39" s="41"/>
      <c r="F39" s="72"/>
      <c r="G39" s="72"/>
      <c r="H39" s="72"/>
      <c r="I39" s="72"/>
      <c r="J39" s="72"/>
      <c r="K39" s="72"/>
      <c r="L39" s="33"/>
      <c r="M39" s="31"/>
      <c r="N39" s="110"/>
    </row>
    <row r="40" spans="2:20" x14ac:dyDescent="0.25">
      <c r="C40" s="40"/>
      <c r="D40" s="40"/>
      <c r="E40" s="41"/>
      <c r="F40" s="72"/>
      <c r="G40" s="72"/>
      <c r="H40" s="72"/>
      <c r="I40" s="72"/>
      <c r="J40" s="72"/>
      <c r="K40" s="72"/>
      <c r="L40" s="33"/>
      <c r="M40" s="35"/>
      <c r="N40" s="37"/>
      <c r="O40" s="37"/>
      <c r="P40" s="29"/>
    </row>
    <row r="41" spans="2:20" ht="15" customHeight="1" x14ac:dyDescent="0.25">
      <c r="B41" s="36"/>
      <c r="C41" s="40"/>
      <c r="D41" s="40"/>
      <c r="E41" s="41"/>
      <c r="F41" s="38"/>
      <c r="G41" s="38"/>
      <c r="H41" s="38"/>
      <c r="I41" s="38"/>
      <c r="J41" s="38"/>
      <c r="K41" s="38"/>
      <c r="L41" s="33"/>
      <c r="M41" s="31"/>
      <c r="N41" s="103"/>
      <c r="O41" s="103"/>
      <c r="P41" s="29"/>
    </row>
    <row r="42" spans="2:20" x14ac:dyDescent="0.25">
      <c r="B42" s="36"/>
      <c r="C42" s="40"/>
      <c r="D42" s="40"/>
      <c r="E42" s="41"/>
      <c r="F42" s="38"/>
      <c r="G42" s="38"/>
      <c r="H42" s="38"/>
      <c r="I42" s="38"/>
      <c r="J42" s="38"/>
      <c r="K42" s="38"/>
      <c r="L42" s="33"/>
      <c r="M42" s="31"/>
      <c r="N42" s="103"/>
      <c r="O42" s="103"/>
      <c r="P42" s="29"/>
    </row>
    <row r="43" spans="2:20" x14ac:dyDescent="0.25">
      <c r="B43" s="36"/>
      <c r="C43" s="40"/>
      <c r="D43" s="40"/>
      <c r="E43" s="41"/>
      <c r="F43" s="38"/>
      <c r="G43" s="38"/>
      <c r="H43" s="38"/>
      <c r="I43" s="38"/>
      <c r="J43" s="38"/>
      <c r="K43" s="38"/>
      <c r="L43" s="33"/>
      <c r="M43" s="31"/>
      <c r="N43" s="103"/>
      <c r="O43" s="103"/>
      <c r="P43" s="29"/>
    </row>
    <row r="44" spans="2:20" ht="16.5" customHeight="1" x14ac:dyDescent="0.25">
      <c r="B44" s="36"/>
      <c r="C44" s="40"/>
      <c r="D44" s="40"/>
      <c r="E44" s="41"/>
      <c r="F44" s="38"/>
      <c r="G44" s="38"/>
      <c r="H44" s="38"/>
      <c r="I44" s="38"/>
      <c r="J44" s="38"/>
      <c r="K44" s="38"/>
      <c r="L44" s="39"/>
      <c r="M44" s="20"/>
      <c r="N44" s="103"/>
      <c r="O44" s="103"/>
      <c r="P44" s="29"/>
    </row>
    <row r="45" spans="2:20" ht="15" hidden="1" customHeight="1" x14ac:dyDescent="0.25"/>
    <row r="46" spans="2:20" ht="15" customHeight="1" x14ac:dyDescent="0.25">
      <c r="E46" s="21"/>
      <c r="F46" s="107"/>
      <c r="G46" s="107"/>
      <c r="H46" s="107"/>
      <c r="I46" s="107"/>
      <c r="J46" s="107"/>
      <c r="K46" s="107"/>
    </row>
    <row r="49" ht="15" customHeight="1" x14ac:dyDescent="0.25"/>
  </sheetData>
  <mergeCells count="7">
    <mergeCell ref="B25:H25"/>
    <mergeCell ref="B19:F19"/>
    <mergeCell ref="Q2:S2"/>
    <mergeCell ref="Q1:S1"/>
    <mergeCell ref="B14:F14"/>
    <mergeCell ref="B16:F16"/>
    <mergeCell ref="B18:F18"/>
  </mergeCells>
  <hyperlinks>
    <hyperlink ref="B19" r:id="rId1" xr:uid="{00000000-0004-0000-0F00-000000000000}"/>
  </hyperlinks>
  <printOptions horizontalCentered="1" gridLines="1"/>
  <pageMargins left="0" right="0" top="0.75" bottom="0.75" header="0.3" footer="0.3"/>
  <pageSetup scale="51" orientation="landscape" horizontalDpi="1200" verticalDpi="12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45"/>
  <sheetViews>
    <sheetView topLeftCell="K2" zoomScale="90" zoomScaleNormal="90" workbookViewId="0">
      <selection activeCell="Q7" sqref="Q7"/>
    </sheetView>
  </sheetViews>
  <sheetFormatPr defaultColWidth="9.140625" defaultRowHeight="15" x14ac:dyDescent="0.25"/>
  <cols>
    <col min="1" max="1" width="6.5703125" style="2" hidden="1" customWidth="1"/>
    <col min="2" max="2" width="53.28515625" style="2" customWidth="1"/>
    <col min="3" max="3" width="27.7109375" style="2" customWidth="1"/>
    <col min="4" max="4" width="13.7109375" style="2" customWidth="1"/>
    <col min="5" max="5" width="17.28515625" style="2" customWidth="1"/>
    <col min="6" max="6" width="22.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11</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63</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19.149999999999999" customHeight="1" x14ac:dyDescent="0.25">
      <c r="A7" s="2">
        <v>4201</v>
      </c>
      <c r="B7" s="2" t="s">
        <v>8</v>
      </c>
      <c r="C7" s="96" t="s">
        <v>106</v>
      </c>
      <c r="D7" s="96" t="s">
        <v>246</v>
      </c>
      <c r="E7" s="2" t="s">
        <v>215</v>
      </c>
      <c r="F7" s="2" t="s">
        <v>7</v>
      </c>
      <c r="G7" s="214">
        <v>2.81E-2</v>
      </c>
      <c r="H7" s="214">
        <v>0.1641</v>
      </c>
      <c r="I7" s="198">
        <v>44012</v>
      </c>
      <c r="J7" s="198">
        <v>44013</v>
      </c>
      <c r="K7" s="198">
        <v>43647</v>
      </c>
      <c r="L7" s="197" t="s">
        <v>217</v>
      </c>
      <c r="M7" s="68">
        <v>66575.899999999994</v>
      </c>
      <c r="N7" s="70">
        <v>0</v>
      </c>
      <c r="O7" s="70">
        <f>M7+N7</f>
        <v>66575.899999999994</v>
      </c>
      <c r="P7" s="70"/>
      <c r="Q7" s="70">
        <f>11622.08+34971.63+7528.41+2045.35+3358.68+6677</f>
        <v>66203.149999999994</v>
      </c>
      <c r="R7" s="70"/>
      <c r="S7" s="71">
        <f>Q7+R7</f>
        <v>66203.149999999994</v>
      </c>
    </row>
    <row r="8" spans="1:20" ht="35.25" customHeight="1" x14ac:dyDescent="0.25">
      <c r="A8" s="2">
        <v>4253</v>
      </c>
      <c r="B8" s="2" t="s">
        <v>129</v>
      </c>
      <c r="C8" s="236" t="s">
        <v>123</v>
      </c>
      <c r="D8" s="96" t="s">
        <v>251</v>
      </c>
      <c r="E8" s="2" t="s">
        <v>216</v>
      </c>
      <c r="F8" s="2" t="s">
        <v>7</v>
      </c>
      <c r="G8" s="214">
        <f t="shared" ref="G8:J9" si="0">G7</f>
        <v>2.81E-2</v>
      </c>
      <c r="H8" s="214">
        <f t="shared" si="0"/>
        <v>0.1641</v>
      </c>
      <c r="I8" s="198">
        <f t="shared" si="0"/>
        <v>44012</v>
      </c>
      <c r="J8" s="198">
        <f t="shared" si="0"/>
        <v>44013</v>
      </c>
      <c r="K8" s="198">
        <v>43282</v>
      </c>
      <c r="L8" s="197" t="str">
        <f>L7</f>
        <v>07/01/19 - 06/30/20</v>
      </c>
      <c r="M8" s="68">
        <v>16321</v>
      </c>
      <c r="N8" s="70">
        <v>1332.37</v>
      </c>
      <c r="O8" s="70">
        <f>M8+N8</f>
        <v>17653.37</v>
      </c>
      <c r="P8" s="70"/>
      <c r="Q8" s="70">
        <f>16321+1332.37</f>
        <v>17653.37</v>
      </c>
      <c r="R8" s="70"/>
      <c r="S8" s="71">
        <f>Q8+R8</f>
        <v>17653.37</v>
      </c>
    </row>
    <row r="9" spans="1:20" ht="35.25" customHeight="1" x14ac:dyDescent="0.25">
      <c r="A9" s="2">
        <v>4255</v>
      </c>
      <c r="B9" s="2" t="s">
        <v>131</v>
      </c>
      <c r="C9" s="99" t="s">
        <v>132</v>
      </c>
      <c r="D9" s="97" t="s">
        <v>253</v>
      </c>
      <c r="E9" s="2" t="s">
        <v>219</v>
      </c>
      <c r="F9" s="2" t="s">
        <v>7</v>
      </c>
      <c r="G9" s="214">
        <f t="shared" si="0"/>
        <v>2.81E-2</v>
      </c>
      <c r="H9" s="214">
        <f t="shared" si="0"/>
        <v>0.1641</v>
      </c>
      <c r="I9" s="198">
        <f t="shared" si="0"/>
        <v>44012</v>
      </c>
      <c r="J9" s="198">
        <f t="shared" si="0"/>
        <v>44013</v>
      </c>
      <c r="K9" s="198">
        <v>43282</v>
      </c>
      <c r="L9" s="197" t="str">
        <f>L8</f>
        <v>07/01/19 - 06/30/20</v>
      </c>
      <c r="M9" s="68">
        <v>1682.98</v>
      </c>
      <c r="N9" s="70"/>
      <c r="O9" s="70">
        <f>M9+N9</f>
        <v>1682.98</v>
      </c>
      <c r="P9" s="70"/>
      <c r="Q9" s="70">
        <v>1682.98</v>
      </c>
      <c r="R9" s="70"/>
      <c r="S9" s="71">
        <f>Q9+R9</f>
        <v>1682.98</v>
      </c>
    </row>
    <row r="10" spans="1:20" x14ac:dyDescent="0.25">
      <c r="M10" s="25"/>
      <c r="N10" s="25"/>
      <c r="O10" s="25"/>
      <c r="P10" s="29"/>
      <c r="Q10" s="25"/>
      <c r="R10" s="25"/>
      <c r="S10" s="26"/>
    </row>
    <row r="11" spans="1:20" x14ac:dyDescent="0.25">
      <c r="B11" s="29"/>
      <c r="C11" s="96"/>
      <c r="D11" s="96"/>
      <c r="L11" s="5" t="s">
        <v>38</v>
      </c>
      <c r="M11" s="69">
        <f>SUM(M7:M10)</f>
        <v>84579.87999999999</v>
      </c>
      <c r="N11" s="69">
        <f>SUM(N7:N10)</f>
        <v>1332.37</v>
      </c>
      <c r="O11" s="69">
        <f>SUM(O7:O10)</f>
        <v>85912.249999999985</v>
      </c>
      <c r="P11" s="69"/>
      <c r="Q11" s="69">
        <f>SUM(Q7:Q10)</f>
        <v>85539.499999999985</v>
      </c>
      <c r="R11" s="69">
        <f>SUM(R7:R10)</f>
        <v>0</v>
      </c>
      <c r="S11" s="23">
        <f>SUM(S7:S10)</f>
        <v>85539.499999999985</v>
      </c>
    </row>
    <row r="12" spans="1:20" x14ac:dyDescent="0.25">
      <c r="B12" s="8" t="s">
        <v>126</v>
      </c>
      <c r="C12" s="96"/>
      <c r="D12" s="96"/>
      <c r="L12" s="5"/>
      <c r="M12" s="69"/>
      <c r="N12" s="69"/>
      <c r="O12" s="69"/>
      <c r="Q12" s="69"/>
      <c r="R12" s="69"/>
      <c r="S12" s="71"/>
    </row>
    <row r="13" spans="1:20" ht="30.75" customHeight="1" x14ac:dyDescent="0.25">
      <c r="B13" s="279" t="s">
        <v>127</v>
      </c>
      <c r="C13" s="279"/>
      <c r="D13" s="279"/>
      <c r="E13" s="279"/>
      <c r="F13" s="279"/>
      <c r="G13" s="122"/>
      <c r="H13" s="122"/>
      <c r="I13" s="116"/>
      <c r="L13" s="5"/>
      <c r="M13" s="69"/>
      <c r="N13" s="69"/>
      <c r="O13" s="69"/>
      <c r="Q13" s="69"/>
      <c r="R13" s="69"/>
      <c r="S13" s="71"/>
    </row>
    <row r="14" spans="1:20" x14ac:dyDescent="0.25">
      <c r="C14" s="96"/>
      <c r="D14" s="96"/>
      <c r="L14" s="5"/>
      <c r="M14" s="69"/>
      <c r="N14" s="69"/>
      <c r="O14" s="69"/>
      <c r="Q14" s="69"/>
      <c r="R14" s="69"/>
      <c r="S14" s="71"/>
    </row>
    <row r="15" spans="1:20" ht="48" customHeight="1" x14ac:dyDescent="0.25">
      <c r="B15" s="279" t="s">
        <v>130</v>
      </c>
      <c r="C15" s="279"/>
      <c r="D15" s="279"/>
      <c r="E15" s="279"/>
      <c r="F15" s="279"/>
      <c r="G15" s="122"/>
      <c r="H15" s="122"/>
      <c r="I15" s="116"/>
      <c r="L15" s="5"/>
      <c r="M15" s="69"/>
      <c r="N15" s="69"/>
      <c r="O15" s="69"/>
      <c r="Q15" s="69"/>
      <c r="R15" s="69"/>
      <c r="S15" s="71"/>
    </row>
    <row r="16" spans="1:20" x14ac:dyDescent="0.25">
      <c r="B16" s="113"/>
      <c r="C16" s="113"/>
      <c r="D16" s="113"/>
      <c r="E16" s="113"/>
      <c r="F16" s="113"/>
      <c r="G16" s="122"/>
      <c r="H16" s="122"/>
      <c r="I16" s="116"/>
      <c r="L16" s="5"/>
      <c r="M16" s="69"/>
      <c r="N16" s="69"/>
      <c r="O16" s="69"/>
      <c r="Q16" s="69"/>
      <c r="R16" s="69"/>
      <c r="S16" s="71"/>
    </row>
    <row r="17" spans="2:20" ht="29.25" customHeight="1" x14ac:dyDescent="0.25">
      <c r="B17" s="279" t="s">
        <v>164</v>
      </c>
      <c r="C17" s="279"/>
      <c r="D17" s="279"/>
      <c r="E17" s="279"/>
      <c r="F17" s="279"/>
      <c r="G17" s="203"/>
      <c r="H17" s="203"/>
      <c r="I17" s="203"/>
      <c r="L17" s="5"/>
      <c r="M17" s="69"/>
      <c r="N17" s="69"/>
      <c r="O17" s="69"/>
      <c r="Q17" s="69"/>
      <c r="R17" s="69"/>
      <c r="S17" s="71"/>
    </row>
    <row r="18" spans="2:20" ht="15" customHeight="1" x14ac:dyDescent="0.25">
      <c r="B18" s="287" t="s">
        <v>163</v>
      </c>
      <c r="C18" s="279"/>
      <c r="D18" s="279"/>
      <c r="E18" s="279"/>
      <c r="F18" s="279"/>
      <c r="G18" s="203"/>
      <c r="H18" s="203"/>
      <c r="I18" s="203"/>
      <c r="L18" s="5"/>
      <c r="M18" s="69"/>
      <c r="N18" s="69"/>
      <c r="O18" s="69"/>
      <c r="Q18" s="69"/>
      <c r="R18" s="69"/>
      <c r="S18" s="71"/>
    </row>
    <row r="19" spans="2:20" ht="15" customHeight="1" x14ac:dyDescent="0.25">
      <c r="B19" s="205"/>
      <c r="C19" s="205"/>
      <c r="D19" s="205"/>
      <c r="E19" s="205"/>
      <c r="F19" s="205"/>
      <c r="G19" s="205"/>
      <c r="H19" s="205"/>
      <c r="I19" s="205"/>
      <c r="L19" s="5"/>
      <c r="M19" s="69"/>
      <c r="N19" s="69"/>
      <c r="O19" s="69"/>
      <c r="Q19" s="69"/>
      <c r="R19" s="69"/>
      <c r="S19" s="71"/>
    </row>
    <row r="20" spans="2:20" x14ac:dyDescent="0.25">
      <c r="B20" s="7" t="s">
        <v>109</v>
      </c>
      <c r="C20" s="106" t="s">
        <v>112</v>
      </c>
      <c r="D20" s="106" t="s">
        <v>113</v>
      </c>
      <c r="E20" s="113"/>
      <c r="F20" s="113"/>
      <c r="G20" s="122"/>
      <c r="H20" s="122"/>
      <c r="I20" s="116"/>
      <c r="L20" s="5"/>
      <c r="M20" s="69"/>
      <c r="N20" s="69"/>
      <c r="O20" s="69"/>
      <c r="Q20" s="69"/>
      <c r="R20" s="69"/>
      <c r="S20" s="71"/>
    </row>
    <row r="21" spans="2:20" x14ac:dyDescent="0.25">
      <c r="B21" s="2" t="s">
        <v>110</v>
      </c>
      <c r="C21" s="96" t="s">
        <v>117</v>
      </c>
      <c r="D21" s="96" t="s">
        <v>119</v>
      </c>
      <c r="L21" s="5"/>
      <c r="M21" s="69"/>
      <c r="N21" s="69"/>
      <c r="O21" s="69"/>
      <c r="Q21" s="69"/>
      <c r="R21" s="69"/>
      <c r="S21" s="71"/>
    </row>
    <row r="22" spans="2:20" x14ac:dyDescent="0.25">
      <c r="B22" s="2" t="s">
        <v>111</v>
      </c>
      <c r="C22" s="96" t="s">
        <v>114</v>
      </c>
      <c r="D22" s="96" t="s">
        <v>120</v>
      </c>
      <c r="L22" s="5"/>
      <c r="M22" s="69"/>
      <c r="N22" s="69"/>
      <c r="O22" s="69"/>
      <c r="Q22" s="69"/>
      <c r="R22" s="69"/>
      <c r="S22" s="71"/>
    </row>
    <row r="23" spans="2:20" ht="15.75" x14ac:dyDescent="0.25">
      <c r="B23" s="206"/>
      <c r="C23" s="96"/>
      <c r="D23" s="96"/>
      <c r="L23" s="5"/>
      <c r="M23" s="69"/>
      <c r="N23" s="69"/>
      <c r="O23" s="69"/>
      <c r="P23" s="29"/>
      <c r="Q23" s="69"/>
      <c r="R23" s="69"/>
      <c r="S23" s="71"/>
    </row>
    <row r="24" spans="2:20" x14ac:dyDescent="0.25">
      <c r="B24" s="274" t="s">
        <v>231</v>
      </c>
      <c r="C24" s="274"/>
      <c r="D24" s="274"/>
      <c r="E24" s="274"/>
      <c r="F24" s="274"/>
      <c r="G24" s="274"/>
      <c r="H24" s="274"/>
      <c r="L24" s="5"/>
      <c r="M24" s="69"/>
      <c r="N24" s="69"/>
      <c r="O24" s="69"/>
      <c r="P24" s="29"/>
      <c r="Q24" s="69"/>
      <c r="R24" s="69"/>
      <c r="S24" s="71"/>
    </row>
    <row r="25" spans="2:20" x14ac:dyDescent="0.25">
      <c r="B25" s="254" t="s">
        <v>230</v>
      </c>
      <c r="C25" s="96"/>
      <c r="D25" s="96"/>
      <c r="L25" s="5"/>
      <c r="M25" s="69"/>
      <c r="N25" s="69"/>
      <c r="O25" s="69"/>
      <c r="P25" s="29"/>
      <c r="Q25" s="69"/>
      <c r="R25" s="69"/>
      <c r="S25" s="71"/>
    </row>
    <row r="26" spans="2:20" x14ac:dyDescent="0.25">
      <c r="B26" s="131"/>
      <c r="C26" s="96"/>
      <c r="D26" s="96"/>
      <c r="L26" s="5"/>
      <c r="M26" s="69"/>
      <c r="N26" s="69"/>
      <c r="O26" s="69"/>
      <c r="P26" s="29"/>
      <c r="Q26" s="69"/>
      <c r="R26" s="69"/>
      <c r="S26" s="26"/>
    </row>
    <row r="27" spans="2:20" x14ac:dyDescent="0.25">
      <c r="B27" s="181"/>
      <c r="C27" s="114"/>
      <c r="D27" s="114"/>
      <c r="E27" s="114"/>
      <c r="F27" s="114"/>
      <c r="G27" s="114"/>
      <c r="H27" s="114"/>
      <c r="I27" s="114"/>
      <c r="J27" s="114"/>
      <c r="K27" s="114"/>
      <c r="L27" s="114"/>
      <c r="M27" s="114"/>
      <c r="N27" s="166"/>
      <c r="O27" s="166"/>
      <c r="P27" s="166"/>
      <c r="Q27" s="174" t="s">
        <v>90</v>
      </c>
      <c r="R27" s="171"/>
      <c r="S27" s="172"/>
      <c r="T27" s="52"/>
    </row>
    <row r="28" spans="2:20" ht="15" customHeight="1" x14ac:dyDescent="0.25">
      <c r="B28" s="183" t="s">
        <v>39</v>
      </c>
      <c r="C28" s="165" t="s">
        <v>2</v>
      </c>
      <c r="D28" s="165"/>
      <c r="E28" s="165" t="s">
        <v>34</v>
      </c>
      <c r="F28" s="165" t="s">
        <v>35</v>
      </c>
      <c r="G28" s="165"/>
      <c r="H28" s="165"/>
      <c r="I28" s="165"/>
      <c r="J28" s="165"/>
      <c r="K28" s="165"/>
      <c r="L28" s="165" t="s">
        <v>36</v>
      </c>
      <c r="M28" s="165" t="s">
        <v>37</v>
      </c>
      <c r="N28" s="10"/>
      <c r="O28" s="10"/>
      <c r="P28" s="10"/>
      <c r="Q28" s="55" t="s">
        <v>88</v>
      </c>
      <c r="R28" s="55"/>
      <c r="S28" s="56"/>
      <c r="T28" s="52"/>
    </row>
    <row r="29" spans="2:20" ht="15" customHeight="1" x14ac:dyDescent="0.25">
      <c r="B29" s="66"/>
      <c r="C29" s="9"/>
      <c r="D29" s="9"/>
      <c r="E29" s="9"/>
      <c r="F29" s="9"/>
      <c r="G29" s="9"/>
      <c r="H29" s="9"/>
      <c r="I29" s="9"/>
      <c r="J29" s="9"/>
      <c r="K29" s="9"/>
      <c r="L29" s="9"/>
      <c r="M29" s="9"/>
      <c r="Q29" s="60"/>
      <c r="R29" s="51"/>
      <c r="S29" s="51"/>
      <c r="T29" s="52"/>
    </row>
    <row r="30" spans="2:20" ht="15" customHeight="1" x14ac:dyDescent="0.25">
      <c r="B30" s="66"/>
      <c r="C30" s="9"/>
      <c r="D30" s="9"/>
      <c r="E30" s="9"/>
      <c r="F30" s="9"/>
      <c r="G30" s="9"/>
      <c r="H30" s="9"/>
      <c r="I30" s="9"/>
      <c r="J30" s="9"/>
      <c r="K30" s="9"/>
      <c r="L30" s="9"/>
      <c r="M30" s="9"/>
      <c r="T30" s="52"/>
    </row>
    <row r="31" spans="2:20" x14ac:dyDescent="0.25">
      <c r="B31" s="12"/>
      <c r="C31" s="13"/>
      <c r="D31" s="13"/>
      <c r="E31" s="41"/>
      <c r="F31" s="15"/>
      <c r="G31" s="15"/>
      <c r="H31" s="15"/>
      <c r="I31" s="15"/>
      <c r="J31" s="15"/>
      <c r="K31" s="15"/>
      <c r="L31" s="16"/>
      <c r="M31" s="31"/>
    </row>
    <row r="32" spans="2:20" ht="15" customHeight="1" x14ac:dyDescent="0.25">
      <c r="B32" s="36"/>
      <c r="C32" s="40"/>
      <c r="D32" s="40"/>
      <c r="E32" s="41"/>
      <c r="F32" s="38"/>
      <c r="G32" s="38"/>
      <c r="H32" s="38"/>
      <c r="I32" s="38"/>
      <c r="J32" s="38"/>
      <c r="K32" s="38"/>
      <c r="L32" s="16"/>
      <c r="M32" s="34"/>
      <c r="N32" s="109"/>
      <c r="O32" s="29"/>
      <c r="P32" s="29"/>
    </row>
    <row r="33" spans="2:16" x14ac:dyDescent="0.25">
      <c r="B33" s="36"/>
      <c r="C33" s="40"/>
      <c r="D33" s="40"/>
      <c r="E33" s="41"/>
      <c r="F33" s="38"/>
      <c r="G33" s="38"/>
      <c r="H33" s="38"/>
      <c r="I33" s="38"/>
      <c r="J33" s="38"/>
      <c r="K33" s="38"/>
      <c r="L33" s="39"/>
      <c r="M33" s="34"/>
      <c r="N33" s="109"/>
      <c r="O33" s="29"/>
      <c r="P33" s="29"/>
    </row>
    <row r="34" spans="2:16" x14ac:dyDescent="0.25">
      <c r="C34" s="40"/>
      <c r="D34" s="40"/>
      <c r="E34" s="41"/>
      <c r="F34" s="72"/>
      <c r="G34" s="72"/>
      <c r="H34" s="72"/>
      <c r="I34" s="72"/>
      <c r="J34" s="72"/>
      <c r="K34" s="72"/>
      <c r="L34" s="33"/>
      <c r="M34" s="31"/>
      <c r="N34" s="109"/>
    </row>
    <row r="35" spans="2:16" x14ac:dyDescent="0.25">
      <c r="C35" s="40"/>
      <c r="D35" s="40"/>
      <c r="E35" s="41"/>
      <c r="F35" s="72"/>
      <c r="G35" s="72"/>
      <c r="H35" s="72"/>
      <c r="I35" s="72"/>
      <c r="J35" s="72"/>
      <c r="K35" s="72"/>
      <c r="L35" s="33"/>
      <c r="M35" s="31"/>
      <c r="N35" s="110"/>
    </row>
    <row r="36" spans="2:16" x14ac:dyDescent="0.25">
      <c r="C36" s="40"/>
      <c r="D36" s="40"/>
      <c r="E36" s="41"/>
      <c r="F36" s="72"/>
      <c r="G36" s="72"/>
      <c r="H36" s="72"/>
      <c r="I36" s="72"/>
      <c r="J36" s="72"/>
      <c r="K36" s="72"/>
      <c r="L36" s="33"/>
      <c r="M36" s="35"/>
      <c r="N36" s="37"/>
      <c r="O36" s="37"/>
      <c r="P36" s="29"/>
    </row>
    <row r="37" spans="2:16" ht="15" customHeight="1" x14ac:dyDescent="0.25">
      <c r="B37" s="36"/>
      <c r="C37" s="40"/>
      <c r="D37" s="40"/>
      <c r="E37" s="41"/>
      <c r="F37" s="38"/>
      <c r="G37" s="38"/>
      <c r="H37" s="38"/>
      <c r="I37" s="38"/>
      <c r="J37" s="38"/>
      <c r="K37" s="38"/>
      <c r="L37" s="33"/>
      <c r="M37" s="31"/>
      <c r="N37" s="103"/>
      <c r="O37" s="103"/>
      <c r="P37" s="29"/>
    </row>
    <row r="38" spans="2:16" x14ac:dyDescent="0.25">
      <c r="B38" s="36"/>
      <c r="C38" s="40"/>
      <c r="D38" s="40"/>
      <c r="E38" s="41"/>
      <c r="F38" s="38"/>
      <c r="G38" s="38"/>
      <c r="H38" s="38"/>
      <c r="I38" s="38"/>
      <c r="J38" s="38"/>
      <c r="K38" s="38"/>
      <c r="L38" s="33"/>
      <c r="M38" s="31"/>
      <c r="N38" s="103"/>
      <c r="O38" s="103"/>
      <c r="P38" s="29"/>
    </row>
    <row r="39" spans="2:16" x14ac:dyDescent="0.25">
      <c r="B39" s="36"/>
      <c r="C39" s="40"/>
      <c r="D39" s="40"/>
      <c r="E39" s="41"/>
      <c r="F39" s="38"/>
      <c r="G39" s="38"/>
      <c r="H39" s="38"/>
      <c r="I39" s="38"/>
      <c r="J39" s="38"/>
      <c r="K39" s="38"/>
      <c r="L39" s="33"/>
      <c r="M39" s="31"/>
      <c r="N39" s="103"/>
      <c r="O39" s="103"/>
      <c r="P39" s="29"/>
    </row>
    <row r="40" spans="2:16" ht="16.5" customHeight="1" x14ac:dyDescent="0.25">
      <c r="B40" s="36"/>
      <c r="C40" s="40"/>
      <c r="D40" s="40"/>
      <c r="E40" s="41"/>
      <c r="F40" s="38"/>
      <c r="G40" s="38"/>
      <c r="H40" s="38"/>
      <c r="I40" s="38"/>
      <c r="J40" s="38"/>
      <c r="K40" s="38"/>
      <c r="L40" s="39"/>
      <c r="M40" s="20"/>
      <c r="N40" s="103"/>
      <c r="O40" s="103"/>
      <c r="P40" s="29"/>
    </row>
    <row r="41" spans="2:16" ht="15" hidden="1" customHeight="1" x14ac:dyDescent="0.25"/>
    <row r="42" spans="2:16" ht="15" customHeight="1" x14ac:dyDescent="0.25">
      <c r="E42" s="21"/>
      <c r="F42" s="107"/>
      <c r="G42" s="107"/>
      <c r="H42" s="107"/>
      <c r="I42" s="107"/>
      <c r="J42" s="107"/>
      <c r="K42" s="107"/>
    </row>
    <row r="45" spans="2:16" ht="15" customHeight="1" x14ac:dyDescent="0.25"/>
  </sheetData>
  <mergeCells count="7">
    <mergeCell ref="B24:H24"/>
    <mergeCell ref="B18:F18"/>
    <mergeCell ref="Q2:S2"/>
    <mergeCell ref="Q1:S1"/>
    <mergeCell ref="B13:F13"/>
    <mergeCell ref="B15:F15"/>
    <mergeCell ref="B17:F17"/>
  </mergeCells>
  <hyperlinks>
    <hyperlink ref="B18" r:id="rId1" xr:uid="{00000000-0004-0000-1000-000000000000}"/>
  </hyperlinks>
  <printOptions horizontalCentered="1" gridLines="1"/>
  <pageMargins left="0" right="0" top="0.75" bottom="0.75" header="0.3" footer="0.3"/>
  <pageSetup scale="51" orientation="landscape" horizontalDpi="1200"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48"/>
  <sheetViews>
    <sheetView topLeftCell="K1" zoomScale="90" zoomScaleNormal="90" workbookViewId="0">
      <selection activeCell="O7" sqref="O7"/>
    </sheetView>
  </sheetViews>
  <sheetFormatPr defaultColWidth="9.140625" defaultRowHeight="15" x14ac:dyDescent="0.25"/>
  <cols>
    <col min="1" max="1" width="9.140625" style="2" hidden="1" customWidth="1"/>
    <col min="2" max="2" width="53.28515625" style="2" customWidth="1"/>
    <col min="3" max="3" width="26.140625" style="2" customWidth="1"/>
    <col min="4" max="4" width="13.7109375" style="2" customWidth="1"/>
    <col min="5" max="5" width="17.57031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237</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61</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19.149999999999999" customHeight="1" x14ac:dyDescent="0.25">
      <c r="B7" s="2" t="s">
        <v>8</v>
      </c>
      <c r="C7" s="96" t="s">
        <v>106</v>
      </c>
      <c r="D7" s="96" t="s">
        <v>246</v>
      </c>
      <c r="E7" s="2" t="s">
        <v>215</v>
      </c>
      <c r="F7" s="2" t="s">
        <v>7</v>
      </c>
      <c r="G7" s="195">
        <v>2.81E-2</v>
      </c>
      <c r="H7" s="195">
        <v>0.1641</v>
      </c>
      <c r="I7" s="196">
        <v>44012</v>
      </c>
      <c r="J7" s="196">
        <v>44013</v>
      </c>
      <c r="K7" s="196">
        <v>43647</v>
      </c>
      <c r="L7" s="197" t="s">
        <v>217</v>
      </c>
      <c r="M7" s="68">
        <v>178564.5</v>
      </c>
      <c r="N7" s="42"/>
      <c r="O7" s="70">
        <f>M7+N7</f>
        <v>178564.5</v>
      </c>
      <c r="P7" s="156"/>
      <c r="Q7" s="62">
        <f>78606.57+76334.66+23623.27</f>
        <v>178564.5</v>
      </c>
      <c r="R7" s="61"/>
      <c r="S7" s="85">
        <f>Q7+R7</f>
        <v>178564.5</v>
      </c>
    </row>
    <row r="8" spans="1:20" ht="32.25" customHeight="1" x14ac:dyDescent="0.25">
      <c r="B8" s="2" t="s">
        <v>129</v>
      </c>
      <c r="C8" s="236" t="s">
        <v>123</v>
      </c>
      <c r="D8" s="97" t="s">
        <v>251</v>
      </c>
      <c r="E8" s="2" t="s">
        <v>216</v>
      </c>
      <c r="F8" s="2" t="s">
        <v>7</v>
      </c>
      <c r="G8" s="195">
        <v>2.81E-2</v>
      </c>
      <c r="H8" s="195">
        <v>0.1641</v>
      </c>
      <c r="I8" s="196">
        <v>44012</v>
      </c>
      <c r="J8" s="196">
        <v>44013</v>
      </c>
      <c r="K8" s="196">
        <v>43282</v>
      </c>
      <c r="L8" s="197" t="s">
        <v>217</v>
      </c>
      <c r="M8" s="68">
        <v>18262.099999999999</v>
      </c>
      <c r="N8" s="70"/>
      <c r="O8" s="70">
        <f>M8+N8</f>
        <v>18262.099999999999</v>
      </c>
      <c r="P8" s="70"/>
      <c r="Q8" s="70">
        <v>18262.099999999999</v>
      </c>
      <c r="R8" s="70"/>
      <c r="S8" s="71">
        <f>Q8+R8</f>
        <v>18262.099999999999</v>
      </c>
    </row>
    <row r="9" spans="1:20" x14ac:dyDescent="0.25">
      <c r="C9" s="99"/>
      <c r="D9" s="97"/>
      <c r="G9" s="195"/>
      <c r="H9" s="195"/>
      <c r="I9" s="196"/>
      <c r="J9" s="196"/>
      <c r="K9" s="196"/>
      <c r="L9" s="197"/>
      <c r="M9" s="32"/>
      <c r="N9" s="25"/>
      <c r="O9" s="25"/>
      <c r="P9" s="70"/>
      <c r="Q9" s="25"/>
      <c r="R9" s="25"/>
      <c r="S9" s="26"/>
    </row>
    <row r="10" spans="1:20" x14ac:dyDescent="0.25">
      <c r="C10" s="97"/>
      <c r="D10" s="97"/>
      <c r="G10" s="212"/>
      <c r="H10" s="195" t="s">
        <v>100</v>
      </c>
      <c r="I10" s="196"/>
      <c r="J10" s="196"/>
      <c r="K10" s="196"/>
      <c r="L10" s="5" t="s">
        <v>38</v>
      </c>
      <c r="M10" s="69">
        <f>SUM(M7:M9)</f>
        <v>196826.6</v>
      </c>
      <c r="N10" s="69">
        <f>SUM(N7:N9)</f>
        <v>0</v>
      </c>
      <c r="O10" s="69">
        <f>SUM(O7:O9)</f>
        <v>196826.6</v>
      </c>
      <c r="Q10" s="69">
        <f>SUM(Q7:Q9)</f>
        <v>196826.6</v>
      </c>
      <c r="R10" s="69">
        <f>SUM(R8:R9)</f>
        <v>0</v>
      </c>
      <c r="S10" s="71">
        <f>SUM(S7:S9)</f>
        <v>196826.6</v>
      </c>
    </row>
    <row r="11" spans="1:20" x14ac:dyDescent="0.25">
      <c r="C11" s="96"/>
      <c r="D11" s="96"/>
      <c r="I11" s="121"/>
      <c r="J11" s="121"/>
      <c r="K11" s="121"/>
      <c r="M11" s="69"/>
      <c r="N11" s="69"/>
      <c r="O11" s="69"/>
      <c r="Q11" s="69"/>
      <c r="R11" s="69"/>
      <c r="S11" s="71"/>
    </row>
    <row r="12" spans="1:20" x14ac:dyDescent="0.25">
      <c r="C12" s="96"/>
      <c r="D12" s="96"/>
      <c r="L12" s="5"/>
      <c r="M12" s="69"/>
      <c r="N12" s="69"/>
      <c r="O12" s="69"/>
      <c r="Q12" s="69"/>
      <c r="R12" s="69"/>
      <c r="S12" s="71"/>
    </row>
    <row r="13" spans="1:20" x14ac:dyDescent="0.25">
      <c r="C13" s="96"/>
      <c r="D13" s="96"/>
      <c r="L13" s="5"/>
      <c r="M13" s="69"/>
      <c r="N13" s="69"/>
      <c r="O13" s="69"/>
      <c r="Q13" s="69"/>
      <c r="R13" s="69"/>
      <c r="S13" s="71"/>
    </row>
    <row r="14" spans="1:20" ht="31.5" customHeight="1" x14ac:dyDescent="0.25">
      <c r="B14" s="8" t="s">
        <v>126</v>
      </c>
      <c r="C14" s="96"/>
      <c r="D14" s="96"/>
      <c r="L14" s="5"/>
      <c r="M14" s="69"/>
      <c r="N14" s="69"/>
      <c r="O14" s="69"/>
      <c r="Q14" s="69"/>
      <c r="R14" s="69"/>
      <c r="S14" s="71"/>
    </row>
    <row r="15" spans="1:20" ht="30.6" customHeight="1" x14ac:dyDescent="0.25">
      <c r="B15" s="279" t="s">
        <v>127</v>
      </c>
      <c r="C15" s="279"/>
      <c r="D15" s="279"/>
      <c r="E15" s="279"/>
      <c r="F15" s="279"/>
      <c r="G15" s="122"/>
      <c r="H15" s="122"/>
      <c r="I15" s="116"/>
      <c r="L15" s="5"/>
      <c r="M15" s="69"/>
      <c r="N15" s="69"/>
      <c r="O15" s="69"/>
      <c r="Q15" s="69"/>
      <c r="R15" s="69"/>
      <c r="S15" s="71"/>
    </row>
    <row r="16" spans="1:20" x14ac:dyDescent="0.25">
      <c r="C16" s="96"/>
      <c r="D16" s="96"/>
      <c r="L16" s="5"/>
      <c r="M16" s="69"/>
      <c r="N16" s="69"/>
      <c r="O16" s="69"/>
      <c r="Q16" s="69"/>
      <c r="R16" s="69"/>
      <c r="S16" s="71"/>
    </row>
    <row r="17" spans="2:20" ht="49.15" customHeight="1" x14ac:dyDescent="0.25">
      <c r="B17" s="279" t="s">
        <v>130</v>
      </c>
      <c r="C17" s="279"/>
      <c r="D17" s="279"/>
      <c r="E17" s="279"/>
      <c r="F17" s="279"/>
      <c r="G17" s="122"/>
      <c r="H17" s="122"/>
      <c r="I17" s="116"/>
      <c r="L17" s="5"/>
      <c r="M17" s="69"/>
      <c r="N17" s="69"/>
      <c r="O17" s="69"/>
      <c r="Q17" s="69"/>
      <c r="R17" s="69"/>
      <c r="S17" s="71"/>
    </row>
    <row r="18" spans="2:20" x14ac:dyDescent="0.25">
      <c r="B18" s="113"/>
      <c r="C18" s="113"/>
      <c r="D18" s="113"/>
      <c r="E18" s="113"/>
      <c r="F18" s="113"/>
      <c r="G18" s="122"/>
      <c r="H18" s="122"/>
      <c r="I18" s="116"/>
      <c r="L18" s="5"/>
      <c r="M18" s="69"/>
      <c r="N18" s="69"/>
      <c r="O18" s="69"/>
      <c r="Q18" s="69"/>
      <c r="R18" s="69"/>
      <c r="S18" s="71"/>
    </row>
    <row r="19" spans="2:20" ht="36" customHeight="1" x14ac:dyDescent="0.25">
      <c r="B19" s="279" t="s">
        <v>164</v>
      </c>
      <c r="C19" s="279"/>
      <c r="D19" s="279"/>
      <c r="E19" s="279"/>
      <c r="F19" s="279"/>
      <c r="G19" s="203"/>
      <c r="H19" s="203"/>
      <c r="I19" s="203"/>
      <c r="L19" s="5"/>
      <c r="M19" s="69"/>
      <c r="N19" s="69"/>
      <c r="O19" s="69"/>
      <c r="Q19" s="69"/>
      <c r="R19" s="69"/>
      <c r="S19" s="71"/>
    </row>
    <row r="20" spans="2:20" ht="15" customHeight="1" x14ac:dyDescent="0.25">
      <c r="B20" s="287" t="s">
        <v>163</v>
      </c>
      <c r="C20" s="279"/>
      <c r="D20" s="279"/>
      <c r="E20" s="279"/>
      <c r="F20" s="279"/>
      <c r="G20" s="203"/>
      <c r="H20" s="203"/>
      <c r="I20" s="203"/>
      <c r="L20" s="5"/>
      <c r="M20" s="69"/>
      <c r="N20" s="69"/>
      <c r="O20" s="69"/>
      <c r="Q20" s="69"/>
      <c r="R20" s="69"/>
      <c r="S20" s="71"/>
    </row>
    <row r="21" spans="2:20" x14ac:dyDescent="0.25">
      <c r="B21" s="205"/>
      <c r="C21" s="205"/>
      <c r="D21" s="205"/>
      <c r="E21" s="205"/>
      <c r="F21" s="205"/>
      <c r="G21" s="205"/>
      <c r="H21" s="205"/>
      <c r="I21" s="205"/>
      <c r="L21" s="5"/>
      <c r="M21" s="69"/>
      <c r="N21" s="69"/>
      <c r="O21" s="69"/>
      <c r="Q21" s="69"/>
      <c r="R21" s="69"/>
      <c r="S21" s="71"/>
    </row>
    <row r="22" spans="2:20" ht="18.600000000000001" customHeight="1" x14ac:dyDescent="0.25">
      <c r="B22" s="7" t="s">
        <v>109</v>
      </c>
      <c r="C22" s="106" t="s">
        <v>112</v>
      </c>
      <c r="D22" s="106" t="s">
        <v>113</v>
      </c>
      <c r="E22" s="113"/>
      <c r="F22" s="113"/>
      <c r="G22" s="122"/>
      <c r="H22" s="122"/>
      <c r="I22" s="116"/>
      <c r="L22" s="5"/>
      <c r="M22" s="69"/>
      <c r="N22" s="69"/>
      <c r="O22" s="69"/>
      <c r="Q22" s="69"/>
      <c r="R22" s="69"/>
      <c r="S22" s="71"/>
    </row>
    <row r="23" spans="2:20" x14ac:dyDescent="0.25">
      <c r="B23" s="2" t="s">
        <v>110</v>
      </c>
      <c r="C23" s="96" t="s">
        <v>117</v>
      </c>
      <c r="D23" s="96" t="s">
        <v>119</v>
      </c>
      <c r="L23" s="5"/>
      <c r="M23" s="69"/>
      <c r="N23" s="69"/>
      <c r="O23" s="69"/>
      <c r="Q23" s="69"/>
      <c r="R23" s="69"/>
      <c r="S23" s="71"/>
    </row>
    <row r="24" spans="2:20" ht="15.75" x14ac:dyDescent="0.25">
      <c r="B24" s="206"/>
      <c r="C24" s="96"/>
      <c r="D24" s="96"/>
      <c r="L24" s="5"/>
      <c r="M24" s="69"/>
      <c r="N24" s="69"/>
      <c r="O24" s="69"/>
      <c r="Q24" s="69"/>
      <c r="R24" s="69"/>
      <c r="S24" s="71"/>
    </row>
    <row r="25" spans="2:20" x14ac:dyDescent="0.25">
      <c r="B25" s="274" t="s">
        <v>231</v>
      </c>
      <c r="C25" s="274"/>
      <c r="D25" s="274"/>
      <c r="E25" s="274"/>
      <c r="F25" s="274"/>
      <c r="G25" s="274"/>
      <c r="H25" s="274"/>
      <c r="L25" s="5"/>
      <c r="M25" s="69"/>
      <c r="N25" s="69"/>
      <c r="O25" s="69"/>
      <c r="Q25" s="69"/>
      <c r="R25" s="69"/>
      <c r="S25" s="71"/>
    </row>
    <row r="26" spans="2:20" x14ac:dyDescent="0.25">
      <c r="B26" s="254" t="s">
        <v>230</v>
      </c>
      <c r="C26" s="96"/>
      <c r="D26" s="96"/>
      <c r="L26" s="5"/>
      <c r="M26" s="69"/>
      <c r="N26" s="69"/>
      <c r="O26" s="70"/>
      <c r="Q26" s="69"/>
      <c r="R26" s="69"/>
      <c r="S26" s="71"/>
    </row>
    <row r="27" spans="2:20" x14ac:dyDescent="0.25">
      <c r="B27" s="10"/>
      <c r="C27" s="98"/>
      <c r="D27" s="98"/>
      <c r="E27" s="10"/>
      <c r="F27" s="10"/>
      <c r="G27" s="10"/>
      <c r="H27" s="10"/>
      <c r="I27" s="10"/>
      <c r="J27" s="10"/>
      <c r="K27" s="10"/>
      <c r="L27" s="10"/>
      <c r="M27" s="10"/>
      <c r="N27" s="10"/>
      <c r="O27" s="10"/>
      <c r="P27" s="10"/>
      <c r="Q27" s="10"/>
      <c r="R27" s="53"/>
      <c r="S27" s="54"/>
    </row>
    <row r="28" spans="2:20" ht="15" customHeight="1" x14ac:dyDescent="0.25">
      <c r="N28" s="49"/>
      <c r="O28" s="49"/>
      <c r="P28" s="49"/>
      <c r="Q28" s="60" t="s">
        <v>90</v>
      </c>
      <c r="R28" s="51"/>
      <c r="S28" s="173"/>
      <c r="T28" s="52"/>
    </row>
    <row r="29" spans="2:20" ht="15" customHeight="1" x14ac:dyDescent="0.25">
      <c r="B29" s="17" t="s">
        <v>39</v>
      </c>
      <c r="C29" s="100" t="s">
        <v>2</v>
      </c>
      <c r="D29" s="100"/>
      <c r="E29" s="100" t="s">
        <v>34</v>
      </c>
      <c r="F29" s="100" t="s">
        <v>35</v>
      </c>
      <c r="G29" s="125"/>
      <c r="H29" s="125"/>
      <c r="I29" s="119"/>
      <c r="J29" s="100"/>
      <c r="K29" s="100"/>
      <c r="L29" s="100" t="s">
        <v>36</v>
      </c>
      <c r="M29" s="100" t="s">
        <v>37</v>
      </c>
      <c r="N29" s="48"/>
      <c r="O29" s="48"/>
      <c r="P29" s="48"/>
      <c r="Q29" s="55" t="s">
        <v>88</v>
      </c>
      <c r="R29" s="53"/>
      <c r="S29" s="54"/>
      <c r="T29" s="52"/>
    </row>
    <row r="30" spans="2:20" ht="15" customHeight="1" x14ac:dyDescent="0.25">
      <c r="B30" s="66"/>
      <c r="C30" s="9"/>
      <c r="D30" s="9"/>
      <c r="E30" s="9"/>
      <c r="F30" s="9"/>
      <c r="G30" s="9"/>
      <c r="H30" s="9"/>
      <c r="I30" s="9"/>
      <c r="J30" s="9"/>
      <c r="K30" s="9"/>
      <c r="L30" s="9"/>
      <c r="M30" s="9"/>
      <c r="N30" s="46"/>
      <c r="O30" s="46"/>
      <c r="P30" s="46"/>
      <c r="T30" s="52"/>
    </row>
    <row r="31" spans="2:20" x14ac:dyDescent="0.25">
      <c r="B31" s="66"/>
      <c r="C31" s="9"/>
      <c r="D31" s="9"/>
      <c r="E31" s="9"/>
      <c r="F31" s="9"/>
      <c r="G31" s="9"/>
      <c r="H31" s="9"/>
      <c r="I31" s="9"/>
      <c r="J31" s="9"/>
      <c r="K31" s="9"/>
      <c r="L31" s="9"/>
      <c r="M31" s="31"/>
      <c r="Q31" s="52"/>
      <c r="R31" s="52"/>
      <c r="S31" s="52"/>
      <c r="T31" s="52"/>
    </row>
    <row r="32" spans="2:20" x14ac:dyDescent="0.25">
      <c r="B32" s="12"/>
      <c r="C32" s="13"/>
      <c r="D32" s="13"/>
      <c r="E32" s="14"/>
      <c r="F32" s="15"/>
      <c r="G32" s="15"/>
      <c r="H32" s="15"/>
      <c r="I32" s="15"/>
      <c r="J32" s="15"/>
      <c r="K32" s="15"/>
      <c r="L32" s="16"/>
      <c r="M32" s="31"/>
      <c r="Q32" s="52"/>
      <c r="R32" s="52"/>
      <c r="S32" s="52"/>
      <c r="T32" s="52"/>
    </row>
    <row r="33" spans="2:20" x14ac:dyDescent="0.25">
      <c r="B33" s="12"/>
      <c r="C33" s="13"/>
      <c r="D33" s="13"/>
      <c r="E33" s="14"/>
      <c r="F33" s="15"/>
      <c r="G33" s="15"/>
      <c r="H33" s="15"/>
      <c r="I33" s="15"/>
      <c r="J33" s="15"/>
      <c r="K33" s="15"/>
      <c r="L33" s="16"/>
      <c r="M33" s="31"/>
      <c r="Q33" s="52"/>
      <c r="R33" s="52"/>
      <c r="S33" s="52"/>
      <c r="T33" s="52"/>
    </row>
    <row r="34" spans="2:20" x14ac:dyDescent="0.25">
      <c r="B34" s="12"/>
      <c r="C34" s="13"/>
      <c r="D34" s="13"/>
      <c r="E34" s="14"/>
      <c r="F34" s="15"/>
      <c r="G34" s="15"/>
      <c r="H34" s="15"/>
      <c r="I34" s="15"/>
      <c r="J34" s="15"/>
      <c r="K34" s="15"/>
      <c r="L34" s="16"/>
      <c r="M34" s="31"/>
      <c r="T34" s="52"/>
    </row>
    <row r="35" spans="2:20" ht="15" customHeight="1" x14ac:dyDescent="0.25">
      <c r="B35" s="12"/>
      <c r="C35" s="13"/>
      <c r="D35" s="13"/>
      <c r="E35" s="14"/>
      <c r="F35" s="15"/>
      <c r="G35" s="15"/>
      <c r="H35" s="15"/>
      <c r="I35" s="15"/>
      <c r="J35" s="15"/>
      <c r="K35" s="15"/>
      <c r="L35" s="16"/>
      <c r="M35" s="31"/>
      <c r="N35" s="109"/>
      <c r="O35" s="29"/>
      <c r="P35" s="29"/>
    </row>
    <row r="36" spans="2:20" x14ac:dyDescent="0.25">
      <c r="B36" s="12"/>
      <c r="C36" s="40"/>
      <c r="D36" s="40"/>
      <c r="E36" s="41"/>
      <c r="F36" s="15"/>
      <c r="G36" s="15"/>
      <c r="H36" s="15"/>
      <c r="I36" s="15"/>
      <c r="J36" s="15"/>
      <c r="K36" s="15"/>
      <c r="L36" s="33"/>
      <c r="M36" s="34"/>
      <c r="N36" s="109"/>
      <c r="O36" s="29"/>
      <c r="P36" s="29"/>
    </row>
    <row r="37" spans="2:20" x14ac:dyDescent="0.25">
      <c r="B37" s="36"/>
      <c r="C37" s="40"/>
      <c r="D37" s="40"/>
      <c r="E37" s="41"/>
      <c r="F37" s="38"/>
      <c r="G37" s="38"/>
      <c r="H37" s="38"/>
      <c r="I37" s="38"/>
      <c r="J37" s="38"/>
      <c r="K37" s="38"/>
      <c r="L37" s="39"/>
      <c r="M37" s="31"/>
      <c r="N37" s="109"/>
    </row>
    <row r="38" spans="2:20" x14ac:dyDescent="0.25">
      <c r="C38" s="40"/>
      <c r="D38" s="40"/>
      <c r="E38" s="41"/>
      <c r="F38" s="72"/>
      <c r="G38" s="72"/>
      <c r="H38" s="72"/>
      <c r="I38" s="72"/>
      <c r="J38" s="72"/>
      <c r="K38" s="72"/>
      <c r="L38" s="33"/>
      <c r="M38" s="31"/>
      <c r="N38" s="110"/>
    </row>
    <row r="39" spans="2:20" x14ac:dyDescent="0.25">
      <c r="C39" s="40"/>
      <c r="D39" s="40"/>
      <c r="E39" s="41"/>
      <c r="F39" s="72"/>
      <c r="G39" s="72"/>
      <c r="H39" s="72"/>
      <c r="I39" s="72"/>
      <c r="J39" s="72"/>
      <c r="K39" s="72"/>
      <c r="L39" s="33"/>
      <c r="M39" s="35"/>
      <c r="N39" s="37"/>
      <c r="O39" s="37"/>
      <c r="P39" s="29"/>
    </row>
    <row r="40" spans="2:20" ht="15" customHeight="1" x14ac:dyDescent="0.25">
      <c r="C40" s="40"/>
      <c r="D40" s="40"/>
      <c r="E40" s="41"/>
      <c r="F40" s="72"/>
      <c r="G40" s="72"/>
      <c r="H40" s="72"/>
      <c r="I40" s="72"/>
      <c r="J40" s="72"/>
      <c r="K40" s="72"/>
      <c r="L40" s="33"/>
      <c r="M40" s="31"/>
      <c r="N40" s="103"/>
      <c r="O40" s="103"/>
      <c r="P40" s="29"/>
    </row>
    <row r="41" spans="2:20" x14ac:dyDescent="0.25">
      <c r="B41" s="36"/>
      <c r="C41" s="40"/>
      <c r="D41" s="40"/>
      <c r="E41" s="41"/>
      <c r="F41" s="38"/>
      <c r="G41" s="38"/>
      <c r="H41" s="38"/>
      <c r="I41" s="38"/>
      <c r="J41" s="38"/>
      <c r="K41" s="38"/>
      <c r="L41" s="33"/>
      <c r="M41" s="31"/>
      <c r="N41" s="103"/>
      <c r="O41" s="103"/>
      <c r="P41" s="29"/>
    </row>
    <row r="42" spans="2:20" x14ac:dyDescent="0.25">
      <c r="B42" s="36"/>
      <c r="C42" s="40"/>
      <c r="D42" s="40"/>
      <c r="E42" s="41"/>
      <c r="F42" s="38"/>
      <c r="G42" s="38"/>
      <c r="H42" s="38"/>
      <c r="I42" s="38"/>
      <c r="J42" s="38"/>
      <c r="K42" s="38"/>
      <c r="L42" s="33"/>
      <c r="M42" s="31"/>
      <c r="N42" s="103"/>
      <c r="O42" s="103"/>
      <c r="P42" s="29"/>
    </row>
    <row r="43" spans="2:20" ht="16.5" customHeight="1" x14ac:dyDescent="0.25">
      <c r="B43" s="36"/>
      <c r="C43" s="40"/>
      <c r="D43" s="40"/>
      <c r="E43" s="41"/>
      <c r="F43" s="38"/>
      <c r="G43" s="38"/>
      <c r="H43" s="38"/>
      <c r="I43" s="38"/>
      <c r="J43" s="38"/>
      <c r="K43" s="38"/>
      <c r="L43" s="33"/>
      <c r="M43" s="20"/>
      <c r="N43" s="103"/>
      <c r="O43" s="103"/>
      <c r="P43" s="29"/>
    </row>
    <row r="44" spans="2:20" ht="15" hidden="1" customHeight="1" x14ac:dyDescent="0.25">
      <c r="B44" s="36"/>
      <c r="C44" s="40"/>
      <c r="D44" s="40"/>
      <c r="E44" s="41"/>
      <c r="F44" s="38"/>
      <c r="G44" s="38"/>
      <c r="H44" s="38"/>
      <c r="I44" s="38"/>
      <c r="J44" s="38"/>
      <c r="K44" s="38"/>
      <c r="L44" s="39"/>
    </row>
    <row r="45" spans="2:20" ht="15" customHeight="1" x14ac:dyDescent="0.25"/>
    <row r="46" spans="2:20" x14ac:dyDescent="0.25">
      <c r="E46" s="21"/>
      <c r="F46" s="107"/>
      <c r="G46" s="107"/>
      <c r="H46" s="107"/>
      <c r="I46" s="107"/>
      <c r="J46" s="107"/>
      <c r="K46" s="107"/>
    </row>
    <row r="48" spans="2:20" ht="15" customHeight="1" x14ac:dyDescent="0.25"/>
  </sheetData>
  <mergeCells count="7">
    <mergeCell ref="B25:H25"/>
    <mergeCell ref="B20:F20"/>
    <mergeCell ref="Q2:S2"/>
    <mergeCell ref="Q1:S1"/>
    <mergeCell ref="B15:F15"/>
    <mergeCell ref="B17:F17"/>
    <mergeCell ref="B19:F19"/>
  </mergeCells>
  <hyperlinks>
    <hyperlink ref="B20" r:id="rId1" xr:uid="{00000000-0004-0000-1100-000000000000}"/>
  </hyperlinks>
  <printOptions horizontalCentered="1" gridLines="1"/>
  <pageMargins left="0" right="0" top="0.75" bottom="0.75" header="0.3" footer="0.3"/>
  <pageSetup scale="52" orientation="landscape" horizontalDpi="1200"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36"/>
  <sheetViews>
    <sheetView topLeftCell="B1" zoomScale="90" zoomScaleNormal="90" workbookViewId="0">
      <selection activeCell="S3" sqref="S3"/>
    </sheetView>
  </sheetViews>
  <sheetFormatPr defaultColWidth="9.140625" defaultRowHeight="15" x14ac:dyDescent="0.25"/>
  <cols>
    <col min="1" max="1" width="9.140625" style="2" hidden="1" customWidth="1"/>
    <col min="2" max="2" width="53.28515625" style="2" customWidth="1"/>
    <col min="3" max="3" width="25.85546875" style="2" customWidth="1"/>
    <col min="4" max="4" width="13.7109375" style="2" customWidth="1"/>
    <col min="5" max="5" width="19" style="2" customWidth="1"/>
    <col min="6" max="6" width="21.7109375" style="2" customWidth="1"/>
    <col min="7" max="7" width="8.5703125" style="2" customWidth="1"/>
    <col min="8" max="8" width="12.8554687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13</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55</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5.25" customHeight="1" x14ac:dyDescent="0.25">
      <c r="B7" s="45" t="s">
        <v>129</v>
      </c>
      <c r="C7" s="237" t="s">
        <v>123</v>
      </c>
      <c r="D7" s="211" t="s">
        <v>251</v>
      </c>
      <c r="E7" s="2" t="s">
        <v>216</v>
      </c>
      <c r="F7" s="2" t="s">
        <v>7</v>
      </c>
      <c r="G7" s="195">
        <v>2.81E-2</v>
      </c>
      <c r="H7" s="195">
        <v>0.1641</v>
      </c>
      <c r="I7" s="196">
        <v>44012</v>
      </c>
      <c r="J7" s="196">
        <v>44013</v>
      </c>
      <c r="K7" s="196">
        <v>43282</v>
      </c>
      <c r="L7" s="197" t="s">
        <v>217</v>
      </c>
      <c r="M7" s="62">
        <v>18059.189999999999</v>
      </c>
      <c r="N7" s="70"/>
      <c r="O7" s="62">
        <f>M7+N7</f>
        <v>18059.189999999999</v>
      </c>
      <c r="P7" s="70"/>
      <c r="Q7" s="70">
        <v>18059.189999999999</v>
      </c>
      <c r="R7" s="70"/>
      <c r="S7" s="71">
        <f>Q7+R7</f>
        <v>18059.189999999999</v>
      </c>
    </row>
    <row r="8" spans="1:20" ht="19.149999999999999" customHeight="1" x14ac:dyDescent="0.25">
      <c r="B8" s="45"/>
      <c r="C8" s="99"/>
      <c r="D8" s="211"/>
      <c r="E8" s="211"/>
      <c r="F8" s="46"/>
      <c r="G8" s="213"/>
      <c r="H8" s="213"/>
      <c r="I8" s="216"/>
      <c r="J8" s="216"/>
      <c r="K8" s="216"/>
      <c r="L8" s="197"/>
      <c r="M8" s="10"/>
      <c r="N8" s="10"/>
      <c r="O8" s="10"/>
      <c r="P8" s="29"/>
      <c r="Q8" s="10"/>
      <c r="R8" s="10"/>
      <c r="S8" s="28"/>
    </row>
    <row r="9" spans="1:20" x14ac:dyDescent="0.25">
      <c r="C9" s="4"/>
      <c r="D9" s="4"/>
      <c r="G9" s="212"/>
      <c r="H9" s="195"/>
      <c r="I9" s="196"/>
      <c r="J9" s="196"/>
      <c r="K9" s="196"/>
      <c r="L9" s="215" t="s">
        <v>38</v>
      </c>
      <c r="M9" s="69">
        <f>SUM(M7:M8)</f>
        <v>18059.189999999999</v>
      </c>
      <c r="N9" s="69">
        <f>SUM(N7:N8)</f>
        <v>0</v>
      </c>
      <c r="O9" s="69">
        <f>SUM(O7:O8)</f>
        <v>18059.189999999999</v>
      </c>
      <c r="Q9" s="69">
        <f>SUM(Q7:Q8)</f>
        <v>18059.189999999999</v>
      </c>
      <c r="R9" s="69">
        <f>SUM(R7:R8)</f>
        <v>0</v>
      </c>
      <c r="S9" s="71">
        <f>SUM(S7:S8)</f>
        <v>18059.189999999999</v>
      </c>
    </row>
    <row r="10" spans="1:20" x14ac:dyDescent="0.25">
      <c r="C10" s="4"/>
      <c r="D10" s="4"/>
      <c r="I10" s="121"/>
      <c r="J10" s="121"/>
      <c r="K10" s="121"/>
      <c r="L10" s="5"/>
      <c r="M10" s="69"/>
      <c r="N10" s="69"/>
      <c r="O10" s="69"/>
      <c r="Q10" s="69"/>
      <c r="R10" s="69"/>
      <c r="S10" s="71"/>
    </row>
    <row r="11" spans="1:20" x14ac:dyDescent="0.25">
      <c r="C11" s="4"/>
      <c r="D11" s="4"/>
      <c r="I11" s="121"/>
      <c r="J11" s="121"/>
      <c r="K11" s="121"/>
      <c r="L11" s="5"/>
      <c r="M11" s="69"/>
      <c r="N11" s="69"/>
      <c r="O11" s="69"/>
      <c r="Q11" s="69"/>
      <c r="R11" s="69"/>
      <c r="S11" s="71"/>
    </row>
    <row r="12" spans="1:20" x14ac:dyDescent="0.25">
      <c r="C12" s="4"/>
      <c r="D12" s="4"/>
      <c r="I12" s="121"/>
      <c r="J12" s="121"/>
      <c r="K12" s="121"/>
      <c r="L12" s="5"/>
      <c r="M12" s="69"/>
      <c r="N12" s="69"/>
      <c r="O12" s="69"/>
      <c r="Q12" s="69"/>
      <c r="R12" s="69"/>
      <c r="S12" s="71"/>
    </row>
    <row r="13" spans="1:20" x14ac:dyDescent="0.25">
      <c r="B13" s="8" t="s">
        <v>126</v>
      </c>
      <c r="C13" s="96"/>
      <c r="D13" s="96"/>
      <c r="L13" s="5"/>
      <c r="M13" s="69"/>
      <c r="N13" s="69"/>
      <c r="O13" s="69"/>
      <c r="Q13" s="69"/>
      <c r="R13" s="69"/>
      <c r="S13" s="71"/>
    </row>
    <row r="14" spans="1:20" ht="28.5"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51" customHeight="1" x14ac:dyDescent="0.25">
      <c r="B16" s="279" t="s">
        <v>130</v>
      </c>
      <c r="C16" s="279"/>
      <c r="D16" s="279"/>
      <c r="E16" s="279"/>
      <c r="F16" s="279"/>
      <c r="G16" s="122"/>
      <c r="H16" s="122"/>
      <c r="I16" s="116"/>
      <c r="L16" s="5"/>
      <c r="M16" s="69"/>
      <c r="N16" s="69"/>
      <c r="O16" s="69"/>
      <c r="Q16" s="69"/>
      <c r="R16" s="69"/>
      <c r="S16" s="71"/>
    </row>
    <row r="17" spans="2:20" x14ac:dyDescent="0.25">
      <c r="B17" s="113"/>
      <c r="C17" s="113"/>
      <c r="D17" s="113"/>
      <c r="E17" s="113"/>
      <c r="F17" s="113"/>
      <c r="G17" s="122"/>
      <c r="H17" s="122"/>
      <c r="I17" s="116"/>
      <c r="L17" s="5"/>
      <c r="M17" s="69"/>
      <c r="N17" s="69"/>
      <c r="O17" s="69"/>
      <c r="Q17" s="69"/>
      <c r="R17" s="69"/>
      <c r="S17" s="71"/>
    </row>
    <row r="18" spans="2:20" ht="29.25" customHeight="1" x14ac:dyDescent="0.25">
      <c r="B18" s="279" t="s">
        <v>164</v>
      </c>
      <c r="C18" s="279"/>
      <c r="D18" s="279"/>
      <c r="E18" s="279"/>
      <c r="F18" s="279"/>
      <c r="G18" s="203"/>
      <c r="H18" s="203"/>
      <c r="I18" s="203"/>
      <c r="L18" s="5"/>
      <c r="M18" s="69"/>
      <c r="N18" s="69"/>
      <c r="O18" s="69"/>
      <c r="Q18" s="69"/>
      <c r="R18" s="69"/>
      <c r="S18" s="71"/>
    </row>
    <row r="19" spans="2:20" ht="15" customHeight="1" x14ac:dyDescent="0.25">
      <c r="B19" s="287" t="s">
        <v>163</v>
      </c>
      <c r="C19" s="279"/>
      <c r="D19" s="279"/>
      <c r="E19" s="279"/>
      <c r="F19" s="279"/>
      <c r="G19" s="203"/>
      <c r="H19" s="203"/>
      <c r="I19" s="203"/>
      <c r="L19" s="5"/>
      <c r="M19" s="69"/>
      <c r="N19" s="69"/>
      <c r="O19" s="69"/>
      <c r="Q19" s="69"/>
      <c r="R19" s="69"/>
      <c r="S19" s="71"/>
    </row>
    <row r="20" spans="2:20" ht="15" customHeight="1" x14ac:dyDescent="0.25">
      <c r="B20" s="205"/>
      <c r="C20" s="205"/>
      <c r="D20" s="205"/>
      <c r="E20" s="205"/>
      <c r="F20" s="205"/>
      <c r="G20" s="205"/>
      <c r="H20" s="205"/>
      <c r="I20" s="205"/>
      <c r="L20" s="5"/>
      <c r="M20" s="69"/>
      <c r="N20" s="69"/>
      <c r="O20" s="69"/>
      <c r="Q20" s="69"/>
      <c r="R20" s="69"/>
      <c r="S20" s="71"/>
    </row>
    <row r="21" spans="2:20" x14ac:dyDescent="0.25">
      <c r="B21" s="7" t="s">
        <v>109</v>
      </c>
      <c r="C21" s="106" t="s">
        <v>112</v>
      </c>
      <c r="D21" s="106" t="s">
        <v>113</v>
      </c>
      <c r="E21" s="113"/>
      <c r="F21" s="113"/>
      <c r="G21" s="122"/>
      <c r="H21" s="122"/>
      <c r="I21" s="116"/>
      <c r="L21" s="5"/>
      <c r="M21" s="69"/>
      <c r="N21" s="69"/>
      <c r="O21" s="69"/>
      <c r="Q21" s="69"/>
      <c r="R21" s="69"/>
      <c r="S21" s="71"/>
    </row>
    <row r="22" spans="2:20" x14ac:dyDescent="0.25">
      <c r="C22" s="96"/>
      <c r="D22" s="96"/>
      <c r="L22" s="5"/>
      <c r="M22" s="69"/>
      <c r="N22" s="69"/>
      <c r="O22" s="69"/>
      <c r="Q22" s="69"/>
      <c r="R22" s="69"/>
      <c r="S22" s="71"/>
    </row>
    <row r="23" spans="2:20" x14ac:dyDescent="0.25">
      <c r="B23" s="19" t="s">
        <v>111</v>
      </c>
      <c r="C23" s="96" t="s">
        <v>114</v>
      </c>
      <c r="D23" s="96" t="s">
        <v>120</v>
      </c>
      <c r="L23" s="5"/>
      <c r="M23" s="69"/>
      <c r="N23" s="69"/>
      <c r="O23" s="69"/>
      <c r="Q23" s="69"/>
      <c r="R23" s="69"/>
      <c r="S23" s="71"/>
    </row>
    <row r="24" spans="2:20" ht="15.75" x14ac:dyDescent="0.25">
      <c r="B24" s="206"/>
      <c r="C24" s="4"/>
      <c r="D24" s="4"/>
      <c r="L24" s="5"/>
      <c r="M24" s="69"/>
      <c r="N24" s="69"/>
      <c r="O24" s="69"/>
      <c r="Q24" s="69"/>
      <c r="R24" s="69"/>
      <c r="S24" s="71"/>
    </row>
    <row r="25" spans="2:20" x14ac:dyDescent="0.25">
      <c r="B25" s="274" t="s">
        <v>231</v>
      </c>
      <c r="C25" s="274"/>
      <c r="D25" s="274"/>
      <c r="E25" s="274"/>
      <c r="F25" s="274"/>
      <c r="G25" s="274"/>
      <c r="H25" s="274"/>
      <c r="L25" s="5"/>
      <c r="M25" s="69"/>
      <c r="N25" s="69"/>
      <c r="O25" s="69"/>
      <c r="Q25" s="69"/>
      <c r="R25" s="69"/>
      <c r="S25" s="71"/>
    </row>
    <row r="26" spans="2:20" x14ac:dyDescent="0.25">
      <c r="B26" s="254" t="s">
        <v>230</v>
      </c>
      <c r="C26" s="96"/>
      <c r="D26" s="96"/>
      <c r="L26" s="5"/>
      <c r="M26" s="69"/>
      <c r="N26" s="69"/>
      <c r="O26" s="69"/>
      <c r="Q26" s="69"/>
      <c r="R26" s="69"/>
      <c r="S26" s="71"/>
    </row>
    <row r="27" spans="2:20" x14ac:dyDescent="0.25">
      <c r="B27" s="131"/>
      <c r="C27" s="4"/>
      <c r="D27" s="4"/>
      <c r="L27" s="5"/>
      <c r="M27" s="69"/>
      <c r="N27" s="69"/>
      <c r="O27" s="69"/>
      <c r="Q27" s="69"/>
      <c r="R27" s="69"/>
      <c r="S27" s="71"/>
    </row>
    <row r="28" spans="2:20" ht="15" customHeight="1" x14ac:dyDescent="0.25">
      <c r="B28" s="181"/>
      <c r="C28" s="114"/>
      <c r="D28" s="114"/>
      <c r="E28" s="114"/>
      <c r="F28" s="114"/>
      <c r="G28" s="114"/>
      <c r="H28" s="114"/>
      <c r="I28" s="114"/>
      <c r="J28" s="114"/>
      <c r="K28" s="114"/>
      <c r="L28" s="114"/>
      <c r="M28" s="114"/>
      <c r="N28" s="114"/>
      <c r="O28" s="114"/>
      <c r="P28" s="114"/>
      <c r="Q28" s="174" t="s">
        <v>90</v>
      </c>
      <c r="R28" s="171"/>
      <c r="S28" s="172"/>
    </row>
    <row r="29" spans="2:20" ht="15" customHeight="1" x14ac:dyDescent="0.25">
      <c r="B29" s="183" t="s">
        <v>39</v>
      </c>
      <c r="C29" s="165" t="s">
        <v>2</v>
      </c>
      <c r="D29" s="165"/>
      <c r="E29" s="165" t="s">
        <v>34</v>
      </c>
      <c r="F29" s="165" t="s">
        <v>35</v>
      </c>
      <c r="G29" s="165"/>
      <c r="H29" s="165"/>
      <c r="I29" s="165"/>
      <c r="J29" s="165"/>
      <c r="K29" s="165"/>
      <c r="L29" s="165" t="s">
        <v>36</v>
      </c>
      <c r="M29" s="165" t="s">
        <v>37</v>
      </c>
      <c r="N29" s="48"/>
      <c r="O29" s="48"/>
      <c r="P29" s="48"/>
      <c r="Q29" s="55" t="s">
        <v>88</v>
      </c>
      <c r="R29" s="55"/>
      <c r="S29" s="56"/>
      <c r="T29" s="52"/>
    </row>
    <row r="30" spans="2:20" ht="15" customHeight="1" x14ac:dyDescent="0.25">
      <c r="B30" s="66"/>
      <c r="C30" s="9"/>
      <c r="D30" s="9"/>
      <c r="E30" s="9"/>
      <c r="F30" s="9"/>
      <c r="G30" s="9"/>
      <c r="H30" s="9"/>
      <c r="I30" s="9"/>
      <c r="J30" s="9"/>
      <c r="K30" s="9"/>
      <c r="L30" s="9"/>
      <c r="M30" s="9"/>
      <c r="N30" s="46"/>
      <c r="O30" s="46"/>
      <c r="P30" s="46"/>
      <c r="Q30" s="60"/>
      <c r="R30" s="51"/>
      <c r="S30" s="51"/>
      <c r="T30" s="52"/>
    </row>
    <row r="31" spans="2:20" x14ac:dyDescent="0.25">
      <c r="B31" s="66"/>
      <c r="C31" s="9"/>
      <c r="D31" s="9"/>
      <c r="E31" s="9"/>
      <c r="F31" s="9"/>
      <c r="G31" s="9"/>
      <c r="H31" s="9"/>
      <c r="I31" s="9"/>
      <c r="J31" s="9"/>
      <c r="K31" s="9"/>
      <c r="L31" s="9"/>
      <c r="M31" s="9"/>
      <c r="N31" s="46"/>
      <c r="O31" s="46"/>
      <c r="P31" s="46"/>
      <c r="T31" s="52"/>
    </row>
    <row r="32" spans="2:20" x14ac:dyDescent="0.25">
      <c r="C32" s="13"/>
      <c r="D32" s="13"/>
      <c r="E32" s="41"/>
      <c r="F32" s="72"/>
      <c r="G32" s="72"/>
      <c r="H32" s="72"/>
      <c r="I32" s="72"/>
      <c r="J32" s="72"/>
      <c r="K32" s="72"/>
      <c r="L32" s="33"/>
      <c r="M32" s="31"/>
      <c r="T32" s="52"/>
    </row>
    <row r="33" spans="2:16" x14ac:dyDescent="0.25">
      <c r="B33" s="12"/>
      <c r="C33" s="13"/>
      <c r="D33" s="13"/>
      <c r="E33" s="14"/>
      <c r="F33" s="15"/>
      <c r="G33" s="15"/>
      <c r="H33" s="15"/>
      <c r="I33" s="15"/>
      <c r="J33" s="15"/>
      <c r="K33" s="15"/>
      <c r="L33" s="16"/>
      <c r="M33" s="31"/>
      <c r="N33" s="18"/>
      <c r="O33" s="18"/>
      <c r="P33" s="18"/>
    </row>
    <row r="34" spans="2:16" x14ac:dyDescent="0.25">
      <c r="B34" s="12"/>
      <c r="C34" s="13"/>
      <c r="D34" s="13"/>
      <c r="E34" s="14"/>
      <c r="F34" s="15"/>
      <c r="G34" s="15"/>
      <c r="H34" s="15"/>
      <c r="I34" s="15"/>
      <c r="J34" s="15"/>
      <c r="K34" s="15"/>
      <c r="L34" s="16"/>
      <c r="M34" s="31"/>
      <c r="N34" s="18"/>
      <c r="O34" s="18"/>
      <c r="P34" s="18"/>
    </row>
    <row r="35" spans="2:16" x14ac:dyDescent="0.25">
      <c r="B35" s="12"/>
      <c r="C35" s="13"/>
      <c r="D35" s="13"/>
      <c r="E35" s="14"/>
      <c r="F35" s="15"/>
      <c r="G35" s="15"/>
      <c r="H35" s="15"/>
      <c r="I35" s="15"/>
      <c r="J35" s="15"/>
      <c r="K35" s="15"/>
      <c r="L35" s="16"/>
      <c r="M35" s="31"/>
      <c r="N35" s="18"/>
      <c r="O35" s="18"/>
      <c r="P35" s="18"/>
    </row>
    <row r="36" spans="2:16" x14ac:dyDescent="0.25">
      <c r="B36" s="12"/>
      <c r="C36" s="13"/>
      <c r="D36" s="13"/>
      <c r="E36" s="14"/>
      <c r="F36" s="15"/>
      <c r="G36" s="15"/>
      <c r="H36" s="15"/>
      <c r="I36" s="15"/>
      <c r="J36" s="15"/>
      <c r="K36" s="15"/>
      <c r="L36" s="16"/>
      <c r="M36" s="31"/>
      <c r="N36" s="18"/>
      <c r="O36" s="18"/>
      <c r="P36" s="18"/>
    </row>
  </sheetData>
  <mergeCells count="7">
    <mergeCell ref="B25:H25"/>
    <mergeCell ref="B19:F19"/>
    <mergeCell ref="Q2:S2"/>
    <mergeCell ref="Q1:S1"/>
    <mergeCell ref="B14:F14"/>
    <mergeCell ref="B16:F16"/>
    <mergeCell ref="B18:F18"/>
  </mergeCells>
  <hyperlinks>
    <hyperlink ref="B19" r:id="rId1" xr:uid="{00000000-0004-0000-1200-000000000000}"/>
  </hyperlinks>
  <printOptions horizontalCentered="1" gridLines="1"/>
  <pageMargins left="0" right="0" top="0.75" bottom="0.75" header="0.3" footer="0.3"/>
  <pageSetup scale="54"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0"/>
  <sheetViews>
    <sheetView topLeftCell="K1" zoomScale="90" zoomScaleNormal="90" workbookViewId="0">
      <selection activeCell="Q7" sqref="Q7"/>
    </sheetView>
  </sheetViews>
  <sheetFormatPr defaultColWidth="9.140625" defaultRowHeight="15" x14ac:dyDescent="0.25"/>
  <cols>
    <col min="1" max="1" width="15.42578125" style="2" hidden="1" customWidth="1"/>
    <col min="2" max="2" width="59.7109375" style="2" customWidth="1"/>
    <col min="3" max="3" width="30.85546875" style="2" customWidth="1"/>
    <col min="4" max="4" width="13.7109375" style="2" customWidth="1"/>
    <col min="5" max="5" width="17" style="2" customWidth="1"/>
    <col min="6" max="6" width="20.85546875" style="2" customWidth="1"/>
    <col min="7" max="7" width="10.140625" style="2" customWidth="1"/>
    <col min="8" max="8" width="11.5703125" style="2" customWidth="1"/>
    <col min="9" max="9" width="13.28515625" style="2" customWidth="1"/>
    <col min="10" max="10" width="14.7109375" style="2" customWidth="1"/>
    <col min="11" max="11" width="10.42578125" style="2" customWidth="1"/>
    <col min="12" max="12" width="16.28515625" style="2" customWidth="1"/>
    <col min="13" max="13" width="13.28515625" style="2" customWidth="1"/>
    <col min="14" max="14" width="13.7109375" style="2" customWidth="1"/>
    <col min="15" max="15" width="14.42578125" style="2" customWidth="1"/>
    <col min="16" max="16" width="3.140625" style="2" customWidth="1"/>
    <col min="17" max="17" width="19.140625" style="2" customWidth="1"/>
    <col min="18" max="18" width="14.140625" style="2" customWidth="1"/>
    <col min="19" max="19" width="16.7109375" style="2" customWidth="1"/>
    <col min="20" max="16384" width="9.140625" style="2"/>
  </cols>
  <sheetData>
    <row r="1" spans="1:20" ht="18" customHeight="1" x14ac:dyDescent="0.25">
      <c r="B1" s="1" t="s">
        <v>42</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60</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105</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4" customHeight="1" x14ac:dyDescent="0.25">
      <c r="A7" s="2">
        <v>4201</v>
      </c>
      <c r="B7" s="2" t="s">
        <v>8</v>
      </c>
      <c r="C7" s="96" t="s">
        <v>106</v>
      </c>
      <c r="D7" s="96" t="s">
        <v>246</v>
      </c>
      <c r="E7" s="2" t="s">
        <v>215</v>
      </c>
      <c r="F7" s="2" t="s">
        <v>7</v>
      </c>
      <c r="G7" s="195">
        <v>2.81E-2</v>
      </c>
      <c r="H7" s="195">
        <v>0.1641</v>
      </c>
      <c r="I7" s="196">
        <v>44012</v>
      </c>
      <c r="J7" s="196">
        <v>44013</v>
      </c>
      <c r="K7" s="198">
        <v>43647</v>
      </c>
      <c r="L7" s="197" t="s">
        <v>217</v>
      </c>
      <c r="M7" s="68">
        <v>242495</v>
      </c>
      <c r="N7" s="70"/>
      <c r="O7" s="70">
        <f>M7+N7</f>
        <v>242495</v>
      </c>
      <c r="P7" s="70"/>
      <c r="Q7" s="70">
        <f>50306.93+77194.53+18377.37+18513.2+17316.99+18505.31+17936.19+17936.26</f>
        <v>236086.78</v>
      </c>
      <c r="R7" s="70"/>
      <c r="S7" s="71">
        <f t="shared" ref="S7:S9" si="0">Q7+R7</f>
        <v>236086.78</v>
      </c>
    </row>
    <row r="8" spans="1:20" ht="36.75" customHeight="1" x14ac:dyDescent="0.25">
      <c r="A8" s="2">
        <v>4253</v>
      </c>
      <c r="B8" s="2" t="s">
        <v>129</v>
      </c>
      <c r="C8" s="99" t="s">
        <v>123</v>
      </c>
      <c r="D8" s="97" t="s">
        <v>251</v>
      </c>
      <c r="E8" s="2" t="s">
        <v>216</v>
      </c>
      <c r="F8" s="2" t="s">
        <v>7</v>
      </c>
      <c r="G8" s="195">
        <f>+G7</f>
        <v>2.81E-2</v>
      </c>
      <c r="H8" s="195">
        <f t="shared" ref="H8" si="1">+H7</f>
        <v>0.1641</v>
      </c>
      <c r="I8" s="196">
        <f>+I7</f>
        <v>44012</v>
      </c>
      <c r="J8" s="196">
        <f t="shared" ref="J8:L8" si="2">+J7</f>
        <v>44013</v>
      </c>
      <c r="K8" s="196">
        <f t="shared" si="2"/>
        <v>43647</v>
      </c>
      <c r="L8" s="198" t="str">
        <f t="shared" si="2"/>
        <v>07/01/19 - 06/30/20</v>
      </c>
      <c r="M8" s="68">
        <v>12415.16</v>
      </c>
      <c r="N8" s="70">
        <v>2397.4299999999998</v>
      </c>
      <c r="O8" s="70">
        <f>M8+N8</f>
        <v>14812.59</v>
      </c>
      <c r="P8" s="70"/>
      <c r="Q8" s="70">
        <f>12415.16+2397.43</f>
        <v>14812.59</v>
      </c>
      <c r="R8" s="70"/>
      <c r="S8" s="71">
        <f t="shared" si="0"/>
        <v>14812.59</v>
      </c>
    </row>
    <row r="9" spans="1:20" ht="39" customHeight="1" x14ac:dyDescent="0.25">
      <c r="A9" s="2">
        <v>4451</v>
      </c>
      <c r="B9" s="2" t="s">
        <v>22</v>
      </c>
      <c r="C9" s="99" t="s">
        <v>198</v>
      </c>
      <c r="D9" s="96" t="s">
        <v>278</v>
      </c>
      <c r="E9" s="2" t="s">
        <v>218</v>
      </c>
      <c r="F9" s="2" t="s">
        <v>7</v>
      </c>
      <c r="G9" s="195">
        <f>+G8</f>
        <v>2.81E-2</v>
      </c>
      <c r="H9" s="195">
        <f>+H8</f>
        <v>0.1641</v>
      </c>
      <c r="I9" s="196">
        <f>+I8</f>
        <v>44012</v>
      </c>
      <c r="J9" s="196">
        <f>+J8</f>
        <v>44013</v>
      </c>
      <c r="K9" s="198">
        <f>+K8</f>
        <v>43647</v>
      </c>
      <c r="L9" s="198" t="str">
        <f>+L8</f>
        <v>07/01/19 - 06/30/20</v>
      </c>
      <c r="M9" s="68">
        <v>2547</v>
      </c>
      <c r="N9" s="245"/>
      <c r="O9" s="70">
        <f t="shared" ref="O9" si="3">M9+N9</f>
        <v>2547</v>
      </c>
      <c r="P9" s="70"/>
      <c r="Q9" s="70">
        <v>2547</v>
      </c>
      <c r="R9" s="70"/>
      <c r="S9" s="71">
        <f t="shared" si="0"/>
        <v>2547</v>
      </c>
    </row>
    <row r="10" spans="1:20" x14ac:dyDescent="0.25">
      <c r="C10" s="96"/>
      <c r="D10" s="96"/>
      <c r="E10" s="79"/>
      <c r="G10" s="195"/>
      <c r="H10" s="195"/>
      <c r="I10" s="196"/>
      <c r="J10" s="196"/>
      <c r="K10" s="198"/>
      <c r="L10" s="197"/>
      <c r="M10" s="25"/>
      <c r="N10" s="25"/>
      <c r="O10" s="25"/>
      <c r="P10" s="10"/>
      <c r="Q10" s="25"/>
      <c r="R10" s="25"/>
      <c r="S10" s="26"/>
    </row>
    <row r="11" spans="1:20" x14ac:dyDescent="0.25">
      <c r="B11" s="29"/>
      <c r="C11" s="96"/>
      <c r="D11" s="96"/>
      <c r="K11" s="97"/>
      <c r="L11" s="5" t="s">
        <v>38</v>
      </c>
      <c r="M11" s="69">
        <f>SUM(M7:M10)</f>
        <v>257457.16</v>
      </c>
      <c r="N11" s="80">
        <f t="shared" ref="N11:S11" si="4">SUM(N7:N10)</f>
        <v>2397.4299999999998</v>
      </c>
      <c r="O11" s="69">
        <f>SUM(O7:O10)</f>
        <v>259854.59</v>
      </c>
      <c r="P11" s="69"/>
      <c r="Q11" s="69">
        <f t="shared" si="4"/>
        <v>253446.37</v>
      </c>
      <c r="R11" s="69">
        <f t="shared" si="4"/>
        <v>0</v>
      </c>
      <c r="S11" s="23">
        <f t="shared" si="4"/>
        <v>253446.37</v>
      </c>
    </row>
    <row r="12" spans="1:20" x14ac:dyDescent="0.25">
      <c r="B12" s="29"/>
      <c r="C12" s="96"/>
      <c r="D12" s="96"/>
      <c r="K12" s="97"/>
      <c r="L12" s="5"/>
      <c r="M12" s="69"/>
      <c r="N12" s="69"/>
      <c r="O12" s="69"/>
      <c r="P12" s="69"/>
      <c r="Q12" s="69"/>
      <c r="R12" s="69"/>
      <c r="S12" s="71"/>
    </row>
    <row r="13" spans="1:20" x14ac:dyDescent="0.25">
      <c r="B13" s="8" t="s">
        <v>126</v>
      </c>
      <c r="C13" s="96"/>
      <c r="D13" s="96"/>
      <c r="K13" s="97"/>
      <c r="L13" s="5"/>
      <c r="S13" s="71"/>
    </row>
    <row r="14" spans="1:20" ht="33" customHeight="1" x14ac:dyDescent="0.25">
      <c r="B14" s="282" t="s">
        <v>127</v>
      </c>
      <c r="C14" s="282"/>
      <c r="D14" s="282"/>
      <c r="E14" s="282"/>
      <c r="F14" s="282"/>
      <c r="G14" s="124"/>
      <c r="H14" s="124"/>
      <c r="I14" s="118"/>
      <c r="K14" s="97"/>
      <c r="L14" s="5"/>
      <c r="M14" s="69"/>
      <c r="N14" s="69"/>
      <c r="O14" s="69"/>
      <c r="P14" s="29"/>
      <c r="Q14" s="69"/>
      <c r="R14" s="69"/>
      <c r="S14" s="71"/>
    </row>
    <row r="15" spans="1:20" ht="15" customHeight="1" x14ac:dyDescent="0.25">
      <c r="B15" s="105"/>
      <c r="C15" s="96"/>
      <c r="D15" s="96"/>
      <c r="K15" s="97"/>
      <c r="L15" s="5"/>
      <c r="M15" s="69"/>
      <c r="N15" s="69"/>
      <c r="O15" s="69"/>
      <c r="Q15" s="69"/>
      <c r="R15" s="69"/>
      <c r="S15" s="71"/>
    </row>
    <row r="16" spans="1:20" ht="42.75" customHeight="1" x14ac:dyDescent="0.25">
      <c r="B16" s="279" t="s">
        <v>130</v>
      </c>
      <c r="C16" s="279"/>
      <c r="D16" s="279"/>
      <c r="E16" s="279"/>
      <c r="F16" s="279"/>
      <c r="G16" s="122"/>
      <c r="H16" s="122"/>
      <c r="I16" s="116"/>
      <c r="K16" s="97"/>
      <c r="L16" s="5"/>
      <c r="M16" s="69"/>
      <c r="N16" s="69"/>
      <c r="O16" s="69"/>
      <c r="Q16" s="69"/>
      <c r="R16" s="69"/>
      <c r="S16" s="71"/>
    </row>
    <row r="17" spans="2:20" x14ac:dyDescent="0.25">
      <c r="C17" s="96"/>
      <c r="D17" s="96"/>
      <c r="K17" s="97"/>
      <c r="L17" s="5"/>
      <c r="M17" s="69"/>
      <c r="N17" s="69"/>
      <c r="O17" s="69"/>
      <c r="Q17" s="69"/>
      <c r="R17" s="69"/>
      <c r="S17" s="71"/>
    </row>
    <row r="18" spans="2:20" ht="29.25" customHeight="1" x14ac:dyDescent="0.25">
      <c r="B18" s="284" t="s">
        <v>164</v>
      </c>
      <c r="C18" s="284"/>
      <c r="D18" s="284"/>
      <c r="E18" s="284"/>
      <c r="F18" s="284"/>
      <c r="K18" s="97"/>
      <c r="L18" s="5"/>
      <c r="M18" s="69"/>
      <c r="N18" s="69"/>
      <c r="O18" s="69"/>
      <c r="Q18" s="69"/>
      <c r="R18" s="69"/>
      <c r="S18" s="71"/>
    </row>
    <row r="19" spans="2:20" x14ac:dyDescent="0.25">
      <c r="B19" s="201" t="s">
        <v>163</v>
      </c>
      <c r="C19" s="96"/>
      <c r="D19" s="96"/>
      <c r="K19" s="97"/>
      <c r="L19" s="5"/>
      <c r="M19" s="69"/>
      <c r="N19" s="69"/>
      <c r="O19" s="69"/>
      <c r="Q19" s="69"/>
      <c r="R19" s="69"/>
      <c r="S19" s="71"/>
    </row>
    <row r="20" spans="2:20" x14ac:dyDescent="0.25">
      <c r="C20" s="96"/>
      <c r="D20" s="96"/>
      <c r="K20" s="97"/>
      <c r="L20" s="5"/>
      <c r="M20" s="69"/>
      <c r="N20" s="69"/>
      <c r="O20" s="69"/>
      <c r="Q20" s="69"/>
      <c r="R20" s="69"/>
      <c r="S20" s="71"/>
    </row>
    <row r="21" spans="2:20" x14ac:dyDescent="0.25">
      <c r="B21" s="7" t="s">
        <v>109</v>
      </c>
      <c r="C21" s="106" t="s">
        <v>112</v>
      </c>
      <c r="D21" s="106" t="s">
        <v>113</v>
      </c>
      <c r="K21" s="97"/>
      <c r="L21" s="5"/>
      <c r="M21" s="69"/>
      <c r="N21" s="69"/>
      <c r="O21" s="69"/>
      <c r="Q21" s="69"/>
      <c r="R21" s="69"/>
      <c r="S21" s="71"/>
    </row>
    <row r="22" spans="2:20" x14ac:dyDescent="0.25">
      <c r="B22" s="2" t="s">
        <v>110</v>
      </c>
      <c r="C22" s="96" t="s">
        <v>117</v>
      </c>
      <c r="D22" s="96" t="s">
        <v>119</v>
      </c>
      <c r="K22" s="97"/>
      <c r="L22" s="5"/>
      <c r="M22" s="69"/>
      <c r="N22" s="69"/>
      <c r="O22" s="69"/>
      <c r="Q22" s="69"/>
      <c r="R22" s="69"/>
      <c r="S22" s="71"/>
    </row>
    <row r="23" spans="2:20" x14ac:dyDescent="0.25">
      <c r="B23" s="2" t="s">
        <v>111</v>
      </c>
      <c r="C23" s="96" t="s">
        <v>114</v>
      </c>
      <c r="D23" s="96" t="s">
        <v>120</v>
      </c>
      <c r="K23" s="97"/>
      <c r="L23" s="5"/>
      <c r="M23" s="69"/>
      <c r="N23" s="69"/>
      <c r="O23" s="69"/>
      <c r="Q23" s="69"/>
      <c r="R23" s="69"/>
      <c r="S23" s="71"/>
    </row>
    <row r="24" spans="2:20" x14ac:dyDescent="0.25">
      <c r="B24" s="2" t="s">
        <v>115</v>
      </c>
      <c r="C24" s="96" t="s">
        <v>189</v>
      </c>
      <c r="D24" s="96" t="s">
        <v>190</v>
      </c>
      <c r="K24" s="97"/>
      <c r="L24" s="5"/>
      <c r="M24" s="69"/>
      <c r="N24" s="69"/>
      <c r="O24" s="69"/>
      <c r="Q24" s="69"/>
      <c r="R24" s="69"/>
      <c r="S24" s="71"/>
    </row>
    <row r="25" spans="2:20" hidden="1" x14ac:dyDescent="0.25">
      <c r="B25" s="2" t="s">
        <v>116</v>
      </c>
      <c r="C25" s="96" t="s">
        <v>118</v>
      </c>
      <c r="D25" s="96" t="s">
        <v>121</v>
      </c>
      <c r="L25" s="5"/>
      <c r="M25" s="69"/>
      <c r="N25" s="69"/>
      <c r="O25" s="69"/>
      <c r="Q25" s="69"/>
      <c r="R25" s="69"/>
      <c r="S25" s="71"/>
    </row>
    <row r="26" spans="2:20" x14ac:dyDescent="0.25">
      <c r="C26" s="96"/>
      <c r="D26" s="96"/>
      <c r="L26" s="5"/>
      <c r="M26" s="69"/>
      <c r="N26" s="69"/>
      <c r="O26" s="69"/>
      <c r="Q26" s="69"/>
      <c r="R26" s="69"/>
      <c r="S26" s="71"/>
    </row>
    <row r="27" spans="2:20" x14ac:dyDescent="0.25">
      <c r="C27" s="96"/>
      <c r="D27" s="96"/>
      <c r="L27" s="5"/>
      <c r="M27" s="69"/>
      <c r="N27" s="69"/>
      <c r="O27" s="69"/>
      <c r="Q27" s="69"/>
      <c r="R27" s="69"/>
      <c r="S27" s="71"/>
    </row>
    <row r="28" spans="2:20" ht="15" customHeight="1" x14ac:dyDescent="0.25">
      <c r="B28" s="274" t="s">
        <v>231</v>
      </c>
      <c r="C28" s="274"/>
      <c r="D28" s="274"/>
      <c r="E28" s="274"/>
      <c r="F28" s="274"/>
      <c r="G28" s="274"/>
      <c r="H28" s="274"/>
      <c r="L28" s="5"/>
      <c r="M28" s="69"/>
      <c r="N28" s="69"/>
      <c r="O28" s="69"/>
      <c r="Q28" s="69"/>
      <c r="R28" s="69"/>
      <c r="S28" s="71"/>
    </row>
    <row r="29" spans="2:20" ht="15" customHeight="1" x14ac:dyDescent="0.25">
      <c r="B29" s="254" t="s">
        <v>230</v>
      </c>
      <c r="C29" s="96"/>
      <c r="D29" s="96"/>
      <c r="L29" s="5"/>
      <c r="M29" s="69"/>
      <c r="N29" s="69"/>
      <c r="O29" s="69"/>
      <c r="Q29" s="69"/>
      <c r="R29" s="69"/>
      <c r="S29" s="71"/>
    </row>
    <row r="30" spans="2:20" x14ac:dyDescent="0.25">
      <c r="B30" s="10"/>
      <c r="C30" s="98"/>
      <c r="D30" s="98"/>
      <c r="E30" s="10"/>
      <c r="F30" s="10"/>
      <c r="G30" s="10"/>
      <c r="H30" s="10"/>
      <c r="I30" s="10"/>
      <c r="J30" s="10"/>
      <c r="K30" s="10"/>
      <c r="L30" s="29"/>
      <c r="M30" s="29"/>
      <c r="N30" s="49"/>
      <c r="O30" s="49"/>
      <c r="P30" s="49"/>
      <c r="Q30" s="60"/>
      <c r="R30" s="50"/>
      <c r="S30" s="173"/>
      <c r="T30" s="52"/>
    </row>
    <row r="31" spans="2:20" ht="15" customHeight="1" x14ac:dyDescent="0.25">
      <c r="L31" s="114"/>
      <c r="M31" s="114"/>
      <c r="N31" s="114"/>
      <c r="O31" s="114"/>
      <c r="P31" s="114"/>
      <c r="Q31" s="174" t="s">
        <v>90</v>
      </c>
      <c r="R31" s="171"/>
      <c r="S31" s="172"/>
      <c r="T31" s="52"/>
    </row>
    <row r="32" spans="2:20" ht="15" customHeight="1" x14ac:dyDescent="0.25">
      <c r="B32" s="17" t="s">
        <v>39</v>
      </c>
      <c r="C32" s="100" t="s">
        <v>2</v>
      </c>
      <c r="D32" s="100" t="s">
        <v>34</v>
      </c>
      <c r="E32" s="134" t="s">
        <v>35</v>
      </c>
      <c r="F32" s="100" t="s">
        <v>36</v>
      </c>
      <c r="G32" s="283" t="s">
        <v>37</v>
      </c>
      <c r="H32" s="283"/>
      <c r="I32" s="283"/>
      <c r="J32" s="100"/>
      <c r="K32" s="100"/>
      <c r="L32" s="10"/>
      <c r="M32" s="10"/>
      <c r="N32" s="10"/>
      <c r="O32" s="10"/>
      <c r="P32" s="10"/>
      <c r="Q32" s="55" t="s">
        <v>88</v>
      </c>
      <c r="R32" s="10"/>
      <c r="S32" s="28"/>
    </row>
    <row r="33" spans="3:12" x14ac:dyDescent="0.25">
      <c r="C33" s="97"/>
      <c r="D33" s="97"/>
      <c r="E33" s="135"/>
      <c r="F33" s="136"/>
      <c r="G33" s="280"/>
      <c r="H33" s="281"/>
      <c r="I33" s="281"/>
      <c r="J33" s="281"/>
      <c r="K33" s="65"/>
      <c r="L33" s="65"/>
    </row>
    <row r="34" spans="3:12" x14ac:dyDescent="0.25">
      <c r="C34" s="97"/>
      <c r="D34" s="97"/>
      <c r="E34" s="135"/>
      <c r="F34" s="136"/>
      <c r="G34" s="63"/>
      <c r="H34" s="63"/>
      <c r="I34" s="63"/>
      <c r="J34" s="63"/>
      <c r="K34" s="63"/>
      <c r="L34" s="104"/>
    </row>
    <row r="35" spans="3:12" x14ac:dyDescent="0.25">
      <c r="C35" s="97"/>
      <c r="D35" s="97"/>
      <c r="E35" s="135"/>
      <c r="F35" s="137"/>
      <c r="G35" s="64"/>
      <c r="H35" s="64"/>
      <c r="I35" s="64"/>
      <c r="J35" s="64"/>
      <c r="K35" s="64"/>
      <c r="L35" s="64"/>
    </row>
    <row r="36" spans="3:12" x14ac:dyDescent="0.25">
      <c r="C36" s="97"/>
      <c r="D36" s="97"/>
      <c r="E36" s="135"/>
      <c r="F36" s="158"/>
    </row>
    <row r="37" spans="3:12" x14ac:dyDescent="0.25">
      <c r="C37" s="97"/>
      <c r="D37" s="97"/>
      <c r="E37" s="135"/>
      <c r="F37" s="158"/>
    </row>
    <row r="38" spans="3:12" x14ac:dyDescent="0.25">
      <c r="C38" s="97"/>
      <c r="D38" s="97"/>
      <c r="E38" s="135"/>
      <c r="F38" s="158"/>
    </row>
    <row r="39" spans="3:12" x14ac:dyDescent="0.25">
      <c r="C39" s="97"/>
      <c r="D39" s="97"/>
      <c r="E39" s="135"/>
      <c r="F39" s="97"/>
    </row>
    <row r="40" spans="3:12" x14ac:dyDescent="0.25">
      <c r="C40" s="97"/>
      <c r="D40" s="97"/>
      <c r="E40" s="135"/>
      <c r="F40" s="97"/>
    </row>
    <row r="41" spans="3:12" x14ac:dyDescent="0.25">
      <c r="C41" s="97"/>
      <c r="D41" s="8" t="s">
        <v>23</v>
      </c>
      <c r="E41" s="138">
        <f>SUM(E33:E39)</f>
        <v>0</v>
      </c>
      <c r="F41" s="97"/>
    </row>
    <row r="42" spans="3:12" x14ac:dyDescent="0.25">
      <c r="E42" s="135"/>
      <c r="F42" s="97"/>
    </row>
    <row r="43" spans="3:12" x14ac:dyDescent="0.25">
      <c r="E43" s="135"/>
      <c r="F43" s="97"/>
    </row>
    <row r="44" spans="3:12" x14ac:dyDescent="0.25">
      <c r="E44" s="135"/>
    </row>
    <row r="45" spans="3:12" x14ac:dyDescent="0.25">
      <c r="E45" s="135"/>
    </row>
    <row r="46" spans="3:12" x14ac:dyDescent="0.25">
      <c r="E46" s="135"/>
    </row>
    <row r="47" spans="3:12" x14ac:dyDescent="0.25">
      <c r="E47" s="135"/>
    </row>
    <row r="48" spans="3:12" x14ac:dyDescent="0.25">
      <c r="E48" s="135"/>
    </row>
    <row r="49" spans="5:5" x14ac:dyDescent="0.25">
      <c r="E49" s="135"/>
    </row>
    <row r="50" spans="5:5" x14ac:dyDescent="0.25">
      <c r="E50" s="135"/>
    </row>
  </sheetData>
  <mergeCells count="8">
    <mergeCell ref="G33:J33"/>
    <mergeCell ref="Q1:S1"/>
    <mergeCell ref="Q2:S2"/>
    <mergeCell ref="B16:F16"/>
    <mergeCell ref="B14:F14"/>
    <mergeCell ref="G32:I32"/>
    <mergeCell ref="B18:F18"/>
    <mergeCell ref="B28:H28"/>
  </mergeCells>
  <hyperlinks>
    <hyperlink ref="B19" r:id="rId1" xr:uid="{00000000-0004-0000-0100-000000000000}"/>
  </hyperlinks>
  <printOptions horizontalCentered="1" gridLines="1"/>
  <pageMargins left="0" right="0" top="0.75" bottom="0.75" header="0.3" footer="0.3"/>
  <pageSetup scale="45" orientation="landscape"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37"/>
  <sheetViews>
    <sheetView topLeftCell="N1" zoomScale="90" zoomScaleNormal="90" workbookViewId="0">
      <selection activeCell="Q8" sqref="Q8"/>
    </sheetView>
  </sheetViews>
  <sheetFormatPr defaultColWidth="9.140625" defaultRowHeight="15" x14ac:dyDescent="0.25"/>
  <cols>
    <col min="1" max="1" width="9.140625" style="2" hidden="1" customWidth="1"/>
    <col min="2" max="2" width="53.28515625" style="2" customWidth="1"/>
    <col min="3" max="3" width="26.85546875" style="2" customWidth="1"/>
    <col min="4" max="4" width="13.7109375" style="2" customWidth="1"/>
    <col min="5" max="5" width="17.57031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8" t="s">
        <v>10</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53</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7.75" customHeight="1" x14ac:dyDescent="0.25">
      <c r="B7" s="2" t="s">
        <v>8</v>
      </c>
      <c r="C7" s="96" t="s">
        <v>106</v>
      </c>
      <c r="D7" s="96" t="s">
        <v>246</v>
      </c>
      <c r="E7" s="2" t="s">
        <v>215</v>
      </c>
      <c r="F7" s="2" t="s">
        <v>7</v>
      </c>
      <c r="G7" s="195">
        <v>2.81E-2</v>
      </c>
      <c r="H7" s="195">
        <v>0.1641</v>
      </c>
      <c r="I7" s="196">
        <v>44012</v>
      </c>
      <c r="J7" s="196">
        <v>44013</v>
      </c>
      <c r="K7" s="196">
        <v>43647</v>
      </c>
      <c r="L7" s="197" t="s">
        <v>217</v>
      </c>
      <c r="M7" s="68">
        <v>29880.9</v>
      </c>
      <c r="N7" s="69">
        <f>10546.2-1171.8</f>
        <v>9374.4000000000015</v>
      </c>
      <c r="O7" s="69">
        <f>M7+N7</f>
        <v>39255.300000000003</v>
      </c>
      <c r="P7" s="69"/>
      <c r="Q7" s="69">
        <f>3660.18+13996.65+15940.81</f>
        <v>33597.64</v>
      </c>
      <c r="R7" s="69"/>
      <c r="S7" s="71">
        <f>Q7+R7</f>
        <v>33597.64</v>
      </c>
    </row>
    <row r="8" spans="1:20" ht="30" customHeight="1" x14ac:dyDescent="0.25">
      <c r="B8" s="2" t="s">
        <v>129</v>
      </c>
      <c r="C8" s="237" t="s">
        <v>123</v>
      </c>
      <c r="D8" s="97" t="s">
        <v>251</v>
      </c>
      <c r="E8" s="2" t="s">
        <v>216</v>
      </c>
      <c r="F8" s="2" t="s">
        <v>7</v>
      </c>
      <c r="G8" s="195">
        <f>+G7</f>
        <v>2.81E-2</v>
      </c>
      <c r="H8" s="195">
        <f t="shared" ref="H8" si="0">+H7</f>
        <v>0.1641</v>
      </c>
      <c r="I8" s="196">
        <f>+I7</f>
        <v>44012</v>
      </c>
      <c r="J8" s="196">
        <f>+J7</f>
        <v>44013</v>
      </c>
      <c r="K8" s="196">
        <f>+K7</f>
        <v>43647</v>
      </c>
      <c r="L8" s="214" t="str">
        <f>+L7</f>
        <v>07/01/19 - 06/30/20</v>
      </c>
      <c r="M8" s="68">
        <v>4861.03</v>
      </c>
      <c r="N8" s="69">
        <f>4162.95+2979.59</f>
        <v>7142.54</v>
      </c>
      <c r="O8" s="69">
        <f>M8+N8</f>
        <v>12003.57</v>
      </c>
      <c r="P8" s="69"/>
      <c r="Q8" s="69">
        <f>4861.03+4162.95+2979.59</f>
        <v>12003.57</v>
      </c>
      <c r="R8" s="69"/>
      <c r="S8" s="71">
        <f>Q8+R8</f>
        <v>12003.57</v>
      </c>
    </row>
    <row r="9" spans="1:20" x14ac:dyDescent="0.25">
      <c r="C9" s="96"/>
      <c r="D9" s="96"/>
      <c r="G9" s="212"/>
      <c r="H9" s="195"/>
      <c r="I9" s="196"/>
      <c r="J9" s="196"/>
      <c r="K9" s="196"/>
      <c r="L9" s="197"/>
      <c r="M9" s="10"/>
      <c r="N9" s="10"/>
      <c r="O9" s="10"/>
      <c r="P9" s="29"/>
      <c r="Q9" s="10"/>
      <c r="R9" s="10"/>
      <c r="S9" s="28"/>
    </row>
    <row r="10" spans="1:20" x14ac:dyDescent="0.25">
      <c r="C10" s="96"/>
      <c r="D10" s="96"/>
      <c r="I10" s="121"/>
      <c r="J10" s="121"/>
      <c r="K10" s="121"/>
      <c r="L10" s="5" t="s">
        <v>38</v>
      </c>
      <c r="M10" s="69">
        <f>SUM(M7:M9)</f>
        <v>34741.93</v>
      </c>
      <c r="N10" s="69">
        <f>SUM(N7:N9)</f>
        <v>16516.940000000002</v>
      </c>
      <c r="O10" s="69">
        <f>SUM(O7:O9)</f>
        <v>51258.87</v>
      </c>
      <c r="Q10" s="69">
        <f>SUM(Q7:Q9)</f>
        <v>45601.21</v>
      </c>
      <c r="R10" s="69">
        <f>SUM(R7:R9)</f>
        <v>0</v>
      </c>
      <c r="S10" s="71">
        <f>SUM(S7:S9)</f>
        <v>45601.21</v>
      </c>
    </row>
    <row r="11" spans="1:20" x14ac:dyDescent="0.25">
      <c r="C11" s="96"/>
      <c r="D11" s="96"/>
      <c r="L11" s="5"/>
      <c r="M11" s="69"/>
      <c r="N11" s="69"/>
      <c r="O11" s="69"/>
      <c r="Q11" s="69"/>
      <c r="R11" s="69"/>
      <c r="S11" s="71"/>
    </row>
    <row r="12" spans="1:20" x14ac:dyDescent="0.25">
      <c r="C12" s="96"/>
      <c r="D12" s="96"/>
      <c r="L12" s="5"/>
      <c r="M12" s="69"/>
      <c r="N12" s="69"/>
      <c r="O12" s="69"/>
      <c r="Q12" s="69"/>
      <c r="R12" s="69"/>
      <c r="S12" s="71"/>
    </row>
    <row r="13" spans="1:20" x14ac:dyDescent="0.25">
      <c r="B13" s="8" t="s">
        <v>126</v>
      </c>
      <c r="C13" s="96"/>
      <c r="D13" s="96"/>
      <c r="L13" s="5"/>
      <c r="M13" s="69"/>
      <c r="N13" s="69"/>
      <c r="O13" s="69"/>
      <c r="Q13" s="69"/>
      <c r="R13" s="69"/>
      <c r="S13" s="71"/>
    </row>
    <row r="14" spans="1:20" ht="33"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44.25" customHeight="1" x14ac:dyDescent="0.25">
      <c r="B16" s="279" t="s">
        <v>130</v>
      </c>
      <c r="C16" s="279"/>
      <c r="D16" s="279"/>
      <c r="E16" s="279"/>
      <c r="F16" s="279"/>
      <c r="G16" s="122"/>
      <c r="H16" s="122"/>
      <c r="I16" s="116"/>
      <c r="L16" s="5"/>
      <c r="M16" s="69"/>
      <c r="N16" s="69"/>
      <c r="O16" s="69"/>
      <c r="Q16" s="69"/>
      <c r="R16" s="69"/>
      <c r="S16" s="71"/>
    </row>
    <row r="17" spans="2:20" x14ac:dyDescent="0.25">
      <c r="B17" s="113"/>
      <c r="C17" s="113"/>
      <c r="D17" s="113"/>
      <c r="E17" s="113"/>
      <c r="F17" s="113"/>
      <c r="G17" s="122"/>
      <c r="H17" s="122"/>
      <c r="I17" s="116"/>
      <c r="L17" s="5"/>
      <c r="M17" s="69"/>
      <c r="N17" s="69"/>
      <c r="O17" s="69"/>
      <c r="Q17" s="69"/>
      <c r="R17" s="69"/>
      <c r="S17" s="71"/>
    </row>
    <row r="18" spans="2:20" ht="30" customHeight="1" x14ac:dyDescent="0.25">
      <c r="B18" s="279" t="s">
        <v>164</v>
      </c>
      <c r="C18" s="279"/>
      <c r="D18" s="279"/>
      <c r="E18" s="279"/>
      <c r="F18" s="279"/>
      <c r="G18" s="203"/>
      <c r="H18" s="203"/>
      <c r="I18" s="203"/>
      <c r="L18" s="5"/>
      <c r="M18" s="69"/>
      <c r="N18" s="69"/>
      <c r="O18" s="69"/>
      <c r="Q18" s="69"/>
      <c r="R18" s="69"/>
      <c r="S18" s="71"/>
    </row>
    <row r="19" spans="2:20" ht="15" customHeight="1" x14ac:dyDescent="0.25">
      <c r="B19" s="287" t="s">
        <v>163</v>
      </c>
      <c r="C19" s="279"/>
      <c r="D19" s="279"/>
      <c r="E19" s="279"/>
      <c r="F19" s="279"/>
      <c r="G19" s="203"/>
      <c r="H19" s="203"/>
      <c r="I19" s="203"/>
      <c r="L19" s="5"/>
      <c r="M19" s="69"/>
      <c r="N19" s="69"/>
      <c r="O19" s="69"/>
      <c r="Q19" s="69"/>
      <c r="R19" s="69"/>
      <c r="S19" s="71"/>
    </row>
    <row r="20" spans="2:20" ht="15" customHeight="1" x14ac:dyDescent="0.25">
      <c r="B20" s="205"/>
      <c r="C20" s="205"/>
      <c r="D20" s="205"/>
      <c r="E20" s="205"/>
      <c r="F20" s="205"/>
      <c r="G20" s="205"/>
      <c r="H20" s="205"/>
      <c r="I20" s="205"/>
      <c r="L20" s="5"/>
      <c r="M20" s="69"/>
      <c r="N20" s="69"/>
      <c r="O20" s="69"/>
      <c r="Q20" s="69"/>
      <c r="R20" s="69"/>
      <c r="S20" s="71"/>
    </row>
    <row r="21" spans="2:20" x14ac:dyDescent="0.25">
      <c r="B21" s="7" t="s">
        <v>109</v>
      </c>
      <c r="C21" s="106" t="s">
        <v>112</v>
      </c>
      <c r="D21" s="106" t="s">
        <v>113</v>
      </c>
      <c r="E21" s="113"/>
      <c r="F21" s="113"/>
      <c r="G21" s="122"/>
      <c r="H21" s="122"/>
      <c r="I21" s="116"/>
      <c r="L21" s="5"/>
      <c r="M21" s="69"/>
      <c r="N21" s="69"/>
      <c r="O21" s="69"/>
      <c r="Q21" s="69"/>
      <c r="R21" s="69"/>
      <c r="S21" s="71"/>
    </row>
    <row r="22" spans="2:20" x14ac:dyDescent="0.25">
      <c r="B22" s="2" t="s">
        <v>110</v>
      </c>
      <c r="C22" s="96" t="s">
        <v>117</v>
      </c>
      <c r="D22" s="96" t="s">
        <v>119</v>
      </c>
      <c r="L22" s="5"/>
      <c r="M22" s="69"/>
      <c r="N22" s="69"/>
      <c r="O22" s="69"/>
      <c r="Q22" s="69"/>
      <c r="R22" s="69"/>
      <c r="S22" s="71"/>
    </row>
    <row r="23" spans="2:20" x14ac:dyDescent="0.25">
      <c r="B23" s="19" t="s">
        <v>111</v>
      </c>
      <c r="C23" s="96" t="s">
        <v>114</v>
      </c>
      <c r="D23" s="96" t="s">
        <v>120</v>
      </c>
      <c r="L23" s="5"/>
      <c r="M23" s="69"/>
      <c r="N23" s="69"/>
      <c r="O23" s="69"/>
      <c r="Q23" s="69"/>
      <c r="R23" s="69"/>
      <c r="S23" s="71"/>
    </row>
    <row r="24" spans="2:20" x14ac:dyDescent="0.25">
      <c r="B24" s="130"/>
      <c r="C24" s="96"/>
      <c r="D24" s="96"/>
      <c r="L24" s="5"/>
      <c r="M24" s="69"/>
      <c r="N24" s="69"/>
      <c r="O24" s="69"/>
      <c r="Q24" s="69"/>
      <c r="R24" s="69"/>
      <c r="S24" s="71"/>
    </row>
    <row r="25" spans="2:20" x14ac:dyDescent="0.25">
      <c r="B25" s="274" t="s">
        <v>231</v>
      </c>
      <c r="C25" s="274"/>
      <c r="D25" s="274"/>
      <c r="E25" s="274"/>
      <c r="F25" s="274"/>
      <c r="G25" s="274"/>
      <c r="H25" s="274"/>
      <c r="L25" s="5"/>
      <c r="M25" s="69"/>
      <c r="N25" s="69"/>
      <c r="O25" s="69"/>
      <c r="Q25" s="69"/>
      <c r="R25" s="69"/>
      <c r="S25" s="71"/>
    </row>
    <row r="26" spans="2:20" x14ac:dyDescent="0.25">
      <c r="B26" s="254" t="s">
        <v>230</v>
      </c>
      <c r="C26" s="96"/>
      <c r="D26" s="96"/>
      <c r="L26" s="5"/>
      <c r="M26" s="69"/>
      <c r="N26" s="69"/>
      <c r="O26" s="69"/>
      <c r="Q26" s="69"/>
      <c r="R26" s="69"/>
      <c r="S26" s="71"/>
    </row>
    <row r="27" spans="2:20" x14ac:dyDescent="0.25">
      <c r="B27" s="10"/>
      <c r="C27" s="98"/>
      <c r="D27" s="98"/>
      <c r="E27" s="10"/>
      <c r="F27" s="10"/>
      <c r="G27" s="10"/>
      <c r="H27" s="10"/>
      <c r="I27" s="10"/>
      <c r="J27" s="10"/>
      <c r="K27" s="10"/>
      <c r="L27" s="10"/>
      <c r="M27" s="10"/>
      <c r="N27" s="29"/>
      <c r="O27" s="29"/>
      <c r="P27" s="29"/>
      <c r="Q27" s="29"/>
      <c r="R27" s="29"/>
      <c r="S27" s="27"/>
    </row>
    <row r="28" spans="2:20" ht="15" customHeight="1" x14ac:dyDescent="0.25">
      <c r="N28" s="114"/>
      <c r="O28" s="114"/>
      <c r="P28" s="114"/>
      <c r="Q28" s="174" t="s">
        <v>90</v>
      </c>
      <c r="R28" s="171"/>
      <c r="S28" s="172"/>
    </row>
    <row r="29" spans="2:20" ht="15" customHeight="1" x14ac:dyDescent="0.25">
      <c r="B29" s="17" t="s">
        <v>39</v>
      </c>
      <c r="C29" s="100" t="s">
        <v>2</v>
      </c>
      <c r="D29" s="100"/>
      <c r="E29" s="100" t="s">
        <v>34</v>
      </c>
      <c r="F29" s="100" t="s">
        <v>35</v>
      </c>
      <c r="G29" s="125"/>
      <c r="H29" s="125"/>
      <c r="I29" s="119"/>
      <c r="J29" s="100"/>
      <c r="K29" s="100"/>
      <c r="L29" s="100" t="s">
        <v>36</v>
      </c>
      <c r="M29" s="100" t="s">
        <v>37</v>
      </c>
      <c r="N29" s="48"/>
      <c r="O29" s="48"/>
      <c r="P29" s="48"/>
      <c r="Q29" s="55" t="s">
        <v>88</v>
      </c>
      <c r="R29" s="55"/>
      <c r="S29" s="56"/>
      <c r="T29" s="52"/>
    </row>
    <row r="30" spans="2:20" ht="15" customHeight="1" x14ac:dyDescent="0.25">
      <c r="B30" s="66"/>
      <c r="C30" s="9"/>
      <c r="D30" s="9"/>
      <c r="E30" s="9"/>
      <c r="F30" s="9"/>
      <c r="G30" s="9"/>
      <c r="H30" s="9"/>
      <c r="I30" s="9"/>
      <c r="J30" s="9"/>
      <c r="K30" s="9"/>
      <c r="L30" s="9"/>
      <c r="M30" s="9"/>
      <c r="N30" s="46"/>
      <c r="O30" s="46"/>
      <c r="P30" s="46"/>
      <c r="Q30" s="60"/>
      <c r="R30" s="51"/>
      <c r="S30" s="51"/>
      <c r="T30" s="52"/>
    </row>
    <row r="31" spans="2:20" x14ac:dyDescent="0.25">
      <c r="B31" s="66"/>
      <c r="C31" s="9"/>
      <c r="D31" s="9"/>
      <c r="E31" s="9"/>
      <c r="F31" s="9"/>
      <c r="G31" s="9"/>
      <c r="H31" s="9"/>
      <c r="I31" s="9"/>
      <c r="J31" s="9"/>
      <c r="K31" s="9"/>
      <c r="L31" s="9"/>
      <c r="M31" s="9"/>
      <c r="N31" s="46"/>
      <c r="O31" s="46"/>
      <c r="P31" s="46"/>
      <c r="T31" s="52"/>
    </row>
    <row r="32" spans="2:20" x14ac:dyDescent="0.25">
      <c r="B32" s="11"/>
      <c r="C32" s="9"/>
      <c r="D32" s="9"/>
      <c r="E32" s="9"/>
      <c r="Q32" s="52"/>
      <c r="R32" s="52"/>
      <c r="S32" s="52"/>
      <c r="T32" s="52"/>
    </row>
    <row r="33" spans="2:20" x14ac:dyDescent="0.25">
      <c r="B33" s="11"/>
      <c r="C33" s="9"/>
      <c r="D33" s="9"/>
      <c r="E33" s="9"/>
      <c r="Q33" s="52"/>
      <c r="R33" s="52"/>
      <c r="S33" s="52"/>
      <c r="T33" s="52"/>
    </row>
    <row r="34" spans="2:20" x14ac:dyDescent="0.25">
      <c r="B34" s="11"/>
      <c r="C34" s="9"/>
      <c r="D34" s="9"/>
      <c r="E34" s="9"/>
      <c r="Q34" s="52"/>
      <c r="R34" s="52"/>
      <c r="S34" s="52"/>
      <c r="T34" s="52"/>
    </row>
    <row r="35" spans="2:20" x14ac:dyDescent="0.25">
      <c r="B35" s="11"/>
      <c r="C35" s="9"/>
      <c r="D35" s="9"/>
      <c r="E35" s="9"/>
      <c r="T35" s="52"/>
    </row>
    <row r="36" spans="2:20" x14ac:dyDescent="0.25">
      <c r="B36" s="12"/>
      <c r="C36" s="13"/>
      <c r="D36" s="13"/>
      <c r="E36" s="41"/>
      <c r="F36" s="15"/>
      <c r="G36" s="15"/>
      <c r="H36" s="15"/>
      <c r="I36" s="15"/>
      <c r="J36" s="15"/>
      <c r="K36" s="15"/>
      <c r="L36" s="16"/>
      <c r="M36" s="31"/>
      <c r="N36" s="18"/>
      <c r="O36" s="18"/>
      <c r="P36" s="18"/>
    </row>
    <row r="37" spans="2:20" x14ac:dyDescent="0.25">
      <c r="C37" s="13"/>
      <c r="D37" s="13"/>
      <c r="E37" s="41"/>
      <c r="F37" s="72"/>
      <c r="G37" s="72"/>
      <c r="H37" s="72"/>
      <c r="I37" s="72"/>
      <c r="J37" s="72"/>
      <c r="K37" s="72"/>
      <c r="L37" s="16"/>
      <c r="M37" s="31"/>
    </row>
  </sheetData>
  <mergeCells count="7">
    <mergeCell ref="B25:H25"/>
    <mergeCell ref="B19:F19"/>
    <mergeCell ref="Q2:S2"/>
    <mergeCell ref="Q1:S1"/>
    <mergeCell ref="B14:F14"/>
    <mergeCell ref="B16:F16"/>
    <mergeCell ref="B18:F18"/>
  </mergeCells>
  <hyperlinks>
    <hyperlink ref="B19" r:id="rId1" xr:uid="{00000000-0004-0000-1300-000000000000}"/>
  </hyperlinks>
  <printOptions horizontalCentered="1" gridLines="1"/>
  <pageMargins left="0" right="0" top="0.75" bottom="0.75" header="0.3" footer="0.3"/>
  <pageSetup scale="52" orientation="landscape" horizontalDpi="1200"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T36"/>
  <sheetViews>
    <sheetView topLeftCell="J1" zoomScale="90" zoomScaleNormal="90" workbookViewId="0">
      <selection activeCell="Q7" sqref="Q7"/>
    </sheetView>
  </sheetViews>
  <sheetFormatPr defaultColWidth="9.140625" defaultRowHeight="15" x14ac:dyDescent="0.25"/>
  <cols>
    <col min="1" max="1" width="9.140625" style="2" hidden="1" customWidth="1"/>
    <col min="2" max="2" width="53.28515625" style="2" customWidth="1"/>
    <col min="3" max="3" width="26.85546875" style="2" customWidth="1"/>
    <col min="4" max="4" width="13.7109375" style="2" customWidth="1"/>
    <col min="5" max="5" width="18"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 style="2" customWidth="1"/>
    <col min="13" max="13" width="15.140625" style="2" bestFit="1" customWidth="1"/>
    <col min="14" max="14" width="13.7109375" style="2" customWidth="1"/>
    <col min="15" max="15" width="14.42578125" style="2" customWidth="1"/>
    <col min="16" max="16" width="3.140625" style="2" customWidth="1"/>
    <col min="17" max="18" width="14.140625" style="2" customWidth="1"/>
    <col min="19" max="19" width="16.7109375" style="2" customWidth="1"/>
    <col min="20" max="16384" width="9.140625" style="2"/>
  </cols>
  <sheetData>
    <row r="1" spans="1:20" ht="18" customHeight="1" x14ac:dyDescent="0.25">
      <c r="B1" s="8" t="s">
        <v>9</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49</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7.75" customHeight="1" x14ac:dyDescent="0.25">
      <c r="A7" s="2">
        <v>4201</v>
      </c>
      <c r="B7" s="2" t="s">
        <v>8</v>
      </c>
      <c r="C7" s="96" t="s">
        <v>106</v>
      </c>
      <c r="D7" s="96" t="s">
        <v>246</v>
      </c>
      <c r="E7" s="2" t="s">
        <v>215</v>
      </c>
      <c r="F7" s="2" t="s">
        <v>7</v>
      </c>
      <c r="G7" s="195">
        <v>2.81E-2</v>
      </c>
      <c r="H7" s="195">
        <v>0.1641</v>
      </c>
      <c r="I7" s="196">
        <v>44012</v>
      </c>
      <c r="J7" s="196">
        <v>44013</v>
      </c>
      <c r="K7" s="196">
        <v>43647</v>
      </c>
      <c r="L7" s="197" t="s">
        <v>217</v>
      </c>
      <c r="M7" s="22">
        <v>13667.9</v>
      </c>
      <c r="N7" s="69"/>
      <c r="O7" s="69">
        <f>M7+N7</f>
        <v>13667.9</v>
      </c>
      <c r="P7" s="70"/>
      <c r="Q7" s="69">
        <f>7167.9+6500</f>
        <v>13667.9</v>
      </c>
      <c r="R7" s="69"/>
      <c r="S7" s="23">
        <f>Q7+R7</f>
        <v>13667.9</v>
      </c>
    </row>
    <row r="8" spans="1:20" ht="29.25" customHeight="1" x14ac:dyDescent="0.25">
      <c r="B8" s="2" t="s">
        <v>129</v>
      </c>
      <c r="C8" s="236" t="s">
        <v>123</v>
      </c>
      <c r="D8" s="97" t="s">
        <v>251</v>
      </c>
      <c r="E8" s="2" t="s">
        <v>216</v>
      </c>
      <c r="F8" s="2" t="s">
        <v>7</v>
      </c>
      <c r="G8" s="195">
        <f>+G7</f>
        <v>2.81E-2</v>
      </c>
      <c r="H8" s="195">
        <f t="shared" ref="H8" si="0">+H7</f>
        <v>0.1641</v>
      </c>
      <c r="I8" s="196">
        <f>+I7</f>
        <v>44012</v>
      </c>
      <c r="J8" s="196">
        <f>+J7</f>
        <v>44013</v>
      </c>
      <c r="K8" s="196">
        <f>+K7</f>
        <v>43647</v>
      </c>
      <c r="L8" s="214" t="str">
        <f>+L7</f>
        <v>07/01/19 - 06/30/20</v>
      </c>
      <c r="M8" s="82">
        <v>126617.25</v>
      </c>
      <c r="N8" s="70"/>
      <c r="O8" s="69">
        <f>M8+N8</f>
        <v>126617.25</v>
      </c>
      <c r="P8" s="70"/>
      <c r="Q8" s="70">
        <v>126617.25</v>
      </c>
      <c r="R8" s="70"/>
      <c r="S8" s="71">
        <f>Q8+R8</f>
        <v>126617.25</v>
      </c>
    </row>
    <row r="9" spans="1:20" ht="15" customHeight="1" x14ac:dyDescent="0.25">
      <c r="C9" s="97"/>
      <c r="D9" s="97"/>
      <c r="G9" s="212"/>
      <c r="H9" s="195"/>
      <c r="I9" s="196"/>
      <c r="J9" s="196"/>
      <c r="K9" s="196"/>
      <c r="L9" s="197"/>
      <c r="M9" s="24"/>
      <c r="N9" s="25"/>
      <c r="O9" s="25"/>
      <c r="P9" s="70"/>
      <c r="Q9" s="25"/>
      <c r="R9" s="25"/>
      <c r="S9" s="26"/>
    </row>
    <row r="10" spans="1:20" x14ac:dyDescent="0.25">
      <c r="B10" s="3"/>
      <c r="C10" s="97"/>
      <c r="D10" s="97"/>
      <c r="I10" s="121"/>
      <c r="J10" s="121"/>
      <c r="K10" s="121"/>
      <c r="L10" s="21" t="s">
        <v>38</v>
      </c>
      <c r="M10" s="69">
        <f>SUM(M7:M9)</f>
        <v>140285.15</v>
      </c>
      <c r="N10" s="69">
        <f>SUM(N7:N9)</f>
        <v>0</v>
      </c>
      <c r="O10" s="69">
        <f>SUM(O7:O9)</f>
        <v>140285.15</v>
      </c>
      <c r="P10" s="69"/>
      <c r="Q10" s="69">
        <f>SUM(Q7:Q9)</f>
        <v>140285.15</v>
      </c>
      <c r="R10" s="69">
        <f>SUM(R7:R9)</f>
        <v>0</v>
      </c>
      <c r="S10" s="71">
        <f>SUM(S7:S9)</f>
        <v>140285.15</v>
      </c>
    </row>
    <row r="11" spans="1:20" x14ac:dyDescent="0.25">
      <c r="B11" s="3"/>
      <c r="C11" s="97"/>
      <c r="D11" s="97"/>
      <c r="L11" s="21"/>
      <c r="M11" s="69"/>
      <c r="N11" s="69"/>
      <c r="O11" s="69"/>
      <c r="P11" s="69"/>
      <c r="Q11" s="69"/>
      <c r="R11" s="69"/>
      <c r="S11" s="71"/>
    </row>
    <row r="12" spans="1:20" x14ac:dyDescent="0.25">
      <c r="B12" s="3"/>
      <c r="C12" s="97"/>
      <c r="D12" s="97"/>
      <c r="L12" s="21"/>
      <c r="M12" s="69"/>
      <c r="N12" s="69"/>
      <c r="O12" s="69"/>
      <c r="P12" s="69"/>
      <c r="Q12" s="69"/>
      <c r="R12" s="69"/>
      <c r="S12" s="71"/>
    </row>
    <row r="13" spans="1:20" x14ac:dyDescent="0.25">
      <c r="B13" s="8" t="s">
        <v>126</v>
      </c>
      <c r="C13" s="96"/>
      <c r="D13" s="96"/>
      <c r="L13" s="21"/>
      <c r="M13" s="69"/>
      <c r="N13" s="69"/>
      <c r="O13" s="69"/>
      <c r="P13" s="69"/>
      <c r="Q13" s="69"/>
      <c r="R13" s="69"/>
      <c r="S13" s="71"/>
    </row>
    <row r="14" spans="1:20" ht="30.75" customHeight="1" x14ac:dyDescent="0.25">
      <c r="B14" s="279" t="s">
        <v>127</v>
      </c>
      <c r="C14" s="279"/>
      <c r="D14" s="279"/>
      <c r="E14" s="279"/>
      <c r="F14" s="279"/>
      <c r="G14" s="122"/>
      <c r="H14" s="122"/>
      <c r="I14" s="116"/>
      <c r="L14" s="21"/>
      <c r="M14" s="69"/>
      <c r="N14" s="69"/>
      <c r="O14" s="69"/>
      <c r="P14" s="69"/>
      <c r="Q14" s="69"/>
      <c r="R14" s="69"/>
      <c r="S14" s="71"/>
    </row>
    <row r="15" spans="1:20" x14ac:dyDescent="0.25">
      <c r="C15" s="96"/>
      <c r="D15" s="96"/>
      <c r="L15" s="21"/>
      <c r="M15" s="69"/>
      <c r="N15" s="69"/>
      <c r="O15" s="69"/>
      <c r="P15" s="69"/>
      <c r="Q15" s="69"/>
      <c r="R15" s="69"/>
      <c r="S15" s="71"/>
    </row>
    <row r="16" spans="1:20" ht="44.25" customHeight="1" x14ac:dyDescent="0.25">
      <c r="B16" s="279" t="s">
        <v>130</v>
      </c>
      <c r="C16" s="279"/>
      <c r="D16" s="279"/>
      <c r="E16" s="279"/>
      <c r="F16" s="279"/>
      <c r="G16" s="122"/>
      <c r="H16" s="122"/>
      <c r="I16" s="116"/>
      <c r="L16" s="21"/>
      <c r="M16" s="69"/>
      <c r="N16" s="69"/>
      <c r="O16" s="69"/>
      <c r="P16" s="69"/>
      <c r="Q16" s="69"/>
      <c r="R16" s="69"/>
      <c r="S16" s="71"/>
    </row>
    <row r="17" spans="2:20" x14ac:dyDescent="0.25">
      <c r="B17" s="113"/>
      <c r="C17" s="113"/>
      <c r="D17" s="113"/>
      <c r="E17" s="113"/>
      <c r="F17" s="113"/>
      <c r="G17" s="122"/>
      <c r="H17" s="122"/>
      <c r="I17" s="116"/>
      <c r="L17" s="21"/>
      <c r="M17" s="69"/>
      <c r="N17" s="69"/>
      <c r="O17" s="69"/>
      <c r="P17" s="69"/>
      <c r="Q17" s="69"/>
      <c r="R17" s="69"/>
      <c r="S17" s="71"/>
    </row>
    <row r="18" spans="2:20" ht="32.25" customHeight="1" x14ac:dyDescent="0.25">
      <c r="B18" s="279" t="s">
        <v>164</v>
      </c>
      <c r="C18" s="279"/>
      <c r="D18" s="279"/>
      <c r="E18" s="279"/>
      <c r="F18" s="279"/>
      <c r="G18" s="203"/>
      <c r="H18" s="203"/>
      <c r="I18" s="203"/>
      <c r="L18" s="21"/>
      <c r="M18" s="69"/>
      <c r="N18" s="69"/>
      <c r="O18" s="69"/>
      <c r="P18" s="69"/>
      <c r="Q18" s="69"/>
      <c r="R18" s="69"/>
      <c r="S18" s="71"/>
    </row>
    <row r="19" spans="2:20" ht="15" customHeight="1" x14ac:dyDescent="0.25">
      <c r="B19" s="287" t="s">
        <v>163</v>
      </c>
      <c r="C19" s="279"/>
      <c r="D19" s="279"/>
      <c r="E19" s="279"/>
      <c r="F19" s="279"/>
      <c r="G19" s="203"/>
      <c r="H19" s="203"/>
      <c r="I19" s="203"/>
      <c r="L19" s="21"/>
      <c r="M19" s="69"/>
      <c r="N19" s="69"/>
      <c r="O19" s="69"/>
      <c r="P19" s="69"/>
      <c r="Q19" s="69"/>
      <c r="R19" s="69"/>
      <c r="S19" s="71"/>
    </row>
    <row r="20" spans="2:20" ht="15" customHeight="1" x14ac:dyDescent="0.25">
      <c r="B20" s="205"/>
      <c r="C20" s="205"/>
      <c r="D20" s="205"/>
      <c r="E20" s="205"/>
      <c r="F20" s="205"/>
      <c r="G20" s="205"/>
      <c r="H20" s="205"/>
      <c r="I20" s="205"/>
      <c r="L20" s="21"/>
      <c r="M20" s="69"/>
      <c r="N20" s="69"/>
      <c r="O20" s="69"/>
      <c r="P20" s="69"/>
      <c r="Q20" s="69"/>
      <c r="R20" s="69"/>
      <c r="S20" s="71"/>
    </row>
    <row r="21" spans="2:20" x14ac:dyDescent="0.25">
      <c r="B21" s="7" t="s">
        <v>109</v>
      </c>
      <c r="C21" s="106" t="s">
        <v>112</v>
      </c>
      <c r="D21" s="106" t="s">
        <v>113</v>
      </c>
      <c r="E21" s="113"/>
      <c r="F21" s="113"/>
      <c r="G21" s="122"/>
      <c r="H21" s="122"/>
      <c r="I21" s="116"/>
      <c r="L21" s="21"/>
      <c r="M21" s="69"/>
      <c r="N21" s="69"/>
      <c r="O21" s="69"/>
      <c r="P21" s="69"/>
      <c r="Q21" s="69"/>
      <c r="R21" s="69"/>
      <c r="S21" s="71"/>
    </row>
    <row r="22" spans="2:20" x14ac:dyDescent="0.25">
      <c r="B22" s="2" t="s">
        <v>110</v>
      </c>
      <c r="C22" s="96" t="s">
        <v>117</v>
      </c>
      <c r="D22" s="96" t="s">
        <v>119</v>
      </c>
      <c r="L22" s="21"/>
      <c r="M22" s="69"/>
      <c r="N22" s="69"/>
      <c r="O22" s="69"/>
      <c r="P22" s="69"/>
      <c r="Q22" s="69"/>
      <c r="R22" s="69"/>
      <c r="S22" s="71"/>
    </row>
    <row r="23" spans="2:20" x14ac:dyDescent="0.25">
      <c r="B23" s="19" t="s">
        <v>111</v>
      </c>
      <c r="C23" s="96" t="s">
        <v>114</v>
      </c>
      <c r="D23" s="96" t="s">
        <v>120</v>
      </c>
      <c r="L23" s="21"/>
      <c r="M23" s="69"/>
      <c r="N23" s="69"/>
      <c r="O23" s="69"/>
      <c r="P23" s="69"/>
      <c r="Q23" s="69"/>
      <c r="R23" s="69"/>
      <c r="S23" s="71"/>
    </row>
    <row r="24" spans="2:20" x14ac:dyDescent="0.25">
      <c r="C24" s="97"/>
      <c r="D24" s="97"/>
      <c r="S24" s="27"/>
    </row>
    <row r="25" spans="2:20" x14ac:dyDescent="0.25">
      <c r="B25" s="274" t="s">
        <v>231</v>
      </c>
      <c r="C25" s="274"/>
      <c r="D25" s="274"/>
      <c r="E25" s="274"/>
      <c r="F25" s="274"/>
      <c r="G25" s="274"/>
      <c r="H25" s="274"/>
      <c r="S25" s="27"/>
    </row>
    <row r="26" spans="2:20" x14ac:dyDescent="0.25">
      <c r="B26" s="254" t="s">
        <v>230</v>
      </c>
      <c r="C26" s="96"/>
      <c r="D26" s="96"/>
      <c r="S26" s="27"/>
    </row>
    <row r="27" spans="2:20" x14ac:dyDescent="0.25">
      <c r="B27" s="10"/>
      <c r="C27" s="98"/>
      <c r="D27" s="98"/>
      <c r="E27" s="10"/>
      <c r="F27" s="10"/>
      <c r="G27" s="10"/>
      <c r="H27" s="10"/>
      <c r="I27" s="10"/>
      <c r="J27" s="10"/>
      <c r="K27" s="10"/>
      <c r="L27" s="10"/>
      <c r="M27" s="10"/>
      <c r="N27" s="29"/>
      <c r="O27" s="29"/>
      <c r="P27" s="29"/>
      <c r="Q27" s="29"/>
      <c r="R27" s="29"/>
      <c r="S27" s="27"/>
    </row>
    <row r="28" spans="2:20" ht="15" customHeight="1" x14ac:dyDescent="0.25">
      <c r="N28" s="114"/>
      <c r="O28" s="114"/>
      <c r="P28" s="114"/>
      <c r="Q28" s="174" t="s">
        <v>90</v>
      </c>
      <c r="R28" s="171"/>
      <c r="S28" s="172"/>
    </row>
    <row r="29" spans="2:20" ht="15" customHeight="1" x14ac:dyDescent="0.25">
      <c r="B29" s="17" t="s">
        <v>39</v>
      </c>
      <c r="C29" s="100" t="s">
        <v>2</v>
      </c>
      <c r="D29" s="100"/>
      <c r="E29" s="100" t="s">
        <v>34</v>
      </c>
      <c r="F29" s="100" t="s">
        <v>35</v>
      </c>
      <c r="G29" s="125"/>
      <c r="H29" s="125"/>
      <c r="I29" s="119"/>
      <c r="J29" s="100"/>
      <c r="K29" s="100"/>
      <c r="L29" s="100" t="s">
        <v>36</v>
      </c>
      <c r="M29" s="100" t="s">
        <v>37</v>
      </c>
      <c r="N29" s="48"/>
      <c r="O29" s="48"/>
      <c r="P29" s="48"/>
      <c r="Q29" s="55" t="s">
        <v>88</v>
      </c>
      <c r="R29" s="53"/>
      <c r="S29" s="54"/>
      <c r="T29" s="52"/>
    </row>
    <row r="30" spans="2:20" ht="15" customHeight="1" x14ac:dyDescent="0.25">
      <c r="B30" s="66"/>
      <c r="C30" s="9"/>
      <c r="D30" s="9"/>
      <c r="E30" s="9"/>
      <c r="F30" s="9"/>
      <c r="G30" s="9"/>
      <c r="H30" s="9"/>
      <c r="I30" s="9"/>
      <c r="J30" s="9"/>
      <c r="K30" s="9"/>
      <c r="L30" s="9"/>
      <c r="M30" s="9"/>
      <c r="N30" s="46"/>
      <c r="O30" s="46"/>
      <c r="P30" s="46"/>
      <c r="Q30" s="60"/>
      <c r="R30" s="51"/>
      <c r="S30" s="51"/>
      <c r="T30" s="52"/>
    </row>
    <row r="31" spans="2:20" x14ac:dyDescent="0.25">
      <c r="B31" s="66"/>
      <c r="C31" s="9"/>
      <c r="D31" s="9"/>
      <c r="E31" s="9"/>
      <c r="F31" s="9"/>
      <c r="G31" s="9"/>
      <c r="H31" s="9"/>
      <c r="I31" s="9"/>
      <c r="J31" s="9"/>
      <c r="K31" s="9"/>
      <c r="L31" s="9"/>
      <c r="M31" s="9"/>
      <c r="N31" s="46"/>
      <c r="O31" s="46"/>
      <c r="P31" s="46"/>
      <c r="R31" s="52"/>
      <c r="S31" s="52"/>
      <c r="T31" s="52"/>
    </row>
    <row r="32" spans="2:20" x14ac:dyDescent="0.25">
      <c r="B32" s="11"/>
      <c r="C32" s="9"/>
      <c r="D32" s="9"/>
      <c r="E32" s="9"/>
      <c r="Q32" s="52"/>
      <c r="R32" s="52"/>
      <c r="S32" s="52"/>
      <c r="T32" s="52"/>
    </row>
    <row r="33" spans="2:20" x14ac:dyDescent="0.25">
      <c r="B33" s="11"/>
      <c r="C33" s="9"/>
      <c r="D33" s="9"/>
      <c r="E33" s="9"/>
      <c r="Q33" s="52"/>
      <c r="R33" s="52"/>
      <c r="S33" s="52"/>
      <c r="T33" s="52"/>
    </row>
    <row r="34" spans="2:20" x14ac:dyDescent="0.25">
      <c r="B34" s="11"/>
      <c r="C34" s="9"/>
      <c r="D34" s="9"/>
      <c r="E34" s="9"/>
      <c r="Q34" s="52"/>
      <c r="R34" s="52"/>
      <c r="S34" s="52"/>
      <c r="T34" s="52"/>
    </row>
    <row r="35" spans="2:20" x14ac:dyDescent="0.25">
      <c r="B35" s="11"/>
      <c r="C35" s="9"/>
      <c r="D35" s="9"/>
      <c r="E35" s="9"/>
      <c r="T35" s="52"/>
    </row>
    <row r="36" spans="2:20" x14ac:dyDescent="0.25">
      <c r="B36" s="12"/>
      <c r="C36" s="13"/>
      <c r="D36" s="13"/>
      <c r="E36" s="41"/>
      <c r="F36" s="15"/>
      <c r="G36" s="15"/>
      <c r="H36" s="15"/>
      <c r="I36" s="15"/>
      <c r="J36" s="15"/>
      <c r="K36" s="15"/>
      <c r="L36" s="16"/>
      <c r="M36" s="20"/>
      <c r="N36" s="18"/>
      <c r="O36" s="18"/>
      <c r="P36" s="18"/>
    </row>
  </sheetData>
  <mergeCells count="7">
    <mergeCell ref="B25:H25"/>
    <mergeCell ref="B19:F19"/>
    <mergeCell ref="Q2:S2"/>
    <mergeCell ref="Q1:S1"/>
    <mergeCell ref="B14:F14"/>
    <mergeCell ref="B16:F16"/>
    <mergeCell ref="B18:F18"/>
  </mergeCells>
  <hyperlinks>
    <hyperlink ref="B19" r:id="rId1" xr:uid="{00000000-0004-0000-1400-000000000000}"/>
  </hyperlinks>
  <printOptions horizontalCentered="1" gridLines="1"/>
  <pageMargins left="0" right="0" top="0.75" bottom="0.75" header="0.3" footer="0.3"/>
  <pageSetup scale="51" orientation="landscape" horizontalDpi="1200" verticalDpi="1200"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T49"/>
  <sheetViews>
    <sheetView topLeftCell="B1" zoomScale="90" zoomScaleNormal="90" workbookViewId="0">
      <selection activeCell="S3" sqref="S3"/>
    </sheetView>
  </sheetViews>
  <sheetFormatPr defaultColWidth="9.140625" defaultRowHeight="15" x14ac:dyDescent="0.25"/>
  <cols>
    <col min="1" max="1" width="9.140625" style="2" hidden="1" customWidth="1"/>
    <col min="2" max="2" width="53.28515625" style="2" customWidth="1"/>
    <col min="3" max="3" width="26.28515625" style="2" customWidth="1"/>
    <col min="4" max="4" width="13.7109375" style="2" customWidth="1"/>
    <col min="5" max="5" width="17.28515625" style="2" customWidth="1"/>
    <col min="6" max="6" width="21.855468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19</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67</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3.25" customHeight="1" x14ac:dyDescent="0.25">
      <c r="B7" s="2" t="s">
        <v>8</v>
      </c>
      <c r="C7" s="96" t="s">
        <v>106</v>
      </c>
      <c r="D7" s="96" t="s">
        <v>246</v>
      </c>
      <c r="E7" s="2" t="s">
        <v>215</v>
      </c>
      <c r="F7" s="2" t="s">
        <v>7</v>
      </c>
      <c r="G7" s="195">
        <v>2.81E-2</v>
      </c>
      <c r="H7" s="195">
        <v>0.1641</v>
      </c>
      <c r="I7" s="196">
        <v>44012</v>
      </c>
      <c r="J7" s="196">
        <v>44013</v>
      </c>
      <c r="K7" s="196">
        <v>43647</v>
      </c>
      <c r="L7" s="197" t="s">
        <v>217</v>
      </c>
      <c r="M7" s="68">
        <v>38799.199999999997</v>
      </c>
      <c r="N7" s="70"/>
      <c r="O7" s="70">
        <f>M7+N7</f>
        <v>38799.199999999997</v>
      </c>
      <c r="P7" s="70"/>
      <c r="Q7" s="70"/>
      <c r="R7" s="70"/>
      <c r="S7" s="71">
        <f>SUM(Q7:R7)</f>
        <v>0</v>
      </c>
    </row>
    <row r="8" spans="1:20" ht="30" hidden="1" x14ac:dyDescent="0.25">
      <c r="B8" s="2" t="s">
        <v>129</v>
      </c>
      <c r="C8" s="236" t="s">
        <v>195</v>
      </c>
      <c r="D8" s="97" t="s">
        <v>180</v>
      </c>
      <c r="E8" s="2" t="s">
        <v>160</v>
      </c>
      <c r="F8" s="2" t="s">
        <v>7</v>
      </c>
      <c r="G8" s="195">
        <v>2.7699999999999999E-2</v>
      </c>
      <c r="H8" s="195">
        <v>0.15060000000000001</v>
      </c>
      <c r="I8" s="196">
        <v>43646</v>
      </c>
      <c r="J8" s="196">
        <v>43647</v>
      </c>
      <c r="K8" s="196">
        <v>43282</v>
      </c>
      <c r="L8" s="197" t="s">
        <v>161</v>
      </c>
      <c r="M8" s="68"/>
      <c r="N8" s="70"/>
      <c r="O8" s="70">
        <f>M8+N8</f>
        <v>0</v>
      </c>
      <c r="P8" s="70"/>
      <c r="Q8" s="70">
        <v>0</v>
      </c>
      <c r="R8" s="70"/>
      <c r="S8" s="71">
        <f>SUM(Q8:R8)</f>
        <v>0</v>
      </c>
    </row>
    <row r="9" spans="1:20" x14ac:dyDescent="0.25">
      <c r="C9" s="97"/>
      <c r="D9" s="97"/>
      <c r="G9" s="195" t="s">
        <v>100</v>
      </c>
      <c r="H9" s="195"/>
      <c r="I9" s="196"/>
      <c r="J9" s="196"/>
      <c r="K9" s="196"/>
      <c r="L9" s="197"/>
      <c r="M9" s="25"/>
      <c r="N9" s="25"/>
      <c r="O9" s="25"/>
      <c r="P9" s="29"/>
      <c r="Q9" s="25"/>
      <c r="R9" s="25"/>
      <c r="S9" s="26"/>
    </row>
    <row r="10" spans="1:20" x14ac:dyDescent="0.25">
      <c r="C10" s="4"/>
      <c r="D10" s="4"/>
      <c r="G10" s="128"/>
      <c r="H10" s="129"/>
      <c r="I10" s="121"/>
      <c r="J10" s="121"/>
      <c r="K10" s="121"/>
      <c r="L10" s="5" t="s">
        <v>38</v>
      </c>
      <c r="M10" s="69">
        <f>SUM(M7:M9)</f>
        <v>38799.199999999997</v>
      </c>
      <c r="N10" s="69">
        <f>SUM(N7:N9)</f>
        <v>0</v>
      </c>
      <c r="O10" s="69">
        <f>SUM(O7:O9)</f>
        <v>38799.199999999997</v>
      </c>
      <c r="P10" s="69"/>
      <c r="Q10" s="69">
        <f>SUM(Q7:Q9)</f>
        <v>0</v>
      </c>
      <c r="R10" s="69">
        <f>SUM(R7:R9)</f>
        <v>0</v>
      </c>
      <c r="S10" s="23">
        <f>SUM(S7:S9)</f>
        <v>0</v>
      </c>
    </row>
    <row r="11" spans="1:20" x14ac:dyDescent="0.25">
      <c r="C11" s="4"/>
      <c r="D11" s="4"/>
      <c r="I11" s="121"/>
      <c r="J11" s="121"/>
      <c r="K11" s="121"/>
      <c r="L11" s="5"/>
      <c r="M11" s="69"/>
      <c r="N11" s="69"/>
      <c r="O11" s="69"/>
      <c r="Q11" s="69"/>
      <c r="R11" s="69"/>
      <c r="S11" s="71"/>
    </row>
    <row r="12" spans="1:20" x14ac:dyDescent="0.25">
      <c r="C12" s="4"/>
      <c r="D12" s="4"/>
      <c r="L12" s="5"/>
      <c r="M12" s="69"/>
      <c r="N12" s="69"/>
      <c r="O12" s="69"/>
      <c r="Q12" s="69"/>
      <c r="R12" s="69"/>
      <c r="S12" s="71"/>
    </row>
    <row r="13" spans="1:20" x14ac:dyDescent="0.25">
      <c r="B13" s="8" t="s">
        <v>126</v>
      </c>
      <c r="C13" s="96"/>
      <c r="D13" s="96"/>
      <c r="L13" s="5"/>
      <c r="M13" s="69"/>
      <c r="N13" s="69"/>
      <c r="O13" s="69"/>
      <c r="Q13" s="69"/>
      <c r="R13" s="69"/>
      <c r="S13" s="71"/>
    </row>
    <row r="14" spans="1:20" ht="31.5"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48" customHeight="1" x14ac:dyDescent="0.25">
      <c r="B16" s="279" t="s">
        <v>130</v>
      </c>
      <c r="C16" s="279"/>
      <c r="D16" s="279"/>
      <c r="E16" s="279"/>
      <c r="F16" s="279"/>
      <c r="G16" s="122"/>
      <c r="H16" s="122"/>
      <c r="I16" s="116"/>
      <c r="L16" s="5"/>
      <c r="M16" s="69"/>
      <c r="N16" s="69"/>
      <c r="O16" s="69"/>
      <c r="Q16" s="69"/>
      <c r="R16" s="69"/>
      <c r="S16" s="71"/>
    </row>
    <row r="17" spans="2:20" x14ac:dyDescent="0.25">
      <c r="B17" s="203"/>
      <c r="C17" s="203"/>
      <c r="D17" s="203"/>
      <c r="E17" s="203"/>
      <c r="F17" s="203"/>
      <c r="G17" s="203"/>
      <c r="H17" s="203"/>
      <c r="I17" s="203"/>
      <c r="L17" s="5"/>
      <c r="M17" s="69"/>
      <c r="N17" s="69"/>
      <c r="O17" s="69"/>
      <c r="Q17" s="69"/>
      <c r="R17" s="69"/>
      <c r="S17" s="71"/>
    </row>
    <row r="18" spans="2:20" ht="30.75" customHeight="1" x14ac:dyDescent="0.25">
      <c r="B18" s="279" t="s">
        <v>164</v>
      </c>
      <c r="C18" s="279"/>
      <c r="D18" s="279"/>
      <c r="E18" s="279"/>
      <c r="F18" s="279"/>
      <c r="G18" s="203"/>
      <c r="H18" s="203"/>
      <c r="I18" s="203"/>
      <c r="L18" s="5"/>
      <c r="M18" s="69"/>
      <c r="N18" s="69"/>
      <c r="O18" s="69"/>
      <c r="Q18" s="69"/>
      <c r="R18" s="69"/>
      <c r="S18" s="71"/>
    </row>
    <row r="19" spans="2:20" ht="15" customHeight="1" x14ac:dyDescent="0.25">
      <c r="B19" s="287" t="s">
        <v>163</v>
      </c>
      <c r="C19" s="279"/>
      <c r="D19" s="279"/>
      <c r="E19" s="279"/>
      <c r="F19" s="279"/>
      <c r="G19" s="203"/>
      <c r="H19" s="203"/>
      <c r="I19" s="203"/>
      <c r="L19" s="5"/>
      <c r="M19" s="69"/>
      <c r="N19" s="69"/>
      <c r="O19" s="69"/>
      <c r="Q19" s="69"/>
      <c r="R19" s="69"/>
      <c r="S19" s="71"/>
    </row>
    <row r="20" spans="2:20" ht="15" customHeight="1" x14ac:dyDescent="0.25">
      <c r="B20" s="205"/>
      <c r="C20" s="205"/>
      <c r="D20" s="205"/>
      <c r="E20" s="205"/>
      <c r="F20" s="205"/>
      <c r="G20" s="205"/>
      <c r="H20" s="205"/>
      <c r="I20" s="205"/>
      <c r="L20" s="5"/>
      <c r="M20" s="69"/>
      <c r="N20" s="69"/>
      <c r="O20" s="69"/>
      <c r="Q20" s="69"/>
      <c r="R20" s="69"/>
      <c r="S20" s="71"/>
    </row>
    <row r="21" spans="2:20" x14ac:dyDescent="0.25">
      <c r="B21" s="113"/>
      <c r="C21" s="113"/>
      <c r="D21" s="113"/>
      <c r="E21" s="113"/>
      <c r="F21" s="113"/>
      <c r="G21" s="122"/>
      <c r="H21" s="122"/>
      <c r="I21" s="116"/>
      <c r="L21" s="5"/>
      <c r="M21" s="69"/>
      <c r="N21" s="69"/>
      <c r="O21" s="69"/>
      <c r="Q21" s="69"/>
      <c r="R21" s="69"/>
      <c r="S21" s="71"/>
    </row>
    <row r="22" spans="2:20" x14ac:dyDescent="0.25">
      <c r="B22" s="7" t="s">
        <v>109</v>
      </c>
      <c r="C22" s="106" t="s">
        <v>112</v>
      </c>
      <c r="D22" s="106" t="s">
        <v>113</v>
      </c>
      <c r="E22" s="113"/>
      <c r="F22" s="113"/>
      <c r="G22" s="122"/>
      <c r="H22" s="122"/>
      <c r="I22" s="116"/>
      <c r="L22" s="5"/>
      <c r="M22" s="69"/>
      <c r="N22" s="69"/>
      <c r="O22" s="69"/>
      <c r="Q22" s="69"/>
      <c r="R22" s="69"/>
      <c r="S22" s="71"/>
    </row>
    <row r="23" spans="2:20" x14ac:dyDescent="0.25">
      <c r="B23" s="2" t="s">
        <v>110</v>
      </c>
      <c r="C23" s="96" t="s">
        <v>117</v>
      </c>
      <c r="D23" s="96" t="s">
        <v>119</v>
      </c>
      <c r="E23" s="234"/>
      <c r="F23" s="234"/>
      <c r="G23" s="234"/>
      <c r="H23" s="234"/>
      <c r="I23" s="234"/>
      <c r="L23" s="5"/>
      <c r="M23" s="69"/>
      <c r="N23" s="69"/>
      <c r="O23" s="69"/>
      <c r="Q23" s="69"/>
      <c r="R23" s="69"/>
      <c r="S23" s="71"/>
    </row>
    <row r="24" spans="2:20" ht="15.75" x14ac:dyDescent="0.25">
      <c r="B24" s="206"/>
      <c r="C24" s="4"/>
      <c r="D24" s="4"/>
      <c r="L24" s="5"/>
      <c r="M24" s="69"/>
      <c r="N24" s="69"/>
      <c r="O24" s="69"/>
      <c r="Q24" s="69"/>
      <c r="R24" s="69"/>
      <c r="S24" s="71"/>
    </row>
    <row r="25" spans="2:20" x14ac:dyDescent="0.25">
      <c r="B25" s="274" t="s">
        <v>231</v>
      </c>
      <c r="C25" s="274"/>
      <c r="D25" s="274"/>
      <c r="E25" s="274"/>
      <c r="F25" s="274"/>
      <c r="G25" s="274"/>
      <c r="H25" s="274"/>
      <c r="L25" s="5"/>
      <c r="M25" s="69"/>
      <c r="N25" s="69"/>
      <c r="O25" s="69"/>
      <c r="Q25" s="69"/>
      <c r="R25" s="69"/>
      <c r="S25" s="71"/>
    </row>
    <row r="26" spans="2:20" x14ac:dyDescent="0.25">
      <c r="B26" s="254" t="s">
        <v>230</v>
      </c>
      <c r="C26" s="96"/>
      <c r="D26" s="96"/>
      <c r="L26" s="5"/>
      <c r="M26" s="69"/>
      <c r="N26" s="69"/>
      <c r="O26" s="69"/>
      <c r="Q26" s="69"/>
      <c r="R26" s="69"/>
      <c r="S26" s="71"/>
    </row>
    <row r="27" spans="2:20" x14ac:dyDescent="0.25">
      <c r="B27" s="131"/>
      <c r="C27" s="4"/>
      <c r="D27" s="4"/>
      <c r="L27" s="5"/>
      <c r="M27" s="69"/>
      <c r="N27" s="69"/>
      <c r="O27" s="69"/>
      <c r="Q27" s="69"/>
      <c r="R27" s="69"/>
      <c r="S27" s="71"/>
    </row>
    <row r="28" spans="2:20" ht="15" customHeight="1" x14ac:dyDescent="0.25">
      <c r="B28" s="181"/>
      <c r="C28" s="114"/>
      <c r="D28" s="114"/>
      <c r="E28" s="114"/>
      <c r="F28" s="114"/>
      <c r="G28" s="114"/>
      <c r="H28" s="114"/>
      <c r="I28" s="114"/>
      <c r="J28" s="114"/>
      <c r="K28" s="114"/>
      <c r="L28" s="114"/>
      <c r="M28" s="114"/>
      <c r="N28" s="114"/>
      <c r="O28" s="114"/>
      <c r="P28" s="114"/>
      <c r="Q28" s="174" t="s">
        <v>90</v>
      </c>
      <c r="R28" s="171"/>
      <c r="S28" s="172"/>
      <c r="T28" s="52"/>
    </row>
    <row r="29" spans="2:20" ht="15" customHeight="1" x14ac:dyDescent="0.25">
      <c r="B29" s="183" t="s">
        <v>39</v>
      </c>
      <c r="C29" s="165" t="s">
        <v>2</v>
      </c>
      <c r="D29" s="165"/>
      <c r="E29" s="165" t="s">
        <v>34</v>
      </c>
      <c r="F29" s="165" t="s">
        <v>35</v>
      </c>
      <c r="G29" s="165"/>
      <c r="H29" s="165"/>
      <c r="I29" s="165"/>
      <c r="J29" s="165"/>
      <c r="K29" s="165"/>
      <c r="L29" s="165" t="s">
        <v>36</v>
      </c>
      <c r="M29" s="165" t="s">
        <v>37</v>
      </c>
      <c r="N29" s="10"/>
      <c r="O29" s="10"/>
      <c r="P29" s="10"/>
      <c r="Q29" s="55" t="s">
        <v>88</v>
      </c>
      <c r="R29" s="53"/>
      <c r="S29" s="54"/>
    </row>
    <row r="30" spans="2:20" ht="15" customHeight="1" x14ac:dyDescent="0.25">
      <c r="B30" s="66"/>
      <c r="C30" s="9"/>
      <c r="D30" s="9"/>
      <c r="E30" s="9"/>
      <c r="F30" s="9"/>
      <c r="G30" s="9"/>
      <c r="H30" s="9"/>
      <c r="I30" s="9"/>
      <c r="J30" s="9"/>
      <c r="K30" s="9"/>
      <c r="L30" s="9"/>
      <c r="M30" s="9"/>
      <c r="Q30" s="60"/>
      <c r="R30" s="50"/>
      <c r="S30" s="50"/>
    </row>
    <row r="31" spans="2:20" x14ac:dyDescent="0.25">
      <c r="B31" s="66"/>
      <c r="C31" s="9"/>
      <c r="D31" s="9"/>
      <c r="E31" s="9"/>
      <c r="F31" s="9"/>
      <c r="G31" s="9"/>
      <c r="H31" s="9"/>
      <c r="I31" s="9"/>
      <c r="J31" s="9"/>
      <c r="K31" s="9"/>
      <c r="L31" s="9"/>
      <c r="M31" s="9"/>
      <c r="R31" s="52"/>
      <c r="S31" s="52"/>
    </row>
    <row r="32" spans="2:20" x14ac:dyDescent="0.25">
      <c r="B32" s="12"/>
      <c r="C32" s="13"/>
      <c r="D32" s="13"/>
      <c r="E32" s="41"/>
      <c r="F32" s="15"/>
      <c r="G32" s="15"/>
      <c r="H32" s="15"/>
      <c r="I32" s="15"/>
      <c r="J32" s="15"/>
      <c r="K32" s="15"/>
      <c r="L32" s="16"/>
      <c r="M32" s="20"/>
      <c r="N32" s="18"/>
      <c r="O32" s="18"/>
      <c r="P32" s="18"/>
    </row>
    <row r="33" spans="2:16" ht="15" customHeight="1" x14ac:dyDescent="0.25">
      <c r="B33" s="12"/>
      <c r="C33" s="13"/>
      <c r="D33" s="13"/>
      <c r="E33" s="41"/>
      <c r="F33" s="15"/>
      <c r="G33" s="15"/>
      <c r="H33" s="15"/>
      <c r="I33" s="15"/>
      <c r="J33" s="15"/>
      <c r="K33" s="15"/>
      <c r="L33" s="16"/>
      <c r="M33" s="20"/>
      <c r="N33" s="18"/>
      <c r="O33" s="18"/>
      <c r="P33" s="18"/>
    </row>
    <row r="34" spans="2:16" ht="15" customHeight="1" x14ac:dyDescent="0.25">
      <c r="B34" s="12"/>
      <c r="C34" s="13"/>
      <c r="D34" s="13"/>
      <c r="E34" s="41"/>
      <c r="F34" s="15"/>
      <c r="G34" s="15"/>
      <c r="H34" s="15"/>
      <c r="I34" s="15"/>
      <c r="J34" s="15"/>
      <c r="K34" s="15"/>
      <c r="L34" s="16"/>
      <c r="M34" s="20"/>
      <c r="N34" s="18"/>
      <c r="O34" s="18"/>
      <c r="P34" s="18"/>
    </row>
    <row r="35" spans="2:16" ht="15" customHeight="1" x14ac:dyDescent="0.25">
      <c r="B35" s="12"/>
      <c r="C35" s="13"/>
      <c r="D35" s="13"/>
      <c r="E35" s="41"/>
      <c r="F35" s="15"/>
      <c r="G35" s="15"/>
      <c r="H35" s="15"/>
      <c r="I35" s="15"/>
      <c r="J35" s="15"/>
      <c r="K35" s="15"/>
      <c r="L35" s="16"/>
      <c r="M35" s="20"/>
      <c r="N35" s="18"/>
      <c r="O35" s="18"/>
      <c r="P35" s="18"/>
    </row>
    <row r="36" spans="2:16" ht="15" customHeight="1" x14ac:dyDescent="0.25">
      <c r="B36" s="12"/>
      <c r="C36" s="13"/>
      <c r="D36" s="13"/>
      <c r="E36" s="41"/>
      <c r="F36" s="15"/>
      <c r="G36" s="15"/>
      <c r="H36" s="15"/>
      <c r="I36" s="15"/>
      <c r="J36" s="15"/>
      <c r="K36" s="15"/>
      <c r="L36" s="16"/>
      <c r="M36" s="20"/>
      <c r="N36" s="18"/>
      <c r="O36" s="18"/>
      <c r="P36" s="18"/>
    </row>
    <row r="37" spans="2:16" x14ac:dyDescent="0.25">
      <c r="B37" s="36"/>
      <c r="C37" s="40"/>
      <c r="D37" s="40"/>
      <c r="E37" s="41"/>
      <c r="F37" s="38"/>
      <c r="G37" s="38"/>
      <c r="H37" s="38"/>
      <c r="I37" s="38"/>
      <c r="J37" s="38"/>
      <c r="K37" s="38"/>
      <c r="L37" s="39"/>
      <c r="M37" s="34"/>
      <c r="N37" s="109"/>
      <c r="O37" s="29"/>
      <c r="P37" s="29"/>
    </row>
    <row r="38" spans="2:16" x14ac:dyDescent="0.25">
      <c r="C38" s="40"/>
      <c r="D38" s="40"/>
      <c r="E38" s="41"/>
      <c r="F38" s="72"/>
      <c r="G38" s="72"/>
      <c r="H38" s="72"/>
      <c r="I38" s="72"/>
      <c r="J38" s="72"/>
      <c r="K38" s="72"/>
      <c r="L38" s="33"/>
      <c r="M38" s="31"/>
      <c r="N38" s="109"/>
    </row>
    <row r="39" spans="2:16" x14ac:dyDescent="0.25">
      <c r="C39" s="40"/>
      <c r="D39" s="40"/>
      <c r="E39" s="41"/>
      <c r="F39" s="72"/>
      <c r="G39" s="72"/>
      <c r="H39" s="72"/>
      <c r="I39" s="72"/>
      <c r="J39" s="72"/>
      <c r="K39" s="72"/>
      <c r="L39" s="33"/>
      <c r="M39" s="31"/>
      <c r="N39" s="110"/>
    </row>
    <row r="40" spans="2:16" x14ac:dyDescent="0.25">
      <c r="C40" s="40"/>
      <c r="D40" s="40"/>
      <c r="E40" s="41"/>
      <c r="F40" s="72"/>
      <c r="G40" s="72"/>
      <c r="H40" s="72"/>
      <c r="I40" s="72"/>
      <c r="J40" s="72"/>
      <c r="K40" s="72"/>
      <c r="L40" s="33"/>
      <c r="M40" s="35"/>
      <c r="N40" s="37"/>
      <c r="O40" s="37"/>
      <c r="P40" s="29"/>
    </row>
    <row r="41" spans="2:16" ht="15" customHeight="1" x14ac:dyDescent="0.25">
      <c r="B41" s="36"/>
      <c r="C41" s="40"/>
      <c r="D41" s="40"/>
      <c r="E41" s="41"/>
      <c r="F41" s="38"/>
      <c r="G41" s="38"/>
      <c r="H41" s="38"/>
      <c r="I41" s="38"/>
      <c r="J41" s="38"/>
      <c r="K41" s="38"/>
      <c r="L41" s="33"/>
      <c r="M41" s="31"/>
      <c r="N41" s="103"/>
      <c r="O41" s="103"/>
      <c r="P41" s="29"/>
    </row>
    <row r="42" spans="2:16" x14ac:dyDescent="0.25">
      <c r="B42" s="36"/>
      <c r="C42" s="40"/>
      <c r="D42" s="40"/>
      <c r="E42" s="41"/>
      <c r="F42" s="38"/>
      <c r="G42" s="38"/>
      <c r="H42" s="38"/>
      <c r="I42" s="38"/>
      <c r="J42" s="38"/>
      <c r="K42" s="38"/>
      <c r="L42" s="33"/>
      <c r="M42" s="31"/>
      <c r="N42" s="103"/>
      <c r="O42" s="103"/>
      <c r="P42" s="29"/>
    </row>
    <row r="43" spans="2:16" x14ac:dyDescent="0.25">
      <c r="B43" s="36"/>
      <c r="C43" s="40"/>
      <c r="D43" s="40"/>
      <c r="E43" s="41"/>
      <c r="F43" s="38"/>
      <c r="G43" s="38"/>
      <c r="H43" s="38"/>
      <c r="I43" s="38"/>
      <c r="J43" s="38"/>
      <c r="K43" s="38"/>
      <c r="L43" s="33"/>
      <c r="M43" s="31"/>
      <c r="N43" s="103"/>
      <c r="O43" s="103"/>
      <c r="P43" s="29"/>
    </row>
    <row r="44" spans="2:16" ht="16.5" customHeight="1" x14ac:dyDescent="0.25">
      <c r="B44" s="36"/>
      <c r="C44" s="40"/>
      <c r="D44" s="40"/>
      <c r="E44" s="41"/>
      <c r="F44" s="38"/>
      <c r="G44" s="38"/>
      <c r="H44" s="38"/>
      <c r="I44" s="38"/>
      <c r="J44" s="38"/>
      <c r="K44" s="38"/>
      <c r="L44" s="39"/>
      <c r="M44" s="20"/>
      <c r="N44" s="103"/>
      <c r="O44" s="103"/>
      <c r="P44" s="29"/>
    </row>
    <row r="45" spans="2:16" ht="15" hidden="1" customHeight="1" x14ac:dyDescent="0.25"/>
    <row r="46" spans="2:16" ht="15" customHeight="1" x14ac:dyDescent="0.25">
      <c r="E46" s="21"/>
      <c r="F46" s="107"/>
      <c r="G46" s="107"/>
      <c r="H46" s="107"/>
      <c r="I46" s="107"/>
      <c r="J46" s="107"/>
      <c r="K46" s="107"/>
    </row>
    <row r="49" ht="15" customHeight="1" x14ac:dyDescent="0.25"/>
  </sheetData>
  <mergeCells count="7">
    <mergeCell ref="B25:H25"/>
    <mergeCell ref="B19:F19"/>
    <mergeCell ref="Q2:S2"/>
    <mergeCell ref="Q1:S1"/>
    <mergeCell ref="B14:F14"/>
    <mergeCell ref="B16:F16"/>
    <mergeCell ref="B18:F18"/>
  </mergeCells>
  <hyperlinks>
    <hyperlink ref="B19" r:id="rId1" xr:uid="{00000000-0004-0000-1500-000000000000}"/>
  </hyperlinks>
  <printOptions horizontalCentered="1" gridLines="1"/>
  <pageMargins left="0" right="0" top="0.75" bottom="0.75" header="0.3" footer="0.3"/>
  <pageSetup scale="52" orientation="landscape" horizontalDpi="1200" verticalDpi="120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T50"/>
  <sheetViews>
    <sheetView topLeftCell="J1" zoomScale="90" zoomScaleNormal="90" workbookViewId="0">
      <selection activeCell="K7" sqref="K7"/>
    </sheetView>
  </sheetViews>
  <sheetFormatPr defaultColWidth="9.140625" defaultRowHeight="15" x14ac:dyDescent="0.25"/>
  <cols>
    <col min="1" max="1" width="9.140625" style="2" hidden="1" customWidth="1"/>
    <col min="2" max="2" width="53.28515625" style="2" customWidth="1"/>
    <col min="3" max="3" width="24.42578125" style="2" bestFit="1" customWidth="1"/>
    <col min="4" max="4" width="13.7109375" style="2" customWidth="1"/>
    <col min="5" max="5" width="18" style="2" customWidth="1"/>
    <col min="6" max="6" width="21.42578125" style="2" customWidth="1"/>
    <col min="7" max="7" width="12.42578125" style="2" customWidth="1"/>
    <col min="8" max="8" width="13.28515625" style="2" customWidth="1"/>
    <col min="9" max="9" width="13.140625" style="2" customWidth="1"/>
    <col min="10" max="10" width="14.85546875" style="2" customWidth="1"/>
    <col min="11" max="11" width="9.140625"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5" style="2" customWidth="1"/>
    <col min="20" max="16384" width="9.140625" style="2"/>
  </cols>
  <sheetData>
    <row r="1" spans="1:20" ht="15.6" customHeight="1" x14ac:dyDescent="0.25">
      <c r="B1" s="1" t="s">
        <v>81</v>
      </c>
      <c r="Q1" s="276" t="s">
        <v>158</v>
      </c>
      <c r="R1" s="276"/>
      <c r="S1" s="276"/>
    </row>
    <row r="2" spans="1:20" x14ac:dyDescent="0.25">
      <c r="B2" s="92" t="s">
        <v>152</v>
      </c>
      <c r="C2" s="191" t="s">
        <v>274</v>
      </c>
      <c r="M2" s="74"/>
      <c r="N2" s="74"/>
      <c r="P2" s="29"/>
      <c r="Q2" s="275" t="s">
        <v>275</v>
      </c>
      <c r="R2" s="275"/>
      <c r="S2" s="275"/>
    </row>
    <row r="3" spans="1:20" ht="15.75" thickBot="1" x14ac:dyDescent="0.3">
      <c r="A3" s="2" t="s">
        <v>16</v>
      </c>
      <c r="B3" s="44" t="s">
        <v>82</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3" customHeight="1" x14ac:dyDescent="0.25">
      <c r="B7" s="2" t="s">
        <v>129</v>
      </c>
      <c r="C7" s="236" t="s">
        <v>123</v>
      </c>
      <c r="D7" s="97" t="s">
        <v>276</v>
      </c>
      <c r="E7" s="2" t="s">
        <v>216</v>
      </c>
      <c r="F7" s="2" t="s">
        <v>7</v>
      </c>
      <c r="G7" s="195">
        <v>2.81E-2</v>
      </c>
      <c r="H7" s="195">
        <v>0.1641</v>
      </c>
      <c r="I7" s="196">
        <v>44012</v>
      </c>
      <c r="J7" s="196">
        <v>44013</v>
      </c>
      <c r="K7" s="196">
        <v>43647</v>
      </c>
      <c r="L7" s="197" t="s">
        <v>277</v>
      </c>
      <c r="M7" s="70">
        <v>8725.23</v>
      </c>
      <c r="N7" s="70"/>
      <c r="O7" s="70">
        <f>M7+N7</f>
        <v>8725.23</v>
      </c>
      <c r="P7" s="29"/>
      <c r="Q7" s="70">
        <v>8725.23</v>
      </c>
      <c r="R7" s="70"/>
      <c r="S7" s="71">
        <f>SUM(Q7:R7)</f>
        <v>8725.23</v>
      </c>
    </row>
    <row r="8" spans="1:20" x14ac:dyDescent="0.25">
      <c r="C8" s="97"/>
      <c r="D8" s="97"/>
      <c r="G8" s="195"/>
      <c r="H8" s="195"/>
      <c r="I8" s="196"/>
      <c r="J8" s="196"/>
      <c r="K8" s="196"/>
      <c r="L8" s="197"/>
      <c r="M8" s="25"/>
      <c r="N8" s="25"/>
      <c r="O8" s="25"/>
      <c r="P8" s="29"/>
      <c r="Q8" s="25"/>
      <c r="R8" s="25"/>
      <c r="S8" s="26"/>
    </row>
    <row r="9" spans="1:20" x14ac:dyDescent="0.25">
      <c r="C9" s="96"/>
      <c r="D9" s="96"/>
      <c r="G9" s="212"/>
      <c r="H9" s="195"/>
      <c r="I9" s="196"/>
      <c r="J9" s="196"/>
      <c r="K9" s="196"/>
      <c r="L9" s="215" t="s">
        <v>38</v>
      </c>
      <c r="M9" s="69">
        <f>SUM(M7:M8)</f>
        <v>8725.23</v>
      </c>
      <c r="N9" s="69">
        <f>SUM(N7:N8)</f>
        <v>0</v>
      </c>
      <c r="O9" s="69">
        <f>SUM(O7:O8)</f>
        <v>8725.23</v>
      </c>
      <c r="Q9" s="69">
        <f>SUM(Q7:Q8)</f>
        <v>8725.23</v>
      </c>
      <c r="R9" s="69">
        <f>SUM(R7:R8)</f>
        <v>0</v>
      </c>
      <c r="S9" s="71">
        <f>SUM(S7:S8)</f>
        <v>8725.23</v>
      </c>
    </row>
    <row r="10" spans="1:20" x14ac:dyDescent="0.25">
      <c r="C10" s="96"/>
      <c r="D10" s="96"/>
      <c r="I10" s="121"/>
      <c r="J10" s="121"/>
      <c r="K10" s="121"/>
      <c r="L10" s="5"/>
      <c r="M10" s="69"/>
      <c r="N10" s="69"/>
      <c r="O10" s="69"/>
      <c r="Q10" s="69"/>
      <c r="R10" s="69"/>
      <c r="S10" s="71"/>
    </row>
    <row r="11" spans="1:20" x14ac:dyDescent="0.25">
      <c r="C11" s="96"/>
      <c r="D11" s="96"/>
      <c r="L11" s="5"/>
      <c r="M11" s="69"/>
      <c r="N11" s="69"/>
      <c r="O11" s="69"/>
      <c r="Q11" s="69"/>
      <c r="R11" s="69"/>
      <c r="S11" s="71"/>
    </row>
    <row r="12" spans="1:20" x14ac:dyDescent="0.25">
      <c r="C12" s="96"/>
      <c r="D12" s="96"/>
      <c r="L12" s="5"/>
      <c r="M12" s="69"/>
      <c r="N12" s="69"/>
      <c r="O12" s="69"/>
      <c r="Q12" s="69"/>
      <c r="R12" s="69"/>
      <c r="S12" s="71"/>
    </row>
    <row r="13" spans="1:20" x14ac:dyDescent="0.25">
      <c r="B13" s="8" t="s">
        <v>126</v>
      </c>
      <c r="C13" s="96"/>
      <c r="D13" s="96"/>
      <c r="L13" s="5"/>
      <c r="M13" s="69"/>
      <c r="N13" s="69"/>
      <c r="O13" s="69"/>
      <c r="Q13" s="69"/>
      <c r="R13" s="69"/>
      <c r="S13" s="71"/>
    </row>
    <row r="14" spans="1:20" ht="31.5"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47.25" customHeight="1" x14ac:dyDescent="0.25">
      <c r="B16" s="279" t="s">
        <v>130</v>
      </c>
      <c r="C16" s="279"/>
      <c r="D16" s="279"/>
      <c r="E16" s="279"/>
      <c r="F16" s="279"/>
      <c r="G16" s="122"/>
      <c r="H16" s="122"/>
      <c r="I16" s="116"/>
      <c r="L16" s="5"/>
      <c r="M16" s="69"/>
      <c r="N16" s="69"/>
      <c r="O16" s="69"/>
      <c r="Q16" s="69"/>
      <c r="R16" s="69"/>
      <c r="S16" s="71"/>
    </row>
    <row r="17" spans="2:20" x14ac:dyDescent="0.25">
      <c r="B17" s="113"/>
      <c r="C17" s="113"/>
      <c r="D17" s="113"/>
      <c r="E17" s="113"/>
      <c r="F17" s="113"/>
      <c r="G17" s="122"/>
      <c r="H17" s="122"/>
      <c r="I17" s="116"/>
      <c r="L17" s="5"/>
      <c r="M17" s="69"/>
      <c r="N17" s="69"/>
      <c r="O17" s="69"/>
      <c r="Q17" s="69"/>
      <c r="R17" s="69"/>
      <c r="S17" s="71"/>
    </row>
    <row r="18" spans="2:20" ht="30" customHeight="1" x14ac:dyDescent="0.25">
      <c r="B18" s="279" t="s">
        <v>164</v>
      </c>
      <c r="C18" s="279"/>
      <c r="D18" s="279"/>
      <c r="E18" s="279"/>
      <c r="F18" s="279"/>
      <c r="G18" s="203"/>
      <c r="H18" s="203"/>
      <c r="I18" s="203"/>
      <c r="L18" s="5"/>
      <c r="M18" s="69"/>
      <c r="N18" s="69"/>
      <c r="O18" s="69"/>
      <c r="Q18" s="69"/>
      <c r="R18" s="69"/>
      <c r="S18" s="71"/>
    </row>
    <row r="19" spans="2:20" ht="15" customHeight="1" x14ac:dyDescent="0.25">
      <c r="B19" s="287" t="s">
        <v>163</v>
      </c>
      <c r="C19" s="279"/>
      <c r="D19" s="279"/>
      <c r="E19" s="279"/>
      <c r="F19" s="279"/>
      <c r="G19" s="203"/>
      <c r="H19" s="203"/>
      <c r="I19" s="203"/>
      <c r="L19" s="5"/>
      <c r="M19" s="69"/>
      <c r="N19" s="69"/>
      <c r="O19" s="69"/>
      <c r="Q19" s="69"/>
      <c r="R19" s="69"/>
      <c r="S19" s="71"/>
    </row>
    <row r="20" spans="2:20" ht="15" customHeight="1" x14ac:dyDescent="0.25">
      <c r="B20" s="205"/>
      <c r="C20" s="205"/>
      <c r="D20" s="205"/>
      <c r="E20" s="205"/>
      <c r="F20" s="205"/>
      <c r="G20" s="205"/>
      <c r="H20" s="205"/>
      <c r="I20" s="205"/>
      <c r="L20" s="5"/>
      <c r="M20" s="69"/>
      <c r="N20" s="69"/>
      <c r="O20" s="69"/>
      <c r="Q20" s="69"/>
      <c r="R20" s="69"/>
      <c r="S20" s="71"/>
    </row>
    <row r="21" spans="2:20" x14ac:dyDescent="0.25">
      <c r="B21" s="7" t="s">
        <v>109</v>
      </c>
      <c r="C21" s="106" t="s">
        <v>112</v>
      </c>
      <c r="D21" s="106" t="s">
        <v>113</v>
      </c>
      <c r="E21" s="113"/>
      <c r="F21" s="113"/>
      <c r="G21" s="122"/>
      <c r="H21" s="122"/>
      <c r="I21" s="116"/>
      <c r="L21" s="5"/>
      <c r="M21" s="69"/>
      <c r="N21" s="69"/>
      <c r="O21" s="69"/>
      <c r="Q21" s="69"/>
      <c r="R21" s="69"/>
      <c r="S21" s="71"/>
    </row>
    <row r="22" spans="2:20" x14ac:dyDescent="0.25">
      <c r="B22" s="19" t="s">
        <v>111</v>
      </c>
      <c r="C22" s="96" t="s">
        <v>114</v>
      </c>
      <c r="D22" s="96" t="s">
        <v>120</v>
      </c>
      <c r="L22" s="5"/>
      <c r="M22" s="69"/>
      <c r="N22" s="69"/>
      <c r="O22" s="69"/>
      <c r="Q22" s="69"/>
      <c r="R22" s="69"/>
      <c r="S22" s="71"/>
    </row>
    <row r="23" spans="2:20" x14ac:dyDescent="0.25">
      <c r="C23" s="96"/>
      <c r="D23" s="96"/>
      <c r="L23" s="5"/>
      <c r="M23" s="69"/>
      <c r="N23" s="69"/>
      <c r="O23" s="69"/>
      <c r="Q23" s="69"/>
      <c r="R23" s="69"/>
      <c r="S23" s="71"/>
    </row>
    <row r="24" spans="2:20" x14ac:dyDescent="0.25">
      <c r="C24" s="96"/>
      <c r="D24" s="96"/>
      <c r="L24" s="5"/>
      <c r="M24" s="69"/>
      <c r="N24" s="69"/>
      <c r="O24" s="69"/>
      <c r="Q24" s="69"/>
      <c r="R24" s="69"/>
      <c r="S24" s="71"/>
    </row>
    <row r="25" spans="2:20" ht="15.75" x14ac:dyDescent="0.25">
      <c r="B25" s="206"/>
      <c r="C25" s="96"/>
      <c r="D25" s="96"/>
      <c r="L25" s="5"/>
      <c r="M25" s="69"/>
      <c r="N25" s="69"/>
      <c r="O25" s="69"/>
      <c r="Q25" s="69"/>
      <c r="R25" s="69"/>
      <c r="S25" s="71"/>
    </row>
    <row r="26" spans="2:20" x14ac:dyDescent="0.25">
      <c r="C26" s="96"/>
      <c r="D26" s="96"/>
      <c r="L26" s="5"/>
      <c r="M26" s="69"/>
      <c r="N26" s="69"/>
      <c r="O26" s="69"/>
      <c r="Q26" s="69"/>
      <c r="R26" s="69"/>
      <c r="S26" s="71"/>
    </row>
    <row r="27" spans="2:20" x14ac:dyDescent="0.25">
      <c r="B27" s="201" t="s">
        <v>173</v>
      </c>
      <c r="C27" s="96"/>
      <c r="D27" s="96"/>
      <c r="L27" s="5"/>
      <c r="M27" s="69"/>
      <c r="N27" s="69"/>
      <c r="O27" s="69"/>
      <c r="Q27" s="69"/>
      <c r="R27" s="69"/>
      <c r="S27" s="71"/>
    </row>
    <row r="28" spans="2:20" x14ac:dyDescent="0.25">
      <c r="B28" s="201"/>
      <c r="C28" s="96"/>
      <c r="D28" s="96"/>
      <c r="L28" s="5"/>
      <c r="M28" s="69"/>
      <c r="N28" s="69"/>
      <c r="O28" s="69"/>
      <c r="Q28" s="69"/>
      <c r="R28" s="69"/>
      <c r="S28" s="71"/>
    </row>
    <row r="29" spans="2:20" x14ac:dyDescent="0.25">
      <c r="B29" s="114"/>
      <c r="C29" s="114"/>
      <c r="D29" s="114"/>
      <c r="E29" s="114"/>
      <c r="F29" s="114"/>
      <c r="G29" s="114"/>
      <c r="H29" s="114"/>
      <c r="I29" s="114"/>
      <c r="J29" s="114"/>
      <c r="K29" s="114"/>
      <c r="L29" s="114"/>
      <c r="M29" s="114"/>
      <c r="N29" s="114"/>
      <c r="O29" s="114"/>
      <c r="P29" s="114"/>
      <c r="Q29" s="174" t="s">
        <v>90</v>
      </c>
      <c r="R29" s="171"/>
      <c r="S29" s="172"/>
    </row>
    <row r="30" spans="2:20" x14ac:dyDescent="0.25">
      <c r="B30" s="17" t="s">
        <v>39</v>
      </c>
      <c r="C30" s="165" t="s">
        <v>2</v>
      </c>
      <c r="D30" s="165"/>
      <c r="E30" s="165" t="s">
        <v>34</v>
      </c>
      <c r="F30" s="165" t="s">
        <v>35</v>
      </c>
      <c r="G30" s="165"/>
      <c r="H30" s="165"/>
      <c r="I30" s="165"/>
      <c r="J30" s="165"/>
      <c r="K30" s="165"/>
      <c r="L30" s="165" t="s">
        <v>36</v>
      </c>
      <c r="M30" s="165" t="s">
        <v>37</v>
      </c>
      <c r="N30" s="48"/>
      <c r="O30" s="48"/>
      <c r="P30" s="48"/>
      <c r="Q30" s="55" t="s">
        <v>88</v>
      </c>
      <c r="R30" s="53"/>
      <c r="S30" s="54"/>
      <c r="T30" s="52"/>
    </row>
    <row r="31" spans="2:20" x14ac:dyDescent="0.25">
      <c r="B31" s="66"/>
      <c r="C31" s="9"/>
      <c r="D31" s="9"/>
      <c r="E31" s="9"/>
      <c r="F31" s="9"/>
      <c r="G31" s="9"/>
      <c r="H31" s="9"/>
      <c r="I31" s="9"/>
      <c r="J31" s="9"/>
      <c r="K31" s="9"/>
      <c r="L31" s="9"/>
      <c r="M31" s="9"/>
      <c r="N31" s="46"/>
      <c r="O31" s="46"/>
      <c r="P31" s="46"/>
      <c r="Q31" s="60"/>
      <c r="R31" s="51"/>
      <c r="S31" s="51"/>
      <c r="T31" s="52"/>
    </row>
    <row r="32" spans="2:20" x14ac:dyDescent="0.25">
      <c r="B32" s="66"/>
      <c r="C32" s="9"/>
      <c r="D32" s="9"/>
      <c r="E32" s="9"/>
      <c r="F32" s="9"/>
      <c r="G32" s="9"/>
      <c r="H32" s="9"/>
      <c r="I32" s="9"/>
      <c r="J32" s="9"/>
      <c r="K32" s="9"/>
      <c r="L32" s="9"/>
      <c r="M32" s="9"/>
      <c r="N32" s="46"/>
      <c r="O32" s="46"/>
      <c r="P32" s="46"/>
      <c r="R32" s="52"/>
      <c r="S32" s="52"/>
      <c r="T32" s="52"/>
    </row>
    <row r="33" spans="2:20" x14ac:dyDescent="0.25">
      <c r="B33" s="12"/>
      <c r="C33" s="13"/>
      <c r="D33" s="13"/>
      <c r="E33" s="41"/>
      <c r="F33" s="15"/>
      <c r="G33" s="15"/>
      <c r="H33" s="15"/>
      <c r="I33" s="15"/>
      <c r="J33" s="15"/>
      <c r="K33" s="15"/>
      <c r="L33" s="16"/>
      <c r="M33" s="20"/>
      <c r="N33" s="18"/>
      <c r="O33" s="18"/>
      <c r="P33" s="18"/>
      <c r="T33" s="52"/>
    </row>
    <row r="34" spans="2:20" ht="15" customHeight="1" x14ac:dyDescent="0.25">
      <c r="B34" s="12"/>
      <c r="C34" s="13"/>
      <c r="D34" s="13"/>
      <c r="E34" s="41"/>
      <c r="F34" s="15"/>
      <c r="G34" s="15"/>
      <c r="H34" s="15"/>
      <c r="I34" s="15"/>
      <c r="J34" s="15"/>
      <c r="K34" s="15"/>
      <c r="L34" s="16"/>
      <c r="M34" s="20"/>
      <c r="N34" s="18"/>
      <c r="O34" s="18"/>
      <c r="P34" s="18"/>
    </row>
    <row r="35" spans="2:20" ht="15" customHeight="1" x14ac:dyDescent="0.25">
      <c r="B35" s="12"/>
      <c r="C35" s="13"/>
      <c r="D35" s="13"/>
      <c r="E35" s="41"/>
      <c r="F35" s="15"/>
      <c r="G35" s="15"/>
      <c r="H35" s="15"/>
      <c r="I35" s="15"/>
      <c r="J35" s="15"/>
      <c r="K35" s="15"/>
      <c r="L35" s="16"/>
      <c r="M35" s="20"/>
      <c r="N35" s="18"/>
      <c r="O35" s="18"/>
      <c r="P35" s="18"/>
    </row>
    <row r="36" spans="2:20" ht="15" customHeight="1" x14ac:dyDescent="0.25">
      <c r="B36" s="12"/>
      <c r="C36" s="13"/>
      <c r="D36" s="13"/>
      <c r="E36" s="41"/>
      <c r="F36" s="15"/>
      <c r="G36" s="15"/>
      <c r="H36" s="15"/>
      <c r="I36" s="15"/>
      <c r="J36" s="15"/>
      <c r="K36" s="15"/>
      <c r="L36" s="16"/>
      <c r="M36" s="20"/>
      <c r="N36" s="18"/>
      <c r="O36" s="18"/>
      <c r="P36" s="18"/>
    </row>
    <row r="37" spans="2:20" ht="15" customHeight="1" x14ac:dyDescent="0.25">
      <c r="B37" s="12"/>
      <c r="C37" s="13"/>
      <c r="D37" s="13"/>
      <c r="E37" s="41"/>
      <c r="F37" s="15"/>
      <c r="G37" s="15"/>
      <c r="H37" s="15"/>
      <c r="I37" s="15"/>
      <c r="J37" s="15"/>
      <c r="K37" s="15"/>
      <c r="L37" s="16"/>
      <c r="M37" s="20"/>
      <c r="N37" s="18"/>
      <c r="O37" s="18"/>
      <c r="P37" s="18"/>
    </row>
    <row r="38" spans="2:20" x14ac:dyDescent="0.25">
      <c r="B38" s="36"/>
      <c r="C38" s="40"/>
      <c r="D38" s="40"/>
      <c r="E38" s="41"/>
      <c r="F38" s="38"/>
      <c r="G38" s="38"/>
      <c r="H38" s="38"/>
      <c r="I38" s="38"/>
      <c r="J38" s="38"/>
      <c r="K38" s="38"/>
      <c r="L38" s="39"/>
      <c r="M38" s="34"/>
      <c r="N38" s="109"/>
      <c r="O38" s="29"/>
      <c r="P38" s="29"/>
    </row>
    <row r="39" spans="2:20" x14ac:dyDescent="0.25">
      <c r="C39" s="40"/>
      <c r="D39" s="40"/>
      <c r="E39" s="41"/>
      <c r="F39" s="72"/>
      <c r="G39" s="72"/>
      <c r="H39" s="72"/>
      <c r="I39" s="72"/>
      <c r="J39" s="72"/>
      <c r="K39" s="72"/>
      <c r="L39" s="33"/>
      <c r="M39" s="31"/>
      <c r="N39" s="109"/>
    </row>
    <row r="40" spans="2:20" x14ac:dyDescent="0.25">
      <c r="C40" s="40"/>
      <c r="D40" s="40"/>
      <c r="E40" s="41"/>
      <c r="F40" s="72"/>
      <c r="G40" s="72"/>
      <c r="H40" s="72"/>
      <c r="I40" s="72"/>
      <c r="J40" s="72"/>
      <c r="K40" s="72"/>
      <c r="L40" s="33"/>
      <c r="M40" s="31"/>
      <c r="N40" s="110"/>
    </row>
    <row r="41" spans="2:20" x14ac:dyDescent="0.25">
      <c r="C41" s="40"/>
      <c r="D41" s="40"/>
      <c r="E41" s="41"/>
      <c r="F41" s="72"/>
      <c r="G41" s="72"/>
      <c r="H41" s="72"/>
      <c r="I41" s="72"/>
      <c r="J41" s="72"/>
      <c r="K41" s="72"/>
      <c r="L41" s="33"/>
      <c r="M41" s="35"/>
      <c r="N41" s="37"/>
      <c r="O41" s="37"/>
      <c r="P41" s="29"/>
    </row>
    <row r="42" spans="2:20" ht="15" customHeight="1" x14ac:dyDescent="0.25">
      <c r="B42" s="36"/>
      <c r="C42" s="40"/>
      <c r="D42" s="40"/>
      <c r="E42" s="41"/>
      <c r="F42" s="38"/>
      <c r="G42" s="38"/>
      <c r="H42" s="38"/>
      <c r="I42" s="38"/>
      <c r="J42" s="38"/>
      <c r="K42" s="38"/>
      <c r="L42" s="33"/>
      <c r="M42" s="31"/>
      <c r="N42" s="103"/>
      <c r="O42" s="103"/>
      <c r="P42" s="29"/>
    </row>
    <row r="43" spans="2:20" x14ac:dyDescent="0.25">
      <c r="B43" s="36"/>
      <c r="C43" s="40"/>
      <c r="D43" s="40"/>
      <c r="E43" s="41"/>
      <c r="F43" s="38"/>
      <c r="G43" s="38"/>
      <c r="H43" s="38"/>
      <c r="I43" s="38"/>
      <c r="J43" s="38"/>
      <c r="K43" s="38"/>
      <c r="L43" s="33"/>
      <c r="M43" s="31"/>
      <c r="N43" s="103"/>
      <c r="O43" s="103"/>
      <c r="P43" s="29"/>
    </row>
    <row r="44" spans="2:20" x14ac:dyDescent="0.25">
      <c r="B44" s="36"/>
      <c r="C44" s="40"/>
      <c r="D44" s="40"/>
      <c r="E44" s="41"/>
      <c r="F44" s="38"/>
      <c r="G44" s="38"/>
      <c r="H44" s="38"/>
      <c r="I44" s="38"/>
      <c r="J44" s="38"/>
      <c r="K44" s="38"/>
      <c r="L44" s="33"/>
      <c r="M44" s="31"/>
      <c r="N44" s="103"/>
      <c r="O44" s="103"/>
      <c r="P44" s="29"/>
    </row>
    <row r="45" spans="2:20" ht="16.5" customHeight="1" x14ac:dyDescent="0.25">
      <c r="B45" s="36"/>
      <c r="C45" s="40"/>
      <c r="D45" s="40"/>
      <c r="E45" s="41"/>
      <c r="F45" s="38"/>
      <c r="G45" s="38"/>
      <c r="H45" s="38"/>
      <c r="I45" s="38"/>
      <c r="J45" s="38"/>
      <c r="K45" s="38"/>
      <c r="L45" s="39"/>
      <c r="M45" s="20"/>
      <c r="N45" s="103"/>
      <c r="O45" s="103"/>
      <c r="P45" s="29"/>
    </row>
    <row r="46" spans="2:20" ht="15" hidden="1" customHeight="1" x14ac:dyDescent="0.25"/>
    <row r="47" spans="2:20" ht="15" customHeight="1" x14ac:dyDescent="0.25">
      <c r="E47" s="21"/>
      <c r="F47" s="107"/>
      <c r="G47" s="107"/>
      <c r="H47" s="107"/>
      <c r="I47" s="107"/>
      <c r="J47" s="107"/>
      <c r="K47" s="107"/>
    </row>
    <row r="50" ht="15" customHeight="1" x14ac:dyDescent="0.25"/>
  </sheetData>
  <mergeCells count="6">
    <mergeCell ref="B19:F19"/>
    <mergeCell ref="Q1:S1"/>
    <mergeCell ref="Q2:S2"/>
    <mergeCell ref="B14:F14"/>
    <mergeCell ref="B16:F16"/>
    <mergeCell ref="B18:F18"/>
  </mergeCells>
  <hyperlinks>
    <hyperlink ref="B19" r:id="rId1" xr:uid="{00000000-0004-0000-1600-000000000000}"/>
    <hyperlink ref="B27" r:id="rId2" xr:uid="{00000000-0004-0000-1600-000001000000}"/>
  </hyperlinks>
  <printOptions horizontalCentered="1" gridLines="1"/>
  <pageMargins left="0" right="0" top="0.75" bottom="0.75" header="0.3" footer="0.3"/>
  <pageSetup scale="54" orientation="landscape" horizontalDpi="1200" verticalDpi="1200"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T44"/>
  <sheetViews>
    <sheetView topLeftCell="L1" zoomScale="90" zoomScaleNormal="90" workbookViewId="0">
      <selection activeCell="S9" sqref="S9"/>
    </sheetView>
  </sheetViews>
  <sheetFormatPr defaultColWidth="9.140625" defaultRowHeight="15" x14ac:dyDescent="0.25"/>
  <cols>
    <col min="1" max="1" width="9.140625" style="2" hidden="1" customWidth="1"/>
    <col min="2" max="2" width="53.28515625" style="2" customWidth="1"/>
    <col min="3" max="3" width="26.28515625" style="2" customWidth="1"/>
    <col min="4" max="4" width="13.7109375" style="2" customWidth="1"/>
    <col min="5" max="5" width="17.285156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20</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78</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4.75" customHeight="1" x14ac:dyDescent="0.25">
      <c r="B7" s="2" t="s">
        <v>8</v>
      </c>
      <c r="C7" s="96" t="s">
        <v>106</v>
      </c>
      <c r="D7" s="96" t="s">
        <v>246</v>
      </c>
      <c r="E7" s="2" t="s">
        <v>215</v>
      </c>
      <c r="F7" s="2" t="s">
        <v>7</v>
      </c>
      <c r="G7" s="195">
        <v>2.81E-2</v>
      </c>
      <c r="H7" s="195">
        <v>0.1641</v>
      </c>
      <c r="I7" s="196">
        <v>44012</v>
      </c>
      <c r="J7" s="196">
        <v>44013</v>
      </c>
      <c r="K7" s="196">
        <v>43647</v>
      </c>
      <c r="L7" s="197" t="s">
        <v>217</v>
      </c>
      <c r="M7" s="73">
        <v>24690.400000000001</v>
      </c>
      <c r="N7" s="73"/>
      <c r="O7" s="70">
        <f>M7+N7</f>
        <v>24690.400000000001</v>
      </c>
      <c r="P7" s="42"/>
      <c r="Q7" s="43">
        <v>6650.31</v>
      </c>
      <c r="R7" s="70"/>
      <c r="S7" s="71">
        <f>Q7+R7</f>
        <v>6650.31</v>
      </c>
    </row>
    <row r="8" spans="1:20" ht="30" hidden="1" x14ac:dyDescent="0.25">
      <c r="B8" s="2" t="s">
        <v>129</v>
      </c>
      <c r="C8" s="236" t="s">
        <v>195</v>
      </c>
      <c r="D8" s="97" t="s">
        <v>180</v>
      </c>
      <c r="E8" s="2" t="s">
        <v>160</v>
      </c>
      <c r="F8" s="2" t="s">
        <v>7</v>
      </c>
      <c r="G8" s="195">
        <v>2.7699999999999999E-2</v>
      </c>
      <c r="H8" s="195">
        <v>0.15060000000000001</v>
      </c>
      <c r="I8" s="196">
        <v>43646</v>
      </c>
      <c r="J8" s="196">
        <v>43647</v>
      </c>
      <c r="K8" s="196">
        <v>43282</v>
      </c>
      <c r="L8" s="197" t="s">
        <v>161</v>
      </c>
      <c r="M8" s="73"/>
      <c r="N8" s="73"/>
      <c r="O8" s="70">
        <f>M8+N8</f>
        <v>0</v>
      </c>
      <c r="P8" s="42"/>
      <c r="Q8" s="43">
        <v>0</v>
      </c>
      <c r="R8" s="70">
        <v>0</v>
      </c>
      <c r="S8" s="71">
        <f>Q8+R8</f>
        <v>0</v>
      </c>
    </row>
    <row r="9" spans="1:20" x14ac:dyDescent="0.25">
      <c r="C9" s="96"/>
      <c r="D9" s="96"/>
      <c r="G9" s="195"/>
      <c r="H9" s="195"/>
      <c r="I9" s="196"/>
      <c r="J9" s="196"/>
      <c r="K9" s="196"/>
      <c r="L9" s="215"/>
      <c r="M9" s="25"/>
      <c r="N9" s="25"/>
      <c r="O9" s="25"/>
      <c r="P9" s="29"/>
      <c r="Q9" s="25"/>
      <c r="R9" s="25"/>
      <c r="S9" s="26"/>
    </row>
    <row r="10" spans="1:20" x14ac:dyDescent="0.25">
      <c r="C10" s="96"/>
      <c r="D10" s="96"/>
      <c r="G10" s="128"/>
      <c r="H10" s="129"/>
      <c r="I10" s="121"/>
      <c r="J10" s="121"/>
      <c r="K10" s="121"/>
      <c r="L10" s="5" t="s">
        <v>38</v>
      </c>
      <c r="M10" s="69">
        <f>SUM(M7:M9)</f>
        <v>24690.400000000001</v>
      </c>
      <c r="N10" s="69">
        <f t="shared" ref="N10:O10" si="0">SUM(N7:N9)</f>
        <v>0</v>
      </c>
      <c r="O10" s="69">
        <f t="shared" si="0"/>
        <v>24690.400000000001</v>
      </c>
      <c r="P10" s="29"/>
      <c r="Q10" s="69">
        <f>SUM(Q7:Q9)</f>
        <v>6650.31</v>
      </c>
      <c r="R10" s="69">
        <f t="shared" ref="R10:S10" si="1">SUM(R7:R9)</f>
        <v>0</v>
      </c>
      <c r="S10" s="23">
        <f t="shared" si="1"/>
        <v>6650.31</v>
      </c>
    </row>
    <row r="11" spans="1:20" x14ac:dyDescent="0.25">
      <c r="C11" s="96"/>
      <c r="D11" s="96"/>
      <c r="I11" s="121"/>
      <c r="J11" s="121"/>
      <c r="K11" s="121"/>
      <c r="L11" s="5"/>
      <c r="M11" s="69"/>
      <c r="N11" s="69"/>
      <c r="O11" s="69"/>
      <c r="Q11" s="69"/>
      <c r="R11" s="69"/>
      <c r="S11" s="71"/>
    </row>
    <row r="12" spans="1:20" x14ac:dyDescent="0.25">
      <c r="C12" s="96"/>
      <c r="D12" s="96"/>
      <c r="L12" s="5"/>
      <c r="M12" s="69"/>
      <c r="N12" s="69"/>
      <c r="O12" s="69"/>
      <c r="Q12" s="69"/>
      <c r="R12" s="69"/>
      <c r="S12" s="71"/>
    </row>
    <row r="13" spans="1:20" x14ac:dyDescent="0.25">
      <c r="B13" s="8" t="s">
        <v>126</v>
      </c>
      <c r="C13" s="96"/>
      <c r="D13" s="96"/>
      <c r="L13" s="5"/>
      <c r="M13" s="69"/>
      <c r="N13" s="69"/>
      <c r="O13" s="69"/>
      <c r="Q13" s="69"/>
      <c r="R13" s="69"/>
      <c r="S13" s="71"/>
    </row>
    <row r="14" spans="1:20" ht="34.5"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48.75" customHeight="1" x14ac:dyDescent="0.25">
      <c r="B16" s="279" t="s">
        <v>130</v>
      </c>
      <c r="C16" s="279"/>
      <c r="D16" s="279"/>
      <c r="E16" s="279"/>
      <c r="F16" s="279"/>
      <c r="G16" s="122"/>
      <c r="H16" s="122"/>
      <c r="I16" s="116"/>
      <c r="L16" s="5"/>
      <c r="M16" s="69"/>
      <c r="N16" s="69"/>
      <c r="O16" s="69"/>
      <c r="Q16" s="69"/>
      <c r="R16" s="69"/>
      <c r="S16" s="71"/>
    </row>
    <row r="17" spans="2:20" x14ac:dyDescent="0.25">
      <c r="B17" s="203"/>
      <c r="C17" s="203"/>
      <c r="D17" s="203"/>
      <c r="E17" s="203"/>
      <c r="F17" s="203"/>
      <c r="G17" s="203"/>
      <c r="H17" s="203"/>
      <c r="I17" s="203"/>
      <c r="L17" s="5"/>
      <c r="M17" s="69"/>
      <c r="N17" s="69"/>
      <c r="O17" s="69"/>
      <c r="Q17" s="69"/>
      <c r="R17" s="69"/>
      <c r="S17" s="71"/>
    </row>
    <row r="18" spans="2:20" ht="33.75" customHeight="1" x14ac:dyDescent="0.25">
      <c r="B18" s="279" t="s">
        <v>164</v>
      </c>
      <c r="C18" s="279"/>
      <c r="D18" s="279"/>
      <c r="E18" s="279"/>
      <c r="F18" s="279"/>
      <c r="G18" s="203"/>
      <c r="H18" s="203"/>
      <c r="I18" s="203"/>
      <c r="L18" s="5"/>
      <c r="M18" s="69"/>
      <c r="N18" s="69"/>
      <c r="O18" s="69"/>
      <c r="Q18" s="69"/>
      <c r="R18" s="69"/>
      <c r="S18" s="71"/>
    </row>
    <row r="19" spans="2:20" ht="15" customHeight="1" x14ac:dyDescent="0.25">
      <c r="B19" s="287" t="s">
        <v>163</v>
      </c>
      <c r="C19" s="279"/>
      <c r="D19" s="279"/>
      <c r="E19" s="279"/>
      <c r="F19" s="279"/>
      <c r="G19" s="203"/>
      <c r="H19" s="203"/>
      <c r="I19" s="203"/>
      <c r="L19" s="5"/>
      <c r="M19" s="69"/>
      <c r="N19" s="69"/>
      <c r="O19" s="69"/>
      <c r="Q19" s="69"/>
      <c r="R19" s="69"/>
      <c r="S19" s="71"/>
    </row>
    <row r="20" spans="2:20" ht="15" customHeight="1" x14ac:dyDescent="0.25">
      <c r="B20" s="205"/>
      <c r="C20" s="205"/>
      <c r="D20" s="205"/>
      <c r="E20" s="205"/>
      <c r="F20" s="205"/>
      <c r="G20" s="205"/>
      <c r="H20" s="205"/>
      <c r="I20" s="205"/>
      <c r="L20" s="5"/>
      <c r="M20" s="69"/>
      <c r="N20" s="69"/>
      <c r="O20" s="69"/>
      <c r="Q20" s="69"/>
      <c r="R20" s="69"/>
      <c r="S20" s="71"/>
    </row>
    <row r="21" spans="2:20" x14ac:dyDescent="0.25">
      <c r="B21" s="113"/>
      <c r="C21" s="113"/>
      <c r="D21" s="113"/>
      <c r="E21" s="113"/>
      <c r="F21" s="113"/>
      <c r="G21" s="122"/>
      <c r="H21" s="122"/>
      <c r="I21" s="116"/>
      <c r="L21" s="5"/>
      <c r="M21" s="69"/>
      <c r="N21" s="69"/>
      <c r="O21" s="69"/>
      <c r="Q21" s="69"/>
      <c r="R21" s="69"/>
      <c r="S21" s="71"/>
    </row>
    <row r="22" spans="2:20" x14ac:dyDescent="0.25">
      <c r="B22" s="7" t="s">
        <v>109</v>
      </c>
      <c r="C22" s="106" t="s">
        <v>112</v>
      </c>
      <c r="D22" s="106" t="s">
        <v>113</v>
      </c>
      <c r="E22" s="113"/>
      <c r="F22" s="113"/>
      <c r="G22" s="122"/>
      <c r="H22" s="122"/>
      <c r="I22" s="116"/>
      <c r="L22" s="5"/>
      <c r="M22" s="69"/>
      <c r="N22" s="69"/>
      <c r="O22" s="69"/>
      <c r="Q22" s="69"/>
      <c r="R22" s="69"/>
      <c r="S22" s="71"/>
    </row>
    <row r="23" spans="2:20" x14ac:dyDescent="0.25">
      <c r="B23" s="2" t="s">
        <v>110</v>
      </c>
      <c r="C23" s="96" t="s">
        <v>117</v>
      </c>
      <c r="D23" s="96" t="s">
        <v>119</v>
      </c>
      <c r="E23" s="234"/>
      <c r="F23" s="234"/>
      <c r="G23" s="234"/>
      <c r="H23" s="234"/>
      <c r="I23" s="234"/>
      <c r="L23" s="5"/>
      <c r="M23" s="69"/>
      <c r="N23" s="69"/>
      <c r="O23" s="69"/>
      <c r="Q23" s="69"/>
      <c r="R23" s="69"/>
      <c r="S23" s="71"/>
    </row>
    <row r="24" spans="2:20" x14ac:dyDescent="0.25">
      <c r="C24" s="96"/>
      <c r="D24" s="96"/>
      <c r="L24" s="5"/>
      <c r="M24" s="69"/>
      <c r="N24" s="69"/>
      <c r="O24" s="69"/>
      <c r="Q24" s="69"/>
      <c r="R24" s="69"/>
      <c r="S24" s="71"/>
    </row>
    <row r="25" spans="2:20" x14ac:dyDescent="0.25">
      <c r="B25" s="274" t="s">
        <v>231</v>
      </c>
      <c r="C25" s="274"/>
      <c r="D25" s="274"/>
      <c r="E25" s="274"/>
      <c r="F25" s="274"/>
      <c r="G25" s="274"/>
      <c r="H25" s="274"/>
      <c r="L25" s="5"/>
      <c r="M25" s="69"/>
      <c r="N25" s="69"/>
      <c r="O25" s="69"/>
      <c r="Q25" s="69"/>
      <c r="R25" s="69"/>
      <c r="S25" s="71"/>
    </row>
    <row r="26" spans="2:20" x14ac:dyDescent="0.25">
      <c r="B26" s="254" t="s">
        <v>230</v>
      </c>
      <c r="C26" s="96"/>
      <c r="D26" s="96"/>
      <c r="L26" s="5"/>
      <c r="M26" s="69"/>
      <c r="N26" s="69"/>
      <c r="O26" s="69"/>
      <c r="Q26" s="69"/>
      <c r="R26" s="69"/>
      <c r="S26" s="71"/>
    </row>
    <row r="27" spans="2:20" x14ac:dyDescent="0.25">
      <c r="B27" s="10"/>
      <c r="C27" s="98"/>
      <c r="D27" s="98"/>
      <c r="E27" s="10"/>
      <c r="F27" s="10"/>
      <c r="G27" s="10"/>
      <c r="H27" s="10"/>
      <c r="I27" s="10"/>
      <c r="J27" s="10"/>
      <c r="K27" s="10"/>
      <c r="L27" s="10"/>
      <c r="M27" s="10"/>
      <c r="N27" s="48"/>
      <c r="O27" s="48"/>
      <c r="P27" s="48"/>
      <c r="Q27" s="58"/>
      <c r="R27" s="53"/>
      <c r="S27" s="54"/>
      <c r="T27" s="52"/>
    </row>
    <row r="28" spans="2:20" ht="15" customHeight="1" x14ac:dyDescent="0.25">
      <c r="Q28" s="60" t="s">
        <v>90</v>
      </c>
      <c r="R28" s="50"/>
      <c r="S28" s="172"/>
      <c r="T28" s="52"/>
    </row>
    <row r="29" spans="2:20" ht="15" customHeight="1" x14ac:dyDescent="0.25">
      <c r="B29" s="17" t="s">
        <v>39</v>
      </c>
      <c r="C29" s="100" t="s">
        <v>2</v>
      </c>
      <c r="D29" s="100"/>
      <c r="E29" s="100" t="s">
        <v>34</v>
      </c>
      <c r="F29" s="100" t="s">
        <v>35</v>
      </c>
      <c r="G29" s="125"/>
      <c r="H29" s="125"/>
      <c r="I29" s="119"/>
      <c r="J29" s="100"/>
      <c r="K29" s="100"/>
      <c r="L29" s="100" t="s">
        <v>36</v>
      </c>
      <c r="M29" s="100" t="s">
        <v>37</v>
      </c>
      <c r="N29" s="10"/>
      <c r="O29" s="10"/>
      <c r="P29" s="10"/>
      <c r="Q29" s="55" t="s">
        <v>88</v>
      </c>
      <c r="R29" s="53"/>
      <c r="S29" s="54"/>
    </row>
    <row r="30" spans="2:20" ht="15" customHeight="1" x14ac:dyDescent="0.25">
      <c r="B30" s="66"/>
      <c r="C30" s="9"/>
      <c r="D30" s="9"/>
      <c r="E30" s="9"/>
      <c r="F30" s="9"/>
      <c r="G30" s="9"/>
      <c r="H30" s="9"/>
      <c r="I30" s="9"/>
      <c r="J30" s="9"/>
      <c r="K30" s="9"/>
      <c r="L30" s="9"/>
      <c r="M30" s="9"/>
      <c r="Q30" s="60"/>
      <c r="R30" s="50"/>
      <c r="S30" s="50"/>
    </row>
    <row r="31" spans="2:20" x14ac:dyDescent="0.25">
      <c r="B31" s="66"/>
      <c r="C31" s="9"/>
      <c r="D31" s="9"/>
      <c r="E31" s="9"/>
      <c r="F31" s="9"/>
      <c r="G31" s="9"/>
      <c r="H31" s="9"/>
      <c r="I31" s="9"/>
      <c r="J31" s="9"/>
      <c r="K31" s="9"/>
      <c r="L31" s="9"/>
      <c r="M31" s="9"/>
      <c r="R31" s="52"/>
      <c r="S31" s="52"/>
    </row>
    <row r="32" spans="2:20" x14ac:dyDescent="0.25">
      <c r="B32" s="12"/>
      <c r="C32" s="13"/>
      <c r="D32" s="13"/>
      <c r="E32" s="41"/>
      <c r="F32" s="15"/>
      <c r="G32" s="15"/>
      <c r="H32" s="15"/>
      <c r="I32" s="15"/>
      <c r="J32" s="15"/>
      <c r="K32" s="15"/>
      <c r="L32" s="16"/>
      <c r="M32" s="20"/>
      <c r="N32" s="18"/>
      <c r="O32" s="18"/>
      <c r="P32" s="18"/>
      <c r="Q32" s="52"/>
      <c r="R32" s="52"/>
      <c r="S32" s="52"/>
    </row>
    <row r="33" spans="2:19" x14ac:dyDescent="0.25">
      <c r="B33" s="12"/>
      <c r="C33" s="13"/>
      <c r="D33" s="13"/>
      <c r="E33" s="41"/>
      <c r="F33" s="15"/>
      <c r="G33" s="15"/>
      <c r="H33" s="15"/>
      <c r="I33" s="15"/>
      <c r="J33" s="15"/>
      <c r="K33" s="15"/>
      <c r="L33" s="16"/>
      <c r="M33" s="20"/>
      <c r="N33" s="18"/>
      <c r="O33" s="18"/>
      <c r="P33" s="18"/>
      <c r="Q33" s="52"/>
      <c r="R33" s="52"/>
      <c r="S33" s="52"/>
    </row>
    <row r="34" spans="2:19" x14ac:dyDescent="0.25">
      <c r="B34" s="12"/>
      <c r="C34" s="13"/>
      <c r="D34" s="13"/>
      <c r="E34" s="41"/>
      <c r="F34" s="15"/>
      <c r="G34" s="15"/>
      <c r="H34" s="15"/>
      <c r="I34" s="15"/>
      <c r="J34" s="15"/>
      <c r="K34" s="15"/>
      <c r="L34" s="16"/>
      <c r="M34" s="20"/>
      <c r="N34" s="18"/>
      <c r="O34" s="18"/>
      <c r="P34" s="18"/>
      <c r="Q34" s="52"/>
      <c r="R34" s="52"/>
      <c r="S34" s="52"/>
    </row>
    <row r="35" spans="2:19" x14ac:dyDescent="0.25">
      <c r="B35" s="12"/>
      <c r="C35" s="13"/>
      <c r="D35" s="13"/>
      <c r="E35" s="41"/>
      <c r="F35" s="15"/>
      <c r="G35" s="15"/>
      <c r="H35" s="15"/>
      <c r="I35" s="15"/>
      <c r="J35" s="15"/>
      <c r="K35" s="15"/>
      <c r="L35" s="16"/>
      <c r="M35" s="20"/>
      <c r="N35" s="18"/>
      <c r="O35" s="18"/>
      <c r="P35" s="18"/>
    </row>
    <row r="36" spans="2:19" ht="15" customHeight="1" x14ac:dyDescent="0.25">
      <c r="B36" s="12"/>
      <c r="C36" s="13"/>
      <c r="D36" s="13"/>
      <c r="E36" s="41"/>
      <c r="F36" s="15"/>
      <c r="G36" s="15"/>
      <c r="H36" s="15"/>
      <c r="I36" s="15"/>
      <c r="J36" s="15"/>
      <c r="K36" s="15"/>
      <c r="L36" s="33"/>
      <c r="M36" s="31"/>
      <c r="N36" s="109"/>
      <c r="O36" s="29"/>
      <c r="P36" s="18"/>
    </row>
    <row r="37" spans="2:19" x14ac:dyDescent="0.25">
      <c r="B37" s="36"/>
      <c r="C37" s="40"/>
      <c r="D37" s="40"/>
      <c r="E37" s="41"/>
      <c r="F37" s="38"/>
      <c r="G37" s="38"/>
      <c r="H37" s="38"/>
      <c r="I37" s="38"/>
      <c r="J37" s="38"/>
      <c r="K37" s="38"/>
      <c r="L37" s="33"/>
      <c r="M37" s="31"/>
      <c r="N37" s="103"/>
    </row>
    <row r="38" spans="2:19" x14ac:dyDescent="0.25">
      <c r="B38" s="36"/>
      <c r="C38" s="40"/>
      <c r="D38" s="40"/>
      <c r="E38" s="41"/>
      <c r="F38" s="38"/>
      <c r="G38" s="38"/>
      <c r="H38" s="38"/>
      <c r="I38" s="38"/>
      <c r="J38" s="38"/>
      <c r="K38" s="38"/>
      <c r="L38" s="33"/>
      <c r="M38" s="31"/>
      <c r="N38" s="103"/>
    </row>
    <row r="39" spans="2:19" ht="16.5" customHeight="1" x14ac:dyDescent="0.25">
      <c r="B39" s="36"/>
      <c r="C39" s="40"/>
      <c r="D39" s="40"/>
      <c r="E39" s="41"/>
      <c r="F39" s="38"/>
      <c r="G39" s="38"/>
      <c r="H39" s="38"/>
      <c r="I39" s="38"/>
      <c r="J39" s="38"/>
      <c r="K39" s="38"/>
      <c r="L39" s="39"/>
      <c r="M39" s="20"/>
      <c r="N39" s="103"/>
      <c r="O39" s="103"/>
      <c r="P39" s="29"/>
    </row>
    <row r="40" spans="2:19" ht="15" hidden="1" customHeight="1" x14ac:dyDescent="0.25"/>
    <row r="41" spans="2:19" ht="15" customHeight="1" x14ac:dyDescent="0.25">
      <c r="E41" s="21"/>
      <c r="F41" s="107"/>
      <c r="G41" s="107"/>
      <c r="H41" s="107"/>
      <c r="I41" s="107"/>
      <c r="J41" s="107"/>
      <c r="K41" s="107"/>
    </row>
    <row r="44" spans="2:19" ht="15" customHeight="1" x14ac:dyDescent="0.25"/>
  </sheetData>
  <mergeCells count="7">
    <mergeCell ref="B25:H25"/>
    <mergeCell ref="B19:F19"/>
    <mergeCell ref="Q2:S2"/>
    <mergeCell ref="Q1:S1"/>
    <mergeCell ref="B14:F14"/>
    <mergeCell ref="B16:F16"/>
    <mergeCell ref="B18:F18"/>
  </mergeCells>
  <hyperlinks>
    <hyperlink ref="B19" r:id="rId1" xr:uid="{00000000-0004-0000-1700-000000000000}"/>
  </hyperlinks>
  <printOptions horizontalCentered="1" gridLines="1"/>
  <pageMargins left="0" right="0" top="0.75" bottom="0.75" header="0.3" footer="0.3"/>
  <pageSetup scale="54" orientation="landscape" horizontalDpi="1200" verticalDpi="12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T52"/>
  <sheetViews>
    <sheetView topLeftCell="J1" zoomScale="90" zoomScaleNormal="90" workbookViewId="0">
      <selection activeCell="Q16" sqref="Q16"/>
    </sheetView>
  </sheetViews>
  <sheetFormatPr defaultColWidth="9.140625" defaultRowHeight="15" x14ac:dyDescent="0.25"/>
  <cols>
    <col min="1" max="1" width="9.140625" style="2" hidden="1" customWidth="1"/>
    <col min="2" max="2" width="53.28515625" style="2" customWidth="1"/>
    <col min="3" max="3" width="26.140625" style="2" customWidth="1"/>
    <col min="4" max="4" width="13.7109375" style="2" customWidth="1"/>
    <col min="5" max="5" width="17.7109375" style="2"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28515625" style="2" customWidth="1"/>
    <col min="13" max="13" width="13.28515625" style="2" bestFit="1" customWidth="1"/>
    <col min="14" max="14" width="13.7109375" style="2" customWidth="1"/>
    <col min="15" max="15" width="14.42578125" style="2" customWidth="1"/>
    <col min="16" max="16" width="3.140625" style="2" customWidth="1"/>
    <col min="17" max="17" width="14.28515625" style="2" customWidth="1"/>
    <col min="18" max="18" width="14.140625" style="2" customWidth="1"/>
    <col min="19" max="19" width="16.7109375" style="2" customWidth="1"/>
    <col min="20" max="16384" width="9.140625" style="2"/>
  </cols>
  <sheetData>
    <row r="1" spans="1:20" ht="18" customHeight="1" x14ac:dyDescent="0.25">
      <c r="B1" s="1" t="s">
        <v>21</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70</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6.25" customHeight="1" x14ac:dyDescent="0.25">
      <c r="B7" s="2" t="s">
        <v>8</v>
      </c>
      <c r="C7" s="96" t="s">
        <v>106</v>
      </c>
      <c r="D7" s="96" t="s">
        <v>246</v>
      </c>
      <c r="E7" s="2" t="s">
        <v>215</v>
      </c>
      <c r="F7" s="2" t="s">
        <v>7</v>
      </c>
      <c r="G7" s="195">
        <v>2.81E-2</v>
      </c>
      <c r="H7" s="195">
        <v>0.1641</v>
      </c>
      <c r="I7" s="196">
        <v>44012</v>
      </c>
      <c r="J7" s="196">
        <v>44013</v>
      </c>
      <c r="K7" s="196">
        <v>43647</v>
      </c>
      <c r="L7" s="197" t="s">
        <v>217</v>
      </c>
      <c r="M7" s="73">
        <v>372119.6</v>
      </c>
      <c r="N7" s="42"/>
      <c r="O7" s="70">
        <f>M7+N7</f>
        <v>372119.6</v>
      </c>
      <c r="P7" s="156"/>
      <c r="Q7" s="73">
        <f>48224.53+99054.49+98901.97+65312.17+21464.65</f>
        <v>332957.81000000006</v>
      </c>
      <c r="R7" s="61"/>
      <c r="S7" s="167">
        <f>Q7+R7</f>
        <v>332957.81000000006</v>
      </c>
    </row>
    <row r="8" spans="1:20" ht="33" customHeight="1" x14ac:dyDescent="0.25">
      <c r="B8" s="2" t="s">
        <v>129</v>
      </c>
      <c r="C8" s="236" t="s">
        <v>123</v>
      </c>
      <c r="D8" s="97" t="s">
        <v>251</v>
      </c>
      <c r="E8" s="2" t="s">
        <v>216</v>
      </c>
      <c r="F8" s="2" t="s">
        <v>7</v>
      </c>
      <c r="G8" s="195">
        <f>+G7</f>
        <v>2.81E-2</v>
      </c>
      <c r="H8" s="195">
        <f t="shared" ref="H8:L8" si="0">+H7</f>
        <v>0.1641</v>
      </c>
      <c r="I8" s="196">
        <f t="shared" si="0"/>
        <v>44012</v>
      </c>
      <c r="J8" s="196">
        <f t="shared" si="0"/>
        <v>44013</v>
      </c>
      <c r="K8" s="196">
        <f t="shared" si="0"/>
        <v>43647</v>
      </c>
      <c r="L8" s="197" t="str">
        <f t="shared" si="0"/>
        <v>07/01/19 - 06/30/20</v>
      </c>
      <c r="M8" s="73">
        <v>32668.87</v>
      </c>
      <c r="N8" s="156"/>
      <c r="O8" s="70">
        <f>M8+N8</f>
        <v>32668.87</v>
      </c>
      <c r="P8" s="156"/>
      <c r="Q8" s="73">
        <v>32668.87</v>
      </c>
      <c r="R8" s="61"/>
      <c r="S8" s="85">
        <f>Q8+R8</f>
        <v>32668.87</v>
      </c>
    </row>
    <row r="9" spans="1:20" ht="25.9" customHeight="1" x14ac:dyDescent="0.25">
      <c r="B9" s="2" t="s">
        <v>149</v>
      </c>
      <c r="C9" s="96" t="s">
        <v>200</v>
      </c>
      <c r="D9" s="96" t="s">
        <v>177</v>
      </c>
      <c r="E9" s="2" t="s">
        <v>233</v>
      </c>
      <c r="F9" s="2" t="s">
        <v>7</v>
      </c>
      <c r="G9" s="195">
        <f>+G7</f>
        <v>2.81E-2</v>
      </c>
      <c r="H9" s="195">
        <f t="shared" ref="H9:H10" si="1">+H7</f>
        <v>0.1641</v>
      </c>
      <c r="I9" s="196">
        <v>43799</v>
      </c>
      <c r="J9" s="196">
        <v>43814</v>
      </c>
      <c r="K9" s="196">
        <v>43282</v>
      </c>
      <c r="L9" s="197" t="s">
        <v>249</v>
      </c>
      <c r="M9" s="6">
        <f>226650</f>
        <v>226650</v>
      </c>
      <c r="N9" s="70">
        <f>44781+45330</f>
        <v>90111</v>
      </c>
      <c r="O9" s="70">
        <f>M9+N9</f>
        <v>316761</v>
      </c>
      <c r="P9" s="70"/>
      <c r="Q9" s="73">
        <f>28722.03+34673.91+17286.07+35908.78+40836.62+18202.28+28131.81+48969.27+7545.19</f>
        <v>260275.96</v>
      </c>
      <c r="R9" s="70"/>
      <c r="S9" s="85">
        <f>Q9+R9</f>
        <v>260275.96</v>
      </c>
    </row>
    <row r="10" spans="1:20" ht="25.9" customHeight="1" x14ac:dyDescent="0.25">
      <c r="B10" s="2" t="s">
        <v>149</v>
      </c>
      <c r="C10" s="96" t="s">
        <v>200</v>
      </c>
      <c r="D10" s="96" t="s">
        <v>265</v>
      </c>
      <c r="E10" s="2" t="s">
        <v>266</v>
      </c>
      <c r="F10" s="2" t="s">
        <v>7</v>
      </c>
      <c r="G10" s="195">
        <f>+G8</f>
        <v>2.81E-2</v>
      </c>
      <c r="H10" s="195">
        <f t="shared" si="1"/>
        <v>0.1641</v>
      </c>
      <c r="I10" s="196">
        <v>44043</v>
      </c>
      <c r="J10" s="196">
        <v>44058</v>
      </c>
      <c r="K10" s="196">
        <v>43647</v>
      </c>
      <c r="L10" s="197" t="s">
        <v>270</v>
      </c>
      <c r="M10" s="6">
        <v>168076</v>
      </c>
      <c r="N10" s="70"/>
      <c r="O10" s="70">
        <f>M10+N10</f>
        <v>168076</v>
      </c>
      <c r="P10" s="70"/>
      <c r="Q10" s="73">
        <f>29256.08+24796.56+17250.59</f>
        <v>71303.23</v>
      </c>
      <c r="R10" s="70"/>
      <c r="S10" s="85">
        <f>Q10+R10</f>
        <v>71303.23</v>
      </c>
    </row>
    <row r="11" spans="1:20" x14ac:dyDescent="0.25">
      <c r="C11" s="96"/>
      <c r="D11" s="96"/>
      <c r="G11" s="195"/>
      <c r="H11" s="195"/>
      <c r="I11" s="196"/>
      <c r="J11" s="196"/>
      <c r="K11" s="196"/>
      <c r="L11" s="197"/>
      <c r="M11" s="32"/>
      <c r="N11" s="25"/>
      <c r="O11" s="25"/>
      <c r="P11" s="70"/>
      <c r="Q11" s="169"/>
      <c r="R11" s="25"/>
      <c r="S11" s="154"/>
    </row>
    <row r="12" spans="1:20" x14ac:dyDescent="0.25">
      <c r="C12" s="96"/>
      <c r="D12" s="96"/>
      <c r="I12" s="121"/>
      <c r="J12" s="121"/>
      <c r="K12" s="121"/>
      <c r="L12" s="5" t="s">
        <v>38</v>
      </c>
      <c r="M12" s="71">
        <f>SUM(M7:M10)</f>
        <v>799514.47</v>
      </c>
      <c r="N12" s="71">
        <f>SUM(N7:N10)</f>
        <v>90111</v>
      </c>
      <c r="O12" s="71">
        <f>SUM(O7:O10)</f>
        <v>889625.47</v>
      </c>
      <c r="Q12" s="71">
        <f>SUM(Q7:Q10)</f>
        <v>697205.87</v>
      </c>
      <c r="R12" s="71">
        <f>SUM(R7:R10)</f>
        <v>0</v>
      </c>
      <c r="S12" s="71">
        <f>SUM(S7:S10)</f>
        <v>697205.87</v>
      </c>
    </row>
    <row r="13" spans="1:20" x14ac:dyDescent="0.25">
      <c r="C13" s="96"/>
      <c r="D13" s="96"/>
      <c r="L13" s="5"/>
      <c r="M13" s="69"/>
      <c r="N13" s="69"/>
      <c r="O13" s="69"/>
      <c r="Q13" s="69"/>
      <c r="R13" s="69"/>
      <c r="S13" s="71"/>
    </row>
    <row r="14" spans="1:20" x14ac:dyDescent="0.25">
      <c r="C14" s="96"/>
      <c r="D14" s="96"/>
      <c r="L14" s="5"/>
      <c r="M14" s="69"/>
      <c r="N14" s="69"/>
      <c r="O14" s="69"/>
      <c r="Q14" s="69"/>
      <c r="R14" s="69"/>
      <c r="S14" s="71"/>
    </row>
    <row r="15" spans="1:20" x14ac:dyDescent="0.25">
      <c r="B15" s="8" t="s">
        <v>126</v>
      </c>
      <c r="C15" s="96"/>
      <c r="D15" s="96"/>
      <c r="L15" s="5"/>
      <c r="M15" s="69"/>
      <c r="N15" s="69"/>
      <c r="O15" s="69"/>
      <c r="Q15" s="69"/>
      <c r="R15" s="69"/>
      <c r="S15" s="71"/>
    </row>
    <row r="16" spans="1:20" ht="33.75" customHeight="1" x14ac:dyDescent="0.25">
      <c r="B16" s="279" t="s">
        <v>127</v>
      </c>
      <c r="C16" s="279"/>
      <c r="D16" s="279"/>
      <c r="E16" s="279"/>
      <c r="F16" s="279"/>
      <c r="G16" s="122"/>
      <c r="H16" s="122"/>
      <c r="I16" s="116"/>
      <c r="L16" s="5"/>
      <c r="M16" s="69"/>
      <c r="N16" s="69"/>
      <c r="O16" s="69"/>
      <c r="Q16" s="69"/>
      <c r="R16" s="69"/>
      <c r="S16" s="71"/>
    </row>
    <row r="17" spans="2:19" x14ac:dyDescent="0.25">
      <c r="C17" s="96"/>
      <c r="D17" s="96"/>
      <c r="L17" s="5"/>
      <c r="M17" s="69"/>
      <c r="N17" s="69"/>
      <c r="O17" s="69"/>
      <c r="Q17" s="69"/>
      <c r="R17" s="69"/>
      <c r="S17" s="71"/>
    </row>
    <row r="18" spans="2:19" ht="44.25" customHeight="1" x14ac:dyDescent="0.25">
      <c r="B18" s="279" t="s">
        <v>130</v>
      </c>
      <c r="C18" s="279"/>
      <c r="D18" s="279"/>
      <c r="E18" s="279"/>
      <c r="F18" s="279"/>
      <c r="G18" s="122"/>
      <c r="H18" s="122"/>
      <c r="I18" s="116"/>
      <c r="L18" s="5"/>
      <c r="M18" s="69"/>
      <c r="N18" s="69"/>
      <c r="O18" s="69"/>
      <c r="Q18" s="69"/>
      <c r="R18" s="69"/>
      <c r="S18" s="71"/>
    </row>
    <row r="19" spans="2:19" x14ac:dyDescent="0.25">
      <c r="B19" s="113"/>
      <c r="C19" s="113"/>
      <c r="D19" s="113"/>
      <c r="E19" s="113"/>
      <c r="F19" s="113"/>
      <c r="G19" s="122"/>
      <c r="H19" s="122"/>
      <c r="I19" s="116"/>
      <c r="L19" s="5"/>
      <c r="M19" s="69"/>
      <c r="N19" s="69"/>
      <c r="O19" s="69"/>
      <c r="Q19" s="69"/>
      <c r="R19" s="69"/>
      <c r="S19" s="71"/>
    </row>
    <row r="20" spans="2:19" ht="32.25" customHeight="1" x14ac:dyDescent="0.25">
      <c r="B20" s="279" t="s">
        <v>164</v>
      </c>
      <c r="C20" s="279"/>
      <c r="D20" s="279"/>
      <c r="E20" s="279"/>
      <c r="F20" s="279"/>
      <c r="G20" s="203"/>
      <c r="H20" s="203"/>
      <c r="I20" s="203"/>
      <c r="L20" s="5"/>
      <c r="M20" s="69"/>
      <c r="N20" s="69"/>
      <c r="O20" s="69"/>
      <c r="Q20" s="69"/>
      <c r="R20" s="69"/>
      <c r="S20" s="71"/>
    </row>
    <row r="21" spans="2:19" ht="15" customHeight="1" x14ac:dyDescent="0.25">
      <c r="B21" s="287" t="s">
        <v>163</v>
      </c>
      <c r="C21" s="279"/>
      <c r="D21" s="279"/>
      <c r="E21" s="279"/>
      <c r="F21" s="279"/>
      <c r="G21" s="203"/>
      <c r="H21" s="203"/>
      <c r="I21" s="203"/>
      <c r="L21" s="5"/>
      <c r="M21" s="69"/>
      <c r="N21" s="69"/>
      <c r="O21" s="69"/>
      <c r="Q21" s="69"/>
      <c r="R21" s="69"/>
      <c r="S21" s="71"/>
    </row>
    <row r="22" spans="2:19" ht="15" customHeight="1" x14ac:dyDescent="0.25">
      <c r="B22" s="205"/>
      <c r="C22" s="205"/>
      <c r="D22" s="205"/>
      <c r="E22" s="205"/>
      <c r="F22" s="205"/>
      <c r="G22" s="205"/>
      <c r="H22" s="205"/>
      <c r="I22" s="205"/>
      <c r="L22" s="5"/>
      <c r="M22" s="69"/>
      <c r="N22" s="69"/>
      <c r="O22" s="69"/>
      <c r="Q22" s="69"/>
      <c r="R22" s="69"/>
      <c r="S22" s="71"/>
    </row>
    <row r="23" spans="2:19" x14ac:dyDescent="0.25">
      <c r="B23" s="7" t="s">
        <v>109</v>
      </c>
      <c r="C23" s="106" t="s">
        <v>112</v>
      </c>
      <c r="D23" s="106" t="s">
        <v>113</v>
      </c>
      <c r="E23" s="113"/>
      <c r="F23" s="113"/>
      <c r="G23" s="122"/>
      <c r="H23" s="122"/>
      <c r="I23" s="116"/>
      <c r="L23" s="5"/>
      <c r="M23" s="69"/>
      <c r="N23" s="69"/>
      <c r="O23" s="69"/>
      <c r="Q23" s="69"/>
      <c r="R23" s="69"/>
      <c r="S23" s="71"/>
    </row>
    <row r="24" spans="2:19" x14ac:dyDescent="0.25">
      <c r="B24" s="2" t="s">
        <v>110</v>
      </c>
      <c r="C24" s="96" t="s">
        <v>117</v>
      </c>
      <c r="D24" s="96" t="s">
        <v>119</v>
      </c>
      <c r="E24" s="113"/>
      <c r="F24" s="113"/>
      <c r="G24" s="122"/>
      <c r="H24" s="122"/>
      <c r="I24" s="116"/>
      <c r="L24" s="5"/>
      <c r="M24" s="69"/>
      <c r="N24" s="69"/>
      <c r="O24" s="69"/>
      <c r="Q24" s="69"/>
      <c r="R24" s="69"/>
      <c r="S24" s="71"/>
    </row>
    <row r="25" spans="2:19" x14ac:dyDescent="0.25">
      <c r="B25" s="19" t="s">
        <v>111</v>
      </c>
      <c r="C25" s="96" t="s">
        <v>114</v>
      </c>
      <c r="D25" s="96" t="s">
        <v>120</v>
      </c>
      <c r="L25" s="5"/>
      <c r="M25" s="69"/>
      <c r="N25" s="69"/>
      <c r="O25" s="69"/>
      <c r="Q25" s="69"/>
      <c r="R25" s="69"/>
      <c r="S25" s="71"/>
    </row>
    <row r="26" spans="2:19" x14ac:dyDescent="0.25">
      <c r="B26" s="2" t="s">
        <v>149</v>
      </c>
      <c r="C26" s="96" t="s">
        <v>136</v>
      </c>
      <c r="D26" s="96" t="s">
        <v>151</v>
      </c>
      <c r="L26" s="5"/>
      <c r="M26" s="69"/>
      <c r="N26" s="69"/>
      <c r="O26" s="69"/>
      <c r="Q26" s="69"/>
      <c r="R26" s="69"/>
      <c r="S26" s="71"/>
    </row>
    <row r="27" spans="2:19" x14ac:dyDescent="0.25">
      <c r="C27" s="96"/>
      <c r="D27" s="96"/>
      <c r="L27" s="5"/>
      <c r="M27" s="69"/>
      <c r="N27" s="69"/>
      <c r="O27" s="69"/>
      <c r="Q27" s="69"/>
      <c r="R27" s="69"/>
      <c r="S27" s="71"/>
    </row>
    <row r="28" spans="2:19" x14ac:dyDescent="0.25">
      <c r="B28" s="274" t="s">
        <v>231</v>
      </c>
      <c r="C28" s="274"/>
      <c r="D28" s="274"/>
      <c r="E28" s="274"/>
      <c r="F28" s="274"/>
      <c r="G28" s="274"/>
      <c r="H28" s="274"/>
      <c r="L28" s="5"/>
      <c r="M28" s="69"/>
      <c r="N28" s="69"/>
      <c r="O28" s="69"/>
      <c r="Q28" s="69"/>
      <c r="R28" s="69"/>
      <c r="S28" s="71"/>
    </row>
    <row r="29" spans="2:19" ht="15" customHeight="1" x14ac:dyDescent="0.25">
      <c r="B29" s="254" t="s">
        <v>230</v>
      </c>
      <c r="C29" s="96"/>
      <c r="D29" s="96"/>
      <c r="L29" s="5"/>
      <c r="M29" s="69"/>
      <c r="N29" s="69"/>
      <c r="O29" s="69"/>
      <c r="Q29" s="69"/>
      <c r="R29" s="69"/>
      <c r="S29" s="71"/>
    </row>
    <row r="30" spans="2:19" ht="15" customHeight="1" x14ac:dyDescent="0.25">
      <c r="B30" s="10"/>
      <c r="C30" s="98"/>
      <c r="D30" s="98"/>
      <c r="E30" s="10"/>
      <c r="F30" s="10"/>
      <c r="G30" s="10"/>
      <c r="H30" s="10"/>
      <c r="I30" s="10"/>
      <c r="J30" s="10"/>
      <c r="K30" s="10"/>
      <c r="L30" s="10"/>
      <c r="M30" s="10"/>
      <c r="N30" s="10"/>
      <c r="O30" s="10"/>
      <c r="P30" s="10"/>
      <c r="Q30" s="10"/>
      <c r="R30" s="10"/>
      <c r="S30" s="28"/>
    </row>
    <row r="31" spans="2:19" ht="15" customHeight="1" x14ac:dyDescent="0.25">
      <c r="Q31" s="59" t="s">
        <v>90</v>
      </c>
      <c r="R31" s="52"/>
      <c r="S31" s="180"/>
    </row>
    <row r="32" spans="2:19" ht="13.15" customHeight="1" x14ac:dyDescent="0.25">
      <c r="B32" s="17" t="s">
        <v>39</v>
      </c>
      <c r="C32" s="100" t="s">
        <v>2</v>
      </c>
      <c r="D32" s="100"/>
      <c r="E32" s="100" t="s">
        <v>34</v>
      </c>
      <c r="F32" s="100" t="s">
        <v>35</v>
      </c>
      <c r="G32" s="125"/>
      <c r="H32" s="125"/>
      <c r="I32" s="119"/>
      <c r="J32" s="100"/>
      <c r="K32" s="100"/>
      <c r="L32" s="100" t="s">
        <v>36</v>
      </c>
      <c r="M32" s="100" t="s">
        <v>37</v>
      </c>
      <c r="N32" s="10"/>
      <c r="O32" s="10"/>
      <c r="P32" s="10"/>
      <c r="Q32" s="55" t="s">
        <v>88</v>
      </c>
      <c r="R32" s="55"/>
      <c r="S32" s="56"/>
    </row>
    <row r="33" spans="2:20" x14ac:dyDescent="0.25">
      <c r="B33" s="66"/>
      <c r="C33" s="9"/>
      <c r="D33" s="9"/>
      <c r="E33" s="9"/>
      <c r="F33" s="9"/>
      <c r="G33" s="9"/>
      <c r="H33" s="9"/>
      <c r="I33" s="9"/>
      <c r="J33" s="9"/>
      <c r="K33" s="9"/>
      <c r="L33" s="9"/>
      <c r="M33" s="9"/>
      <c r="Q33" s="59"/>
      <c r="R33" s="52"/>
      <c r="S33" s="52"/>
    </row>
    <row r="34" spans="2:20" x14ac:dyDescent="0.25">
      <c r="B34" s="66"/>
      <c r="C34" s="9"/>
      <c r="D34" s="9"/>
      <c r="E34" s="9"/>
      <c r="F34" s="9"/>
      <c r="G34" s="9"/>
      <c r="H34" s="9"/>
      <c r="I34" s="9"/>
      <c r="J34" s="9"/>
      <c r="K34" s="9"/>
      <c r="L34" s="9"/>
      <c r="M34" s="9"/>
      <c r="R34" s="52"/>
      <c r="S34" s="52"/>
    </row>
    <row r="35" spans="2:20" x14ac:dyDescent="0.25">
      <c r="B35" s="12"/>
      <c r="C35" s="13"/>
      <c r="D35" s="13"/>
      <c r="E35" s="41"/>
      <c r="F35" s="15"/>
      <c r="G35" s="15"/>
      <c r="H35" s="15"/>
      <c r="I35" s="15"/>
      <c r="J35" s="15"/>
      <c r="K35" s="15"/>
      <c r="L35" s="16"/>
      <c r="M35" s="20"/>
      <c r="N35" s="18"/>
      <c r="O35" s="18"/>
      <c r="P35" s="18"/>
      <c r="Q35" s="52"/>
      <c r="R35" s="52"/>
      <c r="S35" s="52"/>
    </row>
    <row r="36" spans="2:20" x14ac:dyDescent="0.25">
      <c r="B36" s="12"/>
      <c r="C36" s="13"/>
      <c r="D36" s="13"/>
      <c r="E36" s="41"/>
      <c r="F36" s="15"/>
      <c r="G36" s="15"/>
      <c r="H36" s="15"/>
      <c r="I36" s="15"/>
      <c r="J36" s="15"/>
      <c r="K36" s="15"/>
      <c r="L36" s="16"/>
      <c r="M36" s="20"/>
      <c r="N36" s="18"/>
      <c r="O36" s="18"/>
      <c r="P36" s="18"/>
      <c r="Q36" s="52"/>
      <c r="R36" s="52"/>
      <c r="S36" s="52"/>
    </row>
    <row r="37" spans="2:20" x14ac:dyDescent="0.25">
      <c r="B37" s="12"/>
      <c r="C37" s="13"/>
      <c r="D37" s="13"/>
      <c r="E37" s="41"/>
      <c r="F37" s="15"/>
      <c r="G37" s="15"/>
      <c r="H37" s="15"/>
      <c r="I37" s="15"/>
      <c r="J37" s="15"/>
      <c r="K37" s="15"/>
      <c r="L37" s="16"/>
      <c r="M37" s="20"/>
      <c r="N37" s="18"/>
      <c r="O37" s="18"/>
      <c r="P37" s="18"/>
      <c r="Q37" s="52"/>
      <c r="R37" s="52"/>
      <c r="S37" s="52"/>
    </row>
    <row r="38" spans="2:20" x14ac:dyDescent="0.25">
      <c r="B38" s="12"/>
      <c r="C38" s="13"/>
      <c r="D38" s="13"/>
      <c r="E38" s="41"/>
      <c r="F38" s="15"/>
      <c r="G38" s="15"/>
      <c r="H38" s="15"/>
      <c r="I38" s="15"/>
      <c r="J38" s="15"/>
      <c r="K38" s="15"/>
      <c r="L38" s="16"/>
      <c r="M38" s="20"/>
      <c r="N38" s="18"/>
      <c r="O38" s="18"/>
      <c r="P38" s="18"/>
      <c r="Q38" s="60"/>
      <c r="R38" s="51"/>
      <c r="S38" s="51"/>
    </row>
    <row r="39" spans="2:20" ht="15" customHeight="1" x14ac:dyDescent="0.25">
      <c r="B39" s="12"/>
      <c r="C39" s="13"/>
      <c r="D39" s="13"/>
      <c r="E39" s="41"/>
      <c r="F39" s="15"/>
      <c r="G39" s="15"/>
      <c r="H39" s="15"/>
      <c r="I39" s="15"/>
      <c r="J39" s="15"/>
      <c r="K39" s="15"/>
      <c r="L39" s="16"/>
      <c r="M39" s="20"/>
      <c r="N39" s="47"/>
      <c r="O39" s="47"/>
      <c r="P39" s="47"/>
      <c r="Q39" s="52"/>
      <c r="R39" s="52"/>
      <c r="S39" s="52"/>
      <c r="T39" s="52"/>
    </row>
    <row r="40" spans="2:20" x14ac:dyDescent="0.25">
      <c r="B40" s="36"/>
      <c r="C40" s="40"/>
      <c r="D40" s="40"/>
      <c r="E40" s="41"/>
      <c r="F40" s="38"/>
      <c r="G40" s="38"/>
      <c r="H40" s="38"/>
      <c r="I40" s="38"/>
      <c r="J40" s="38"/>
      <c r="K40" s="38"/>
      <c r="L40" s="39"/>
      <c r="M40" s="34"/>
      <c r="N40" s="109"/>
      <c r="O40" s="29"/>
      <c r="P40" s="29"/>
      <c r="T40" s="52"/>
    </row>
    <row r="41" spans="2:20" x14ac:dyDescent="0.25">
      <c r="C41" s="40"/>
      <c r="D41" s="40"/>
      <c r="E41" s="41"/>
      <c r="F41" s="72"/>
      <c r="G41" s="72"/>
      <c r="H41" s="72"/>
      <c r="I41" s="72"/>
      <c r="J41" s="72"/>
      <c r="K41" s="72"/>
      <c r="L41" s="33"/>
      <c r="M41" s="31"/>
      <c r="N41" s="109"/>
    </row>
    <row r="42" spans="2:20" x14ac:dyDescent="0.25">
      <c r="C42" s="40"/>
      <c r="D42" s="40"/>
      <c r="E42" s="41"/>
      <c r="F42" s="72"/>
      <c r="G42" s="72"/>
      <c r="H42" s="72"/>
      <c r="I42" s="72"/>
      <c r="J42" s="72"/>
      <c r="K42" s="72"/>
      <c r="L42" s="33"/>
      <c r="M42" s="31"/>
      <c r="N42" s="110"/>
    </row>
    <row r="43" spans="2:20" x14ac:dyDescent="0.25">
      <c r="C43" s="40"/>
      <c r="D43" s="40"/>
      <c r="E43" s="41"/>
      <c r="F43" s="72"/>
      <c r="G43" s="72"/>
      <c r="H43" s="72"/>
      <c r="I43" s="72"/>
      <c r="J43" s="72"/>
      <c r="K43" s="72"/>
      <c r="L43" s="33"/>
      <c r="M43" s="35"/>
      <c r="N43" s="37"/>
      <c r="O43" s="37"/>
      <c r="P43" s="29"/>
    </row>
    <row r="44" spans="2:20" ht="15" customHeight="1" x14ac:dyDescent="0.25">
      <c r="B44" s="36"/>
      <c r="C44" s="40"/>
      <c r="D44" s="40"/>
      <c r="E44" s="41"/>
      <c r="F44" s="38"/>
      <c r="G44" s="38"/>
      <c r="H44" s="38"/>
      <c r="I44" s="38"/>
      <c r="J44" s="38"/>
      <c r="K44" s="38"/>
      <c r="L44" s="33"/>
      <c r="M44" s="31"/>
      <c r="N44" s="103"/>
      <c r="O44" s="103"/>
      <c r="P44" s="29"/>
    </row>
    <row r="45" spans="2:20" x14ac:dyDescent="0.25">
      <c r="B45" s="36"/>
      <c r="C45" s="40"/>
      <c r="D45" s="40"/>
      <c r="E45" s="41"/>
      <c r="F45" s="38"/>
      <c r="G45" s="38"/>
      <c r="H45" s="38"/>
      <c r="I45" s="38"/>
      <c r="J45" s="38"/>
      <c r="K45" s="38"/>
      <c r="L45" s="33"/>
      <c r="M45" s="31"/>
      <c r="N45" s="103"/>
      <c r="O45" s="103"/>
      <c r="P45" s="29"/>
    </row>
    <row r="46" spans="2:20" x14ac:dyDescent="0.25">
      <c r="B46" s="36"/>
      <c r="C46" s="40"/>
      <c r="D46" s="40"/>
      <c r="E46" s="41"/>
      <c r="F46" s="38"/>
      <c r="G46" s="38"/>
      <c r="H46" s="38"/>
      <c r="I46" s="38"/>
      <c r="J46" s="38"/>
      <c r="K46" s="38"/>
      <c r="L46" s="33"/>
      <c r="M46" s="31"/>
      <c r="N46" s="103"/>
      <c r="O46" s="103"/>
      <c r="P46" s="29"/>
    </row>
    <row r="47" spans="2:20" ht="16.5" customHeight="1" x14ac:dyDescent="0.25">
      <c r="B47" s="36"/>
      <c r="C47" s="40"/>
      <c r="D47" s="40"/>
      <c r="E47" s="41"/>
      <c r="F47" s="38"/>
      <c r="G47" s="38"/>
      <c r="H47" s="38"/>
      <c r="I47" s="38"/>
      <c r="J47" s="38"/>
      <c r="K47" s="38"/>
      <c r="L47" s="39"/>
      <c r="M47" s="20"/>
      <c r="N47" s="103"/>
      <c r="O47" s="103"/>
      <c r="P47" s="29"/>
    </row>
    <row r="48" spans="2:20" ht="15" hidden="1" customHeight="1" x14ac:dyDescent="0.25"/>
    <row r="49" spans="5:11" ht="15" customHeight="1" x14ac:dyDescent="0.25">
      <c r="E49" s="21"/>
      <c r="F49" s="107"/>
      <c r="G49" s="107"/>
      <c r="H49" s="107"/>
      <c r="I49" s="107"/>
      <c r="J49" s="107"/>
      <c r="K49" s="107"/>
    </row>
    <row r="52" spans="5:11" ht="15" customHeight="1" x14ac:dyDescent="0.25"/>
  </sheetData>
  <mergeCells count="7">
    <mergeCell ref="B28:H28"/>
    <mergeCell ref="B21:F21"/>
    <mergeCell ref="Q2:S2"/>
    <mergeCell ref="Q1:S1"/>
    <mergeCell ref="B16:F16"/>
    <mergeCell ref="B18:F18"/>
    <mergeCell ref="B20:F20"/>
  </mergeCells>
  <hyperlinks>
    <hyperlink ref="B21" r:id="rId1" xr:uid="{00000000-0004-0000-1800-000000000000}"/>
  </hyperlinks>
  <printOptions horizontalCentered="1" gridLines="1"/>
  <pageMargins left="0" right="0" top="0.75" bottom="0.75" header="0.3" footer="0.3"/>
  <pageSetup scale="52" orientation="landscape" horizontalDpi="1200" verticalDpi="120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pageSetUpPr fitToPage="1"/>
  </sheetPr>
  <dimension ref="A1:T41"/>
  <sheetViews>
    <sheetView topLeftCell="B1" zoomScale="90" zoomScaleNormal="90" workbookViewId="0">
      <selection activeCell="B32" sqref="B32"/>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178</v>
      </c>
      <c r="Q1" s="276" t="s">
        <v>158</v>
      </c>
      <c r="R1" s="276"/>
      <c r="S1" s="276"/>
    </row>
    <row r="2" spans="1:20" x14ac:dyDescent="0.25">
      <c r="B2" s="92" t="s">
        <v>152</v>
      </c>
      <c r="C2" s="191">
        <v>43465</v>
      </c>
      <c r="M2" s="74"/>
      <c r="N2" s="74"/>
      <c r="P2" s="29"/>
      <c r="Q2" s="275" t="s">
        <v>172</v>
      </c>
      <c r="R2" s="275"/>
      <c r="S2" s="275"/>
    </row>
    <row r="3" spans="1:20" ht="15.75" thickBot="1" x14ac:dyDescent="0.3">
      <c r="A3" s="2" t="s">
        <v>16</v>
      </c>
      <c r="B3" s="44" t="s">
        <v>75</v>
      </c>
      <c r="C3" s="8"/>
      <c r="D3" s="8"/>
      <c r="E3" s="8"/>
      <c r="P3" s="29"/>
      <c r="Q3" s="46"/>
      <c r="R3" s="30"/>
    </row>
    <row r="4" spans="1:20" x14ac:dyDescent="0.25">
      <c r="B4" s="233" t="s">
        <v>187</v>
      </c>
      <c r="M4" s="89" t="s">
        <v>28</v>
      </c>
      <c r="N4" s="89" t="s">
        <v>28</v>
      </c>
      <c r="O4" s="89" t="s">
        <v>28</v>
      </c>
      <c r="P4" s="156"/>
      <c r="Q4" s="93" t="s">
        <v>29</v>
      </c>
      <c r="R4" s="93" t="s">
        <v>31</v>
      </c>
      <c r="S4" s="93" t="s">
        <v>23</v>
      </c>
      <c r="T4" s="7"/>
    </row>
    <row r="5" spans="1:20" ht="15.75" thickBot="1" x14ac:dyDescent="0.3">
      <c r="G5" s="192" t="s">
        <v>162</v>
      </c>
      <c r="H5" s="192" t="s">
        <v>162</v>
      </c>
      <c r="M5" s="90" t="s">
        <v>27</v>
      </c>
      <c r="N5" s="90" t="s">
        <v>26</v>
      </c>
      <c r="O5" s="90" t="s">
        <v>25</v>
      </c>
      <c r="P5" s="156"/>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156"/>
      <c r="Q6" s="95"/>
      <c r="R6" s="101" t="s">
        <v>32</v>
      </c>
      <c r="S6" s="102" t="s">
        <v>33</v>
      </c>
    </row>
    <row r="7" spans="1:20" hidden="1" x14ac:dyDescent="0.25">
      <c r="B7" s="2" t="s">
        <v>8</v>
      </c>
      <c r="C7" s="96" t="s">
        <v>106</v>
      </c>
      <c r="D7" s="96" t="s">
        <v>108</v>
      </c>
      <c r="E7" s="2" t="s">
        <v>159</v>
      </c>
      <c r="F7" s="2" t="s">
        <v>7</v>
      </c>
      <c r="G7" s="195">
        <v>2.7699999999999999E-2</v>
      </c>
      <c r="H7" s="195">
        <v>0.15060000000000001</v>
      </c>
      <c r="I7" s="196">
        <v>43646</v>
      </c>
      <c r="J7" s="196">
        <v>43647</v>
      </c>
      <c r="K7" s="196">
        <v>43282</v>
      </c>
      <c r="L7" s="197" t="s">
        <v>161</v>
      </c>
      <c r="M7" s="73">
        <v>0</v>
      </c>
      <c r="N7" s="73">
        <v>0</v>
      </c>
      <c r="O7" s="70">
        <f>M7+N7</f>
        <v>0</v>
      </c>
      <c r="P7" s="42"/>
      <c r="Q7" s="43">
        <v>0</v>
      </c>
      <c r="R7" s="70"/>
      <c r="S7" s="71">
        <f>Q7+R7</f>
        <v>0</v>
      </c>
    </row>
    <row r="8" spans="1:20" ht="30" hidden="1" customHeight="1" x14ac:dyDescent="0.25">
      <c r="B8" s="2" t="s">
        <v>129</v>
      </c>
      <c r="C8" s="99" t="s">
        <v>123</v>
      </c>
      <c r="D8" s="97" t="s">
        <v>124</v>
      </c>
      <c r="E8" s="2" t="s">
        <v>160</v>
      </c>
      <c r="F8" s="2" t="s">
        <v>7</v>
      </c>
      <c r="G8" s="195">
        <v>3.1399999999999997E-2</v>
      </c>
      <c r="H8" s="195">
        <v>0.16209999999999999</v>
      </c>
      <c r="I8" s="196">
        <v>42916</v>
      </c>
      <c r="J8" s="196">
        <v>42917</v>
      </c>
      <c r="K8" s="196">
        <v>42552</v>
      </c>
      <c r="L8" s="197" t="s">
        <v>142</v>
      </c>
      <c r="M8" s="73">
        <v>0</v>
      </c>
      <c r="N8" s="73"/>
      <c r="O8" s="70">
        <f>M8+N8</f>
        <v>0</v>
      </c>
      <c r="P8" s="42"/>
      <c r="Q8" s="43">
        <v>0</v>
      </c>
      <c r="R8" s="70"/>
      <c r="S8" s="71">
        <f>Q8+R8</f>
        <v>0</v>
      </c>
    </row>
    <row r="9" spans="1:20" ht="30" hidden="1" x14ac:dyDescent="0.25">
      <c r="B9" s="2" t="s">
        <v>22</v>
      </c>
      <c r="C9" s="99" t="s">
        <v>133</v>
      </c>
      <c r="D9" s="96" t="s">
        <v>125</v>
      </c>
      <c r="E9" s="2" t="s">
        <v>143</v>
      </c>
      <c r="F9" s="2" t="s">
        <v>7</v>
      </c>
      <c r="G9" s="195">
        <v>3.1399999999999997E-2</v>
      </c>
      <c r="H9" s="195">
        <v>0.16209999999999999</v>
      </c>
      <c r="I9" s="196">
        <v>42916</v>
      </c>
      <c r="J9" s="196">
        <v>42917</v>
      </c>
      <c r="K9" s="196">
        <v>42552</v>
      </c>
      <c r="L9" s="197" t="s">
        <v>142</v>
      </c>
      <c r="M9" s="73">
        <v>0</v>
      </c>
      <c r="N9" s="73">
        <v>0</v>
      </c>
      <c r="O9" s="70">
        <f>M9+N9</f>
        <v>0</v>
      </c>
      <c r="P9" s="42"/>
      <c r="Q9" s="43">
        <v>0</v>
      </c>
      <c r="R9" s="70">
        <v>0</v>
      </c>
      <c r="S9" s="71">
        <f>Q9+R9</f>
        <v>0</v>
      </c>
    </row>
    <row r="10" spans="1:20" x14ac:dyDescent="0.25">
      <c r="C10" s="96"/>
      <c r="D10" s="96"/>
      <c r="E10" s="79"/>
      <c r="G10" s="129"/>
      <c r="H10" s="129"/>
      <c r="I10" s="121"/>
      <c r="J10" s="121"/>
      <c r="K10" s="121"/>
      <c r="L10" s="97"/>
      <c r="M10" s="25"/>
      <c r="N10" s="169"/>
      <c r="O10" s="25"/>
      <c r="P10" s="98"/>
      <c r="Q10" s="170"/>
      <c r="R10" s="25"/>
      <c r="S10" s="26"/>
    </row>
    <row r="11" spans="1:20" x14ac:dyDescent="0.25">
      <c r="B11" s="29"/>
      <c r="C11" s="96"/>
      <c r="D11" s="96"/>
      <c r="L11" s="5" t="s">
        <v>38</v>
      </c>
      <c r="M11" s="69">
        <f>SUM(M7:M10)</f>
        <v>0</v>
      </c>
      <c r="N11" s="69">
        <f>SUM(N7:N10)</f>
        <v>0</v>
      </c>
      <c r="O11" s="69">
        <f>SUM(O7:O10)</f>
        <v>0</v>
      </c>
      <c r="P11" s="69"/>
      <c r="Q11" s="69">
        <f>SUM(Q7:Q10)</f>
        <v>0</v>
      </c>
      <c r="R11" s="69">
        <f>SUM(R7:R10)</f>
        <v>0</v>
      </c>
      <c r="S11" s="23">
        <f>SUM(S7:S10)</f>
        <v>0</v>
      </c>
    </row>
    <row r="12" spans="1:20" x14ac:dyDescent="0.25">
      <c r="B12" s="29"/>
      <c r="C12" s="96"/>
      <c r="D12" s="96"/>
      <c r="L12" s="5"/>
      <c r="M12" s="69"/>
      <c r="N12" s="69"/>
      <c r="O12" s="69"/>
      <c r="P12" s="29"/>
      <c r="Q12" s="69"/>
      <c r="R12" s="69"/>
      <c r="S12" s="71"/>
    </row>
    <row r="13" spans="1:20" x14ac:dyDescent="0.25">
      <c r="B13" s="8" t="s">
        <v>126</v>
      </c>
      <c r="C13" s="96"/>
      <c r="D13" s="96"/>
      <c r="L13" s="5"/>
      <c r="M13" s="69"/>
      <c r="N13" s="69"/>
      <c r="O13" s="69"/>
      <c r="P13" s="29"/>
      <c r="Q13" s="69"/>
      <c r="R13" s="69"/>
      <c r="S13" s="71"/>
    </row>
    <row r="14" spans="1:20" ht="31.5" customHeight="1" x14ac:dyDescent="0.25">
      <c r="B14" s="286" t="s">
        <v>127</v>
      </c>
      <c r="C14" s="286"/>
      <c r="D14" s="286"/>
      <c r="E14" s="286"/>
      <c r="F14" s="286"/>
      <c r="G14" s="222"/>
      <c r="H14" s="222"/>
      <c r="I14" s="222"/>
      <c r="L14" s="5"/>
      <c r="S14" s="27"/>
    </row>
    <row r="15" spans="1:20" x14ac:dyDescent="0.25">
      <c r="C15" s="96"/>
      <c r="D15" s="96"/>
      <c r="L15" s="5"/>
      <c r="M15" s="69"/>
      <c r="N15" s="69"/>
      <c r="O15" s="69"/>
      <c r="Q15" s="69"/>
      <c r="R15" s="69"/>
      <c r="S15" s="71"/>
    </row>
    <row r="16" spans="1:20" ht="44.25" customHeight="1" x14ac:dyDescent="0.25">
      <c r="B16" s="279" t="s">
        <v>130</v>
      </c>
      <c r="C16" s="279"/>
      <c r="D16" s="279"/>
      <c r="E16" s="279"/>
      <c r="F16" s="279"/>
      <c r="G16" s="219"/>
      <c r="H16" s="219"/>
      <c r="I16" s="219"/>
      <c r="L16" s="5"/>
      <c r="M16" s="69"/>
      <c r="N16" s="69"/>
      <c r="O16" s="69"/>
      <c r="Q16" s="69"/>
      <c r="R16" s="69"/>
      <c r="S16" s="71"/>
    </row>
    <row r="17" spans="1:20" x14ac:dyDescent="0.25">
      <c r="B17" s="219"/>
      <c r="C17" s="219"/>
      <c r="D17" s="219"/>
      <c r="E17" s="219"/>
      <c r="F17" s="219"/>
      <c r="G17" s="219"/>
      <c r="H17" s="219"/>
      <c r="I17" s="219"/>
      <c r="L17" s="5"/>
      <c r="M17" s="69"/>
      <c r="N17" s="69"/>
      <c r="O17" s="69"/>
      <c r="Q17" s="69"/>
      <c r="R17" s="69"/>
      <c r="S17" s="71"/>
    </row>
    <row r="18" spans="1:20" ht="30" customHeight="1" x14ac:dyDescent="0.25">
      <c r="B18" s="279" t="s">
        <v>164</v>
      </c>
      <c r="C18" s="279"/>
      <c r="D18" s="279"/>
      <c r="E18" s="279"/>
      <c r="F18" s="279"/>
      <c r="G18" s="219"/>
      <c r="H18" s="219"/>
      <c r="I18" s="219"/>
      <c r="L18" s="5"/>
      <c r="M18" s="69"/>
      <c r="N18" s="69"/>
      <c r="O18" s="69"/>
      <c r="Q18" s="69"/>
      <c r="R18" s="69"/>
      <c r="S18" s="71"/>
    </row>
    <row r="19" spans="1:20" ht="19.5" customHeight="1" x14ac:dyDescent="0.25">
      <c r="B19" s="287" t="s">
        <v>163</v>
      </c>
      <c r="C19" s="287"/>
      <c r="D19" s="287"/>
      <c r="E19" s="287"/>
      <c r="F19" s="287"/>
      <c r="G19" s="219"/>
      <c r="H19" s="219"/>
      <c r="I19" s="219"/>
      <c r="L19" s="5"/>
      <c r="M19" s="69"/>
      <c r="N19" s="69"/>
      <c r="O19" s="69"/>
      <c r="Q19" s="69"/>
      <c r="R19" s="69"/>
      <c r="S19" s="71"/>
    </row>
    <row r="20" spans="1:20" x14ac:dyDescent="0.25">
      <c r="B20" s="219"/>
      <c r="C20" s="219"/>
      <c r="D20" s="219"/>
      <c r="E20" s="219"/>
      <c r="F20" s="219"/>
      <c r="G20" s="219"/>
      <c r="H20" s="219"/>
      <c r="I20" s="219"/>
      <c r="L20" s="5"/>
      <c r="M20" s="69"/>
      <c r="N20" s="69"/>
      <c r="O20" s="69"/>
      <c r="Q20" s="69"/>
      <c r="R20" s="69"/>
      <c r="S20" s="71"/>
    </row>
    <row r="21" spans="1:20" x14ac:dyDescent="0.25">
      <c r="B21" s="7" t="s">
        <v>109</v>
      </c>
      <c r="C21" s="106" t="s">
        <v>112</v>
      </c>
      <c r="D21" s="106" t="s">
        <v>113</v>
      </c>
      <c r="E21" s="219"/>
      <c r="F21" s="219"/>
      <c r="G21" s="219"/>
      <c r="H21" s="219"/>
      <c r="I21" s="219"/>
      <c r="L21" s="5"/>
      <c r="M21" s="69"/>
      <c r="N21" s="69"/>
      <c r="O21" s="69"/>
      <c r="Q21" s="69"/>
      <c r="R21" s="69"/>
      <c r="S21" s="71"/>
    </row>
    <row r="22" spans="1:20" x14ac:dyDescent="0.25">
      <c r="C22" s="96"/>
      <c r="D22" s="96"/>
      <c r="E22" s="219"/>
      <c r="F22" s="219"/>
      <c r="G22" s="219"/>
      <c r="H22" s="219"/>
      <c r="I22" s="219"/>
      <c r="L22" s="5"/>
      <c r="M22" s="69"/>
      <c r="N22" s="69"/>
      <c r="O22" s="69"/>
      <c r="Q22" s="69"/>
      <c r="R22" s="69"/>
      <c r="S22" s="71"/>
    </row>
    <row r="23" spans="1:20" x14ac:dyDescent="0.25">
      <c r="C23" s="96"/>
      <c r="D23" s="96"/>
      <c r="L23" s="5"/>
      <c r="M23" s="69"/>
      <c r="N23" s="69"/>
      <c r="O23" s="69"/>
      <c r="Q23" s="69"/>
      <c r="R23" s="69"/>
      <c r="S23" s="71"/>
    </row>
    <row r="24" spans="1:20" x14ac:dyDescent="0.25">
      <c r="C24" s="96"/>
      <c r="D24" s="96"/>
      <c r="L24" s="5"/>
      <c r="M24" s="69"/>
      <c r="N24" s="69"/>
      <c r="O24" s="69"/>
      <c r="Q24" s="69"/>
      <c r="R24" s="69"/>
      <c r="S24" s="71"/>
    </row>
    <row r="25" spans="1:20" ht="15.75" x14ac:dyDescent="0.25">
      <c r="B25" s="206"/>
      <c r="C25" s="96"/>
      <c r="D25" s="96"/>
      <c r="L25" s="5"/>
      <c r="M25" s="69"/>
      <c r="N25" s="69"/>
      <c r="O25" s="69"/>
      <c r="Q25" s="69"/>
      <c r="R25" s="69"/>
      <c r="S25" s="71"/>
    </row>
    <row r="26" spans="1:20" x14ac:dyDescent="0.25">
      <c r="C26" s="96"/>
      <c r="D26" s="96"/>
      <c r="L26" s="5"/>
      <c r="M26" s="69"/>
      <c r="N26" s="69"/>
      <c r="O26" s="69"/>
      <c r="Q26" s="69"/>
      <c r="R26" s="69"/>
      <c r="S26" s="71"/>
    </row>
    <row r="27" spans="1:20" x14ac:dyDescent="0.25">
      <c r="B27" s="201" t="s">
        <v>173</v>
      </c>
      <c r="C27" s="96"/>
      <c r="D27" s="96"/>
      <c r="L27" s="5"/>
      <c r="M27" s="69"/>
      <c r="N27" s="69"/>
      <c r="O27" s="69"/>
      <c r="Q27" s="69"/>
      <c r="R27" s="69"/>
      <c r="S27" s="71"/>
    </row>
    <row r="28" spans="1:20" x14ac:dyDescent="0.25">
      <c r="B28" s="10"/>
      <c r="C28" s="10"/>
      <c r="D28" s="10"/>
      <c r="E28" s="10"/>
      <c r="F28" s="10"/>
      <c r="G28" s="10"/>
      <c r="H28" s="10"/>
      <c r="I28" s="10"/>
      <c r="J28" s="10"/>
      <c r="K28" s="29"/>
      <c r="L28" s="29"/>
      <c r="M28" s="10"/>
      <c r="N28" s="10"/>
      <c r="O28" s="29"/>
      <c r="P28" s="29"/>
      <c r="Q28" s="57"/>
      <c r="R28" s="57"/>
      <c r="S28" s="175"/>
      <c r="T28" s="52"/>
    </row>
    <row r="29" spans="1:20" x14ac:dyDescent="0.25">
      <c r="K29" s="114"/>
      <c r="L29" s="114"/>
      <c r="O29" s="114"/>
      <c r="P29" s="114"/>
      <c r="Q29" s="174" t="s">
        <v>90</v>
      </c>
      <c r="R29" s="176"/>
      <c r="S29" s="177"/>
    </row>
    <row r="30" spans="1:20" ht="13.9" customHeight="1" x14ac:dyDescent="0.25">
      <c r="B30" s="17" t="s">
        <v>39</v>
      </c>
      <c r="C30" s="221" t="s">
        <v>2</v>
      </c>
      <c r="D30" s="221" t="s">
        <v>34</v>
      </c>
      <c r="E30" s="134" t="s">
        <v>35</v>
      </c>
      <c r="F30" s="221"/>
      <c r="G30" s="283"/>
      <c r="H30" s="283"/>
      <c r="I30" s="283"/>
      <c r="J30" s="221"/>
      <c r="K30" s="221"/>
      <c r="L30" s="221" t="s">
        <v>36</v>
      </c>
      <c r="M30" s="221" t="s">
        <v>37</v>
      </c>
      <c r="N30" s="10"/>
      <c r="O30" s="10"/>
      <c r="P30" s="10"/>
      <c r="Q30" s="55" t="s">
        <v>88</v>
      </c>
      <c r="R30" s="55"/>
      <c r="S30" s="56"/>
    </row>
    <row r="31" spans="1:20" ht="15" customHeight="1" x14ac:dyDescent="0.25">
      <c r="A31" s="29"/>
      <c r="C31" s="139"/>
      <c r="D31" s="161"/>
      <c r="E31" s="140"/>
      <c r="F31" s="143"/>
      <c r="G31" s="285"/>
      <c r="H31" s="285"/>
      <c r="I31" s="285"/>
      <c r="J31" s="285"/>
      <c r="K31" s="144"/>
      <c r="L31" s="145"/>
      <c r="M31" s="146"/>
      <c r="N31" s="146"/>
      <c r="O31" s="18"/>
      <c r="P31" s="18"/>
    </row>
    <row r="32" spans="1:20" x14ac:dyDescent="0.25">
      <c r="B32" s="36"/>
      <c r="C32" s="160"/>
      <c r="D32" s="162"/>
      <c r="E32" s="141"/>
      <c r="F32" s="15"/>
      <c r="G32" s="38"/>
      <c r="H32" s="38"/>
      <c r="I32" s="38"/>
      <c r="J32" s="38"/>
      <c r="K32" s="38"/>
      <c r="L32" s="33"/>
      <c r="M32" s="31"/>
      <c r="N32" s="103"/>
    </row>
    <row r="33" spans="3:16" ht="16.5" customHeight="1" x14ac:dyDescent="0.25">
      <c r="C33" s="159"/>
      <c r="D33" s="162"/>
      <c r="E33" s="141"/>
      <c r="F33" s="163"/>
      <c r="G33" s="38"/>
      <c r="H33" s="38"/>
      <c r="I33" s="38"/>
      <c r="J33" s="38"/>
      <c r="K33" s="38"/>
      <c r="L33" s="39"/>
      <c r="M33" s="20"/>
      <c r="N33" s="103"/>
      <c r="O33" s="103"/>
      <c r="P33" s="29"/>
    </row>
    <row r="34" spans="3:16" ht="15" hidden="1" customHeight="1" x14ac:dyDescent="0.25">
      <c r="D34" s="46"/>
      <c r="E34" s="135"/>
      <c r="F34" s="97"/>
    </row>
    <row r="35" spans="3:16" ht="15" customHeight="1" x14ac:dyDescent="0.25">
      <c r="D35" s="46"/>
      <c r="E35" s="142"/>
      <c r="F35" s="86"/>
      <c r="G35" s="107"/>
      <c r="H35" s="107"/>
      <c r="I35" s="107"/>
      <c r="J35" s="107"/>
      <c r="K35" s="107"/>
    </row>
    <row r="36" spans="3:16" x14ac:dyDescent="0.25">
      <c r="C36" s="159"/>
      <c r="D36" s="46"/>
      <c r="E36" s="135"/>
      <c r="F36" s="158"/>
    </row>
    <row r="37" spans="3:16" x14ac:dyDescent="0.25">
      <c r="D37" s="46"/>
      <c r="E37" s="135"/>
      <c r="F37" s="97"/>
    </row>
    <row r="38" spans="3:16" ht="15" customHeight="1" x14ac:dyDescent="0.25">
      <c r="D38" s="46"/>
      <c r="E38" s="135"/>
      <c r="F38" s="97"/>
    </row>
    <row r="39" spans="3:16" x14ac:dyDescent="0.25">
      <c r="E39" s="164">
        <f>SUM(E31:E38)</f>
        <v>0</v>
      </c>
    </row>
    <row r="40" spans="3:16" x14ac:dyDescent="0.25">
      <c r="E40" s="220"/>
      <c r="F40" s="220"/>
      <c r="G40" s="220"/>
      <c r="H40" s="220"/>
      <c r="I40" s="220"/>
      <c r="J40" s="220"/>
      <c r="K40" s="220"/>
      <c r="L40" s="220"/>
      <c r="M40" s="220"/>
      <c r="N40" s="220"/>
      <c r="O40" s="220"/>
    </row>
    <row r="41" spans="3:16" x14ac:dyDescent="0.25">
      <c r="E41" s="220"/>
      <c r="F41" s="220"/>
      <c r="G41" s="220"/>
      <c r="H41" s="220"/>
      <c r="I41" s="220"/>
      <c r="J41" s="220"/>
      <c r="K41" s="220"/>
      <c r="L41" s="220"/>
      <c r="M41" s="220"/>
      <c r="N41" s="220"/>
      <c r="O41" s="220"/>
    </row>
  </sheetData>
  <mergeCells count="8">
    <mergeCell ref="G30:I30"/>
    <mergeCell ref="G31:J31"/>
    <mergeCell ref="Q1:S1"/>
    <mergeCell ref="Q2:S2"/>
    <mergeCell ref="B14:F14"/>
    <mergeCell ref="B16:F16"/>
    <mergeCell ref="B18:F18"/>
    <mergeCell ref="B19:F19"/>
  </mergeCells>
  <hyperlinks>
    <hyperlink ref="B19" r:id="rId1" xr:uid="{00000000-0004-0000-1900-000000000000}"/>
    <hyperlink ref="B27" r:id="rId2" xr:uid="{00000000-0004-0000-1900-000001000000}"/>
  </hyperlinks>
  <printOptions horizontalCentered="1" gridLines="1"/>
  <pageMargins left="0" right="0" top="0.75" bottom="0.75" header="0.3" footer="0.3"/>
  <pageSetup scale="45" orientation="landscape" horizontalDpi="1200" verticalDpi="1200"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48"/>
  <sheetViews>
    <sheetView topLeftCell="I1" zoomScale="90" zoomScaleNormal="90" workbookViewId="0">
      <selection activeCell="Q7" sqref="Q7"/>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7" style="2" customWidth="1"/>
    <col min="6" max="6" width="21.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96</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97</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7.75" customHeight="1" x14ac:dyDescent="0.25">
      <c r="B7" s="2" t="s">
        <v>8</v>
      </c>
      <c r="C7" s="96" t="s">
        <v>106</v>
      </c>
      <c r="D7" s="96" t="s">
        <v>246</v>
      </c>
      <c r="E7" s="2" t="s">
        <v>215</v>
      </c>
      <c r="F7" s="2" t="s">
        <v>7</v>
      </c>
      <c r="G7" s="195">
        <v>2.81E-2</v>
      </c>
      <c r="H7" s="195">
        <v>0.1641</v>
      </c>
      <c r="I7" s="196">
        <v>44012</v>
      </c>
      <c r="J7" s="196">
        <v>44013</v>
      </c>
      <c r="K7" s="196">
        <v>43647</v>
      </c>
      <c r="L7" s="197" t="s">
        <v>217</v>
      </c>
      <c r="M7" s="68">
        <v>50262.6</v>
      </c>
      <c r="N7" s="70">
        <v>0</v>
      </c>
      <c r="O7" s="70">
        <f>M7+N7</f>
        <v>50262.6</v>
      </c>
      <c r="P7" s="70"/>
      <c r="Q7" s="70">
        <f>18693.57+8330.93+8185.73+6465.41+5760.94</f>
        <v>47436.58</v>
      </c>
      <c r="R7" s="70"/>
      <c r="S7" s="71">
        <f>Q7+R7</f>
        <v>47436.58</v>
      </c>
    </row>
    <row r="8" spans="1:20" ht="29.25" customHeight="1" x14ac:dyDescent="0.25">
      <c r="B8" s="2" t="s">
        <v>129</v>
      </c>
      <c r="C8" s="236" t="s">
        <v>123</v>
      </c>
      <c r="D8" s="97" t="s">
        <v>251</v>
      </c>
      <c r="E8" s="2" t="s">
        <v>216</v>
      </c>
      <c r="F8" s="2" t="s">
        <v>7</v>
      </c>
      <c r="G8" s="195">
        <v>2.81E-2</v>
      </c>
      <c r="H8" s="195">
        <v>0.1641</v>
      </c>
      <c r="I8" s="196">
        <v>44012</v>
      </c>
      <c r="J8" s="196">
        <v>44013</v>
      </c>
      <c r="K8" s="196">
        <v>43647</v>
      </c>
      <c r="L8" s="197" t="s">
        <v>217</v>
      </c>
      <c r="M8" s="68">
        <v>3900</v>
      </c>
      <c r="N8" s="70">
        <v>0</v>
      </c>
      <c r="O8" s="70">
        <f>M8+N8</f>
        <v>3900</v>
      </c>
      <c r="P8" s="70"/>
      <c r="Q8" s="70">
        <v>3900</v>
      </c>
      <c r="R8" s="70">
        <v>0</v>
      </c>
      <c r="S8" s="71">
        <f>Q8+R8</f>
        <v>3900</v>
      </c>
    </row>
    <row r="9" spans="1:20" x14ac:dyDescent="0.25">
      <c r="C9" s="97"/>
      <c r="D9" s="97"/>
      <c r="G9" s="212"/>
      <c r="H9" s="195"/>
      <c r="I9" s="196"/>
      <c r="J9" s="196"/>
      <c r="K9" s="196"/>
      <c r="L9" s="197"/>
      <c r="M9" s="25"/>
      <c r="N9" s="25"/>
      <c r="O9" s="25"/>
      <c r="P9" s="29"/>
      <c r="Q9" s="25"/>
      <c r="R9" s="25"/>
      <c r="S9" s="26"/>
    </row>
    <row r="10" spans="1:20" x14ac:dyDescent="0.25">
      <c r="C10" s="96"/>
      <c r="D10" s="96"/>
      <c r="I10" s="121"/>
      <c r="J10" s="121"/>
      <c r="K10" s="121"/>
      <c r="L10" s="5" t="s">
        <v>38</v>
      </c>
      <c r="M10" s="69">
        <f>SUM(M7:M9)</f>
        <v>54162.6</v>
      </c>
      <c r="N10" s="69">
        <f>SUM(N7:N9)</f>
        <v>0</v>
      </c>
      <c r="O10" s="69">
        <f>SUM(O7:O9)</f>
        <v>54162.6</v>
      </c>
      <c r="Q10" s="69">
        <f>SUM(Q7:Q9)</f>
        <v>51336.58</v>
      </c>
      <c r="R10" s="69">
        <f>SUM(R7:R9)</f>
        <v>0</v>
      </c>
      <c r="S10" s="71">
        <f>SUM(S7:S9)</f>
        <v>51336.58</v>
      </c>
    </row>
    <row r="11" spans="1:20" x14ac:dyDescent="0.25">
      <c r="C11" s="96"/>
      <c r="D11" s="96"/>
      <c r="I11" s="121"/>
      <c r="J11" s="121"/>
      <c r="K11" s="121"/>
      <c r="L11" s="5"/>
      <c r="M11" s="69"/>
      <c r="N11" s="69"/>
      <c r="O11" s="69"/>
      <c r="Q11" s="69"/>
      <c r="R11" s="69"/>
      <c r="S11" s="71"/>
    </row>
    <row r="12" spans="1:20" x14ac:dyDescent="0.25">
      <c r="C12" s="96"/>
      <c r="D12" s="96"/>
      <c r="I12" s="121"/>
      <c r="J12" s="121"/>
      <c r="K12" s="121"/>
      <c r="L12" s="5"/>
      <c r="M12" s="69"/>
      <c r="N12" s="69"/>
      <c r="O12" s="69"/>
      <c r="Q12" s="69"/>
      <c r="R12" s="69"/>
      <c r="S12" s="71"/>
    </row>
    <row r="13" spans="1:20" x14ac:dyDescent="0.25">
      <c r="B13" s="8" t="s">
        <v>126</v>
      </c>
      <c r="C13" s="96"/>
      <c r="D13" s="96"/>
      <c r="L13" s="5"/>
      <c r="M13" s="69"/>
      <c r="N13" s="69"/>
      <c r="O13" s="69"/>
      <c r="Q13" s="69"/>
      <c r="R13" s="69"/>
      <c r="S13" s="71"/>
    </row>
    <row r="14" spans="1:20" ht="30"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48.75" customHeight="1" x14ac:dyDescent="0.25">
      <c r="B16" s="279" t="s">
        <v>130</v>
      </c>
      <c r="C16" s="279"/>
      <c r="D16" s="279"/>
      <c r="E16" s="279"/>
      <c r="F16" s="279"/>
      <c r="G16" s="122"/>
      <c r="H16" s="122"/>
      <c r="I16" s="116"/>
      <c r="L16" s="5"/>
      <c r="M16" s="69"/>
      <c r="N16" s="69"/>
      <c r="O16" s="69"/>
      <c r="Q16" s="69"/>
      <c r="R16" s="69"/>
      <c r="S16" s="71"/>
    </row>
    <row r="17" spans="2:20" x14ac:dyDescent="0.25">
      <c r="B17" s="113"/>
      <c r="C17" s="113"/>
      <c r="D17" s="113"/>
      <c r="E17" s="113"/>
      <c r="F17" s="113"/>
      <c r="G17" s="122"/>
      <c r="H17" s="122"/>
      <c r="I17" s="116"/>
      <c r="L17" s="5"/>
      <c r="M17" s="69"/>
      <c r="N17" s="69"/>
      <c r="O17" s="69"/>
      <c r="Q17" s="69"/>
      <c r="R17" s="69"/>
      <c r="S17" s="71"/>
    </row>
    <row r="18" spans="2:20" ht="30" customHeight="1" x14ac:dyDescent="0.25">
      <c r="B18" s="279" t="s">
        <v>164</v>
      </c>
      <c r="C18" s="279"/>
      <c r="D18" s="279"/>
      <c r="E18" s="279"/>
      <c r="F18" s="279"/>
      <c r="G18" s="203"/>
      <c r="H18" s="203"/>
      <c r="I18" s="203"/>
      <c r="L18" s="5"/>
      <c r="M18" s="69"/>
      <c r="N18" s="69"/>
      <c r="O18" s="69"/>
      <c r="Q18" s="69"/>
      <c r="R18" s="69"/>
      <c r="S18" s="71"/>
    </row>
    <row r="19" spans="2:20" ht="15" customHeight="1" x14ac:dyDescent="0.25">
      <c r="B19" s="287" t="s">
        <v>163</v>
      </c>
      <c r="C19" s="279"/>
      <c r="D19" s="279"/>
      <c r="E19" s="279"/>
      <c r="F19" s="279"/>
      <c r="G19" s="203"/>
      <c r="H19" s="203"/>
      <c r="I19" s="203"/>
      <c r="L19" s="5"/>
      <c r="M19" s="69"/>
      <c r="N19" s="69"/>
      <c r="O19" s="69"/>
      <c r="Q19" s="69"/>
      <c r="R19" s="69"/>
      <c r="S19" s="71"/>
    </row>
    <row r="20" spans="2:20" ht="15" customHeight="1" x14ac:dyDescent="0.25">
      <c r="B20" s="205"/>
      <c r="C20" s="205"/>
      <c r="D20" s="205"/>
      <c r="E20" s="205"/>
      <c r="F20" s="205"/>
      <c r="G20" s="205"/>
      <c r="H20" s="205"/>
      <c r="I20" s="205"/>
      <c r="L20" s="5"/>
      <c r="M20" s="69"/>
      <c r="N20" s="69"/>
      <c r="O20" s="69"/>
      <c r="Q20" s="69"/>
      <c r="R20" s="69"/>
      <c r="S20" s="71"/>
    </row>
    <row r="21" spans="2:20" x14ac:dyDescent="0.25">
      <c r="B21" s="7" t="s">
        <v>109</v>
      </c>
      <c r="C21" s="106" t="s">
        <v>112</v>
      </c>
      <c r="D21" s="106" t="s">
        <v>113</v>
      </c>
      <c r="E21" s="113"/>
      <c r="F21" s="113"/>
      <c r="G21" s="122"/>
      <c r="H21" s="122"/>
      <c r="I21" s="116"/>
      <c r="L21" s="5"/>
      <c r="M21" s="69"/>
      <c r="N21" s="69"/>
      <c r="O21" s="69"/>
      <c r="Q21" s="69"/>
      <c r="R21" s="69"/>
      <c r="S21" s="71"/>
    </row>
    <row r="22" spans="2:20" x14ac:dyDescent="0.25">
      <c r="B22" s="2" t="s">
        <v>110</v>
      </c>
      <c r="C22" s="96" t="s">
        <v>117</v>
      </c>
      <c r="D22" s="96" t="s">
        <v>119</v>
      </c>
      <c r="E22" s="113"/>
      <c r="F22" s="113"/>
      <c r="G22" s="122"/>
      <c r="H22" s="122"/>
      <c r="I22" s="116"/>
      <c r="L22" s="5"/>
      <c r="M22" s="69"/>
      <c r="N22" s="69"/>
      <c r="O22" s="69"/>
      <c r="Q22" s="69"/>
      <c r="R22" s="69"/>
      <c r="S22" s="71"/>
    </row>
    <row r="23" spans="2:20" ht="15.75" x14ac:dyDescent="0.25">
      <c r="B23" s="206"/>
      <c r="C23" s="96"/>
      <c r="D23" s="96"/>
      <c r="L23" s="5"/>
      <c r="M23" s="69"/>
      <c r="N23" s="69"/>
      <c r="O23" s="69"/>
      <c r="Q23" s="69"/>
      <c r="R23" s="69"/>
      <c r="S23" s="71"/>
    </row>
    <row r="24" spans="2:20" x14ac:dyDescent="0.25">
      <c r="B24" s="274" t="s">
        <v>231</v>
      </c>
      <c r="C24" s="274"/>
      <c r="D24" s="274"/>
      <c r="E24" s="274"/>
      <c r="F24" s="274"/>
      <c r="G24" s="274"/>
      <c r="H24" s="274"/>
      <c r="L24" s="5"/>
      <c r="M24" s="69"/>
      <c r="N24" s="69"/>
      <c r="O24" s="69"/>
      <c r="Q24" s="69"/>
      <c r="R24" s="69"/>
      <c r="S24" s="71"/>
    </row>
    <row r="25" spans="2:20" x14ac:dyDescent="0.25">
      <c r="B25" s="254" t="s">
        <v>230</v>
      </c>
      <c r="C25" s="96"/>
      <c r="D25" s="96"/>
      <c r="L25" s="5"/>
      <c r="M25" s="69"/>
      <c r="N25" s="69"/>
      <c r="O25" s="69"/>
      <c r="Q25" s="69"/>
      <c r="R25" s="69"/>
      <c r="S25" s="71"/>
    </row>
    <row r="26" spans="2:20" x14ac:dyDescent="0.25">
      <c r="B26" s="10"/>
      <c r="C26" s="98"/>
      <c r="D26" s="98"/>
      <c r="E26" s="10"/>
      <c r="F26" s="10"/>
      <c r="G26" s="10"/>
      <c r="H26" s="10"/>
      <c r="I26" s="10"/>
      <c r="J26" s="10"/>
      <c r="K26" s="10"/>
      <c r="L26" s="10"/>
      <c r="M26" s="10"/>
      <c r="N26" s="10"/>
      <c r="O26" s="10"/>
      <c r="P26" s="10"/>
      <c r="Q26" s="10"/>
      <c r="R26" s="10"/>
      <c r="S26" s="28"/>
    </row>
    <row r="27" spans="2:20" x14ac:dyDescent="0.25">
      <c r="Q27" s="60" t="s">
        <v>90</v>
      </c>
      <c r="R27" s="51"/>
      <c r="S27" s="172"/>
    </row>
    <row r="28" spans="2:20" ht="15" customHeight="1" x14ac:dyDescent="0.25">
      <c r="B28" s="17" t="s">
        <v>39</v>
      </c>
      <c r="C28" s="100" t="s">
        <v>2</v>
      </c>
      <c r="D28" s="100"/>
      <c r="E28" s="100" t="s">
        <v>34</v>
      </c>
      <c r="F28" s="100" t="s">
        <v>35</v>
      </c>
      <c r="G28" s="125"/>
      <c r="H28" s="125"/>
      <c r="I28" s="119"/>
      <c r="J28" s="100"/>
      <c r="K28" s="100"/>
      <c r="L28" s="100" t="s">
        <v>36</v>
      </c>
      <c r="M28" s="100" t="s">
        <v>37</v>
      </c>
      <c r="N28" s="48"/>
      <c r="O28" s="48"/>
      <c r="P28" s="48"/>
      <c r="Q28" s="55" t="s">
        <v>88</v>
      </c>
      <c r="R28" s="53"/>
      <c r="S28" s="54"/>
      <c r="T28" s="52"/>
    </row>
    <row r="29" spans="2:20" ht="15" customHeight="1" x14ac:dyDescent="0.25">
      <c r="B29" s="66"/>
      <c r="C29" s="9"/>
      <c r="D29" s="9"/>
      <c r="E29" s="9"/>
      <c r="F29" s="9"/>
      <c r="G29" s="9"/>
      <c r="H29" s="9"/>
      <c r="I29" s="9"/>
      <c r="J29" s="9"/>
      <c r="K29" s="9"/>
      <c r="L29" s="9"/>
      <c r="M29" s="9"/>
      <c r="N29" s="46"/>
      <c r="O29" s="46"/>
      <c r="P29" s="46"/>
      <c r="Q29" s="60"/>
      <c r="R29" s="51"/>
      <c r="S29" s="51"/>
      <c r="T29" s="52"/>
    </row>
    <row r="30" spans="2:20" ht="15" customHeight="1" x14ac:dyDescent="0.25">
      <c r="B30" s="66"/>
      <c r="C30" s="9"/>
      <c r="D30" s="9"/>
      <c r="E30" s="9"/>
      <c r="F30" s="9"/>
      <c r="G30" s="9"/>
      <c r="H30" s="9"/>
      <c r="I30" s="9"/>
      <c r="J30" s="9"/>
      <c r="K30" s="9"/>
      <c r="L30" s="9"/>
      <c r="M30" s="9"/>
      <c r="N30" s="46"/>
      <c r="O30" s="46"/>
      <c r="P30" s="46"/>
      <c r="R30" s="52"/>
      <c r="S30" s="52"/>
      <c r="T30" s="52"/>
    </row>
    <row r="31" spans="2:20" x14ac:dyDescent="0.25">
      <c r="B31" s="12"/>
      <c r="C31" s="13"/>
      <c r="D31" s="13"/>
      <c r="E31" s="41"/>
      <c r="F31" s="15"/>
      <c r="G31" s="15"/>
      <c r="H31" s="15"/>
      <c r="I31" s="15"/>
      <c r="J31" s="15"/>
      <c r="K31" s="15"/>
      <c r="L31" s="16"/>
      <c r="M31" s="31"/>
      <c r="Q31" s="52"/>
      <c r="R31" s="52"/>
      <c r="S31" s="52"/>
      <c r="T31" s="52"/>
    </row>
    <row r="32" spans="2:20" x14ac:dyDescent="0.25">
      <c r="B32" s="12"/>
      <c r="C32" s="13"/>
      <c r="D32" s="13"/>
      <c r="E32" s="41"/>
      <c r="F32" s="15"/>
      <c r="G32" s="15"/>
      <c r="H32" s="15"/>
      <c r="I32" s="15"/>
      <c r="J32" s="15"/>
      <c r="K32" s="15"/>
      <c r="L32" s="16"/>
      <c r="M32" s="31"/>
      <c r="Q32" s="52"/>
      <c r="R32" s="52"/>
      <c r="S32" s="52"/>
      <c r="T32" s="52"/>
    </row>
    <row r="33" spans="2:20" x14ac:dyDescent="0.25">
      <c r="B33" s="12"/>
      <c r="C33" s="13"/>
      <c r="D33" s="13"/>
      <c r="E33" s="41"/>
      <c r="F33" s="15"/>
      <c r="G33" s="15"/>
      <c r="H33" s="15"/>
      <c r="I33" s="15"/>
      <c r="J33" s="15"/>
      <c r="K33" s="15"/>
      <c r="L33" s="16"/>
      <c r="M33" s="31"/>
      <c r="Q33" s="52"/>
      <c r="R33" s="52"/>
      <c r="S33" s="52"/>
      <c r="T33" s="52"/>
    </row>
    <row r="34" spans="2:20" x14ac:dyDescent="0.25">
      <c r="B34" s="12"/>
      <c r="C34" s="13"/>
      <c r="D34" s="13"/>
      <c r="E34" s="41"/>
      <c r="F34" s="15"/>
      <c r="G34" s="15"/>
      <c r="H34" s="15"/>
      <c r="I34" s="15"/>
      <c r="J34" s="15"/>
      <c r="K34" s="15"/>
      <c r="L34" s="16"/>
      <c r="M34" s="31"/>
      <c r="T34" s="52"/>
    </row>
    <row r="35" spans="2:20" ht="15" customHeight="1" x14ac:dyDescent="0.25">
      <c r="B35" s="12"/>
      <c r="C35" s="13"/>
      <c r="D35" s="13"/>
      <c r="E35" s="41"/>
      <c r="F35" s="15"/>
      <c r="G35" s="15"/>
      <c r="H35" s="15"/>
      <c r="I35" s="15"/>
      <c r="J35" s="15"/>
      <c r="K35" s="15"/>
      <c r="L35" s="16"/>
      <c r="M35" s="20"/>
      <c r="N35" s="18"/>
      <c r="O35" s="18"/>
      <c r="P35" s="18"/>
    </row>
    <row r="36" spans="2:20" x14ac:dyDescent="0.25">
      <c r="B36" s="36"/>
      <c r="C36" s="40"/>
      <c r="D36" s="40"/>
      <c r="E36" s="41"/>
      <c r="F36" s="38"/>
      <c r="G36" s="38"/>
      <c r="H36" s="38"/>
      <c r="I36" s="38"/>
      <c r="J36" s="38"/>
      <c r="K36" s="38"/>
      <c r="L36" s="39"/>
      <c r="M36" s="34"/>
      <c r="N36" s="109"/>
      <c r="O36" s="29"/>
      <c r="P36" s="29"/>
    </row>
    <row r="37" spans="2:20" x14ac:dyDescent="0.25">
      <c r="C37" s="40"/>
      <c r="D37" s="40"/>
      <c r="E37" s="41"/>
      <c r="F37" s="72"/>
      <c r="G37" s="72"/>
      <c r="H37" s="72"/>
      <c r="I37" s="72"/>
      <c r="J37" s="72"/>
      <c r="K37" s="72"/>
      <c r="L37" s="33"/>
      <c r="M37" s="31"/>
      <c r="N37" s="109"/>
    </row>
    <row r="38" spans="2:20" x14ac:dyDescent="0.25">
      <c r="C38" s="40"/>
      <c r="D38" s="40"/>
      <c r="E38" s="41"/>
      <c r="F38" s="72"/>
      <c r="G38" s="72"/>
      <c r="H38" s="72"/>
      <c r="I38" s="72"/>
      <c r="J38" s="72"/>
      <c r="K38" s="72"/>
      <c r="L38" s="33"/>
      <c r="M38" s="31"/>
      <c r="N38" s="110"/>
    </row>
    <row r="39" spans="2:20" x14ac:dyDescent="0.25">
      <c r="C39" s="40"/>
      <c r="D39" s="40"/>
      <c r="E39" s="41"/>
      <c r="F39" s="72"/>
      <c r="G39" s="72"/>
      <c r="H39" s="72"/>
      <c r="I39" s="72"/>
      <c r="J39" s="72"/>
      <c r="K39" s="72"/>
      <c r="L39" s="33"/>
      <c r="M39" s="35"/>
      <c r="N39" s="37"/>
      <c r="O39" s="37"/>
      <c r="P39" s="29"/>
    </row>
    <row r="40" spans="2:20" ht="15" customHeight="1" x14ac:dyDescent="0.25">
      <c r="B40" s="36"/>
      <c r="C40" s="40"/>
      <c r="D40" s="40"/>
      <c r="E40" s="41"/>
      <c r="F40" s="38"/>
      <c r="G40" s="38"/>
      <c r="H40" s="38"/>
      <c r="I40" s="38"/>
      <c r="J40" s="38"/>
      <c r="K40" s="38"/>
      <c r="L40" s="33"/>
      <c r="M40" s="31"/>
      <c r="N40" s="103"/>
      <c r="O40" s="103"/>
      <c r="P40" s="29"/>
    </row>
    <row r="41" spans="2:20" x14ac:dyDescent="0.25">
      <c r="B41" s="36"/>
      <c r="C41" s="40"/>
      <c r="D41" s="40"/>
      <c r="E41" s="41"/>
      <c r="F41" s="38"/>
      <c r="G41" s="38"/>
      <c r="H41" s="38"/>
      <c r="I41" s="38"/>
      <c r="J41" s="38"/>
      <c r="K41" s="38"/>
      <c r="L41" s="33"/>
      <c r="M41" s="31"/>
      <c r="N41" s="103"/>
      <c r="O41" s="103"/>
      <c r="P41" s="29"/>
    </row>
    <row r="42" spans="2:20" x14ac:dyDescent="0.25">
      <c r="B42" s="36"/>
      <c r="C42" s="40"/>
      <c r="D42" s="40"/>
      <c r="E42" s="41"/>
      <c r="F42" s="38"/>
      <c r="G42" s="38"/>
      <c r="H42" s="38"/>
      <c r="I42" s="38"/>
      <c r="J42" s="38"/>
      <c r="K42" s="38"/>
      <c r="L42" s="33"/>
      <c r="M42" s="31"/>
      <c r="N42" s="103"/>
      <c r="O42" s="103"/>
      <c r="P42" s="29"/>
    </row>
    <row r="43" spans="2:20" ht="16.5" customHeight="1" x14ac:dyDescent="0.25">
      <c r="B43" s="36"/>
      <c r="C43" s="40"/>
      <c r="D43" s="40"/>
      <c r="E43" s="41"/>
      <c r="F43" s="38"/>
      <c r="G43" s="38"/>
      <c r="H43" s="38"/>
      <c r="I43" s="38"/>
      <c r="J43" s="38"/>
      <c r="K43" s="38"/>
      <c r="L43" s="39"/>
      <c r="M43" s="20"/>
      <c r="N43" s="103"/>
      <c r="O43" s="103"/>
      <c r="P43" s="29"/>
    </row>
    <row r="44" spans="2:20" ht="15" hidden="1" customHeight="1" x14ac:dyDescent="0.25"/>
    <row r="45" spans="2:20" ht="15" customHeight="1" x14ac:dyDescent="0.25">
      <c r="E45" s="21"/>
      <c r="F45" s="107"/>
      <c r="G45" s="107"/>
      <c r="H45" s="107"/>
      <c r="I45" s="107"/>
      <c r="J45" s="107"/>
      <c r="K45" s="107"/>
    </row>
    <row r="48" spans="2:20" ht="15" customHeight="1" x14ac:dyDescent="0.25"/>
  </sheetData>
  <mergeCells count="7">
    <mergeCell ref="B24:H24"/>
    <mergeCell ref="B19:F19"/>
    <mergeCell ref="Q1:S1"/>
    <mergeCell ref="Q2:S2"/>
    <mergeCell ref="B14:F14"/>
    <mergeCell ref="B16:F16"/>
    <mergeCell ref="B18:F18"/>
  </mergeCells>
  <hyperlinks>
    <hyperlink ref="B19" r:id="rId1" xr:uid="{00000000-0004-0000-1A00-000000000000}"/>
  </hyperlinks>
  <printOptions horizontalCentered="1" gridLines="1"/>
  <pageMargins left="0" right="0" top="0.75" bottom="0.75" header="0.3" footer="0.3"/>
  <pageSetup scale="51" orientation="landscape" horizontalDpi="1200" verticalDpi="1200"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T35"/>
  <sheetViews>
    <sheetView topLeftCell="F1" zoomScale="90" zoomScaleNormal="90" workbookViewId="0">
      <selection activeCell="S3" sqref="S3"/>
    </sheetView>
  </sheetViews>
  <sheetFormatPr defaultColWidth="9.140625" defaultRowHeight="15" x14ac:dyDescent="0.25"/>
  <cols>
    <col min="1" max="1" width="9.140625" style="2" hidden="1" customWidth="1"/>
    <col min="2" max="2" width="53.28515625" style="2" customWidth="1"/>
    <col min="3" max="3" width="24.42578125" style="2" bestFit="1" customWidth="1"/>
    <col min="4" max="4" width="13.7109375" style="2" customWidth="1"/>
    <col min="5" max="5" width="18.28515625" style="2" customWidth="1"/>
    <col min="6" max="6" width="21.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4.45" customHeight="1" x14ac:dyDescent="0.25">
      <c r="B1" s="8" t="s">
        <v>17</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50</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3" customHeight="1" x14ac:dyDescent="0.25">
      <c r="B7" s="2" t="s">
        <v>129</v>
      </c>
      <c r="C7" s="236" t="s">
        <v>123</v>
      </c>
      <c r="D7" s="96" t="s">
        <v>251</v>
      </c>
      <c r="E7" s="2" t="s">
        <v>216</v>
      </c>
      <c r="F7" s="2" t="s">
        <v>7</v>
      </c>
      <c r="G7" s="195">
        <v>2.81E-2</v>
      </c>
      <c r="H7" s="195">
        <v>0.1641</v>
      </c>
      <c r="I7" s="196">
        <v>44012</v>
      </c>
      <c r="J7" s="196">
        <v>44013</v>
      </c>
      <c r="K7" s="196">
        <v>43282</v>
      </c>
      <c r="L7" s="197" t="s">
        <v>217</v>
      </c>
      <c r="M7" s="62">
        <v>7755</v>
      </c>
      <c r="N7" s="73">
        <v>6854.68</v>
      </c>
      <c r="O7" s="62">
        <f>M7+N7</f>
        <v>14609.68</v>
      </c>
      <c r="P7" s="86"/>
      <c r="Q7" s="73">
        <f>7755+6854.68</f>
        <v>14609.68</v>
      </c>
      <c r="R7" s="111"/>
      <c r="S7" s="75">
        <f>Q7+R7</f>
        <v>14609.68</v>
      </c>
    </row>
    <row r="8" spans="1:20" hidden="1" x14ac:dyDescent="0.25">
      <c r="B8" s="2" t="s">
        <v>139</v>
      </c>
      <c r="C8" s="2" t="s">
        <v>140</v>
      </c>
      <c r="D8" s="97" t="s">
        <v>141</v>
      </c>
      <c r="E8" s="2" t="s">
        <v>160</v>
      </c>
      <c r="F8" s="2" t="s">
        <v>7</v>
      </c>
      <c r="G8" s="195">
        <v>3.1399999999999997E-2</v>
      </c>
      <c r="H8" s="195">
        <v>0.16209999999999999</v>
      </c>
      <c r="I8" s="196">
        <v>43008</v>
      </c>
      <c r="J8" s="196">
        <v>42917</v>
      </c>
      <c r="K8" s="196">
        <v>42552</v>
      </c>
      <c r="L8" s="197" t="s">
        <v>150</v>
      </c>
      <c r="M8" s="29">
        <v>0</v>
      </c>
      <c r="N8" s="82"/>
      <c r="O8" s="62">
        <f>M8+N8</f>
        <v>0</v>
      </c>
      <c r="P8" s="70"/>
      <c r="Q8" s="70">
        <v>0</v>
      </c>
      <c r="R8" s="70"/>
      <c r="S8" s="85">
        <f>Q8+R8</f>
        <v>0</v>
      </c>
    </row>
    <row r="9" spans="1:20" x14ac:dyDescent="0.25">
      <c r="D9" s="97"/>
      <c r="G9" s="195"/>
      <c r="H9" s="195"/>
      <c r="I9" s="196"/>
      <c r="J9" s="196"/>
      <c r="K9" s="196"/>
      <c r="L9" s="197"/>
      <c r="M9" s="10"/>
      <c r="N9" s="24"/>
      <c r="O9" s="155"/>
      <c r="P9" s="25"/>
      <c r="Q9" s="25"/>
      <c r="R9" s="25"/>
      <c r="S9" s="154"/>
    </row>
    <row r="10" spans="1:20" x14ac:dyDescent="0.25">
      <c r="C10" s="97"/>
      <c r="D10" s="97"/>
      <c r="G10" s="128"/>
      <c r="H10" s="129" t="s">
        <v>100</v>
      </c>
      <c r="I10" s="121"/>
      <c r="J10" s="121"/>
      <c r="K10" s="121"/>
      <c r="L10" s="21" t="s">
        <v>38</v>
      </c>
      <c r="M10" s="69">
        <f>SUM(M7:M8)</f>
        <v>7755</v>
      </c>
      <c r="N10" s="69">
        <f>SUM(N7:N8)</f>
        <v>6854.68</v>
      </c>
      <c r="O10" s="69">
        <f>SUM(O7:O8)</f>
        <v>14609.68</v>
      </c>
      <c r="P10" s="69"/>
      <c r="Q10" s="69">
        <f>SUM(Q7:Q8)</f>
        <v>14609.68</v>
      </c>
      <c r="R10" s="69">
        <f>SUM(R7:R8)</f>
        <v>0</v>
      </c>
      <c r="S10" s="71">
        <f>SUM(S7:S8)</f>
        <v>14609.68</v>
      </c>
    </row>
    <row r="11" spans="1:20" x14ac:dyDescent="0.25">
      <c r="C11" s="97"/>
      <c r="D11" s="97"/>
      <c r="I11" s="121"/>
      <c r="J11" s="121"/>
      <c r="K11" s="121"/>
      <c r="S11" s="27"/>
    </row>
    <row r="12" spans="1:20" x14ac:dyDescent="0.25">
      <c r="C12" s="97"/>
      <c r="D12" s="97"/>
      <c r="I12" s="121"/>
      <c r="J12" s="121"/>
      <c r="K12" s="121"/>
      <c r="S12" s="27"/>
    </row>
    <row r="13" spans="1:20" x14ac:dyDescent="0.25">
      <c r="B13" s="8" t="s">
        <v>126</v>
      </c>
      <c r="C13" s="96"/>
      <c r="D13" s="96"/>
      <c r="S13" s="27"/>
    </row>
    <row r="14" spans="1:20" ht="28.5" customHeight="1" x14ac:dyDescent="0.25">
      <c r="B14" s="279" t="s">
        <v>127</v>
      </c>
      <c r="C14" s="279"/>
      <c r="D14" s="279"/>
      <c r="E14" s="279"/>
      <c r="F14" s="279"/>
      <c r="G14" s="122"/>
      <c r="H14" s="122"/>
      <c r="I14" s="116"/>
      <c r="S14" s="27"/>
    </row>
    <row r="15" spans="1:20" x14ac:dyDescent="0.25">
      <c r="C15" s="96"/>
      <c r="D15" s="96"/>
      <c r="S15" s="27"/>
    </row>
    <row r="16" spans="1:20" ht="49.5" customHeight="1" x14ac:dyDescent="0.25">
      <c r="B16" s="279" t="s">
        <v>130</v>
      </c>
      <c r="C16" s="279"/>
      <c r="D16" s="279"/>
      <c r="E16" s="279"/>
      <c r="F16" s="279"/>
      <c r="G16" s="122"/>
      <c r="H16" s="122"/>
      <c r="I16" s="116"/>
      <c r="S16" s="27"/>
    </row>
    <row r="17" spans="2:20" x14ac:dyDescent="0.25">
      <c r="B17" s="113"/>
      <c r="C17" s="113"/>
      <c r="D17" s="113"/>
      <c r="E17" s="113"/>
      <c r="F17" s="113"/>
      <c r="G17" s="122"/>
      <c r="H17" s="122"/>
      <c r="I17" s="116"/>
      <c r="S17" s="27"/>
    </row>
    <row r="18" spans="2:20" ht="30.75" customHeight="1" x14ac:dyDescent="0.25">
      <c r="B18" s="279" t="s">
        <v>164</v>
      </c>
      <c r="C18" s="279"/>
      <c r="D18" s="279"/>
      <c r="E18" s="279"/>
      <c r="F18" s="279"/>
      <c r="G18" s="203"/>
      <c r="H18" s="203"/>
      <c r="I18" s="203"/>
      <c r="S18" s="27"/>
    </row>
    <row r="19" spans="2:20" ht="15" customHeight="1" x14ac:dyDescent="0.25">
      <c r="B19" s="287" t="s">
        <v>163</v>
      </c>
      <c r="C19" s="279"/>
      <c r="D19" s="279"/>
      <c r="E19" s="279"/>
      <c r="F19" s="279"/>
      <c r="G19" s="203"/>
      <c r="H19" s="203"/>
      <c r="I19" s="203"/>
      <c r="S19" s="27"/>
    </row>
    <row r="20" spans="2:20" ht="15" customHeight="1" x14ac:dyDescent="0.25">
      <c r="B20" s="205"/>
      <c r="C20" s="205"/>
      <c r="D20" s="205"/>
      <c r="E20" s="205"/>
      <c r="F20" s="205"/>
      <c r="G20" s="205"/>
      <c r="H20" s="205"/>
      <c r="I20" s="205"/>
      <c r="S20" s="27"/>
    </row>
    <row r="21" spans="2:20" x14ac:dyDescent="0.25">
      <c r="B21" s="7" t="s">
        <v>109</v>
      </c>
      <c r="C21" s="106" t="s">
        <v>112</v>
      </c>
      <c r="D21" s="106" t="s">
        <v>113</v>
      </c>
      <c r="E21" s="113"/>
      <c r="F21" s="113"/>
      <c r="G21" s="122"/>
      <c r="H21" s="122"/>
      <c r="I21" s="116"/>
      <c r="S21" s="27"/>
    </row>
    <row r="22" spans="2:20" x14ac:dyDescent="0.25">
      <c r="B22" s="108" t="s">
        <v>111</v>
      </c>
      <c r="C22" s="96" t="s">
        <v>114</v>
      </c>
      <c r="D22" s="96" t="s">
        <v>120</v>
      </c>
      <c r="S22" s="27"/>
    </row>
    <row r="23" spans="2:20" ht="15.75" x14ac:dyDescent="0.25">
      <c r="B23" s="206"/>
      <c r="C23" s="97"/>
      <c r="D23" s="97"/>
      <c r="S23" s="27"/>
    </row>
    <row r="24" spans="2:20" x14ac:dyDescent="0.25">
      <c r="B24" s="274" t="s">
        <v>231</v>
      </c>
      <c r="C24" s="274"/>
      <c r="D24" s="274"/>
      <c r="E24" s="274"/>
      <c r="F24" s="274"/>
      <c r="G24" s="274"/>
      <c r="H24" s="274"/>
      <c r="S24" s="27"/>
    </row>
    <row r="25" spans="2:20" x14ac:dyDescent="0.25">
      <c r="B25" s="254" t="s">
        <v>230</v>
      </c>
      <c r="C25" s="96"/>
      <c r="D25" s="96"/>
      <c r="S25" s="27"/>
    </row>
    <row r="26" spans="2:20" x14ac:dyDescent="0.25">
      <c r="B26" s="10"/>
      <c r="C26" s="98"/>
      <c r="D26" s="98"/>
      <c r="E26" s="10"/>
      <c r="F26" s="10"/>
      <c r="G26" s="10"/>
      <c r="H26" s="10"/>
      <c r="I26" s="10"/>
      <c r="J26" s="10"/>
      <c r="K26" s="10"/>
      <c r="L26" s="10"/>
      <c r="M26" s="10"/>
      <c r="N26" s="10"/>
      <c r="O26" s="10"/>
      <c r="P26" s="10"/>
      <c r="Q26" s="10"/>
      <c r="R26" s="10"/>
      <c r="S26" s="28"/>
    </row>
    <row r="27" spans="2:20" x14ac:dyDescent="0.25">
      <c r="B27" s="29"/>
      <c r="C27" s="42"/>
      <c r="D27" s="42"/>
      <c r="E27" s="29"/>
      <c r="F27" s="29"/>
      <c r="G27" s="29"/>
      <c r="H27" s="29"/>
      <c r="I27" s="29"/>
      <c r="J27" s="29"/>
      <c r="K27" s="29"/>
      <c r="L27" s="29"/>
      <c r="M27" s="29"/>
      <c r="N27" s="29"/>
      <c r="O27" s="29"/>
      <c r="P27" s="29"/>
      <c r="Q27" s="50" t="s">
        <v>89</v>
      </c>
      <c r="R27" s="51"/>
      <c r="S27" s="172"/>
    </row>
    <row r="28" spans="2:20" ht="15" customHeight="1" x14ac:dyDescent="0.25">
      <c r="B28" s="17" t="s">
        <v>39</v>
      </c>
      <c r="C28" s="100" t="s">
        <v>2</v>
      </c>
      <c r="D28" s="100"/>
      <c r="E28" s="100" t="s">
        <v>34</v>
      </c>
      <c r="F28" s="100" t="s">
        <v>35</v>
      </c>
      <c r="G28" s="125"/>
      <c r="H28" s="125"/>
      <c r="I28" s="119"/>
      <c r="J28" s="100"/>
      <c r="K28" s="100"/>
      <c r="L28" s="100" t="s">
        <v>36</v>
      </c>
      <c r="M28" s="100" t="s">
        <v>37</v>
      </c>
      <c r="N28" s="10"/>
      <c r="O28" s="10"/>
      <c r="P28" s="10"/>
      <c r="Q28" s="55" t="s">
        <v>88</v>
      </c>
      <c r="R28" s="53"/>
      <c r="S28" s="54"/>
      <c r="T28" s="52"/>
    </row>
    <row r="29" spans="2:20" ht="15" customHeight="1" x14ac:dyDescent="0.25">
      <c r="B29" s="66"/>
      <c r="C29" s="9"/>
      <c r="D29" s="9"/>
      <c r="E29" s="9"/>
      <c r="F29" s="9"/>
      <c r="G29" s="9"/>
      <c r="H29" s="9"/>
      <c r="I29" s="9"/>
      <c r="J29" s="9"/>
      <c r="K29" s="9"/>
      <c r="L29" s="9"/>
      <c r="M29" s="9"/>
      <c r="Q29" s="50"/>
      <c r="R29" s="51"/>
      <c r="S29" s="51"/>
      <c r="T29" s="52"/>
    </row>
    <row r="30" spans="2:20" ht="15" customHeight="1" x14ac:dyDescent="0.25">
      <c r="B30" s="66"/>
      <c r="C30" s="9"/>
      <c r="D30" s="9"/>
      <c r="E30" s="9"/>
      <c r="F30" s="9"/>
      <c r="G30" s="9"/>
      <c r="H30" s="9"/>
      <c r="I30" s="9"/>
      <c r="J30" s="9"/>
      <c r="K30" s="9"/>
      <c r="L30" s="9"/>
      <c r="M30" s="9"/>
      <c r="R30" s="52"/>
      <c r="S30" s="52"/>
      <c r="T30" s="52"/>
    </row>
    <row r="31" spans="2:20" x14ac:dyDescent="0.25">
      <c r="B31" s="11"/>
      <c r="C31" s="9"/>
      <c r="D31" s="9"/>
      <c r="E31" s="9"/>
    </row>
    <row r="32" spans="2:20" x14ac:dyDescent="0.25">
      <c r="B32" s="12"/>
      <c r="C32" s="13"/>
      <c r="D32" s="13"/>
      <c r="E32" s="14"/>
      <c r="F32" s="15"/>
      <c r="G32" s="15"/>
      <c r="H32" s="15"/>
      <c r="I32" s="15"/>
      <c r="J32" s="15"/>
      <c r="K32" s="15"/>
      <c r="L32" s="16"/>
      <c r="M32" s="20"/>
      <c r="N32" s="18"/>
      <c r="O32" s="18"/>
      <c r="P32" s="18"/>
    </row>
    <row r="33" spans="2:16" x14ac:dyDescent="0.25">
      <c r="B33" s="12"/>
      <c r="C33" s="13"/>
      <c r="D33" s="13"/>
      <c r="E33" s="14"/>
      <c r="F33" s="15"/>
      <c r="G33" s="15"/>
      <c r="H33" s="15"/>
      <c r="I33" s="15"/>
      <c r="J33" s="15"/>
      <c r="K33" s="15"/>
      <c r="L33" s="16"/>
      <c r="M33" s="20"/>
      <c r="N33" s="18"/>
      <c r="O33" s="18"/>
      <c r="P33" s="18"/>
    </row>
    <row r="34" spans="2:16" x14ac:dyDescent="0.25">
      <c r="B34" s="12"/>
      <c r="C34" s="13"/>
      <c r="D34" s="13"/>
      <c r="E34" s="14"/>
      <c r="F34" s="15"/>
      <c r="G34" s="15"/>
      <c r="H34" s="15"/>
      <c r="I34" s="15"/>
      <c r="J34" s="15"/>
      <c r="K34" s="15"/>
      <c r="L34" s="16"/>
      <c r="M34" s="20"/>
      <c r="N34" s="18"/>
      <c r="O34" s="18"/>
      <c r="P34" s="18"/>
    </row>
    <row r="35" spans="2:16" x14ac:dyDescent="0.25">
      <c r="B35" s="12"/>
      <c r="C35" s="13"/>
      <c r="D35" s="13"/>
      <c r="E35" s="14"/>
      <c r="F35" s="15"/>
      <c r="G35" s="15"/>
      <c r="H35" s="15"/>
      <c r="I35" s="15"/>
      <c r="J35" s="15"/>
      <c r="K35" s="15"/>
      <c r="L35" s="16"/>
      <c r="M35" s="20"/>
      <c r="N35" s="18"/>
      <c r="O35" s="18"/>
      <c r="P35" s="18"/>
    </row>
  </sheetData>
  <mergeCells count="7">
    <mergeCell ref="B24:H24"/>
    <mergeCell ref="B19:F19"/>
    <mergeCell ref="Q2:S2"/>
    <mergeCell ref="Q1:S1"/>
    <mergeCell ref="B14:F14"/>
    <mergeCell ref="B16:F16"/>
    <mergeCell ref="B18:F18"/>
  </mergeCells>
  <hyperlinks>
    <hyperlink ref="B19" r:id="rId1" xr:uid="{00000000-0004-0000-1B00-000000000000}"/>
  </hyperlinks>
  <printOptions horizontalCentered="1" gridLines="1"/>
  <pageMargins left="0" right="0" top="0.75" bottom="0.75" header="0.3" footer="0.3"/>
  <pageSetup scale="54" orientation="landscape" horizontalDpi="1200" verticalDpi="1200"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T36"/>
  <sheetViews>
    <sheetView topLeftCell="J1" zoomScale="90" zoomScaleNormal="90" workbookViewId="0">
      <selection activeCell="S3" sqref="S3"/>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8.140625" style="2" customWidth="1"/>
    <col min="6" max="6" width="21.5703125" style="2" customWidth="1"/>
    <col min="7" max="7" width="8.5703125" style="2" customWidth="1"/>
    <col min="8" max="8" width="13.8554687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18</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56</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6" customHeight="1" x14ac:dyDescent="0.25">
      <c r="B7" s="2" t="s">
        <v>129</v>
      </c>
      <c r="C7" s="248" t="s">
        <v>123</v>
      </c>
      <c r="D7" s="96" t="s">
        <v>251</v>
      </c>
      <c r="E7" s="2" t="s">
        <v>216</v>
      </c>
      <c r="F7" s="2" t="s">
        <v>7</v>
      </c>
      <c r="G7" s="195">
        <v>2.81E-2</v>
      </c>
      <c r="H7" s="195">
        <v>0.1641</v>
      </c>
      <c r="I7" s="196">
        <v>44012</v>
      </c>
      <c r="J7" s="196">
        <v>44013</v>
      </c>
      <c r="K7" s="196">
        <v>43282</v>
      </c>
      <c r="L7" s="197" t="s">
        <v>217</v>
      </c>
      <c r="M7" s="70">
        <v>9333.9599999999991</v>
      </c>
      <c r="N7" s="70"/>
      <c r="O7" s="70">
        <f>M7+N7</f>
        <v>9333.9599999999991</v>
      </c>
      <c r="P7" s="29"/>
      <c r="Q7" s="70">
        <v>9333.9599999999991</v>
      </c>
      <c r="R7" s="70"/>
      <c r="S7" s="71">
        <f>Q7+R7</f>
        <v>9333.9599999999991</v>
      </c>
    </row>
    <row r="8" spans="1:20" x14ac:dyDescent="0.25">
      <c r="D8" s="97"/>
      <c r="G8" s="195"/>
      <c r="H8" s="195"/>
      <c r="I8" s="196"/>
      <c r="J8" s="196"/>
      <c r="K8" s="196"/>
      <c r="L8" s="197"/>
      <c r="M8" s="25"/>
      <c r="N8" s="25"/>
      <c r="O8" s="25"/>
      <c r="P8" s="29"/>
      <c r="Q8" s="25"/>
      <c r="R8" s="25"/>
      <c r="S8" s="26"/>
    </row>
    <row r="9" spans="1:20" x14ac:dyDescent="0.25">
      <c r="C9" s="96"/>
      <c r="D9" s="96"/>
      <c r="G9" s="128"/>
      <c r="H9" s="129"/>
      <c r="I9" s="121"/>
      <c r="J9" s="121"/>
      <c r="K9" s="121"/>
      <c r="L9" s="21" t="s">
        <v>38</v>
      </c>
      <c r="M9" s="69">
        <f>SUM(M7:M8)</f>
        <v>9333.9599999999991</v>
      </c>
      <c r="N9" s="69">
        <f>SUM(N7:N8)</f>
        <v>0</v>
      </c>
      <c r="O9" s="69">
        <f>SUM(O7:O8)</f>
        <v>9333.9599999999991</v>
      </c>
      <c r="P9" s="69"/>
      <c r="Q9" s="69">
        <f>SUM(Q7:Q8)</f>
        <v>9333.9599999999991</v>
      </c>
      <c r="R9" s="69">
        <f>SUM(R7:R8)</f>
        <v>0</v>
      </c>
      <c r="S9" s="23">
        <f>SUM(S7:S8)</f>
        <v>9333.9599999999991</v>
      </c>
    </row>
    <row r="10" spans="1:20" x14ac:dyDescent="0.25">
      <c r="B10" s="29"/>
      <c r="C10" s="96"/>
      <c r="D10" s="96"/>
      <c r="I10" s="121"/>
      <c r="J10" s="121"/>
      <c r="K10" s="121"/>
      <c r="L10" s="5"/>
      <c r="M10" s="69"/>
      <c r="N10" s="69"/>
      <c r="O10" s="69"/>
      <c r="Q10" s="69"/>
      <c r="R10" s="69"/>
      <c r="S10" s="71"/>
    </row>
    <row r="11" spans="1:20" x14ac:dyDescent="0.25">
      <c r="B11" s="29"/>
      <c r="C11" s="96"/>
      <c r="D11" s="96"/>
      <c r="I11" s="121"/>
      <c r="J11" s="121"/>
      <c r="K11" s="121"/>
      <c r="L11" s="5"/>
      <c r="M11" s="69"/>
      <c r="N11" s="69"/>
      <c r="O11" s="69"/>
      <c r="Q11" s="69"/>
      <c r="R11" s="69"/>
      <c r="S11" s="71"/>
    </row>
    <row r="12" spans="1:20" x14ac:dyDescent="0.25">
      <c r="B12" s="8" t="s">
        <v>126</v>
      </c>
      <c r="C12" s="96"/>
      <c r="D12" s="96"/>
      <c r="L12" s="5"/>
      <c r="M12" s="69"/>
      <c r="N12" s="69"/>
      <c r="O12" s="69"/>
      <c r="P12" s="29"/>
      <c r="Q12" s="69"/>
      <c r="R12" s="69"/>
      <c r="S12" s="71"/>
    </row>
    <row r="13" spans="1:20" ht="28.5" customHeight="1" x14ac:dyDescent="0.25">
      <c r="B13" s="279" t="s">
        <v>127</v>
      </c>
      <c r="C13" s="279"/>
      <c r="D13" s="279"/>
      <c r="E13" s="279"/>
      <c r="F13" s="279"/>
      <c r="G13" s="122"/>
      <c r="H13" s="122"/>
      <c r="I13" s="116"/>
      <c r="L13" s="5"/>
      <c r="M13" s="69"/>
      <c r="N13" s="69"/>
      <c r="O13" s="69"/>
      <c r="P13" s="29"/>
      <c r="Q13" s="69"/>
      <c r="R13" s="69"/>
      <c r="S13" s="71"/>
    </row>
    <row r="14" spans="1:20" x14ac:dyDescent="0.25">
      <c r="C14" s="96"/>
      <c r="D14" s="96"/>
      <c r="L14" s="5"/>
      <c r="M14" s="69"/>
      <c r="N14" s="69"/>
      <c r="O14" s="69"/>
      <c r="P14" s="29"/>
      <c r="Q14" s="69"/>
      <c r="R14" s="69"/>
      <c r="S14" s="71"/>
    </row>
    <row r="15" spans="1:20" ht="49.5" customHeight="1" x14ac:dyDescent="0.25">
      <c r="B15" s="279" t="s">
        <v>130</v>
      </c>
      <c r="C15" s="279"/>
      <c r="D15" s="279"/>
      <c r="E15" s="279"/>
      <c r="F15" s="279"/>
      <c r="G15" s="122"/>
      <c r="H15" s="122"/>
      <c r="I15" s="116"/>
      <c r="L15" s="5"/>
      <c r="M15" s="69"/>
      <c r="N15" s="69"/>
      <c r="O15" s="69"/>
      <c r="P15" s="29"/>
      <c r="Q15" s="69"/>
      <c r="R15" s="69"/>
      <c r="S15" s="71"/>
    </row>
    <row r="16" spans="1:20" x14ac:dyDescent="0.25">
      <c r="B16" s="203"/>
      <c r="C16" s="203"/>
      <c r="D16" s="203"/>
      <c r="E16" s="203"/>
      <c r="F16" s="203"/>
      <c r="G16" s="203"/>
      <c r="H16" s="203"/>
      <c r="I16" s="203"/>
      <c r="L16" s="5"/>
      <c r="M16" s="69"/>
      <c r="N16" s="69"/>
      <c r="O16" s="69"/>
      <c r="P16" s="29"/>
      <c r="Q16" s="69"/>
      <c r="R16" s="69"/>
      <c r="S16" s="71"/>
    </row>
    <row r="17" spans="2:20" ht="31.5" customHeight="1" x14ac:dyDescent="0.25">
      <c r="B17" s="279" t="s">
        <v>164</v>
      </c>
      <c r="C17" s="279"/>
      <c r="D17" s="279"/>
      <c r="E17" s="279"/>
      <c r="F17" s="279"/>
      <c r="G17" s="203"/>
      <c r="H17" s="203"/>
      <c r="I17" s="203"/>
      <c r="L17" s="5"/>
      <c r="M17" s="69"/>
      <c r="N17" s="69"/>
      <c r="O17" s="69"/>
      <c r="P17" s="29"/>
      <c r="Q17" s="69"/>
      <c r="R17" s="69"/>
      <c r="S17" s="71"/>
    </row>
    <row r="18" spans="2:20" ht="15" customHeight="1" x14ac:dyDescent="0.25">
      <c r="B18" s="287" t="s">
        <v>163</v>
      </c>
      <c r="C18" s="279"/>
      <c r="D18" s="279"/>
      <c r="E18" s="279"/>
      <c r="F18" s="279"/>
      <c r="G18" s="203"/>
      <c r="H18" s="203"/>
      <c r="I18" s="203"/>
      <c r="L18" s="5"/>
      <c r="M18" s="69"/>
      <c r="N18" s="69"/>
      <c r="O18" s="69"/>
      <c r="P18" s="29"/>
      <c r="Q18" s="69"/>
      <c r="R18" s="69"/>
      <c r="S18" s="71"/>
    </row>
    <row r="19" spans="2:20" ht="15" customHeight="1" x14ac:dyDescent="0.25">
      <c r="B19" s="205"/>
      <c r="C19" s="205"/>
      <c r="D19" s="205"/>
      <c r="E19" s="205"/>
      <c r="F19" s="205"/>
      <c r="G19" s="205"/>
      <c r="H19" s="205"/>
      <c r="I19" s="205"/>
      <c r="L19" s="5"/>
      <c r="M19" s="69"/>
      <c r="N19" s="69"/>
      <c r="O19" s="69"/>
      <c r="P19" s="29"/>
      <c r="Q19" s="69"/>
      <c r="R19" s="69"/>
      <c r="S19" s="71"/>
    </row>
    <row r="20" spans="2:20" x14ac:dyDescent="0.25">
      <c r="B20" s="113"/>
      <c r="C20" s="113"/>
      <c r="D20" s="113"/>
      <c r="E20" s="113"/>
      <c r="F20" s="113"/>
      <c r="G20" s="122"/>
      <c r="H20" s="122"/>
      <c r="I20" s="116"/>
      <c r="L20" s="5"/>
      <c r="M20" s="69"/>
      <c r="N20" s="69"/>
      <c r="O20" s="69"/>
      <c r="P20" s="29"/>
      <c r="Q20" s="69"/>
      <c r="R20" s="69"/>
      <c r="S20" s="71"/>
    </row>
    <row r="21" spans="2:20" x14ac:dyDescent="0.25">
      <c r="B21" s="7" t="s">
        <v>109</v>
      </c>
      <c r="C21" s="106" t="s">
        <v>112</v>
      </c>
      <c r="D21" s="106" t="s">
        <v>113</v>
      </c>
      <c r="E21" s="113"/>
      <c r="F21" s="113"/>
      <c r="G21" s="122"/>
      <c r="H21" s="122"/>
      <c r="I21" s="116"/>
      <c r="L21" s="5"/>
      <c r="M21" s="69"/>
      <c r="N21" s="69"/>
      <c r="O21" s="69"/>
      <c r="P21" s="29"/>
      <c r="Q21" s="69"/>
      <c r="R21" s="69"/>
      <c r="S21" s="71"/>
    </row>
    <row r="22" spans="2:20" x14ac:dyDescent="0.25">
      <c r="B22" s="2" t="s">
        <v>110</v>
      </c>
      <c r="C22" s="96" t="s">
        <v>117</v>
      </c>
      <c r="D22" s="96" t="s">
        <v>119</v>
      </c>
      <c r="E22" s="113"/>
      <c r="F22" s="113"/>
      <c r="G22" s="122"/>
      <c r="H22" s="122"/>
      <c r="I22" s="116"/>
      <c r="L22" s="5"/>
      <c r="M22" s="69"/>
      <c r="N22" s="69"/>
      <c r="O22" s="69"/>
      <c r="P22" s="29"/>
      <c r="Q22" s="69"/>
      <c r="R22" s="69"/>
      <c r="S22" s="71"/>
    </row>
    <row r="23" spans="2:20" x14ac:dyDescent="0.25">
      <c r="B23" s="108" t="s">
        <v>111</v>
      </c>
      <c r="C23" s="96" t="s">
        <v>114</v>
      </c>
      <c r="D23" s="96" t="s">
        <v>120</v>
      </c>
      <c r="L23" s="5"/>
      <c r="M23" s="69"/>
      <c r="N23" s="69"/>
      <c r="O23" s="69"/>
      <c r="P23" s="29"/>
      <c r="Q23" s="69"/>
      <c r="R23" s="69"/>
      <c r="S23" s="71"/>
    </row>
    <row r="24" spans="2:20" ht="15" customHeight="1" x14ac:dyDescent="0.25">
      <c r="B24" s="206"/>
      <c r="C24" s="96"/>
      <c r="D24" s="96"/>
      <c r="L24" s="5"/>
      <c r="M24" s="69"/>
      <c r="N24" s="69"/>
      <c r="O24" s="69"/>
      <c r="P24" s="29"/>
      <c r="Q24" s="69"/>
      <c r="R24" s="69"/>
      <c r="S24" s="71"/>
    </row>
    <row r="25" spans="2:20" x14ac:dyDescent="0.25">
      <c r="B25" s="274" t="s">
        <v>231</v>
      </c>
      <c r="C25" s="274"/>
      <c r="D25" s="274"/>
      <c r="E25" s="274"/>
      <c r="F25" s="274"/>
      <c r="G25" s="274"/>
      <c r="H25" s="274"/>
      <c r="L25" s="5"/>
      <c r="M25" s="69"/>
      <c r="N25" s="69"/>
      <c r="O25" s="69"/>
      <c r="P25" s="29"/>
      <c r="Q25" s="69"/>
      <c r="R25" s="69"/>
      <c r="S25" s="71"/>
    </row>
    <row r="26" spans="2:20" x14ac:dyDescent="0.25">
      <c r="B26" s="254" t="s">
        <v>230</v>
      </c>
      <c r="C26" s="96"/>
      <c r="D26" s="96"/>
      <c r="L26" s="5"/>
      <c r="M26" s="69"/>
      <c r="N26" s="69"/>
      <c r="O26" s="69"/>
      <c r="P26" s="29"/>
      <c r="Q26" s="69"/>
      <c r="R26" s="69"/>
      <c r="S26" s="71"/>
    </row>
    <row r="27" spans="2:20" ht="15" customHeight="1" x14ac:dyDescent="0.25">
      <c r="B27" s="10"/>
      <c r="C27" s="98"/>
      <c r="D27" s="98"/>
      <c r="E27" s="10"/>
      <c r="F27" s="10"/>
      <c r="G27" s="10"/>
      <c r="H27" s="10"/>
      <c r="I27" s="10"/>
      <c r="J27" s="10"/>
      <c r="K27" s="10"/>
      <c r="L27" s="10"/>
      <c r="M27" s="10"/>
      <c r="N27" s="10"/>
      <c r="O27" s="10"/>
      <c r="P27" s="10"/>
      <c r="Q27" s="10"/>
      <c r="R27" s="10"/>
      <c r="S27" s="28"/>
    </row>
    <row r="28" spans="2:20" ht="15" customHeight="1" x14ac:dyDescent="0.25">
      <c r="Q28" s="60" t="s">
        <v>90</v>
      </c>
      <c r="R28" s="51"/>
      <c r="S28" s="172"/>
    </row>
    <row r="29" spans="2:20" ht="15" customHeight="1" x14ac:dyDescent="0.25">
      <c r="B29" s="17" t="s">
        <v>39</v>
      </c>
      <c r="C29" s="100" t="s">
        <v>2</v>
      </c>
      <c r="D29" s="100"/>
      <c r="E29" s="100" t="s">
        <v>34</v>
      </c>
      <c r="F29" s="100" t="s">
        <v>35</v>
      </c>
      <c r="G29" s="125"/>
      <c r="H29" s="125"/>
      <c r="I29" s="119"/>
      <c r="J29" s="100"/>
      <c r="K29" s="100"/>
      <c r="L29" s="100" t="s">
        <v>36</v>
      </c>
      <c r="M29" s="100" t="s">
        <v>37</v>
      </c>
      <c r="N29" s="48"/>
      <c r="O29" s="48"/>
      <c r="P29" s="48"/>
      <c r="Q29" s="55" t="s">
        <v>88</v>
      </c>
      <c r="R29" s="53"/>
      <c r="S29" s="54"/>
      <c r="T29" s="52"/>
    </row>
    <row r="30" spans="2:20" x14ac:dyDescent="0.25">
      <c r="B30" s="66"/>
      <c r="C30" s="9"/>
      <c r="D30" s="9"/>
      <c r="E30" s="9"/>
      <c r="F30" s="9"/>
      <c r="G30" s="9"/>
      <c r="H30" s="9"/>
      <c r="I30" s="9"/>
      <c r="J30" s="9"/>
      <c r="K30" s="9"/>
      <c r="L30" s="9"/>
      <c r="M30" s="9"/>
      <c r="N30" s="46"/>
      <c r="O30" s="46"/>
      <c r="P30" s="46"/>
      <c r="Q30" s="60"/>
      <c r="R30" s="51"/>
      <c r="S30" s="51"/>
      <c r="T30" s="52"/>
    </row>
    <row r="31" spans="2:20" x14ac:dyDescent="0.25">
      <c r="B31" s="66"/>
      <c r="C31" s="9"/>
      <c r="D31" s="9"/>
      <c r="E31" s="9"/>
      <c r="F31" s="9"/>
      <c r="G31" s="9"/>
      <c r="H31" s="9"/>
      <c r="I31" s="9"/>
      <c r="J31" s="9"/>
      <c r="K31" s="9"/>
      <c r="L31" s="9"/>
      <c r="M31" s="9"/>
      <c r="N31" s="46"/>
      <c r="O31" s="46"/>
      <c r="P31" s="46"/>
      <c r="R31" s="52"/>
      <c r="S31" s="52"/>
      <c r="T31" s="52"/>
    </row>
    <row r="32" spans="2:20" x14ac:dyDescent="0.25">
      <c r="C32" s="13"/>
      <c r="D32" s="13"/>
      <c r="E32" s="14"/>
      <c r="F32" s="72"/>
      <c r="G32" s="72"/>
      <c r="H32" s="72"/>
      <c r="I32" s="72"/>
      <c r="J32" s="72"/>
      <c r="K32" s="72"/>
      <c r="L32" s="33"/>
      <c r="M32" s="31"/>
      <c r="Q32" s="52"/>
      <c r="R32" s="52"/>
      <c r="S32" s="52"/>
      <c r="T32" s="52"/>
    </row>
    <row r="33" spans="2:20" x14ac:dyDescent="0.25">
      <c r="C33" s="13"/>
      <c r="D33" s="13"/>
      <c r="E33" s="14"/>
      <c r="F33" s="72"/>
      <c r="G33" s="72"/>
      <c r="H33" s="72"/>
      <c r="I33" s="72"/>
      <c r="J33" s="72"/>
      <c r="K33" s="72"/>
      <c r="L33" s="33"/>
      <c r="M33" s="31"/>
      <c r="Q33" s="52"/>
      <c r="R33" s="52"/>
      <c r="S33" s="52"/>
      <c r="T33" s="52"/>
    </row>
    <row r="34" spans="2:20" x14ac:dyDescent="0.25">
      <c r="C34" s="13"/>
      <c r="D34" s="13"/>
      <c r="E34" s="14"/>
      <c r="F34" s="72"/>
      <c r="G34" s="72"/>
      <c r="H34" s="72"/>
      <c r="I34" s="72"/>
      <c r="J34" s="72"/>
      <c r="K34" s="72"/>
      <c r="L34" s="33"/>
      <c r="M34" s="31"/>
      <c r="Q34" s="52"/>
      <c r="R34" s="52"/>
      <c r="S34" s="52"/>
      <c r="T34" s="52"/>
    </row>
    <row r="35" spans="2:20" x14ac:dyDescent="0.25">
      <c r="C35" s="13"/>
      <c r="D35" s="13"/>
      <c r="E35" s="14"/>
      <c r="F35" s="72"/>
      <c r="G35" s="72"/>
      <c r="H35" s="72"/>
      <c r="I35" s="72"/>
      <c r="J35" s="72"/>
      <c r="K35" s="72"/>
      <c r="L35" s="33"/>
      <c r="M35" s="31"/>
      <c r="T35" s="52"/>
    </row>
    <row r="36" spans="2:20" x14ac:dyDescent="0.25">
      <c r="B36" s="12"/>
      <c r="C36" s="13"/>
      <c r="D36" s="13"/>
      <c r="E36" s="14"/>
      <c r="F36" s="15"/>
      <c r="G36" s="15"/>
      <c r="H36" s="15"/>
      <c r="I36" s="15"/>
      <c r="J36" s="15"/>
      <c r="K36" s="15"/>
      <c r="L36" s="16"/>
      <c r="M36" s="31"/>
      <c r="N36" s="18"/>
      <c r="O36" s="18"/>
      <c r="P36" s="18"/>
    </row>
  </sheetData>
  <mergeCells count="7">
    <mergeCell ref="B25:H25"/>
    <mergeCell ref="B18:F18"/>
    <mergeCell ref="Q2:S2"/>
    <mergeCell ref="Q1:S1"/>
    <mergeCell ref="B13:F13"/>
    <mergeCell ref="B15:F15"/>
    <mergeCell ref="B17:F17"/>
  </mergeCells>
  <hyperlinks>
    <hyperlink ref="B18" r:id="rId1" xr:uid="{00000000-0004-0000-1C00-000000000000}"/>
  </hyperlinks>
  <printOptions horizontalCentered="1" gridLines="1"/>
  <pageMargins left="0" right="0" top="0.75" bottom="0.75" header="0.3" footer="0.3"/>
  <pageSetup scale="54"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T41"/>
  <sheetViews>
    <sheetView topLeftCell="B1" zoomScale="90" zoomScaleNormal="90" workbookViewId="0">
      <selection activeCell="B26" sqref="B26"/>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45</v>
      </c>
      <c r="Q1" s="276" t="s">
        <v>158</v>
      </c>
      <c r="R1" s="276"/>
      <c r="S1" s="276"/>
    </row>
    <row r="2" spans="1:20" x14ac:dyDescent="0.25">
      <c r="B2" s="92" t="s">
        <v>152</v>
      </c>
      <c r="C2" s="191">
        <v>43465</v>
      </c>
      <c r="M2" s="74"/>
      <c r="N2" s="74"/>
      <c r="P2" s="29"/>
      <c r="Q2" s="275" t="s">
        <v>172</v>
      </c>
      <c r="R2" s="275"/>
      <c r="S2" s="275"/>
    </row>
    <row r="3" spans="1:20" ht="15.75" thickBot="1" x14ac:dyDescent="0.3">
      <c r="A3" s="2" t="s">
        <v>16</v>
      </c>
      <c r="B3" s="44" t="s">
        <v>74</v>
      </c>
      <c r="C3" s="8"/>
      <c r="D3" s="8"/>
      <c r="E3" s="8"/>
      <c r="P3" s="29"/>
      <c r="Q3" s="46"/>
      <c r="R3" s="30"/>
    </row>
    <row r="4" spans="1:20" x14ac:dyDescent="0.25">
      <c r="B4" s="8" t="s">
        <v>186</v>
      </c>
      <c r="M4" s="89" t="s">
        <v>28</v>
      </c>
      <c r="N4" s="89" t="s">
        <v>28</v>
      </c>
      <c r="O4" s="89" t="s">
        <v>28</v>
      </c>
      <c r="P4" s="9"/>
      <c r="Q4" s="93" t="s">
        <v>29</v>
      </c>
      <c r="R4" s="93" t="s">
        <v>31</v>
      </c>
      <c r="S4" s="93" t="s">
        <v>23</v>
      </c>
      <c r="T4" s="7"/>
    </row>
    <row r="5" spans="1:20" ht="15.75" thickBot="1" x14ac:dyDescent="0.3">
      <c r="G5" s="192" t="s">
        <v>162</v>
      </c>
      <c r="H5" s="192" t="s">
        <v>162</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idden="1" x14ac:dyDescent="0.25">
      <c r="B7" s="2" t="s">
        <v>8</v>
      </c>
      <c r="C7" s="96" t="s">
        <v>106</v>
      </c>
      <c r="D7" s="96" t="s">
        <v>108</v>
      </c>
      <c r="E7" s="2" t="s">
        <v>159</v>
      </c>
      <c r="F7" s="2" t="s">
        <v>7</v>
      </c>
      <c r="G7" s="195">
        <v>2.7699999999999999E-2</v>
      </c>
      <c r="H7" s="195">
        <v>0.15060000000000001</v>
      </c>
      <c r="I7" s="196">
        <v>43646</v>
      </c>
      <c r="J7" s="196">
        <v>43647</v>
      </c>
      <c r="K7" s="196">
        <v>43282</v>
      </c>
      <c r="L7" s="197" t="s">
        <v>161</v>
      </c>
      <c r="M7" s="73">
        <v>0</v>
      </c>
      <c r="N7" s="73">
        <v>0</v>
      </c>
      <c r="O7" s="70">
        <f>M7+N7</f>
        <v>0</v>
      </c>
      <c r="P7" s="42"/>
      <c r="Q7" s="43">
        <v>0</v>
      </c>
      <c r="R7" s="70"/>
      <c r="S7" s="71">
        <f>Q7+R7</f>
        <v>0</v>
      </c>
    </row>
    <row r="8" spans="1:20" ht="30" hidden="1" customHeight="1" x14ac:dyDescent="0.25">
      <c r="B8" s="2" t="s">
        <v>129</v>
      </c>
      <c r="C8" s="99" t="s">
        <v>123</v>
      </c>
      <c r="D8" s="97" t="s">
        <v>124</v>
      </c>
      <c r="E8" s="2" t="s">
        <v>160</v>
      </c>
      <c r="F8" s="2" t="s">
        <v>7</v>
      </c>
      <c r="G8" s="195">
        <v>3.1399999999999997E-2</v>
      </c>
      <c r="H8" s="195">
        <v>0.16209999999999999</v>
      </c>
      <c r="I8" s="196">
        <v>42916</v>
      </c>
      <c r="J8" s="196">
        <v>42917</v>
      </c>
      <c r="K8" s="196">
        <v>42552</v>
      </c>
      <c r="L8" s="197" t="s">
        <v>142</v>
      </c>
      <c r="M8" s="73">
        <v>0</v>
      </c>
      <c r="N8" s="73"/>
      <c r="O8" s="70">
        <f>M8+N8</f>
        <v>0</v>
      </c>
      <c r="P8" s="42"/>
      <c r="Q8" s="43">
        <v>0</v>
      </c>
      <c r="R8" s="70"/>
      <c r="S8" s="71">
        <f>Q8+R8</f>
        <v>0</v>
      </c>
    </row>
    <row r="9" spans="1:20" ht="30" hidden="1" x14ac:dyDescent="0.25">
      <c r="B9" s="2" t="s">
        <v>22</v>
      </c>
      <c r="C9" s="99" t="s">
        <v>133</v>
      </c>
      <c r="D9" s="96" t="s">
        <v>125</v>
      </c>
      <c r="E9" s="2" t="s">
        <v>143</v>
      </c>
      <c r="F9" s="2" t="s">
        <v>7</v>
      </c>
      <c r="G9" s="195">
        <v>3.1399999999999997E-2</v>
      </c>
      <c r="H9" s="195">
        <v>0.16209999999999999</v>
      </c>
      <c r="I9" s="196">
        <v>42916</v>
      </c>
      <c r="J9" s="196">
        <v>42917</v>
      </c>
      <c r="K9" s="196">
        <v>42552</v>
      </c>
      <c r="L9" s="197" t="s">
        <v>142</v>
      </c>
      <c r="M9" s="73">
        <v>0</v>
      </c>
      <c r="N9" s="73">
        <v>0</v>
      </c>
      <c r="O9" s="70">
        <f>M9+N9</f>
        <v>0</v>
      </c>
      <c r="P9" s="42"/>
      <c r="Q9" s="43">
        <v>0</v>
      </c>
      <c r="R9" s="70">
        <v>0</v>
      </c>
      <c r="S9" s="71">
        <f>Q9+R9</f>
        <v>0</v>
      </c>
    </row>
    <row r="10" spans="1:20" x14ac:dyDescent="0.25">
      <c r="C10" s="96"/>
      <c r="D10" s="96"/>
      <c r="E10" s="79"/>
      <c r="G10" s="129"/>
      <c r="H10" s="129"/>
      <c r="I10" s="121"/>
      <c r="J10" s="121"/>
      <c r="K10" s="121"/>
      <c r="L10" s="97"/>
      <c r="M10" s="25"/>
      <c r="N10" s="169"/>
      <c r="O10" s="25"/>
      <c r="P10" s="98"/>
      <c r="Q10" s="170"/>
      <c r="R10" s="25"/>
      <c r="S10" s="26"/>
    </row>
    <row r="11" spans="1:20" x14ac:dyDescent="0.25">
      <c r="B11" s="29"/>
      <c r="C11" s="96"/>
      <c r="D11" s="96"/>
      <c r="L11" s="5" t="s">
        <v>38</v>
      </c>
      <c r="M11" s="69">
        <f>SUM(M7:M10)</f>
        <v>0</v>
      </c>
      <c r="N11" s="69">
        <f>SUM(N7:N10)</f>
        <v>0</v>
      </c>
      <c r="O11" s="69">
        <f>SUM(O7:O10)</f>
        <v>0</v>
      </c>
      <c r="P11" s="69"/>
      <c r="Q11" s="69">
        <f>SUM(Q7:Q10)</f>
        <v>0</v>
      </c>
      <c r="R11" s="69">
        <f>SUM(R7:R10)</f>
        <v>0</v>
      </c>
      <c r="S11" s="23">
        <f>SUM(S7:S10)</f>
        <v>0</v>
      </c>
    </row>
    <row r="12" spans="1:20" x14ac:dyDescent="0.25">
      <c r="B12" s="29"/>
      <c r="C12" s="96"/>
      <c r="D12" s="96"/>
      <c r="L12" s="5"/>
      <c r="M12" s="69"/>
      <c r="N12" s="69"/>
      <c r="O12" s="69"/>
      <c r="P12" s="29"/>
      <c r="Q12" s="69"/>
      <c r="R12" s="69"/>
      <c r="S12" s="71"/>
    </row>
    <row r="13" spans="1:20" x14ac:dyDescent="0.25">
      <c r="B13" s="8" t="s">
        <v>126</v>
      </c>
      <c r="C13" s="96"/>
      <c r="D13" s="96"/>
      <c r="L13" s="5"/>
      <c r="M13" s="69"/>
      <c r="N13" s="69"/>
      <c r="O13" s="69"/>
      <c r="P13" s="29"/>
      <c r="Q13" s="69"/>
      <c r="R13" s="69"/>
      <c r="S13" s="71"/>
    </row>
    <row r="14" spans="1:20" ht="31.5" customHeight="1" x14ac:dyDescent="0.25">
      <c r="B14" s="286" t="s">
        <v>127</v>
      </c>
      <c r="C14" s="286"/>
      <c r="D14" s="286"/>
      <c r="E14" s="286"/>
      <c r="F14" s="286"/>
      <c r="G14" s="126"/>
      <c r="H14" s="126"/>
      <c r="I14" s="120"/>
      <c r="L14" s="5"/>
      <c r="S14" s="27"/>
    </row>
    <row r="15" spans="1:20" x14ac:dyDescent="0.25">
      <c r="C15" s="96"/>
      <c r="D15" s="96"/>
      <c r="L15" s="5"/>
      <c r="M15" s="69"/>
      <c r="N15" s="69"/>
      <c r="O15" s="69"/>
      <c r="Q15" s="69"/>
      <c r="R15" s="69"/>
      <c r="S15" s="71"/>
    </row>
    <row r="16" spans="1:20" ht="44.25" customHeight="1" x14ac:dyDescent="0.25">
      <c r="B16" s="279" t="s">
        <v>130</v>
      </c>
      <c r="C16" s="279"/>
      <c r="D16" s="279"/>
      <c r="E16" s="279"/>
      <c r="F16" s="279"/>
      <c r="G16" s="122"/>
      <c r="H16" s="122"/>
      <c r="I16" s="116"/>
      <c r="L16" s="5"/>
      <c r="M16" s="69"/>
      <c r="N16" s="69"/>
      <c r="O16" s="69"/>
      <c r="Q16" s="69"/>
      <c r="R16" s="69"/>
      <c r="S16" s="71"/>
    </row>
    <row r="17" spans="1:20" x14ac:dyDescent="0.25">
      <c r="B17" s="113"/>
      <c r="C17" s="113"/>
      <c r="D17" s="113"/>
      <c r="E17" s="113"/>
      <c r="F17" s="113"/>
      <c r="G17" s="122"/>
      <c r="H17" s="122"/>
      <c r="I17" s="116"/>
      <c r="L17" s="5"/>
      <c r="M17" s="69"/>
      <c r="N17" s="69"/>
      <c r="O17" s="69"/>
      <c r="Q17" s="69"/>
      <c r="R17" s="69"/>
      <c r="S17" s="71"/>
    </row>
    <row r="18" spans="1:20" ht="30" customHeight="1" x14ac:dyDescent="0.25">
      <c r="B18" s="279" t="s">
        <v>164</v>
      </c>
      <c r="C18" s="279"/>
      <c r="D18" s="279"/>
      <c r="E18" s="279"/>
      <c r="F18" s="279"/>
      <c r="G18" s="203"/>
      <c r="H18" s="203"/>
      <c r="I18" s="203"/>
      <c r="L18" s="5"/>
      <c r="M18" s="69"/>
      <c r="N18" s="69"/>
      <c r="O18" s="69"/>
      <c r="Q18" s="69"/>
      <c r="R18" s="69"/>
      <c r="S18" s="71"/>
    </row>
    <row r="19" spans="1:20" ht="19.5" customHeight="1" x14ac:dyDescent="0.25">
      <c r="B19" s="287" t="s">
        <v>163</v>
      </c>
      <c r="C19" s="287"/>
      <c r="D19" s="287"/>
      <c r="E19" s="287"/>
      <c r="F19" s="287"/>
      <c r="G19" s="203"/>
      <c r="H19" s="203"/>
      <c r="I19" s="203"/>
      <c r="L19" s="5"/>
      <c r="M19" s="69"/>
      <c r="N19" s="69"/>
      <c r="O19" s="69"/>
      <c r="Q19" s="69"/>
      <c r="R19" s="69"/>
      <c r="S19" s="71"/>
    </row>
    <row r="20" spans="1:20" x14ac:dyDescent="0.25">
      <c r="B20" s="205"/>
      <c r="C20" s="205"/>
      <c r="D20" s="205"/>
      <c r="E20" s="205"/>
      <c r="F20" s="205"/>
      <c r="G20" s="205"/>
      <c r="H20" s="205"/>
      <c r="I20" s="205"/>
      <c r="L20" s="5"/>
      <c r="M20" s="69"/>
      <c r="N20" s="69"/>
      <c r="O20" s="69"/>
      <c r="Q20" s="69"/>
      <c r="R20" s="69"/>
      <c r="S20" s="71"/>
    </row>
    <row r="21" spans="1:20" x14ac:dyDescent="0.25">
      <c r="B21" s="7" t="s">
        <v>109</v>
      </c>
      <c r="C21" s="106" t="s">
        <v>112</v>
      </c>
      <c r="D21" s="106" t="s">
        <v>113</v>
      </c>
      <c r="E21" s="113"/>
      <c r="F21" s="113"/>
      <c r="G21" s="122"/>
      <c r="H21" s="122"/>
      <c r="I21" s="116"/>
      <c r="L21" s="5"/>
      <c r="M21" s="69"/>
      <c r="N21" s="69"/>
      <c r="O21" s="69"/>
      <c r="Q21" s="69"/>
      <c r="R21" s="69"/>
      <c r="S21" s="71"/>
    </row>
    <row r="22" spans="1:20" x14ac:dyDescent="0.25">
      <c r="C22" s="96"/>
      <c r="D22" s="96"/>
      <c r="E22" s="113"/>
      <c r="F22" s="113"/>
      <c r="G22" s="122"/>
      <c r="H22" s="122"/>
      <c r="I22" s="116"/>
      <c r="L22" s="5"/>
      <c r="M22" s="69"/>
      <c r="N22" s="69"/>
      <c r="O22" s="69"/>
      <c r="Q22" s="69"/>
      <c r="R22" s="69"/>
      <c r="S22" s="71"/>
    </row>
    <row r="23" spans="1:20" x14ac:dyDescent="0.25">
      <c r="C23" s="96"/>
      <c r="D23" s="96"/>
      <c r="L23" s="5"/>
      <c r="M23" s="69"/>
      <c r="N23" s="69"/>
      <c r="O23" s="69"/>
      <c r="Q23" s="69"/>
      <c r="R23" s="69"/>
      <c r="S23" s="71"/>
    </row>
    <row r="24" spans="1:20" x14ac:dyDescent="0.25">
      <c r="C24" s="96"/>
      <c r="D24" s="96"/>
      <c r="L24" s="5"/>
      <c r="M24" s="69"/>
      <c r="N24" s="69"/>
      <c r="O24" s="69"/>
      <c r="Q24" s="69"/>
      <c r="R24" s="69"/>
      <c r="S24" s="71"/>
    </row>
    <row r="25" spans="1:20" ht="15.75" x14ac:dyDescent="0.25">
      <c r="B25" s="206"/>
      <c r="C25" s="96"/>
      <c r="D25" s="96"/>
      <c r="L25" s="5"/>
      <c r="M25" s="69"/>
      <c r="N25" s="69"/>
      <c r="O25" s="69"/>
      <c r="Q25" s="69"/>
      <c r="R25" s="69"/>
      <c r="S25" s="71"/>
    </row>
    <row r="26" spans="1:20" x14ac:dyDescent="0.25">
      <c r="B26" s="201" t="s">
        <v>173</v>
      </c>
      <c r="C26" s="96"/>
      <c r="D26" s="96"/>
      <c r="L26" s="5"/>
      <c r="M26" s="69"/>
      <c r="N26" s="69"/>
      <c r="O26" s="69"/>
      <c r="Q26" s="69"/>
      <c r="R26" s="69"/>
      <c r="S26" s="71"/>
    </row>
    <row r="27" spans="1:20" x14ac:dyDescent="0.25">
      <c r="B27" s="201"/>
      <c r="C27" s="96"/>
      <c r="D27" s="96"/>
      <c r="L27" s="5"/>
      <c r="M27" s="69"/>
      <c r="N27" s="69"/>
      <c r="O27" s="69"/>
      <c r="Q27" s="69"/>
      <c r="R27" s="69"/>
      <c r="S27" s="71"/>
    </row>
    <row r="28" spans="1:20" x14ac:dyDescent="0.25">
      <c r="B28" s="10"/>
      <c r="C28" s="10"/>
      <c r="D28" s="10"/>
      <c r="E28" s="10"/>
      <c r="F28" s="10"/>
      <c r="G28" s="10"/>
      <c r="H28" s="10"/>
      <c r="I28" s="10"/>
      <c r="J28" s="10"/>
      <c r="K28" s="29"/>
      <c r="L28" s="29"/>
      <c r="M28" s="29"/>
      <c r="N28" s="29"/>
      <c r="O28" s="29"/>
      <c r="P28" s="29"/>
      <c r="Q28" s="57"/>
      <c r="R28" s="57"/>
      <c r="S28" s="175"/>
      <c r="T28" s="52"/>
    </row>
    <row r="29" spans="1:20" x14ac:dyDescent="0.25">
      <c r="K29" s="114"/>
      <c r="L29" s="114"/>
      <c r="M29" s="114"/>
      <c r="N29" s="114"/>
      <c r="O29" s="114"/>
      <c r="P29" s="114"/>
      <c r="Q29" s="174" t="s">
        <v>90</v>
      </c>
      <c r="R29" s="176"/>
      <c r="S29" s="177"/>
    </row>
    <row r="30" spans="1:20" ht="29.25" x14ac:dyDescent="0.25">
      <c r="B30" s="17" t="s">
        <v>39</v>
      </c>
      <c r="C30" s="133" t="s">
        <v>2</v>
      </c>
      <c r="D30" s="133" t="s">
        <v>34</v>
      </c>
      <c r="E30" s="134" t="s">
        <v>35</v>
      </c>
      <c r="F30" s="133" t="s">
        <v>36</v>
      </c>
      <c r="G30" s="283" t="s">
        <v>37</v>
      </c>
      <c r="H30" s="283"/>
      <c r="I30" s="283"/>
      <c r="J30" s="133"/>
      <c r="K30" s="165"/>
      <c r="L30" s="165"/>
      <c r="M30" s="283"/>
      <c r="N30" s="283"/>
      <c r="O30" s="10"/>
      <c r="P30" s="10"/>
      <c r="Q30" s="55" t="s">
        <v>88</v>
      </c>
      <c r="R30" s="55"/>
      <c r="S30" s="56"/>
    </row>
    <row r="31" spans="1:20" ht="15" customHeight="1" x14ac:dyDescent="0.25">
      <c r="A31" s="29"/>
      <c r="C31" s="139"/>
      <c r="D31" s="161"/>
      <c r="E31" s="140"/>
      <c r="F31" s="143"/>
      <c r="G31" s="285"/>
      <c r="H31" s="285"/>
      <c r="I31" s="285"/>
      <c r="J31" s="285"/>
      <c r="K31" s="144"/>
      <c r="L31" s="145"/>
      <c r="M31" s="146"/>
      <c r="N31" s="146"/>
      <c r="O31" s="18"/>
      <c r="P31" s="18"/>
    </row>
    <row r="32" spans="1:20" x14ac:dyDescent="0.25">
      <c r="B32" s="36"/>
      <c r="C32" s="160"/>
      <c r="D32" s="162"/>
      <c r="E32" s="141"/>
      <c r="F32" s="15"/>
      <c r="G32" s="38"/>
      <c r="H32" s="38"/>
      <c r="I32" s="38"/>
      <c r="J32" s="38"/>
      <c r="K32" s="38"/>
      <c r="L32" s="33"/>
      <c r="M32" s="31"/>
      <c r="N32" s="103"/>
    </row>
    <row r="33" spans="3:16" ht="16.5" customHeight="1" x14ac:dyDescent="0.25">
      <c r="C33" s="159"/>
      <c r="D33" s="162"/>
      <c r="E33" s="141"/>
      <c r="F33" s="163"/>
      <c r="G33" s="38"/>
      <c r="H33" s="38"/>
      <c r="I33" s="38"/>
      <c r="J33" s="38"/>
      <c r="K33" s="38"/>
      <c r="L33" s="39"/>
      <c r="M33" s="20"/>
      <c r="N33" s="103"/>
      <c r="O33" s="103"/>
      <c r="P33" s="29"/>
    </row>
    <row r="34" spans="3:16" ht="15" hidden="1" customHeight="1" x14ac:dyDescent="0.25">
      <c r="D34" s="46"/>
      <c r="E34" s="135"/>
      <c r="F34" s="97"/>
    </row>
    <row r="35" spans="3:16" ht="15" customHeight="1" x14ac:dyDescent="0.25">
      <c r="D35" s="46"/>
      <c r="E35" s="142"/>
      <c r="F35" s="86"/>
      <c r="G35" s="107"/>
      <c r="H35" s="107"/>
      <c r="I35" s="107"/>
      <c r="J35" s="107"/>
      <c r="K35" s="107"/>
    </row>
    <row r="36" spans="3:16" x14ac:dyDescent="0.25">
      <c r="C36" s="159"/>
      <c r="D36" s="46"/>
      <c r="E36" s="135"/>
      <c r="F36" s="158"/>
    </row>
    <row r="37" spans="3:16" x14ac:dyDescent="0.25">
      <c r="D37" s="46"/>
      <c r="E37" s="135"/>
      <c r="F37" s="97"/>
    </row>
    <row r="38" spans="3:16" ht="15" customHeight="1" x14ac:dyDescent="0.25">
      <c r="D38" s="46"/>
      <c r="E38" s="135"/>
      <c r="F38" s="97"/>
    </row>
    <row r="39" spans="3:16" x14ac:dyDescent="0.25">
      <c r="E39" s="164">
        <f>SUM(E31:E38)</f>
        <v>0</v>
      </c>
    </row>
    <row r="40" spans="3:16" x14ac:dyDescent="0.25">
      <c r="E40" s="19"/>
      <c r="F40" s="19"/>
      <c r="G40" s="124"/>
      <c r="H40" s="124"/>
      <c r="I40" s="118"/>
      <c r="J40" s="19"/>
      <c r="K40" s="19"/>
      <c r="L40" s="19"/>
      <c r="M40" s="19"/>
      <c r="N40" s="19"/>
      <c r="O40" s="19"/>
    </row>
    <row r="41" spans="3:16" x14ac:dyDescent="0.25">
      <c r="E41" s="19"/>
      <c r="F41" s="19"/>
      <c r="G41" s="124"/>
      <c r="H41" s="124"/>
      <c r="I41" s="118"/>
      <c r="J41" s="19"/>
      <c r="K41" s="19"/>
      <c r="L41" s="19"/>
      <c r="M41" s="19"/>
      <c r="N41" s="19"/>
      <c r="O41" s="19"/>
    </row>
  </sheetData>
  <mergeCells count="9">
    <mergeCell ref="G31:J31"/>
    <mergeCell ref="Q1:S1"/>
    <mergeCell ref="M30:N30"/>
    <mergeCell ref="Q2:S2"/>
    <mergeCell ref="B14:F14"/>
    <mergeCell ref="B16:F16"/>
    <mergeCell ref="G30:I30"/>
    <mergeCell ref="B18:F18"/>
    <mergeCell ref="B19:F19"/>
  </mergeCells>
  <hyperlinks>
    <hyperlink ref="B19" r:id="rId1" xr:uid="{00000000-0004-0000-0200-000000000000}"/>
    <hyperlink ref="B26" r:id="rId2" xr:uid="{00000000-0004-0000-0200-000001000000}"/>
  </hyperlinks>
  <printOptions horizontalCentered="1" gridLines="1"/>
  <pageMargins left="0" right="0" top="0.75" bottom="0.75" header="0.3" footer="0.3"/>
  <pageSetup scale="45" orientation="landscape" horizontalDpi="1200" verticalDpi="1200"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T49"/>
  <sheetViews>
    <sheetView topLeftCell="J1" zoomScale="90" zoomScaleNormal="90" workbookViewId="0">
      <selection activeCell="Q7" sqref="Q7"/>
    </sheetView>
  </sheetViews>
  <sheetFormatPr defaultColWidth="9.140625" defaultRowHeight="15" x14ac:dyDescent="0.25"/>
  <cols>
    <col min="1" max="1" width="9.140625" style="2" hidden="1" customWidth="1"/>
    <col min="2" max="2" width="53.28515625" style="2" customWidth="1"/>
    <col min="3" max="3" width="26.7109375" style="2" customWidth="1"/>
    <col min="4" max="4" width="13.7109375" style="2" customWidth="1"/>
    <col min="5" max="5" width="17.85546875" style="2" customWidth="1"/>
    <col min="6" max="6" width="21.7109375" style="2" bestFit="1"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252</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62</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46.5" customHeight="1" x14ac:dyDescent="0.25">
      <c r="B7" s="2" t="s">
        <v>8</v>
      </c>
      <c r="C7" s="96" t="s">
        <v>106</v>
      </c>
      <c r="D7" s="96" t="s">
        <v>246</v>
      </c>
      <c r="E7" s="2" t="s">
        <v>215</v>
      </c>
      <c r="F7" s="2" t="s">
        <v>7</v>
      </c>
      <c r="G7" s="195">
        <v>2.81E-2</v>
      </c>
      <c r="H7" s="195">
        <v>0.1641</v>
      </c>
      <c r="I7" s="196">
        <v>44012</v>
      </c>
      <c r="J7" s="196">
        <v>44013</v>
      </c>
      <c r="K7" s="196">
        <v>43647</v>
      </c>
      <c r="L7" s="197" t="s">
        <v>217</v>
      </c>
      <c r="M7" s="70">
        <v>53789.8</v>
      </c>
      <c r="N7" s="70"/>
      <c r="O7" s="70">
        <f>M7+N7</f>
        <v>53789.8</v>
      </c>
      <c r="P7" s="29"/>
      <c r="Q7" s="70">
        <f>7945.79+45844.01</f>
        <v>53789.8</v>
      </c>
      <c r="R7" s="70"/>
      <c r="S7" s="71">
        <f>Q7+R7</f>
        <v>53789.8</v>
      </c>
    </row>
    <row r="8" spans="1:20" ht="36" customHeight="1" x14ac:dyDescent="0.25">
      <c r="B8" s="2" t="s">
        <v>129</v>
      </c>
      <c r="C8" s="236" t="s">
        <v>123</v>
      </c>
      <c r="D8" s="96" t="s">
        <v>251</v>
      </c>
      <c r="E8" s="2" t="s">
        <v>216</v>
      </c>
      <c r="F8" s="2" t="s">
        <v>7</v>
      </c>
      <c r="G8" s="195">
        <f>G7</f>
        <v>2.81E-2</v>
      </c>
      <c r="H8" s="195">
        <f>H7</f>
        <v>0.1641</v>
      </c>
      <c r="I8" s="196">
        <f>I7</f>
        <v>44012</v>
      </c>
      <c r="J8" s="196">
        <f>J7</f>
        <v>44013</v>
      </c>
      <c r="K8" s="196">
        <v>43282</v>
      </c>
      <c r="L8" s="197" t="str">
        <f>L7</f>
        <v>07/01/19 - 06/30/20</v>
      </c>
      <c r="M8" s="70">
        <v>10482.5</v>
      </c>
      <c r="N8" s="70">
        <v>474.76</v>
      </c>
      <c r="O8" s="70">
        <f>M8+N8</f>
        <v>10957.26</v>
      </c>
      <c r="P8" s="29"/>
      <c r="Q8" s="70">
        <f>10482.5+474.76</f>
        <v>10957.26</v>
      </c>
      <c r="R8" s="70"/>
      <c r="S8" s="71">
        <f>Q8+R8</f>
        <v>10957.26</v>
      </c>
    </row>
    <row r="9" spans="1:20" x14ac:dyDescent="0.25">
      <c r="C9" s="96"/>
      <c r="D9" s="96"/>
      <c r="E9" s="79"/>
      <c r="G9" s="129"/>
      <c r="H9" s="129"/>
      <c r="I9" s="121"/>
      <c r="J9" s="121"/>
      <c r="K9" s="121"/>
      <c r="L9" s="97"/>
      <c r="M9" s="25"/>
      <c r="N9" s="25"/>
      <c r="O9" s="25">
        <f t="shared" ref="O9" si="0">M9+N9</f>
        <v>0</v>
      </c>
      <c r="P9" s="29"/>
      <c r="Q9" s="25"/>
      <c r="R9" s="25"/>
      <c r="S9" s="26"/>
    </row>
    <row r="10" spans="1:20" x14ac:dyDescent="0.25">
      <c r="C10" s="96"/>
      <c r="D10" s="96"/>
      <c r="I10" s="121"/>
      <c r="J10" s="121"/>
      <c r="K10" s="121"/>
      <c r="L10" s="5" t="s">
        <v>38</v>
      </c>
      <c r="M10" s="69">
        <f>SUM(M7:M9)</f>
        <v>64272.3</v>
      </c>
      <c r="N10" s="69">
        <f>SUM(N8:N9)</f>
        <v>474.76</v>
      </c>
      <c r="O10" s="69">
        <f>SUM(O7:O9)</f>
        <v>64747.060000000005</v>
      </c>
      <c r="P10" s="69"/>
      <c r="Q10" s="69">
        <f>SUM(Q7:Q9)</f>
        <v>64747.060000000005</v>
      </c>
      <c r="R10" s="69">
        <f>SUM(R7:R9)</f>
        <v>0</v>
      </c>
      <c r="S10" s="23">
        <f>SUM(S7:S9)</f>
        <v>64747.060000000005</v>
      </c>
    </row>
    <row r="11" spans="1:20" x14ac:dyDescent="0.25">
      <c r="C11" s="96"/>
      <c r="D11" s="96"/>
      <c r="I11" s="121"/>
      <c r="J11" s="121"/>
      <c r="K11" s="121"/>
      <c r="L11" s="5"/>
      <c r="M11" s="69"/>
      <c r="N11" s="69"/>
      <c r="O11" s="69"/>
      <c r="Q11" s="69"/>
      <c r="R11" s="69"/>
      <c r="S11" s="71"/>
    </row>
    <row r="12" spans="1:20" x14ac:dyDescent="0.25">
      <c r="B12" s="8" t="s">
        <v>126</v>
      </c>
      <c r="C12" s="96"/>
      <c r="D12" s="96"/>
      <c r="L12" s="5"/>
      <c r="M12" s="69"/>
      <c r="N12" s="69"/>
      <c r="O12" s="69"/>
      <c r="Q12" s="69"/>
      <c r="R12" s="69"/>
      <c r="S12" s="71"/>
    </row>
    <row r="13" spans="1:20" ht="28.5" customHeight="1" x14ac:dyDescent="0.25">
      <c r="B13" s="279" t="s">
        <v>127</v>
      </c>
      <c r="C13" s="279"/>
      <c r="D13" s="279"/>
      <c r="E13" s="279"/>
      <c r="F13" s="279"/>
      <c r="G13" s="122"/>
      <c r="H13" s="122"/>
      <c r="I13" s="116"/>
      <c r="L13" s="5"/>
      <c r="M13" s="69"/>
      <c r="N13" s="69"/>
      <c r="O13" s="69"/>
      <c r="Q13" s="69"/>
      <c r="R13" s="69"/>
      <c r="S13" s="71"/>
    </row>
    <row r="14" spans="1:20" x14ac:dyDescent="0.25">
      <c r="C14" s="96"/>
      <c r="D14" s="96"/>
      <c r="L14" s="5"/>
      <c r="M14" s="69"/>
      <c r="N14" s="69"/>
      <c r="O14" s="69"/>
      <c r="Q14" s="69"/>
      <c r="R14" s="69"/>
      <c r="S14" s="71"/>
    </row>
    <row r="15" spans="1:20" ht="49.5" customHeight="1" x14ac:dyDescent="0.25">
      <c r="B15" s="279" t="s">
        <v>130</v>
      </c>
      <c r="C15" s="279"/>
      <c r="D15" s="279"/>
      <c r="E15" s="279"/>
      <c r="F15" s="279"/>
      <c r="G15" s="122"/>
      <c r="H15" s="122"/>
      <c r="I15" s="116"/>
      <c r="L15" s="5"/>
      <c r="M15" s="69"/>
      <c r="N15" s="69"/>
      <c r="O15" s="69"/>
      <c r="Q15" s="69"/>
      <c r="R15" s="69"/>
      <c r="S15" s="71"/>
    </row>
    <row r="16" spans="1:20" x14ac:dyDescent="0.25">
      <c r="B16" s="203"/>
      <c r="C16" s="203"/>
      <c r="D16" s="203"/>
      <c r="E16" s="203"/>
      <c r="F16" s="203"/>
      <c r="G16" s="203"/>
      <c r="H16" s="203"/>
      <c r="I16" s="203"/>
      <c r="L16" s="5"/>
      <c r="M16" s="69"/>
      <c r="N16" s="69"/>
      <c r="O16" s="69"/>
      <c r="Q16" s="69"/>
      <c r="R16" s="69"/>
      <c r="S16" s="71"/>
    </row>
    <row r="17" spans="2:20" ht="33.75" customHeight="1" x14ac:dyDescent="0.25">
      <c r="B17" s="279" t="s">
        <v>164</v>
      </c>
      <c r="C17" s="279"/>
      <c r="D17" s="279"/>
      <c r="E17" s="279"/>
      <c r="F17" s="279"/>
      <c r="G17" s="203"/>
      <c r="H17" s="203"/>
      <c r="I17" s="203"/>
      <c r="L17" s="5"/>
      <c r="M17" s="69"/>
      <c r="N17" s="69"/>
      <c r="O17" s="69"/>
      <c r="Q17" s="69"/>
      <c r="R17" s="69"/>
      <c r="S17" s="71"/>
    </row>
    <row r="18" spans="2:20" ht="15" customHeight="1" x14ac:dyDescent="0.25">
      <c r="B18" s="287" t="s">
        <v>163</v>
      </c>
      <c r="C18" s="279"/>
      <c r="D18" s="279"/>
      <c r="E18" s="279"/>
      <c r="F18" s="279"/>
      <c r="G18" s="203"/>
      <c r="H18" s="203"/>
      <c r="I18" s="203"/>
      <c r="L18" s="5"/>
      <c r="M18" s="69"/>
      <c r="N18" s="69"/>
      <c r="O18" s="69"/>
      <c r="Q18" s="69"/>
      <c r="R18" s="69"/>
      <c r="S18" s="71"/>
    </row>
    <row r="19" spans="2:20" ht="15" customHeight="1" x14ac:dyDescent="0.25">
      <c r="B19" s="205"/>
      <c r="C19" s="205"/>
      <c r="D19" s="205"/>
      <c r="E19" s="205"/>
      <c r="F19" s="205"/>
      <c r="G19" s="205"/>
      <c r="H19" s="205"/>
      <c r="I19" s="205"/>
      <c r="L19" s="5"/>
      <c r="M19" s="69"/>
      <c r="N19" s="69"/>
      <c r="O19" s="69"/>
      <c r="Q19" s="69"/>
      <c r="R19" s="69"/>
      <c r="S19" s="71"/>
    </row>
    <row r="20" spans="2:20" x14ac:dyDescent="0.25">
      <c r="B20" s="113"/>
      <c r="C20" s="113"/>
      <c r="D20" s="113"/>
      <c r="E20" s="113"/>
      <c r="F20" s="113"/>
      <c r="G20" s="122"/>
      <c r="H20" s="122"/>
      <c r="I20" s="116"/>
      <c r="L20" s="5"/>
      <c r="M20" s="69"/>
      <c r="N20" s="69"/>
      <c r="O20" s="69"/>
      <c r="Q20" s="69"/>
      <c r="R20" s="69"/>
      <c r="S20" s="71"/>
    </row>
    <row r="21" spans="2:20" x14ac:dyDescent="0.25">
      <c r="B21" s="7" t="s">
        <v>109</v>
      </c>
      <c r="C21" s="106" t="s">
        <v>112</v>
      </c>
      <c r="D21" s="106" t="s">
        <v>113</v>
      </c>
      <c r="E21" s="113"/>
      <c r="F21" s="113"/>
      <c r="G21" s="122"/>
      <c r="H21" s="122"/>
      <c r="I21" s="116"/>
      <c r="L21" s="5"/>
      <c r="M21" s="69"/>
      <c r="N21" s="69"/>
      <c r="O21" s="69"/>
      <c r="Q21" s="69"/>
      <c r="R21" s="69"/>
      <c r="S21" s="71"/>
    </row>
    <row r="22" spans="2:20" x14ac:dyDescent="0.25">
      <c r="B22" s="2" t="s">
        <v>110</v>
      </c>
      <c r="C22" s="96" t="s">
        <v>117</v>
      </c>
      <c r="D22" s="96" t="s">
        <v>119</v>
      </c>
      <c r="E22" s="113"/>
      <c r="F22" s="113"/>
      <c r="G22" s="122"/>
      <c r="H22" s="122"/>
      <c r="I22" s="116"/>
      <c r="L22" s="5"/>
      <c r="M22" s="69"/>
      <c r="N22" s="69"/>
      <c r="O22" s="69"/>
      <c r="Q22" s="69"/>
      <c r="R22" s="69"/>
      <c r="S22" s="71"/>
    </row>
    <row r="23" spans="2:20" x14ac:dyDescent="0.25">
      <c r="B23" s="108" t="s">
        <v>111</v>
      </c>
      <c r="C23" s="96" t="s">
        <v>114</v>
      </c>
      <c r="D23" s="96" t="s">
        <v>120</v>
      </c>
      <c r="L23" s="5"/>
      <c r="M23" s="69"/>
      <c r="N23" s="69"/>
      <c r="O23" s="69"/>
      <c r="Q23" s="69"/>
      <c r="R23" s="69"/>
      <c r="S23" s="71"/>
    </row>
    <row r="24" spans="2:20" ht="15.75" x14ac:dyDescent="0.25">
      <c r="B24" s="206"/>
      <c r="C24" s="96"/>
      <c r="D24" s="96"/>
      <c r="L24" s="5"/>
      <c r="M24" s="69"/>
      <c r="N24" s="69"/>
      <c r="O24" s="69"/>
      <c r="Q24" s="69"/>
      <c r="R24" s="69"/>
      <c r="S24" s="71"/>
    </row>
    <row r="25" spans="2:20" x14ac:dyDescent="0.25">
      <c r="B25" s="274" t="s">
        <v>231</v>
      </c>
      <c r="C25" s="274"/>
      <c r="D25" s="274"/>
      <c r="E25" s="274"/>
      <c r="F25" s="274"/>
      <c r="G25" s="274"/>
      <c r="H25" s="274"/>
      <c r="L25" s="5"/>
      <c r="M25" s="69"/>
      <c r="N25" s="69"/>
      <c r="O25" s="69"/>
      <c r="Q25" s="69"/>
      <c r="R25" s="69"/>
      <c r="S25" s="71"/>
    </row>
    <row r="26" spans="2:20" x14ac:dyDescent="0.25">
      <c r="B26" s="254" t="s">
        <v>230</v>
      </c>
      <c r="C26" s="96"/>
      <c r="D26" s="96"/>
      <c r="L26" s="5"/>
      <c r="M26" s="69"/>
      <c r="N26" s="69"/>
      <c r="O26" s="69"/>
      <c r="Q26" s="69"/>
      <c r="R26" s="69"/>
      <c r="S26" s="71"/>
    </row>
    <row r="27" spans="2:20" ht="15" customHeight="1" x14ac:dyDescent="0.25">
      <c r="B27" s="10"/>
      <c r="C27" s="98"/>
      <c r="D27" s="98"/>
      <c r="E27" s="10"/>
      <c r="F27" s="10"/>
      <c r="G27" s="10"/>
      <c r="H27" s="10"/>
      <c r="I27" s="10"/>
      <c r="J27" s="10"/>
      <c r="K27" s="10"/>
      <c r="L27" s="10"/>
      <c r="M27" s="10"/>
      <c r="N27" s="10"/>
      <c r="O27" s="10"/>
      <c r="P27" s="10"/>
      <c r="Q27" s="10"/>
      <c r="R27" s="10"/>
      <c r="S27" s="28"/>
    </row>
    <row r="28" spans="2:20" ht="15" customHeight="1" x14ac:dyDescent="0.25">
      <c r="Q28" s="60" t="s">
        <v>90</v>
      </c>
      <c r="R28" s="51"/>
      <c r="S28" s="172"/>
    </row>
    <row r="29" spans="2:20" ht="15" customHeight="1" x14ac:dyDescent="0.25">
      <c r="B29" s="17" t="s">
        <v>39</v>
      </c>
      <c r="C29" s="100" t="s">
        <v>2</v>
      </c>
      <c r="D29" s="100"/>
      <c r="E29" s="100" t="s">
        <v>34</v>
      </c>
      <c r="F29" s="100" t="s">
        <v>35</v>
      </c>
      <c r="G29" s="125"/>
      <c r="H29" s="125"/>
      <c r="I29" s="119"/>
      <c r="J29" s="100"/>
      <c r="K29" s="100"/>
      <c r="L29" s="100" t="s">
        <v>36</v>
      </c>
      <c r="M29" s="100" t="s">
        <v>37</v>
      </c>
      <c r="N29" s="48"/>
      <c r="O29" s="48"/>
      <c r="P29" s="48"/>
      <c r="Q29" s="55" t="s">
        <v>88</v>
      </c>
      <c r="R29" s="53"/>
      <c r="S29" s="54"/>
      <c r="T29" s="52"/>
    </row>
    <row r="30" spans="2:20" x14ac:dyDescent="0.25">
      <c r="B30" s="66"/>
      <c r="C30" s="9"/>
      <c r="D30" s="9"/>
      <c r="E30" s="9"/>
      <c r="F30" s="9"/>
      <c r="G30" s="9"/>
      <c r="H30" s="9"/>
      <c r="I30" s="9"/>
      <c r="J30" s="9"/>
      <c r="K30" s="9"/>
      <c r="L30" s="9"/>
      <c r="M30" s="9"/>
      <c r="N30" s="46"/>
      <c r="O30" s="46"/>
      <c r="P30" s="46"/>
      <c r="Q30" s="60"/>
      <c r="R30" s="51"/>
      <c r="S30" s="51"/>
      <c r="T30" s="52"/>
    </row>
    <row r="31" spans="2:20" x14ac:dyDescent="0.25">
      <c r="B31" s="66"/>
      <c r="C31" s="9"/>
      <c r="D31" s="9"/>
      <c r="E31" s="9"/>
      <c r="F31" s="9"/>
      <c r="G31" s="9"/>
      <c r="H31" s="9"/>
      <c r="I31" s="9"/>
      <c r="J31" s="9"/>
      <c r="K31" s="9"/>
      <c r="L31" s="9"/>
      <c r="M31" s="9"/>
      <c r="N31" s="46"/>
      <c r="O31" s="46"/>
      <c r="P31" s="46"/>
      <c r="R31" s="52"/>
      <c r="S31" s="52"/>
      <c r="T31" s="52"/>
    </row>
    <row r="32" spans="2:20" x14ac:dyDescent="0.25">
      <c r="B32" s="12"/>
      <c r="C32" s="13"/>
      <c r="D32" s="13"/>
      <c r="E32" s="41"/>
      <c r="F32" s="15"/>
      <c r="G32" s="15"/>
      <c r="H32" s="15"/>
      <c r="I32" s="15"/>
      <c r="J32" s="15"/>
      <c r="K32" s="15"/>
      <c r="L32" s="16"/>
      <c r="M32" s="31"/>
      <c r="Q32" s="52"/>
      <c r="R32" s="52"/>
      <c r="S32" s="52"/>
      <c r="T32" s="52"/>
    </row>
    <row r="33" spans="2:20" x14ac:dyDescent="0.25">
      <c r="B33" s="12"/>
      <c r="C33" s="13"/>
      <c r="D33" s="13"/>
      <c r="E33" s="41"/>
      <c r="F33" s="15"/>
      <c r="G33" s="15"/>
      <c r="H33" s="15"/>
      <c r="I33" s="15"/>
      <c r="J33" s="15"/>
      <c r="K33" s="15"/>
      <c r="L33" s="16"/>
      <c r="M33" s="31"/>
      <c r="Q33" s="52"/>
      <c r="R33" s="52"/>
      <c r="S33" s="52"/>
      <c r="T33" s="52"/>
    </row>
    <row r="34" spans="2:20" x14ac:dyDescent="0.25">
      <c r="B34" s="12"/>
      <c r="C34" s="13"/>
      <c r="D34" s="13"/>
      <c r="E34" s="41"/>
      <c r="F34" s="15"/>
      <c r="G34" s="15"/>
      <c r="H34" s="15"/>
      <c r="I34" s="15"/>
      <c r="J34" s="15"/>
      <c r="K34" s="15"/>
      <c r="L34" s="16"/>
      <c r="M34" s="31"/>
      <c r="Q34" s="52"/>
      <c r="R34" s="52"/>
      <c r="S34" s="52"/>
      <c r="T34" s="52"/>
    </row>
    <row r="35" spans="2:20" x14ac:dyDescent="0.25">
      <c r="B35" s="12"/>
      <c r="C35" s="13"/>
      <c r="D35" s="13"/>
      <c r="E35" s="41"/>
      <c r="F35" s="15"/>
      <c r="G35" s="15"/>
      <c r="H35" s="15"/>
      <c r="I35" s="15"/>
      <c r="J35" s="15"/>
      <c r="K35" s="15"/>
      <c r="L35" s="16"/>
      <c r="M35" s="31"/>
      <c r="T35" s="52"/>
    </row>
    <row r="36" spans="2:20" ht="15" customHeight="1" x14ac:dyDescent="0.25">
      <c r="B36" s="36"/>
      <c r="C36" s="40"/>
      <c r="D36" s="40"/>
      <c r="E36" s="41"/>
      <c r="F36" s="38"/>
      <c r="G36" s="38"/>
      <c r="H36" s="38"/>
      <c r="I36" s="38"/>
      <c r="J36" s="38"/>
      <c r="K36" s="38"/>
      <c r="L36" s="16"/>
      <c r="M36" s="34"/>
      <c r="N36" s="109"/>
      <c r="O36" s="29"/>
      <c r="P36" s="29"/>
    </row>
    <row r="37" spans="2:20" x14ac:dyDescent="0.25">
      <c r="B37" s="36"/>
      <c r="C37" s="40"/>
      <c r="D37" s="40"/>
      <c r="E37" s="41"/>
      <c r="F37" s="38"/>
      <c r="G37" s="38"/>
      <c r="H37" s="38"/>
      <c r="I37" s="38"/>
      <c r="J37" s="38"/>
      <c r="K37" s="38"/>
      <c r="L37" s="39"/>
      <c r="M37" s="34"/>
      <c r="N37" s="109"/>
      <c r="O37" s="29"/>
      <c r="P37" s="29"/>
    </row>
    <row r="38" spans="2:20" x14ac:dyDescent="0.25">
      <c r="C38" s="40"/>
      <c r="D38" s="40"/>
      <c r="E38" s="41"/>
      <c r="F38" s="72"/>
      <c r="G38" s="72"/>
      <c r="H38" s="72"/>
      <c r="I38" s="72"/>
      <c r="J38" s="72"/>
      <c r="K38" s="72"/>
      <c r="L38" s="33"/>
      <c r="M38" s="31"/>
      <c r="N38" s="109"/>
    </row>
    <row r="39" spans="2:20" x14ac:dyDescent="0.25">
      <c r="C39" s="40"/>
      <c r="D39" s="40"/>
      <c r="E39" s="41"/>
      <c r="F39" s="72"/>
      <c r="G39" s="72"/>
      <c r="H39" s="72"/>
      <c r="I39" s="72"/>
      <c r="J39" s="72"/>
      <c r="K39" s="72"/>
      <c r="L39" s="33"/>
      <c r="M39" s="31"/>
      <c r="N39" s="110"/>
    </row>
    <row r="40" spans="2:20" x14ac:dyDescent="0.25">
      <c r="B40" s="2" t="s">
        <v>100</v>
      </c>
      <c r="C40" s="40"/>
      <c r="D40" s="40"/>
      <c r="E40" s="41"/>
      <c r="F40" s="72"/>
      <c r="G40" s="72"/>
      <c r="H40" s="72"/>
      <c r="I40" s="72"/>
      <c r="J40" s="72"/>
      <c r="K40" s="72"/>
      <c r="L40" s="33"/>
      <c r="M40" s="35"/>
      <c r="N40" s="37"/>
      <c r="O40" s="37"/>
      <c r="P40" s="29"/>
    </row>
    <row r="41" spans="2:20" ht="15" customHeight="1" x14ac:dyDescent="0.25">
      <c r="B41" s="36"/>
      <c r="C41" s="40"/>
      <c r="D41" s="40"/>
      <c r="E41" s="41"/>
      <c r="F41" s="38"/>
      <c r="G41" s="38"/>
      <c r="H41" s="38"/>
      <c r="I41" s="38"/>
      <c r="J41" s="38"/>
      <c r="K41" s="38"/>
      <c r="L41" s="33"/>
      <c r="M41" s="31"/>
      <c r="N41" s="103"/>
      <c r="O41" s="103"/>
      <c r="P41" s="29"/>
    </row>
    <row r="42" spans="2:20" x14ac:dyDescent="0.25">
      <c r="B42" s="36"/>
      <c r="C42" s="40"/>
      <c r="D42" s="40"/>
      <c r="E42" s="41"/>
      <c r="F42" s="38"/>
      <c r="G42" s="38"/>
      <c r="H42" s="38"/>
      <c r="I42" s="38"/>
      <c r="J42" s="38"/>
      <c r="K42" s="38"/>
      <c r="L42" s="33"/>
      <c r="M42" s="31"/>
      <c r="N42" s="103"/>
      <c r="O42" s="103"/>
      <c r="P42" s="29"/>
    </row>
    <row r="43" spans="2:20" x14ac:dyDescent="0.25">
      <c r="B43" s="36"/>
      <c r="C43" s="40"/>
      <c r="D43" s="40"/>
      <c r="E43" s="41"/>
      <c r="F43" s="38"/>
      <c r="G43" s="38"/>
      <c r="H43" s="38"/>
      <c r="I43" s="38"/>
      <c r="J43" s="38"/>
      <c r="K43" s="38"/>
      <c r="L43" s="33"/>
      <c r="M43" s="31"/>
      <c r="N43" s="103"/>
      <c r="O43" s="103"/>
      <c r="P43" s="29"/>
    </row>
    <row r="44" spans="2:20" ht="16.5" customHeight="1" x14ac:dyDescent="0.25">
      <c r="B44" s="36"/>
      <c r="C44" s="40"/>
      <c r="D44" s="40"/>
      <c r="E44" s="41"/>
      <c r="F44" s="38"/>
      <c r="G44" s="38"/>
      <c r="H44" s="38"/>
      <c r="I44" s="38"/>
      <c r="J44" s="38"/>
      <c r="K44" s="38"/>
      <c r="L44" s="39"/>
      <c r="M44" s="20"/>
      <c r="N44" s="103"/>
      <c r="O44" s="103"/>
      <c r="P44" s="29"/>
    </row>
    <row r="45" spans="2:20" ht="15" hidden="1" customHeight="1" x14ac:dyDescent="0.25"/>
    <row r="46" spans="2:20" ht="15" customHeight="1" x14ac:dyDescent="0.25">
      <c r="E46" s="21"/>
      <c r="F46" s="107"/>
      <c r="G46" s="107"/>
      <c r="H46" s="107"/>
      <c r="I46" s="107"/>
      <c r="J46" s="107"/>
      <c r="K46" s="107"/>
    </row>
    <row r="49" ht="15" customHeight="1" x14ac:dyDescent="0.25"/>
  </sheetData>
  <mergeCells count="7">
    <mergeCell ref="B25:H25"/>
    <mergeCell ref="B18:F18"/>
    <mergeCell ref="Q2:S2"/>
    <mergeCell ref="Q1:S1"/>
    <mergeCell ref="B13:F13"/>
    <mergeCell ref="B15:F15"/>
    <mergeCell ref="B17:F17"/>
  </mergeCells>
  <hyperlinks>
    <hyperlink ref="B18" r:id="rId1" xr:uid="{00000000-0004-0000-1D00-000000000000}"/>
  </hyperlinks>
  <printOptions horizontalCentered="1" gridLines="1"/>
  <pageMargins left="0" right="0" top="0.75" bottom="0.75" header="0.3" footer="0.3"/>
  <pageSetup scale="54" orientation="landscape" horizontalDpi="1200" verticalDpi="1200"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T48"/>
  <sheetViews>
    <sheetView topLeftCell="B1" zoomScale="90" zoomScaleNormal="90" workbookViewId="0">
      <selection activeCell="S3" sqref="S3"/>
    </sheetView>
  </sheetViews>
  <sheetFormatPr defaultColWidth="9.140625" defaultRowHeight="15" x14ac:dyDescent="0.25"/>
  <cols>
    <col min="1" max="1" width="9.140625" style="2" hidden="1" customWidth="1"/>
    <col min="2" max="2" width="53.28515625" style="2" customWidth="1"/>
    <col min="3" max="3" width="24.42578125" style="2" bestFit="1" customWidth="1"/>
    <col min="4" max="4" width="13.7109375" style="2" customWidth="1"/>
    <col min="5" max="5" width="17.42578125"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285156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259</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68</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6.75" customHeight="1" x14ac:dyDescent="0.25">
      <c r="B7" s="2" t="s">
        <v>129</v>
      </c>
      <c r="C7" s="236" t="s">
        <v>123</v>
      </c>
      <c r="D7" s="96" t="s">
        <v>251</v>
      </c>
      <c r="E7" s="2" t="s">
        <v>216</v>
      </c>
      <c r="F7" s="2" t="s">
        <v>7</v>
      </c>
      <c r="G7" s="195">
        <v>2.81E-2</v>
      </c>
      <c r="H7" s="195">
        <v>0.1641</v>
      </c>
      <c r="I7" s="196">
        <v>44012</v>
      </c>
      <c r="J7" s="196">
        <v>44013</v>
      </c>
      <c r="K7" s="196">
        <v>43282</v>
      </c>
      <c r="L7" s="197" t="s">
        <v>217</v>
      </c>
      <c r="M7" s="62">
        <v>10444.799999999999</v>
      </c>
      <c r="N7" s="84">
        <v>12687.2</v>
      </c>
      <c r="O7" s="62">
        <f>M7+N7</f>
        <v>23132</v>
      </c>
      <c r="P7" s="156"/>
      <c r="Q7" s="62">
        <f>10444.8+12687.2</f>
        <v>23132</v>
      </c>
      <c r="R7" s="61"/>
      <c r="S7" s="85">
        <f>Q7+R7</f>
        <v>23132</v>
      </c>
    </row>
    <row r="8" spans="1:20" x14ac:dyDescent="0.25">
      <c r="G8" s="195"/>
      <c r="H8" s="195"/>
      <c r="I8" s="196"/>
      <c r="J8" s="196"/>
      <c r="K8" s="196"/>
      <c r="L8" s="197"/>
      <c r="M8" s="25"/>
      <c r="N8" s="25"/>
      <c r="O8" s="25"/>
      <c r="P8" s="29"/>
      <c r="Q8" s="25"/>
      <c r="R8" s="25"/>
      <c r="S8" s="26"/>
    </row>
    <row r="9" spans="1:20" x14ac:dyDescent="0.25">
      <c r="C9" s="96"/>
      <c r="D9" s="96"/>
      <c r="G9" s="212"/>
      <c r="H9" s="195"/>
      <c r="I9" s="196"/>
      <c r="J9" s="196"/>
      <c r="K9" s="196"/>
      <c r="L9" s="215" t="s">
        <v>38</v>
      </c>
      <c r="M9" s="69">
        <f>SUM(M7:M8)</f>
        <v>10444.799999999999</v>
      </c>
      <c r="N9" s="69">
        <f>SUM(N8:N8)</f>
        <v>0</v>
      </c>
      <c r="O9" s="69">
        <f>SUM(O7:O8)</f>
        <v>23132</v>
      </c>
      <c r="Q9" s="69">
        <f>SUM(Q7:Q8)</f>
        <v>23132</v>
      </c>
      <c r="R9" s="69">
        <f>SUM(R7:R8)</f>
        <v>0</v>
      </c>
      <c r="S9" s="71">
        <f>SUM(S7:S8)</f>
        <v>23132</v>
      </c>
    </row>
    <row r="10" spans="1:20" x14ac:dyDescent="0.25">
      <c r="C10" s="96"/>
      <c r="D10" s="96"/>
      <c r="I10" s="121"/>
      <c r="J10" s="121"/>
      <c r="K10" s="121"/>
      <c r="L10" s="5"/>
      <c r="M10" s="69"/>
      <c r="N10" s="69"/>
      <c r="O10" s="69"/>
      <c r="Q10" s="69"/>
      <c r="R10" s="69"/>
      <c r="S10" s="71"/>
    </row>
    <row r="11" spans="1:20" x14ac:dyDescent="0.25">
      <c r="C11" s="96"/>
      <c r="D11" s="96"/>
      <c r="I11" s="121"/>
      <c r="J11" s="121"/>
      <c r="K11" s="121"/>
      <c r="L11" s="5"/>
      <c r="M11" s="69"/>
      <c r="N11" s="69"/>
      <c r="O11" s="69"/>
      <c r="Q11" s="69"/>
      <c r="R11" s="69"/>
      <c r="S11" s="71"/>
    </row>
    <row r="12" spans="1:20" x14ac:dyDescent="0.25">
      <c r="C12" s="96"/>
      <c r="D12" s="96"/>
      <c r="L12" s="5"/>
      <c r="M12" s="69"/>
      <c r="N12" s="69"/>
      <c r="O12" s="69"/>
      <c r="Q12" s="69"/>
      <c r="R12" s="69"/>
      <c r="S12" s="71"/>
    </row>
    <row r="13" spans="1:20" x14ac:dyDescent="0.25">
      <c r="B13" s="8" t="s">
        <v>126</v>
      </c>
      <c r="C13" s="96"/>
      <c r="D13" s="96"/>
      <c r="L13" s="5"/>
      <c r="M13" s="69"/>
      <c r="N13" s="69"/>
      <c r="O13" s="69"/>
      <c r="Q13" s="69"/>
      <c r="R13" s="69"/>
      <c r="S13" s="71"/>
    </row>
    <row r="14" spans="1:20" ht="35.450000000000003" customHeight="1" x14ac:dyDescent="0.25">
      <c r="B14" s="279" t="s">
        <v>127</v>
      </c>
      <c r="C14" s="279"/>
      <c r="D14" s="279"/>
      <c r="E14" s="279"/>
      <c r="F14" s="113"/>
      <c r="G14" s="122"/>
      <c r="H14" s="122"/>
      <c r="I14" s="116"/>
      <c r="L14" s="5"/>
      <c r="M14" s="69"/>
      <c r="N14" s="69"/>
      <c r="O14" s="69"/>
      <c r="Q14" s="69"/>
      <c r="R14" s="69"/>
      <c r="S14" s="71"/>
    </row>
    <row r="15" spans="1:20" x14ac:dyDescent="0.25">
      <c r="C15" s="96"/>
      <c r="D15" s="96"/>
      <c r="L15" s="5"/>
      <c r="M15" s="69"/>
      <c r="N15" s="69"/>
      <c r="O15" s="69"/>
      <c r="Q15" s="69"/>
      <c r="R15" s="69"/>
      <c r="S15" s="71"/>
    </row>
    <row r="16" spans="1:20" ht="61.5" customHeight="1" x14ac:dyDescent="0.25">
      <c r="B16" s="279" t="s">
        <v>130</v>
      </c>
      <c r="C16" s="279"/>
      <c r="D16" s="279"/>
      <c r="E16" s="279"/>
      <c r="F16" s="113"/>
      <c r="G16" s="122"/>
      <c r="H16" s="122"/>
      <c r="I16" s="116"/>
      <c r="L16" s="5"/>
      <c r="M16" s="69"/>
      <c r="N16" s="69"/>
      <c r="O16" s="69"/>
      <c r="Q16" s="69"/>
      <c r="R16" s="69"/>
      <c r="S16" s="71"/>
    </row>
    <row r="17" spans="2:20" x14ac:dyDescent="0.25">
      <c r="B17" s="113"/>
      <c r="C17" s="113"/>
      <c r="D17" s="113"/>
      <c r="E17" s="113"/>
      <c r="F17" s="113"/>
      <c r="G17" s="122"/>
      <c r="H17" s="122"/>
      <c r="I17" s="116"/>
      <c r="L17" s="5"/>
      <c r="M17" s="69"/>
      <c r="N17" s="69"/>
      <c r="O17" s="69"/>
      <c r="Q17" s="69"/>
      <c r="R17" s="69"/>
      <c r="S17" s="71"/>
    </row>
    <row r="18" spans="2:20" ht="31.5" customHeight="1" x14ac:dyDescent="0.25">
      <c r="B18" s="279" t="s">
        <v>164</v>
      </c>
      <c r="C18" s="279"/>
      <c r="D18" s="279"/>
      <c r="E18" s="279"/>
      <c r="F18" s="279"/>
      <c r="G18" s="203"/>
      <c r="H18" s="203"/>
      <c r="I18" s="203"/>
      <c r="L18" s="5"/>
      <c r="M18" s="69"/>
      <c r="N18" s="69"/>
      <c r="O18" s="69"/>
      <c r="Q18" s="69"/>
      <c r="R18" s="69"/>
      <c r="S18" s="71"/>
    </row>
    <row r="19" spans="2:20" ht="15" customHeight="1" x14ac:dyDescent="0.25">
      <c r="B19" s="287" t="s">
        <v>163</v>
      </c>
      <c r="C19" s="279"/>
      <c r="D19" s="279"/>
      <c r="E19" s="279"/>
      <c r="F19" s="279"/>
      <c r="G19" s="203"/>
      <c r="H19" s="203"/>
      <c r="I19" s="203"/>
      <c r="L19" s="5"/>
      <c r="M19" s="69"/>
      <c r="N19" s="69"/>
      <c r="O19" s="69"/>
      <c r="Q19" s="69"/>
      <c r="R19" s="69"/>
      <c r="S19" s="71"/>
    </row>
    <row r="20" spans="2:20" ht="15" customHeight="1" x14ac:dyDescent="0.25">
      <c r="B20" s="205"/>
      <c r="C20" s="205"/>
      <c r="D20" s="205"/>
      <c r="E20" s="205"/>
      <c r="F20" s="205"/>
      <c r="G20" s="205"/>
      <c r="H20" s="205"/>
      <c r="I20" s="205"/>
      <c r="L20" s="5"/>
      <c r="M20" s="69"/>
      <c r="N20" s="69"/>
      <c r="O20" s="69"/>
      <c r="Q20" s="69"/>
      <c r="R20" s="69"/>
      <c r="S20" s="71"/>
    </row>
    <row r="21" spans="2:20" x14ac:dyDescent="0.25">
      <c r="B21" s="7" t="s">
        <v>109</v>
      </c>
      <c r="C21" s="106" t="s">
        <v>112</v>
      </c>
      <c r="D21" s="106" t="s">
        <v>113</v>
      </c>
      <c r="E21" s="113"/>
      <c r="F21" s="113"/>
      <c r="G21" s="122"/>
      <c r="H21" s="122"/>
      <c r="I21" s="116"/>
      <c r="L21" s="5"/>
      <c r="M21" s="69"/>
      <c r="N21" s="69"/>
      <c r="O21" s="69"/>
      <c r="Q21" s="69"/>
      <c r="R21" s="69"/>
      <c r="S21" s="71"/>
    </row>
    <row r="22" spans="2:20" x14ac:dyDescent="0.25">
      <c r="B22" s="108" t="s">
        <v>111</v>
      </c>
      <c r="C22" s="96" t="s">
        <v>114</v>
      </c>
      <c r="D22" s="96" t="s">
        <v>120</v>
      </c>
      <c r="L22" s="5"/>
      <c r="M22" s="69"/>
      <c r="N22" s="69"/>
      <c r="O22" s="69"/>
      <c r="Q22" s="69"/>
      <c r="R22" s="69"/>
      <c r="S22" s="71"/>
    </row>
    <row r="23" spans="2:20" ht="15.75" x14ac:dyDescent="0.25">
      <c r="B23" s="206"/>
      <c r="C23" s="96"/>
      <c r="D23" s="96"/>
      <c r="L23" s="5"/>
      <c r="M23" s="69"/>
      <c r="N23" s="69"/>
      <c r="O23" s="69"/>
      <c r="Q23" s="69"/>
      <c r="R23" s="69"/>
      <c r="S23" s="71"/>
    </row>
    <row r="24" spans="2:20" x14ac:dyDescent="0.25">
      <c r="B24" s="274" t="s">
        <v>231</v>
      </c>
      <c r="C24" s="274"/>
      <c r="D24" s="274"/>
      <c r="E24" s="274"/>
      <c r="F24" s="274"/>
      <c r="G24" s="274"/>
      <c r="H24" s="274"/>
      <c r="L24" s="5"/>
      <c r="M24" s="69"/>
      <c r="N24" s="69"/>
      <c r="O24" s="69"/>
      <c r="Q24" s="69"/>
      <c r="R24" s="69"/>
      <c r="S24" s="71"/>
    </row>
    <row r="25" spans="2:20" x14ac:dyDescent="0.25">
      <c r="B25" s="254" t="s">
        <v>230</v>
      </c>
      <c r="C25" s="96"/>
      <c r="D25" s="96"/>
      <c r="L25" s="5"/>
      <c r="M25" s="69"/>
      <c r="N25" s="69"/>
      <c r="O25" s="69"/>
      <c r="Q25" s="69"/>
      <c r="R25" s="69"/>
      <c r="S25" s="71"/>
    </row>
    <row r="26" spans="2:20" x14ac:dyDescent="0.25">
      <c r="B26" s="230"/>
      <c r="C26" s="231"/>
      <c r="D26" s="231"/>
      <c r="E26" s="10"/>
      <c r="F26" s="10"/>
      <c r="G26" s="10"/>
      <c r="H26" s="10"/>
      <c r="I26" s="10"/>
      <c r="J26" s="10"/>
      <c r="K26" s="10"/>
      <c r="L26" s="229"/>
      <c r="M26" s="25"/>
      <c r="N26" s="25"/>
      <c r="O26" s="25"/>
      <c r="P26" s="10"/>
      <c r="Q26" s="25"/>
      <c r="R26" s="25"/>
      <c r="S26" s="26"/>
    </row>
    <row r="27" spans="2:20" x14ac:dyDescent="0.25">
      <c r="P27" s="29"/>
      <c r="Q27" s="59" t="s">
        <v>90</v>
      </c>
      <c r="R27" s="52"/>
      <c r="S27" s="175"/>
    </row>
    <row r="28" spans="2:20" ht="15" customHeight="1" x14ac:dyDescent="0.25">
      <c r="B28" s="17" t="s">
        <v>39</v>
      </c>
      <c r="C28" s="100" t="s">
        <v>2</v>
      </c>
      <c r="D28" s="100"/>
      <c r="E28" s="100" t="s">
        <v>34</v>
      </c>
      <c r="F28" s="100" t="s">
        <v>35</v>
      </c>
      <c r="G28" s="125"/>
      <c r="H28" s="125"/>
      <c r="I28" s="119"/>
      <c r="J28" s="100"/>
      <c r="K28" s="100"/>
      <c r="L28" s="100" t="s">
        <v>36</v>
      </c>
      <c r="M28" s="100" t="s">
        <v>37</v>
      </c>
      <c r="N28" s="10"/>
      <c r="O28" s="10"/>
      <c r="P28" s="10"/>
      <c r="Q28" s="55" t="s">
        <v>88</v>
      </c>
      <c r="R28" s="55"/>
      <c r="S28" s="56"/>
    </row>
    <row r="29" spans="2:20" ht="15" customHeight="1" x14ac:dyDescent="0.25">
      <c r="B29" s="66"/>
      <c r="C29" s="9"/>
      <c r="D29" s="9"/>
      <c r="E29" s="9"/>
      <c r="F29" s="9"/>
      <c r="G29" s="9"/>
      <c r="H29" s="9"/>
      <c r="I29" s="9"/>
      <c r="J29" s="9"/>
      <c r="K29" s="9"/>
      <c r="L29" s="9"/>
      <c r="M29" s="9"/>
    </row>
    <row r="30" spans="2:20" ht="15" customHeight="1" x14ac:dyDescent="0.25">
      <c r="B30" s="66"/>
      <c r="C30" s="9"/>
      <c r="D30" s="9"/>
      <c r="E30" s="9"/>
      <c r="F30" s="9"/>
      <c r="G30" s="9"/>
      <c r="H30" s="9"/>
      <c r="I30" s="9"/>
      <c r="J30" s="9"/>
      <c r="K30" s="9"/>
      <c r="L30" s="9"/>
      <c r="M30" s="9"/>
      <c r="Q30" s="59"/>
      <c r="R30" s="52"/>
      <c r="S30" s="52"/>
    </row>
    <row r="31" spans="2:20" x14ac:dyDescent="0.25">
      <c r="B31" s="12"/>
      <c r="C31" s="13"/>
      <c r="D31" s="13"/>
      <c r="E31" s="41"/>
      <c r="F31" s="15"/>
      <c r="G31" s="15"/>
      <c r="H31" s="15"/>
      <c r="I31" s="15"/>
      <c r="J31" s="15"/>
      <c r="K31" s="15"/>
      <c r="L31" s="16"/>
      <c r="M31" s="20"/>
      <c r="N31" s="47"/>
      <c r="O31" s="47"/>
      <c r="P31" s="47"/>
      <c r="R31" s="52"/>
      <c r="S31" s="52"/>
      <c r="T31" s="52"/>
    </row>
    <row r="32" spans="2:20" ht="15" customHeight="1" x14ac:dyDescent="0.25">
      <c r="B32" s="12"/>
      <c r="C32" s="13"/>
      <c r="D32" s="13"/>
      <c r="E32" s="41"/>
      <c r="F32" s="15"/>
      <c r="G32" s="15"/>
      <c r="H32" s="15"/>
      <c r="I32" s="15"/>
      <c r="J32" s="15"/>
      <c r="K32" s="15"/>
      <c r="L32" s="16"/>
      <c r="M32" s="20"/>
      <c r="N32" s="18"/>
      <c r="O32" s="18"/>
      <c r="P32" s="18"/>
      <c r="Q32" s="52"/>
      <c r="R32" s="52"/>
      <c r="S32" s="52"/>
      <c r="T32" s="52"/>
    </row>
    <row r="33" spans="2:20" ht="15" customHeight="1" x14ac:dyDescent="0.25">
      <c r="B33" s="12"/>
      <c r="C33" s="13"/>
      <c r="D33" s="13"/>
      <c r="E33" s="41"/>
      <c r="F33" s="15"/>
      <c r="G33" s="15"/>
      <c r="H33" s="15"/>
      <c r="I33" s="15"/>
      <c r="J33" s="15"/>
      <c r="K33" s="15"/>
      <c r="L33" s="16"/>
      <c r="M33" s="20"/>
      <c r="N33" s="18"/>
      <c r="O33" s="18"/>
      <c r="P33" s="18"/>
      <c r="Q33" s="52"/>
      <c r="R33" s="52"/>
      <c r="S33" s="52"/>
      <c r="T33" s="52"/>
    </row>
    <row r="34" spans="2:20" ht="15" customHeight="1" x14ac:dyDescent="0.25">
      <c r="B34" s="12"/>
      <c r="C34" s="13"/>
      <c r="D34" s="13"/>
      <c r="E34" s="41"/>
      <c r="F34" s="15"/>
      <c r="G34" s="15"/>
      <c r="H34" s="15"/>
      <c r="I34" s="15"/>
      <c r="J34" s="15"/>
      <c r="K34" s="15"/>
      <c r="L34" s="16"/>
      <c r="M34" s="20"/>
      <c r="N34" s="18"/>
      <c r="O34" s="18"/>
      <c r="P34" s="18"/>
      <c r="Q34" s="52"/>
      <c r="R34" s="52"/>
      <c r="S34" s="52"/>
      <c r="T34" s="52"/>
    </row>
    <row r="35" spans="2:20" ht="15" customHeight="1" x14ac:dyDescent="0.25">
      <c r="B35" s="12"/>
      <c r="C35" s="13"/>
      <c r="D35" s="13"/>
      <c r="E35" s="41"/>
      <c r="F35" s="15"/>
      <c r="G35" s="15"/>
      <c r="H35" s="15"/>
      <c r="I35" s="15"/>
      <c r="J35" s="15"/>
      <c r="K35" s="15"/>
      <c r="L35" s="16"/>
      <c r="M35" s="20"/>
      <c r="N35" s="18"/>
      <c r="O35" s="18"/>
      <c r="P35" s="18"/>
      <c r="Q35" s="52"/>
      <c r="R35" s="52"/>
      <c r="S35" s="52"/>
      <c r="T35" s="52"/>
    </row>
    <row r="36" spans="2:20" x14ac:dyDescent="0.25">
      <c r="B36" s="36"/>
      <c r="C36" s="40"/>
      <c r="D36" s="40"/>
      <c r="E36" s="41"/>
      <c r="F36" s="38"/>
      <c r="G36" s="38"/>
      <c r="H36" s="38"/>
      <c r="I36" s="38"/>
      <c r="J36" s="38"/>
      <c r="K36" s="38"/>
      <c r="L36" s="39"/>
      <c r="M36" s="34"/>
      <c r="N36" s="109"/>
      <c r="O36" s="29"/>
      <c r="P36" s="29"/>
    </row>
    <row r="37" spans="2:20" x14ac:dyDescent="0.25">
      <c r="C37" s="40"/>
      <c r="D37" s="40"/>
      <c r="E37" s="41"/>
      <c r="F37" s="72"/>
      <c r="G37" s="72"/>
      <c r="H37" s="72"/>
      <c r="I37" s="72"/>
      <c r="J37" s="72"/>
      <c r="K37" s="72"/>
      <c r="L37" s="33"/>
      <c r="M37" s="31"/>
      <c r="N37" s="109"/>
    </row>
    <row r="38" spans="2:20" x14ac:dyDescent="0.25">
      <c r="C38" s="40"/>
      <c r="D38" s="40"/>
      <c r="E38" s="41"/>
      <c r="F38" s="72"/>
      <c r="G38" s="72"/>
      <c r="H38" s="72"/>
      <c r="I38" s="72"/>
      <c r="J38" s="72"/>
      <c r="K38" s="72"/>
      <c r="L38" s="33"/>
      <c r="M38" s="31"/>
      <c r="N38" s="110"/>
    </row>
    <row r="39" spans="2:20" x14ac:dyDescent="0.25">
      <c r="C39" s="40"/>
      <c r="D39" s="40"/>
      <c r="E39" s="41"/>
      <c r="F39" s="72"/>
      <c r="G39" s="72"/>
      <c r="H39" s="72"/>
      <c r="I39" s="72"/>
      <c r="J39" s="72"/>
      <c r="K39" s="72"/>
      <c r="L39" s="33"/>
      <c r="M39" s="35"/>
      <c r="N39" s="37"/>
      <c r="O39" s="37"/>
      <c r="P39" s="29"/>
    </row>
    <row r="40" spans="2:20" ht="15" customHeight="1" x14ac:dyDescent="0.25">
      <c r="B40" s="36"/>
      <c r="C40" s="40"/>
      <c r="D40" s="40"/>
      <c r="E40" s="41"/>
      <c r="F40" s="38"/>
      <c r="G40" s="38"/>
      <c r="H40" s="38"/>
      <c r="I40" s="38"/>
      <c r="J40" s="38"/>
      <c r="K40" s="38"/>
      <c r="L40" s="33"/>
      <c r="M40" s="31"/>
      <c r="N40" s="103"/>
      <c r="O40" s="103"/>
      <c r="P40" s="29"/>
    </row>
    <row r="41" spans="2:20" x14ac:dyDescent="0.25">
      <c r="B41" s="36"/>
      <c r="C41" s="40"/>
      <c r="D41" s="40"/>
      <c r="E41" s="41"/>
      <c r="F41" s="38"/>
      <c r="G41" s="38"/>
      <c r="H41" s="38"/>
      <c r="I41" s="38"/>
      <c r="J41" s="38"/>
      <c r="K41" s="38"/>
      <c r="L41" s="33"/>
      <c r="M41" s="31"/>
      <c r="N41" s="103"/>
      <c r="O41" s="103"/>
      <c r="P41" s="29"/>
    </row>
    <row r="42" spans="2:20" x14ac:dyDescent="0.25">
      <c r="B42" s="36"/>
      <c r="C42" s="40"/>
      <c r="D42" s="40"/>
      <c r="E42" s="41"/>
      <c r="F42" s="38"/>
      <c r="G42" s="38"/>
      <c r="H42" s="38"/>
      <c r="I42" s="38"/>
      <c r="J42" s="38"/>
      <c r="K42" s="38"/>
      <c r="L42" s="33"/>
      <c r="M42" s="31"/>
      <c r="N42" s="103"/>
      <c r="O42" s="103"/>
      <c r="P42" s="29"/>
    </row>
    <row r="43" spans="2:20" ht="16.5" customHeight="1" x14ac:dyDescent="0.25">
      <c r="B43" s="36"/>
      <c r="C43" s="40"/>
      <c r="D43" s="40"/>
      <c r="E43" s="41"/>
      <c r="F43" s="38"/>
      <c r="G43" s="38"/>
      <c r="H43" s="38"/>
      <c r="I43" s="38"/>
      <c r="J43" s="38"/>
      <c r="K43" s="38"/>
      <c r="L43" s="39"/>
      <c r="M43" s="20"/>
      <c r="N43" s="103"/>
      <c r="O43" s="103"/>
      <c r="P43" s="29"/>
    </row>
    <row r="44" spans="2:20" ht="15" hidden="1" customHeight="1" x14ac:dyDescent="0.25"/>
    <row r="45" spans="2:20" ht="15" customHeight="1" x14ac:dyDescent="0.25">
      <c r="E45" s="21"/>
      <c r="F45" s="107"/>
      <c r="G45" s="107"/>
      <c r="H45" s="107"/>
      <c r="I45" s="107"/>
      <c r="J45" s="107"/>
      <c r="K45" s="107"/>
    </row>
    <row r="48" spans="2:20" ht="15" customHeight="1" x14ac:dyDescent="0.25"/>
  </sheetData>
  <mergeCells count="7">
    <mergeCell ref="B24:H24"/>
    <mergeCell ref="B19:F19"/>
    <mergeCell ref="Q2:S2"/>
    <mergeCell ref="Q1:S1"/>
    <mergeCell ref="B14:E14"/>
    <mergeCell ref="B16:E16"/>
    <mergeCell ref="B18:F18"/>
  </mergeCells>
  <hyperlinks>
    <hyperlink ref="B19" r:id="rId1" xr:uid="{00000000-0004-0000-1E00-000000000000}"/>
  </hyperlinks>
  <printOptions horizontalCentered="1" gridLines="1"/>
  <pageMargins left="0" right="0" top="0.75" bottom="0.75" header="0.3" footer="0.3"/>
  <pageSetup scale="54" orientation="landscape" horizontalDpi="1200" verticalDpi="1200"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T50"/>
  <sheetViews>
    <sheetView topLeftCell="J1" zoomScale="90" zoomScaleNormal="90" workbookViewId="0">
      <selection activeCell="Q7" sqref="Q7"/>
    </sheetView>
  </sheetViews>
  <sheetFormatPr defaultColWidth="9.140625" defaultRowHeight="15" x14ac:dyDescent="0.25"/>
  <cols>
    <col min="1" max="1" width="9.140625" style="2" hidden="1" customWidth="1"/>
    <col min="2" max="2" width="53.28515625" style="2" customWidth="1"/>
    <col min="3" max="3" width="26.7109375" style="2" customWidth="1"/>
    <col min="4" max="4" width="13.7109375" style="2" customWidth="1"/>
    <col min="5" max="5" width="18.28515625" style="2" customWidth="1"/>
    <col min="6" max="6" width="21.855468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6.7109375" style="2" customWidth="1"/>
    <col min="20" max="16384" width="9.140625" style="2"/>
  </cols>
  <sheetData>
    <row r="1" spans="1:20" ht="18" customHeight="1" x14ac:dyDescent="0.25">
      <c r="B1" s="1" t="s">
        <v>91</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87</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0.75" customHeight="1" x14ac:dyDescent="0.25">
      <c r="B7" s="2" t="s">
        <v>8</v>
      </c>
      <c r="C7" s="96" t="s">
        <v>106</v>
      </c>
      <c r="D7" s="96" t="s">
        <v>246</v>
      </c>
      <c r="E7" s="2" t="s">
        <v>215</v>
      </c>
      <c r="F7" s="2" t="s">
        <v>7</v>
      </c>
      <c r="G7" s="195">
        <v>2.81E-2</v>
      </c>
      <c r="H7" s="195">
        <v>0.1641</v>
      </c>
      <c r="I7" s="196">
        <v>44012</v>
      </c>
      <c r="J7" s="196">
        <v>44013</v>
      </c>
      <c r="K7" s="196">
        <v>43647</v>
      </c>
      <c r="L7" s="197" t="s">
        <v>217</v>
      </c>
      <c r="M7" s="70">
        <v>162251.20000000001</v>
      </c>
      <c r="N7" s="152"/>
      <c r="O7" s="70">
        <f>M7+N7</f>
        <v>162251.20000000001</v>
      </c>
      <c r="P7" s="29"/>
      <c r="Q7" s="70">
        <f>35319.05+28274.79+73136.84+14968.97</f>
        <v>151699.65</v>
      </c>
      <c r="R7" s="70"/>
      <c r="S7" s="71">
        <f>SUM(Q7:R7)</f>
        <v>151699.65</v>
      </c>
    </row>
    <row r="8" spans="1:20" ht="37.5" hidden="1" customHeight="1" x14ac:dyDescent="0.25">
      <c r="B8" s="2" t="s">
        <v>129</v>
      </c>
      <c r="C8" s="236" t="s">
        <v>123</v>
      </c>
      <c r="D8" s="97" t="s">
        <v>180</v>
      </c>
      <c r="E8" s="2" t="s">
        <v>216</v>
      </c>
      <c r="F8" s="2" t="s">
        <v>7</v>
      </c>
      <c r="G8" s="195">
        <f>G7</f>
        <v>2.81E-2</v>
      </c>
      <c r="H8" s="195">
        <f>H7</f>
        <v>0.1641</v>
      </c>
      <c r="I8" s="196">
        <f>I7</f>
        <v>44012</v>
      </c>
      <c r="J8" s="196">
        <f>J7</f>
        <v>44013</v>
      </c>
      <c r="K8" s="196">
        <v>43282</v>
      </c>
      <c r="L8" s="197" t="str">
        <f>L7</f>
        <v>07/01/19 - 06/30/20</v>
      </c>
      <c r="M8" s="70"/>
      <c r="N8" s="152">
        <v>0</v>
      </c>
      <c r="O8" s="70">
        <f>M8+N8</f>
        <v>0</v>
      </c>
      <c r="P8" s="29"/>
      <c r="Q8" s="70"/>
      <c r="R8" s="70"/>
      <c r="S8" s="71">
        <f>SUM(Q8:R8)</f>
        <v>0</v>
      </c>
    </row>
    <row r="9" spans="1:20" x14ac:dyDescent="0.25">
      <c r="G9" s="195"/>
      <c r="H9" s="195"/>
      <c r="I9" s="196"/>
      <c r="J9" s="196"/>
      <c r="K9" s="196"/>
      <c r="L9" s="197"/>
      <c r="M9" s="25"/>
      <c r="N9" s="25"/>
      <c r="O9" s="25"/>
      <c r="P9" s="29"/>
      <c r="Q9" s="25"/>
      <c r="R9" s="25"/>
      <c r="S9" s="26"/>
    </row>
    <row r="10" spans="1:20" x14ac:dyDescent="0.25">
      <c r="C10" s="96"/>
      <c r="D10" s="96"/>
      <c r="G10" s="128"/>
      <c r="H10" s="129"/>
      <c r="I10" s="121"/>
      <c r="J10" s="121"/>
      <c r="K10" s="121"/>
      <c r="L10" s="5" t="s">
        <v>38</v>
      </c>
      <c r="M10" s="69">
        <f>SUM(M7:M9)</f>
        <v>162251.20000000001</v>
      </c>
      <c r="N10" s="69">
        <f t="shared" ref="N10:S10" si="0">SUM(N7:N9)</f>
        <v>0</v>
      </c>
      <c r="O10" s="69">
        <f t="shared" si="0"/>
        <v>162251.20000000001</v>
      </c>
      <c r="P10" s="69"/>
      <c r="Q10" s="69">
        <f t="shared" si="0"/>
        <v>151699.65</v>
      </c>
      <c r="R10" s="69">
        <f t="shared" si="0"/>
        <v>0</v>
      </c>
      <c r="S10" s="23">
        <f t="shared" si="0"/>
        <v>151699.65</v>
      </c>
    </row>
    <row r="11" spans="1:20" x14ac:dyDescent="0.25">
      <c r="C11" s="96"/>
      <c r="D11" s="96"/>
      <c r="I11" s="121"/>
      <c r="J11" s="121"/>
      <c r="K11" s="121"/>
      <c r="L11" s="5"/>
      <c r="M11" s="69"/>
      <c r="N11" s="153"/>
      <c r="O11" s="69"/>
      <c r="Q11" s="69"/>
      <c r="R11" s="69"/>
      <c r="S11" s="71"/>
    </row>
    <row r="12" spans="1:20" x14ac:dyDescent="0.25">
      <c r="C12" s="96"/>
      <c r="D12" s="96"/>
      <c r="I12" s="121"/>
      <c r="J12" s="121"/>
      <c r="K12" s="121"/>
      <c r="L12" s="5"/>
      <c r="M12" s="69"/>
      <c r="N12" s="153"/>
      <c r="O12" s="69"/>
      <c r="Q12" s="69"/>
      <c r="R12" s="69"/>
      <c r="S12" s="71"/>
    </row>
    <row r="13" spans="1:20" x14ac:dyDescent="0.25">
      <c r="B13" s="8" t="s">
        <v>126</v>
      </c>
      <c r="C13" s="96"/>
      <c r="D13" s="96"/>
      <c r="L13" s="5"/>
      <c r="M13" s="69"/>
      <c r="N13" s="69"/>
      <c r="O13" s="69"/>
      <c r="Q13" s="69"/>
      <c r="R13" s="69"/>
      <c r="S13" s="71"/>
    </row>
    <row r="14" spans="1:20" ht="30" customHeight="1" x14ac:dyDescent="0.25">
      <c r="B14" s="279" t="s">
        <v>127</v>
      </c>
      <c r="C14" s="279"/>
      <c r="D14" s="279"/>
      <c r="E14" s="279"/>
      <c r="L14" s="5"/>
      <c r="M14" s="69"/>
      <c r="N14" s="69"/>
      <c r="O14" s="69"/>
      <c r="Q14" s="69"/>
      <c r="R14" s="69"/>
      <c r="S14" s="71"/>
    </row>
    <row r="15" spans="1:20" x14ac:dyDescent="0.25">
      <c r="C15" s="96"/>
      <c r="D15" s="96"/>
      <c r="L15" s="5"/>
      <c r="M15" s="69"/>
      <c r="N15" s="69"/>
      <c r="O15" s="69"/>
      <c r="Q15" s="69"/>
      <c r="R15" s="69"/>
      <c r="S15" s="71"/>
    </row>
    <row r="16" spans="1:20" ht="57.75" customHeight="1" x14ac:dyDescent="0.25">
      <c r="B16" s="279" t="s">
        <v>130</v>
      </c>
      <c r="C16" s="279"/>
      <c r="D16" s="279"/>
      <c r="E16" s="279"/>
      <c r="L16" s="5"/>
      <c r="M16" s="69"/>
      <c r="N16" s="69"/>
      <c r="O16" s="69"/>
      <c r="Q16" s="69"/>
      <c r="R16" s="69"/>
      <c r="S16" s="71"/>
    </row>
    <row r="17" spans="2:19" x14ac:dyDescent="0.25">
      <c r="B17" s="203"/>
      <c r="C17" s="203"/>
      <c r="D17" s="203"/>
      <c r="E17" s="203"/>
      <c r="L17" s="5"/>
      <c r="M17" s="69"/>
      <c r="N17" s="69"/>
      <c r="O17" s="69"/>
      <c r="Q17" s="69"/>
      <c r="R17" s="69"/>
      <c r="S17" s="71"/>
    </row>
    <row r="18" spans="2:19" ht="31.5" customHeight="1" x14ac:dyDescent="0.25">
      <c r="B18" s="279" t="s">
        <v>164</v>
      </c>
      <c r="C18" s="279"/>
      <c r="D18" s="279"/>
      <c r="E18" s="279"/>
      <c r="F18" s="279"/>
      <c r="L18" s="5"/>
      <c r="M18" s="69"/>
      <c r="N18" s="69"/>
      <c r="O18" s="69"/>
      <c r="Q18" s="69"/>
      <c r="R18" s="69"/>
      <c r="S18" s="71"/>
    </row>
    <row r="19" spans="2:19" ht="15" customHeight="1" x14ac:dyDescent="0.25">
      <c r="B19" s="287" t="s">
        <v>163</v>
      </c>
      <c r="C19" s="279"/>
      <c r="D19" s="279"/>
      <c r="E19" s="279"/>
      <c r="F19" s="279"/>
      <c r="L19" s="5"/>
      <c r="M19" s="69"/>
      <c r="N19" s="69"/>
      <c r="O19" s="69"/>
      <c r="Q19" s="69"/>
      <c r="R19" s="69"/>
      <c r="S19" s="71"/>
    </row>
    <row r="20" spans="2:19" ht="15" customHeight="1" x14ac:dyDescent="0.25">
      <c r="B20" s="205"/>
      <c r="C20" s="205"/>
      <c r="D20" s="205"/>
      <c r="E20" s="205"/>
      <c r="L20" s="5"/>
      <c r="M20" s="69"/>
      <c r="N20" s="69"/>
      <c r="O20" s="69"/>
      <c r="Q20" s="69"/>
      <c r="R20" s="69"/>
      <c r="S20" s="71"/>
    </row>
    <row r="21" spans="2:19" x14ac:dyDescent="0.25">
      <c r="B21" s="113"/>
      <c r="C21" s="113"/>
      <c r="D21" s="113"/>
      <c r="E21" s="113"/>
      <c r="L21" s="5"/>
      <c r="M21" s="69"/>
      <c r="N21" s="69"/>
      <c r="O21" s="69"/>
      <c r="Q21" s="69"/>
      <c r="R21" s="69"/>
      <c r="S21" s="71"/>
    </row>
    <row r="22" spans="2:19" x14ac:dyDescent="0.25">
      <c r="B22" s="7" t="s">
        <v>109</v>
      </c>
      <c r="C22" s="106" t="s">
        <v>112</v>
      </c>
      <c r="D22" s="106" t="s">
        <v>113</v>
      </c>
      <c r="E22" s="113"/>
      <c r="L22" s="5"/>
      <c r="M22" s="69"/>
      <c r="N22" s="69"/>
      <c r="O22" s="69"/>
      <c r="Q22" s="69"/>
      <c r="R22" s="69"/>
      <c r="S22" s="71"/>
    </row>
    <row r="23" spans="2:19" x14ac:dyDescent="0.25">
      <c r="B23" s="2" t="s">
        <v>110</v>
      </c>
      <c r="C23" s="96" t="s">
        <v>117</v>
      </c>
      <c r="D23" s="96" t="s">
        <v>119</v>
      </c>
      <c r="E23" s="113"/>
      <c r="L23" s="5"/>
      <c r="M23" s="69"/>
      <c r="N23" s="69"/>
      <c r="O23" s="69"/>
      <c r="Q23" s="69"/>
      <c r="R23" s="69"/>
      <c r="S23" s="71"/>
    </row>
    <row r="24" spans="2:19" x14ac:dyDescent="0.25">
      <c r="B24" s="108" t="s">
        <v>111</v>
      </c>
      <c r="C24" s="96" t="s">
        <v>114</v>
      </c>
      <c r="D24" s="96" t="s">
        <v>120</v>
      </c>
      <c r="L24" s="5"/>
      <c r="M24" s="69"/>
      <c r="N24" s="69"/>
      <c r="O24" s="69"/>
      <c r="Q24" s="69"/>
      <c r="R24" s="69"/>
      <c r="S24" s="71"/>
    </row>
    <row r="25" spans="2:19" x14ac:dyDescent="0.25">
      <c r="C25" s="96"/>
      <c r="D25" s="96"/>
      <c r="L25" s="5"/>
      <c r="M25" s="69"/>
      <c r="N25" s="69"/>
      <c r="O25" s="69"/>
      <c r="Q25" s="69"/>
      <c r="R25" s="69"/>
      <c r="S25" s="71"/>
    </row>
    <row r="26" spans="2:19" x14ac:dyDescent="0.25">
      <c r="B26" s="274" t="s">
        <v>231</v>
      </c>
      <c r="C26" s="274"/>
      <c r="D26" s="274"/>
      <c r="E26" s="274"/>
      <c r="F26" s="274"/>
      <c r="G26" s="274"/>
      <c r="H26" s="274"/>
      <c r="L26" s="5"/>
      <c r="M26" s="69"/>
      <c r="N26" s="69"/>
      <c r="O26" s="69"/>
      <c r="Q26" s="69"/>
      <c r="R26" s="69"/>
      <c r="S26" s="71"/>
    </row>
    <row r="27" spans="2:19" x14ac:dyDescent="0.25">
      <c r="B27" s="254" t="s">
        <v>230</v>
      </c>
      <c r="C27" s="96"/>
      <c r="D27" s="96"/>
      <c r="L27" s="5"/>
      <c r="M27" s="69"/>
      <c r="N27" s="69"/>
      <c r="O27" s="69"/>
      <c r="Q27" s="69"/>
      <c r="R27" s="69"/>
      <c r="S27" s="71"/>
    </row>
    <row r="28" spans="2:19" ht="15" customHeight="1" x14ac:dyDescent="0.25">
      <c r="B28" s="232"/>
      <c r="C28" s="228"/>
      <c r="D28" s="228"/>
      <c r="E28" s="10"/>
      <c r="F28" s="10"/>
      <c r="G28" s="10"/>
      <c r="H28" s="10"/>
      <c r="I28" s="10"/>
      <c r="J28" s="10"/>
      <c r="K28" s="10"/>
      <c r="L28" s="229"/>
      <c r="M28" s="25"/>
      <c r="N28" s="25"/>
      <c r="O28" s="25"/>
      <c r="P28" s="10"/>
      <c r="Q28" s="25"/>
      <c r="R28" s="25"/>
      <c r="S28" s="26"/>
    </row>
    <row r="29" spans="2:19" ht="15" customHeight="1" x14ac:dyDescent="0.25">
      <c r="P29" s="29"/>
      <c r="Q29" s="59" t="s">
        <v>90</v>
      </c>
      <c r="R29" s="52"/>
      <c r="S29" s="175"/>
    </row>
    <row r="30" spans="2:19" ht="15" customHeight="1" x14ac:dyDescent="0.25">
      <c r="B30" s="17" t="s">
        <v>39</v>
      </c>
      <c r="C30" s="100" t="s">
        <v>2</v>
      </c>
      <c r="D30" s="100"/>
      <c r="E30" s="100" t="s">
        <v>34</v>
      </c>
      <c r="F30" s="100" t="s">
        <v>35</v>
      </c>
      <c r="G30" s="125"/>
      <c r="H30" s="125"/>
      <c r="I30" s="119"/>
      <c r="J30" s="100"/>
      <c r="K30" s="100"/>
      <c r="L30" s="100" t="s">
        <v>36</v>
      </c>
      <c r="M30" s="221" t="s">
        <v>37</v>
      </c>
      <c r="N30" s="10"/>
      <c r="O30" s="10"/>
      <c r="P30" s="10"/>
      <c r="Q30" s="55" t="s">
        <v>88</v>
      </c>
      <c r="R30" s="55"/>
      <c r="S30" s="56"/>
    </row>
    <row r="31" spans="2:19" x14ac:dyDescent="0.25">
      <c r="B31" s="66"/>
      <c r="C31" s="9"/>
      <c r="D31" s="9"/>
      <c r="E31" s="9"/>
      <c r="F31" s="9"/>
      <c r="G31" s="9"/>
      <c r="H31" s="9"/>
      <c r="I31" s="9"/>
      <c r="J31" s="9"/>
      <c r="K31" s="9"/>
      <c r="L31" s="9"/>
      <c r="M31" s="9"/>
    </row>
    <row r="32" spans="2:19" x14ac:dyDescent="0.25">
      <c r="B32" s="66"/>
      <c r="C32" s="9"/>
      <c r="D32" s="9"/>
      <c r="E32" s="9"/>
      <c r="F32" s="9"/>
      <c r="G32" s="9"/>
      <c r="H32" s="9"/>
      <c r="I32" s="9"/>
      <c r="J32" s="9"/>
      <c r="K32" s="9"/>
      <c r="L32" s="9"/>
      <c r="M32" s="9"/>
      <c r="Q32" s="59"/>
      <c r="R32" s="52"/>
      <c r="S32" s="52"/>
    </row>
    <row r="33" spans="2:20" x14ac:dyDescent="0.25">
      <c r="B33" s="12"/>
      <c r="C33" s="13"/>
      <c r="D33" s="13"/>
      <c r="E33" s="41"/>
      <c r="F33" s="15"/>
      <c r="G33" s="15"/>
      <c r="H33" s="15"/>
      <c r="I33" s="15"/>
      <c r="J33" s="15"/>
      <c r="K33" s="15"/>
      <c r="L33" s="16"/>
      <c r="M33" s="20"/>
      <c r="N33" s="47"/>
      <c r="O33" s="47"/>
      <c r="P33" s="47"/>
      <c r="R33" s="52"/>
      <c r="S33" s="52"/>
      <c r="T33" s="52"/>
    </row>
    <row r="34" spans="2:20" ht="15" customHeight="1" x14ac:dyDescent="0.25">
      <c r="B34" s="12"/>
      <c r="C34" s="13"/>
      <c r="D34" s="13"/>
      <c r="E34" s="41"/>
      <c r="F34" s="15"/>
      <c r="G34" s="15"/>
      <c r="H34" s="15"/>
      <c r="I34" s="15"/>
      <c r="J34" s="15"/>
      <c r="K34" s="15"/>
      <c r="L34" s="16"/>
      <c r="M34" s="20"/>
      <c r="N34" s="18"/>
      <c r="O34" s="18"/>
      <c r="P34" s="18"/>
      <c r="Q34" s="52"/>
      <c r="R34" s="52"/>
      <c r="S34" s="52"/>
      <c r="T34" s="52"/>
    </row>
    <row r="35" spans="2:20" ht="15" customHeight="1" x14ac:dyDescent="0.25">
      <c r="B35" s="12"/>
      <c r="C35" s="13"/>
      <c r="D35" s="13"/>
      <c r="E35" s="41"/>
      <c r="F35" s="15"/>
      <c r="G35" s="15"/>
      <c r="H35" s="15"/>
      <c r="I35" s="15"/>
      <c r="J35" s="15"/>
      <c r="K35" s="15"/>
      <c r="L35" s="16"/>
      <c r="M35" s="20"/>
      <c r="N35" s="18"/>
      <c r="O35" s="18"/>
      <c r="P35" s="18"/>
      <c r="Q35" s="52"/>
      <c r="R35" s="52"/>
      <c r="S35" s="52"/>
      <c r="T35" s="52"/>
    </row>
    <row r="36" spans="2:20" ht="15" customHeight="1" x14ac:dyDescent="0.25">
      <c r="B36" s="12"/>
      <c r="C36" s="13"/>
      <c r="D36" s="13"/>
      <c r="E36" s="41"/>
      <c r="F36" s="15"/>
      <c r="G36" s="15"/>
      <c r="H36" s="15"/>
      <c r="I36" s="15"/>
      <c r="J36" s="15"/>
      <c r="K36" s="15"/>
      <c r="L36" s="16"/>
      <c r="M36" s="20"/>
      <c r="N36" s="18"/>
      <c r="O36" s="18"/>
      <c r="P36" s="18"/>
      <c r="Q36" s="52"/>
      <c r="R36" s="52"/>
      <c r="S36" s="52"/>
      <c r="T36" s="52"/>
    </row>
    <row r="37" spans="2:20" ht="15" customHeight="1" x14ac:dyDescent="0.25">
      <c r="B37" s="12"/>
      <c r="C37" s="13"/>
      <c r="D37" s="13"/>
      <c r="E37" s="41"/>
      <c r="F37" s="15"/>
      <c r="G37" s="15"/>
      <c r="H37" s="15"/>
      <c r="I37" s="15"/>
      <c r="J37" s="15"/>
      <c r="K37" s="15"/>
      <c r="L37" s="16"/>
      <c r="M37" s="20"/>
      <c r="N37" s="18"/>
      <c r="O37" s="18"/>
      <c r="P37" s="18"/>
      <c r="Q37" s="52"/>
      <c r="R37" s="52"/>
      <c r="S37" s="52"/>
      <c r="T37" s="52"/>
    </row>
    <row r="38" spans="2:20" x14ac:dyDescent="0.25">
      <c r="B38" s="36"/>
      <c r="C38" s="40"/>
      <c r="D38" s="40"/>
      <c r="E38" s="41"/>
      <c r="F38" s="38"/>
      <c r="G38" s="38"/>
      <c r="H38" s="38"/>
      <c r="I38" s="38"/>
      <c r="J38" s="38"/>
      <c r="K38" s="38"/>
      <c r="L38" s="39"/>
      <c r="M38" s="34"/>
      <c r="N38" s="109"/>
      <c r="O38" s="29"/>
      <c r="P38" s="29"/>
    </row>
    <row r="39" spans="2:20" x14ac:dyDescent="0.25">
      <c r="C39" s="40"/>
      <c r="D39" s="40"/>
      <c r="E39" s="41"/>
      <c r="F39" s="72"/>
      <c r="G39" s="72"/>
      <c r="H39" s="72"/>
      <c r="I39" s="72"/>
      <c r="J39" s="72"/>
      <c r="K39" s="72"/>
      <c r="L39" s="33"/>
      <c r="M39" s="31"/>
      <c r="N39" s="109"/>
    </row>
    <row r="40" spans="2:20" x14ac:dyDescent="0.25">
      <c r="C40" s="40"/>
      <c r="D40" s="40"/>
      <c r="E40" s="41"/>
      <c r="F40" s="72"/>
      <c r="G40" s="72"/>
      <c r="H40" s="72"/>
      <c r="I40" s="72"/>
      <c r="J40" s="72"/>
      <c r="K40" s="72"/>
      <c r="L40" s="33"/>
      <c r="M40" s="31"/>
      <c r="N40" s="110"/>
    </row>
    <row r="41" spans="2:20" x14ac:dyDescent="0.25">
      <c r="C41" s="40"/>
      <c r="D41" s="40"/>
      <c r="E41" s="41"/>
      <c r="F41" s="72"/>
      <c r="G41" s="72"/>
      <c r="H41" s="72"/>
      <c r="I41" s="72"/>
      <c r="J41" s="72"/>
      <c r="K41" s="72"/>
      <c r="L41" s="33"/>
      <c r="M41" s="35"/>
      <c r="N41" s="37"/>
      <c r="O41" s="37"/>
      <c r="P41" s="29"/>
    </row>
    <row r="42" spans="2:20" ht="15" customHeight="1" x14ac:dyDescent="0.25">
      <c r="B42" s="36"/>
      <c r="C42" s="40"/>
      <c r="D42" s="40"/>
      <c r="E42" s="41"/>
      <c r="F42" s="38"/>
      <c r="G42" s="38"/>
      <c r="H42" s="38"/>
      <c r="I42" s="38"/>
      <c r="J42" s="38"/>
      <c r="K42" s="38"/>
      <c r="L42" s="33"/>
      <c r="M42" s="31"/>
      <c r="N42" s="103"/>
      <c r="O42" s="103"/>
      <c r="P42" s="29"/>
    </row>
    <row r="43" spans="2:20" x14ac:dyDescent="0.25">
      <c r="B43" s="36"/>
      <c r="C43" s="40"/>
      <c r="D43" s="40"/>
      <c r="E43" s="41"/>
      <c r="F43" s="38"/>
      <c r="G43" s="38"/>
      <c r="H43" s="38"/>
      <c r="I43" s="38"/>
      <c r="J43" s="38"/>
      <c r="K43" s="38"/>
      <c r="L43" s="33"/>
      <c r="M43" s="31"/>
      <c r="N43" s="103"/>
      <c r="O43" s="103"/>
      <c r="P43" s="29"/>
    </row>
    <row r="44" spans="2:20" x14ac:dyDescent="0.25">
      <c r="B44" s="36"/>
      <c r="C44" s="40"/>
      <c r="D44" s="40"/>
      <c r="E44" s="41"/>
      <c r="F44" s="38"/>
      <c r="G44" s="38"/>
      <c r="H44" s="38"/>
      <c r="I44" s="38"/>
      <c r="J44" s="38"/>
      <c r="K44" s="38"/>
      <c r="L44" s="33"/>
      <c r="M44" s="31"/>
      <c r="N44" s="103"/>
      <c r="O44" s="103"/>
      <c r="P44" s="29"/>
    </row>
    <row r="45" spans="2:20" ht="16.5" customHeight="1" x14ac:dyDescent="0.25">
      <c r="B45" s="36"/>
      <c r="C45" s="40"/>
      <c r="D45" s="40"/>
      <c r="E45" s="41"/>
      <c r="F45" s="38"/>
      <c r="G45" s="38"/>
      <c r="H45" s="38"/>
      <c r="I45" s="38"/>
      <c r="J45" s="38"/>
      <c r="K45" s="38"/>
      <c r="L45" s="39"/>
      <c r="M45" s="20"/>
      <c r="N45" s="103"/>
      <c r="O45" s="103"/>
      <c r="P45" s="29"/>
    </row>
    <row r="46" spans="2:20" ht="15" hidden="1" customHeight="1" x14ac:dyDescent="0.25"/>
    <row r="47" spans="2:20" ht="15" customHeight="1" x14ac:dyDescent="0.25">
      <c r="E47" s="21"/>
      <c r="F47" s="107"/>
      <c r="G47" s="107"/>
      <c r="H47" s="107"/>
      <c r="I47" s="107"/>
      <c r="J47" s="107"/>
      <c r="K47" s="107"/>
    </row>
    <row r="50" ht="15" customHeight="1" x14ac:dyDescent="0.25"/>
  </sheetData>
  <mergeCells count="7">
    <mergeCell ref="B26:H26"/>
    <mergeCell ref="B19:F19"/>
    <mergeCell ref="Q1:S1"/>
    <mergeCell ref="Q2:S2"/>
    <mergeCell ref="B14:E14"/>
    <mergeCell ref="B16:E16"/>
    <mergeCell ref="B18:F18"/>
  </mergeCells>
  <hyperlinks>
    <hyperlink ref="B19" r:id="rId1" xr:uid="{00000000-0004-0000-1F00-000000000000}"/>
  </hyperlinks>
  <printOptions horizontalCentered="1" gridLines="1"/>
  <pageMargins left="0" right="0" top="0.75" bottom="0.75" header="0.3" footer="0.3"/>
  <pageSetup scale="54" orientation="landscape" horizontalDpi="1200" verticalDpi="1200"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T49"/>
  <sheetViews>
    <sheetView topLeftCell="J1" zoomScale="90" zoomScaleNormal="90" workbookViewId="0">
      <selection activeCell="Q7" sqref="Q7"/>
    </sheetView>
  </sheetViews>
  <sheetFormatPr defaultColWidth="9.140625" defaultRowHeight="15" x14ac:dyDescent="0.25"/>
  <cols>
    <col min="1" max="1" width="9.140625" style="2" hidden="1" customWidth="1"/>
    <col min="2" max="2" width="53.28515625" style="2" customWidth="1"/>
    <col min="3" max="3" width="27.28515625" style="2" customWidth="1"/>
    <col min="4" max="4" width="13.7109375" style="2" customWidth="1"/>
    <col min="5" max="5" width="18" style="2" customWidth="1"/>
    <col min="6" max="6" width="22.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3.85546875" style="2" customWidth="1"/>
    <col min="18" max="18" width="14.140625" style="2" customWidth="1"/>
    <col min="19" max="19" width="16.7109375" style="2" customWidth="1"/>
    <col min="20" max="16384" width="9.140625" style="2"/>
  </cols>
  <sheetData>
    <row r="1" spans="1:20" ht="18" customHeight="1" x14ac:dyDescent="0.25">
      <c r="B1" s="1" t="s">
        <v>24</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69</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0.75" customHeight="1" x14ac:dyDescent="0.25">
      <c r="B7" s="2" t="s">
        <v>8</v>
      </c>
      <c r="C7" s="96" t="s">
        <v>106</v>
      </c>
      <c r="D7" s="96" t="s">
        <v>246</v>
      </c>
      <c r="E7" s="2" t="s">
        <v>215</v>
      </c>
      <c r="F7" s="2" t="s">
        <v>7</v>
      </c>
      <c r="G7" s="195">
        <v>2.81E-2</v>
      </c>
      <c r="H7" s="195">
        <v>0.1641</v>
      </c>
      <c r="I7" s="196">
        <v>44012</v>
      </c>
      <c r="J7" s="196">
        <v>44013</v>
      </c>
      <c r="K7" s="196">
        <v>43647</v>
      </c>
      <c r="L7" s="197" t="s">
        <v>217</v>
      </c>
      <c r="M7" s="62">
        <v>384905.7</v>
      </c>
      <c r="N7" s="156"/>
      <c r="O7" s="70">
        <f>M7+N7</f>
        <v>384905.7</v>
      </c>
      <c r="P7" s="156"/>
      <c r="Q7" s="77">
        <f>151999.22+88981.1+6943.6+14982.32+88815.61+21250.22</f>
        <v>372972.06999999995</v>
      </c>
      <c r="R7" s="61"/>
      <c r="S7" s="71">
        <f>Q7+R7</f>
        <v>372972.06999999995</v>
      </c>
    </row>
    <row r="8" spans="1:20" ht="36.75" customHeight="1" x14ac:dyDescent="0.25">
      <c r="B8" s="2" t="s">
        <v>129</v>
      </c>
      <c r="C8" s="236" t="s">
        <v>123</v>
      </c>
      <c r="D8" s="97" t="s">
        <v>251</v>
      </c>
      <c r="E8" s="2" t="s">
        <v>216</v>
      </c>
      <c r="F8" s="2" t="s">
        <v>7</v>
      </c>
      <c r="G8" s="195">
        <f>+G7</f>
        <v>2.81E-2</v>
      </c>
      <c r="H8" s="195">
        <f t="shared" ref="H8:L8" si="0">+H7</f>
        <v>0.1641</v>
      </c>
      <c r="I8" s="196">
        <f t="shared" si="0"/>
        <v>44012</v>
      </c>
      <c r="J8" s="196">
        <f t="shared" si="0"/>
        <v>44013</v>
      </c>
      <c r="K8" s="196">
        <f t="shared" si="0"/>
        <v>43647</v>
      </c>
      <c r="L8" s="197" t="str">
        <f t="shared" si="0"/>
        <v>07/01/19 - 06/30/20</v>
      </c>
      <c r="M8" s="62">
        <v>22726.17</v>
      </c>
      <c r="N8" s="156"/>
      <c r="O8" s="70">
        <f>M8+N8</f>
        <v>22726.17</v>
      </c>
      <c r="P8" s="156"/>
      <c r="Q8" s="77">
        <v>22726.17</v>
      </c>
      <c r="R8" s="61"/>
      <c r="S8" s="71">
        <f>Q8+R8</f>
        <v>22726.17</v>
      </c>
    </row>
    <row r="9" spans="1:20" x14ac:dyDescent="0.25">
      <c r="C9" s="96"/>
      <c r="D9" s="96"/>
      <c r="I9" s="121"/>
      <c r="J9" s="121"/>
      <c r="K9" s="121"/>
      <c r="L9" s="97"/>
      <c r="M9" s="25"/>
      <c r="N9" s="25"/>
      <c r="O9" s="25"/>
      <c r="P9" s="29"/>
      <c r="Q9" s="25"/>
      <c r="R9" s="25"/>
      <c r="S9" s="26"/>
    </row>
    <row r="10" spans="1:20" x14ac:dyDescent="0.25">
      <c r="C10" s="96"/>
      <c r="D10" s="96"/>
      <c r="I10" s="121"/>
      <c r="J10" s="121"/>
      <c r="K10" s="121"/>
      <c r="M10" s="70"/>
      <c r="N10" s="70"/>
      <c r="O10" s="70"/>
      <c r="P10" s="29"/>
      <c r="Q10" s="70"/>
      <c r="R10" s="70"/>
      <c r="S10" s="71"/>
    </row>
    <row r="11" spans="1:20" x14ac:dyDescent="0.25">
      <c r="B11" s="29"/>
      <c r="C11" s="96"/>
      <c r="D11" s="96"/>
      <c r="L11" s="5" t="s">
        <v>38</v>
      </c>
      <c r="M11" s="69">
        <f>SUM(M7:M9)</f>
        <v>407631.87</v>
      </c>
      <c r="N11" s="69">
        <f>SUM(N7:N9)</f>
        <v>0</v>
      </c>
      <c r="O11" s="69">
        <f>SUM(O7:O9)</f>
        <v>407631.87</v>
      </c>
      <c r="Q11" s="69">
        <f>SUM(Q7:Q9)</f>
        <v>395698.23999999993</v>
      </c>
      <c r="R11" s="69">
        <f>SUM(R7:R9)</f>
        <v>0</v>
      </c>
      <c r="S11" s="71">
        <f>SUM(S7:S9)</f>
        <v>395698.23999999993</v>
      </c>
    </row>
    <row r="12" spans="1:20" x14ac:dyDescent="0.25">
      <c r="B12" s="8" t="s">
        <v>126</v>
      </c>
      <c r="C12" s="96"/>
      <c r="D12" s="96"/>
      <c r="L12" s="5"/>
      <c r="M12" s="69"/>
      <c r="N12" s="69"/>
      <c r="O12" s="69"/>
      <c r="Q12" s="70"/>
      <c r="R12" s="70"/>
      <c r="S12" s="71"/>
    </row>
    <row r="13" spans="1:20" ht="30" customHeight="1" x14ac:dyDescent="0.25">
      <c r="B13" s="279" t="s">
        <v>127</v>
      </c>
      <c r="C13" s="279"/>
      <c r="D13" s="279"/>
      <c r="E13" s="279"/>
      <c r="L13" s="5"/>
      <c r="M13" s="69"/>
      <c r="N13" s="69"/>
      <c r="O13" s="69"/>
      <c r="Q13" s="70"/>
      <c r="R13" s="70"/>
      <c r="S13" s="71"/>
    </row>
    <row r="14" spans="1:20" x14ac:dyDescent="0.25">
      <c r="C14" s="96"/>
      <c r="D14" s="96"/>
      <c r="L14" s="5"/>
      <c r="M14" s="69"/>
      <c r="N14" s="69"/>
      <c r="O14" s="69"/>
      <c r="Q14" s="70"/>
      <c r="R14" s="70"/>
      <c r="S14" s="71"/>
    </row>
    <row r="15" spans="1:20" ht="57.75" customHeight="1" x14ac:dyDescent="0.25">
      <c r="B15" s="279" t="s">
        <v>130</v>
      </c>
      <c r="C15" s="279"/>
      <c r="D15" s="279"/>
      <c r="E15" s="279"/>
      <c r="L15" s="5"/>
      <c r="M15" s="69"/>
      <c r="N15" s="69"/>
      <c r="O15" s="69"/>
      <c r="Q15" s="70"/>
      <c r="R15" s="70"/>
      <c r="S15" s="71"/>
    </row>
    <row r="16" spans="1:20" x14ac:dyDescent="0.25">
      <c r="B16" s="203"/>
      <c r="C16" s="203"/>
      <c r="D16" s="203"/>
      <c r="E16" s="203"/>
      <c r="L16" s="5"/>
      <c r="M16" s="69"/>
      <c r="N16" s="69"/>
      <c r="O16" s="69"/>
      <c r="Q16" s="70"/>
      <c r="R16" s="70"/>
      <c r="S16" s="71"/>
    </row>
    <row r="17" spans="2:19" ht="32.25" customHeight="1" x14ac:dyDescent="0.25">
      <c r="B17" s="279" t="s">
        <v>164</v>
      </c>
      <c r="C17" s="279"/>
      <c r="D17" s="279"/>
      <c r="E17" s="279"/>
      <c r="F17" s="279"/>
      <c r="L17" s="5"/>
      <c r="M17" s="69"/>
      <c r="N17" s="69"/>
      <c r="O17" s="69"/>
      <c r="Q17" s="70"/>
      <c r="R17" s="70"/>
      <c r="S17" s="71"/>
    </row>
    <row r="18" spans="2:19" ht="15" customHeight="1" x14ac:dyDescent="0.25">
      <c r="B18" s="287" t="s">
        <v>163</v>
      </c>
      <c r="C18" s="279"/>
      <c r="D18" s="279"/>
      <c r="E18" s="279"/>
      <c r="F18" s="279"/>
      <c r="L18" s="5"/>
      <c r="M18" s="69"/>
      <c r="N18" s="69"/>
      <c r="O18" s="69"/>
      <c r="Q18" s="70"/>
      <c r="R18" s="70"/>
      <c r="S18" s="71"/>
    </row>
    <row r="19" spans="2:19" ht="15" customHeight="1" x14ac:dyDescent="0.25">
      <c r="B19" s="205"/>
      <c r="C19" s="205"/>
      <c r="D19" s="205"/>
      <c r="E19" s="205"/>
      <c r="L19" s="5"/>
      <c r="M19" s="69"/>
      <c r="N19" s="69"/>
      <c r="O19" s="69"/>
      <c r="Q19" s="70"/>
      <c r="R19" s="70"/>
      <c r="S19" s="71"/>
    </row>
    <row r="20" spans="2:19" x14ac:dyDescent="0.25">
      <c r="B20" s="113"/>
      <c r="C20" s="113"/>
      <c r="D20" s="113"/>
      <c r="E20" s="113"/>
      <c r="L20" s="5"/>
      <c r="M20" s="69"/>
      <c r="N20" s="69"/>
      <c r="O20" s="69"/>
      <c r="Q20" s="70"/>
      <c r="R20" s="70"/>
      <c r="S20" s="71"/>
    </row>
    <row r="21" spans="2:19" x14ac:dyDescent="0.25">
      <c r="B21" s="7" t="s">
        <v>109</v>
      </c>
      <c r="C21" s="106" t="s">
        <v>112</v>
      </c>
      <c r="D21" s="106" t="s">
        <v>113</v>
      </c>
      <c r="E21" s="113"/>
      <c r="L21" s="5"/>
      <c r="M21" s="69"/>
      <c r="N21" s="69"/>
      <c r="O21" s="69"/>
      <c r="Q21" s="70"/>
      <c r="R21" s="70"/>
      <c r="S21" s="71"/>
    </row>
    <row r="22" spans="2:19" x14ac:dyDescent="0.25">
      <c r="B22" s="2" t="s">
        <v>110</v>
      </c>
      <c r="C22" s="96" t="s">
        <v>117</v>
      </c>
      <c r="D22" s="96" t="s">
        <v>119</v>
      </c>
      <c r="E22" s="113"/>
      <c r="L22" s="5"/>
      <c r="M22" s="69"/>
      <c r="N22" s="69"/>
      <c r="O22" s="69"/>
      <c r="Q22" s="70"/>
      <c r="R22" s="70"/>
      <c r="S22" s="71"/>
    </row>
    <row r="23" spans="2:19" x14ac:dyDescent="0.25">
      <c r="B23" s="108" t="s">
        <v>111</v>
      </c>
      <c r="C23" s="96" t="s">
        <v>114</v>
      </c>
      <c r="D23" s="96" t="s">
        <v>120</v>
      </c>
      <c r="L23" s="5"/>
      <c r="M23" s="69"/>
      <c r="N23" s="69"/>
      <c r="O23" s="69"/>
      <c r="Q23" s="70"/>
      <c r="R23" s="70"/>
      <c r="S23" s="71"/>
    </row>
    <row r="24" spans="2:19" x14ac:dyDescent="0.25">
      <c r="C24" s="96"/>
      <c r="D24" s="96"/>
      <c r="L24" s="5"/>
      <c r="M24" s="69"/>
      <c r="N24" s="69"/>
      <c r="O24" s="69"/>
      <c r="Q24" s="70"/>
      <c r="R24" s="70"/>
      <c r="S24" s="71"/>
    </row>
    <row r="25" spans="2:19" x14ac:dyDescent="0.25">
      <c r="B25" s="274" t="s">
        <v>231</v>
      </c>
      <c r="C25" s="274"/>
      <c r="D25" s="274"/>
      <c r="E25" s="274"/>
      <c r="F25" s="274"/>
      <c r="G25" s="274"/>
      <c r="H25" s="274"/>
      <c r="L25" s="5"/>
      <c r="M25" s="69"/>
      <c r="N25" s="69"/>
      <c r="O25" s="69"/>
      <c r="Q25" s="70"/>
      <c r="R25" s="70"/>
      <c r="S25" s="71"/>
    </row>
    <row r="26" spans="2:19" x14ac:dyDescent="0.25">
      <c r="B26" s="254" t="s">
        <v>230</v>
      </c>
      <c r="C26" s="96"/>
      <c r="D26" s="96"/>
      <c r="L26" s="5"/>
      <c r="M26" s="69"/>
      <c r="N26" s="69"/>
      <c r="O26" s="69"/>
      <c r="Q26" s="70"/>
      <c r="R26" s="70"/>
      <c r="S26" s="71"/>
    </row>
    <row r="27" spans="2:19" x14ac:dyDescent="0.25">
      <c r="B27" s="10"/>
      <c r="C27" s="98"/>
      <c r="D27" s="98"/>
      <c r="E27" s="10"/>
      <c r="F27" s="10"/>
      <c r="G27" s="10"/>
      <c r="H27" s="10"/>
      <c r="I27" s="10"/>
      <c r="J27" s="10"/>
      <c r="K27" s="10"/>
      <c r="L27" s="10"/>
      <c r="M27" s="10"/>
      <c r="N27" s="10"/>
      <c r="O27" s="10"/>
      <c r="P27" s="10"/>
      <c r="Q27" s="10"/>
      <c r="R27" s="10"/>
      <c r="S27" s="28"/>
    </row>
    <row r="28" spans="2:19" ht="15" customHeight="1" x14ac:dyDescent="0.25">
      <c r="N28" s="114"/>
      <c r="O28" s="114"/>
      <c r="P28" s="114"/>
      <c r="Q28" s="178" t="s">
        <v>90</v>
      </c>
      <c r="R28" s="179"/>
      <c r="S28" s="180"/>
    </row>
    <row r="29" spans="2:19" ht="15" customHeight="1" x14ac:dyDescent="0.25">
      <c r="B29" s="17" t="s">
        <v>39</v>
      </c>
      <c r="C29" s="100" t="s">
        <v>2</v>
      </c>
      <c r="D29" s="100"/>
      <c r="E29" s="100" t="s">
        <v>34</v>
      </c>
      <c r="F29" s="100" t="s">
        <v>35</v>
      </c>
      <c r="G29" s="125"/>
      <c r="H29" s="125"/>
      <c r="I29" s="119"/>
      <c r="J29" s="100"/>
      <c r="K29" s="100"/>
      <c r="L29" s="100" t="s">
        <v>36</v>
      </c>
      <c r="M29" s="100" t="s">
        <v>37</v>
      </c>
      <c r="N29" s="10"/>
      <c r="O29" s="10"/>
      <c r="P29" s="10"/>
      <c r="Q29" s="55" t="s">
        <v>88</v>
      </c>
      <c r="R29" s="55"/>
      <c r="S29" s="56"/>
    </row>
    <row r="30" spans="2:19" ht="15" customHeight="1" x14ac:dyDescent="0.25">
      <c r="B30" s="66"/>
      <c r="C30" s="9"/>
      <c r="D30" s="9"/>
      <c r="E30" s="9"/>
      <c r="F30" s="9"/>
      <c r="G30" s="9"/>
      <c r="H30" s="9"/>
      <c r="I30" s="9"/>
      <c r="J30" s="9"/>
      <c r="K30" s="9"/>
      <c r="L30" s="9"/>
      <c r="M30" s="9"/>
      <c r="Q30" s="52"/>
      <c r="R30" s="52"/>
      <c r="S30" s="52"/>
    </row>
    <row r="31" spans="2:19" x14ac:dyDescent="0.25">
      <c r="B31" s="66"/>
      <c r="C31" s="9"/>
      <c r="D31" s="9"/>
      <c r="E31" s="9"/>
      <c r="F31" s="9"/>
      <c r="G31" s="9"/>
      <c r="H31" s="9"/>
      <c r="I31" s="9"/>
      <c r="J31" s="9"/>
      <c r="K31" s="9"/>
      <c r="L31" s="9"/>
      <c r="M31" s="9"/>
      <c r="Q31" s="59"/>
      <c r="R31" s="52"/>
      <c r="S31" s="52"/>
    </row>
    <row r="32" spans="2:19" x14ac:dyDescent="0.25">
      <c r="B32" s="66"/>
      <c r="C32" s="9"/>
      <c r="D32" s="9"/>
      <c r="E32" s="9"/>
      <c r="F32" s="9"/>
      <c r="G32" s="9"/>
      <c r="H32" s="9"/>
      <c r="I32" s="9"/>
      <c r="J32" s="9"/>
      <c r="K32" s="9"/>
      <c r="L32" s="9"/>
      <c r="M32" s="9"/>
      <c r="Q32" s="59"/>
      <c r="R32" s="52"/>
      <c r="S32" s="52"/>
    </row>
    <row r="33" spans="2:20" x14ac:dyDescent="0.25">
      <c r="B33" s="66"/>
      <c r="C33" s="9"/>
      <c r="D33" s="9"/>
      <c r="E33" s="9"/>
      <c r="F33" s="9"/>
      <c r="G33" s="9"/>
      <c r="H33" s="9"/>
      <c r="I33" s="9"/>
      <c r="J33" s="9"/>
      <c r="K33" s="9"/>
      <c r="L33" s="9"/>
      <c r="M33" s="9"/>
      <c r="R33" s="52"/>
      <c r="S33" s="52"/>
    </row>
    <row r="34" spans="2:20" x14ac:dyDescent="0.25">
      <c r="B34" s="66"/>
      <c r="C34" s="9"/>
      <c r="D34" s="9"/>
      <c r="E34" s="9"/>
      <c r="F34" s="9"/>
      <c r="G34" s="9"/>
      <c r="H34" s="9"/>
      <c r="I34" s="9"/>
      <c r="J34" s="9"/>
      <c r="K34" s="9"/>
      <c r="L34" s="9"/>
      <c r="M34" s="20"/>
      <c r="N34" s="47"/>
      <c r="O34" s="47"/>
      <c r="P34" s="47"/>
      <c r="Q34" s="52"/>
      <c r="R34" s="52"/>
      <c r="S34" s="52"/>
    </row>
    <row r="35" spans="2:20" x14ac:dyDescent="0.25">
      <c r="B35" s="12"/>
      <c r="C35" s="13"/>
      <c r="D35" s="13"/>
      <c r="E35" s="41"/>
      <c r="F35" s="15"/>
      <c r="G35" s="15"/>
      <c r="H35" s="15"/>
      <c r="I35" s="15"/>
      <c r="J35" s="15"/>
      <c r="K35" s="15"/>
      <c r="L35" s="16"/>
      <c r="M35" s="20"/>
      <c r="N35" s="18"/>
      <c r="O35" s="18"/>
      <c r="P35" s="18"/>
      <c r="T35" s="52"/>
    </row>
    <row r="36" spans="2:20" ht="15" customHeight="1" x14ac:dyDescent="0.25">
      <c r="B36" s="12"/>
      <c r="C36" s="13"/>
      <c r="D36" s="13"/>
      <c r="E36" s="41"/>
      <c r="F36" s="15"/>
      <c r="G36" s="15"/>
      <c r="H36" s="15"/>
      <c r="I36" s="15"/>
      <c r="J36" s="15"/>
      <c r="K36" s="15"/>
      <c r="L36" s="16"/>
      <c r="M36" s="34"/>
      <c r="N36" s="109"/>
      <c r="O36" s="29"/>
      <c r="P36" s="29"/>
      <c r="T36" s="52"/>
    </row>
    <row r="37" spans="2:20" x14ac:dyDescent="0.25">
      <c r="B37" s="36"/>
      <c r="C37" s="40"/>
      <c r="D37" s="40"/>
      <c r="E37" s="41"/>
      <c r="F37" s="38"/>
      <c r="G37" s="38"/>
      <c r="H37" s="38"/>
      <c r="I37" s="38"/>
      <c r="J37" s="38"/>
      <c r="K37" s="38"/>
      <c r="L37" s="39"/>
      <c r="M37" s="31"/>
      <c r="N37" s="109"/>
    </row>
    <row r="38" spans="2:20" x14ac:dyDescent="0.25">
      <c r="C38" s="40"/>
      <c r="D38" s="40"/>
      <c r="E38" s="41"/>
      <c r="F38" s="72"/>
      <c r="G38" s="72"/>
      <c r="H38" s="72"/>
      <c r="I38" s="72"/>
      <c r="J38" s="72"/>
      <c r="K38" s="72"/>
      <c r="L38" s="33"/>
      <c r="M38" s="31"/>
      <c r="N38" s="110"/>
    </row>
    <row r="39" spans="2:20" x14ac:dyDescent="0.25">
      <c r="C39" s="40"/>
      <c r="D39" s="40"/>
      <c r="E39" s="41"/>
      <c r="F39" s="72"/>
      <c r="G39" s="72"/>
      <c r="H39" s="72"/>
      <c r="I39" s="72"/>
      <c r="J39" s="72"/>
      <c r="K39" s="72"/>
      <c r="L39" s="33"/>
      <c r="M39" s="35"/>
      <c r="N39" s="37"/>
      <c r="O39" s="37"/>
      <c r="P39" s="29"/>
    </row>
    <row r="40" spans="2:20" x14ac:dyDescent="0.25">
      <c r="C40" s="40"/>
      <c r="D40" s="40"/>
      <c r="E40" s="41"/>
      <c r="F40" s="72"/>
      <c r="G40" s="72"/>
      <c r="H40" s="72"/>
      <c r="I40" s="72"/>
      <c r="J40" s="72"/>
      <c r="K40" s="72"/>
      <c r="L40" s="33"/>
      <c r="M40" s="31"/>
      <c r="N40" s="103"/>
      <c r="O40" s="103"/>
      <c r="P40" s="29"/>
    </row>
    <row r="41" spans="2:20" ht="15" customHeight="1" x14ac:dyDescent="0.25">
      <c r="B41" s="36"/>
      <c r="C41" s="40"/>
      <c r="D41" s="40"/>
      <c r="E41" s="41"/>
      <c r="F41" s="38"/>
      <c r="G41" s="38"/>
      <c r="H41" s="38"/>
      <c r="I41" s="38"/>
      <c r="J41" s="38"/>
      <c r="K41" s="38"/>
      <c r="L41" s="33"/>
      <c r="M41" s="31"/>
      <c r="N41" s="103"/>
      <c r="O41" s="103"/>
      <c r="P41" s="29"/>
    </row>
    <row r="42" spans="2:20" x14ac:dyDescent="0.25">
      <c r="B42" s="36"/>
      <c r="C42" s="40"/>
      <c r="D42" s="40"/>
      <c r="E42" s="41"/>
      <c r="F42" s="38"/>
      <c r="G42" s="38"/>
      <c r="H42" s="38"/>
      <c r="I42" s="38"/>
      <c r="J42" s="38"/>
      <c r="K42" s="38"/>
      <c r="L42" s="33"/>
      <c r="M42" s="31"/>
      <c r="N42" s="103"/>
      <c r="O42" s="103"/>
      <c r="P42" s="29"/>
    </row>
    <row r="43" spans="2:20" x14ac:dyDescent="0.25">
      <c r="B43" s="36"/>
      <c r="C43" s="40"/>
      <c r="D43" s="40"/>
      <c r="E43" s="41"/>
      <c r="F43" s="38"/>
      <c r="G43" s="38"/>
      <c r="H43" s="38"/>
      <c r="I43" s="38"/>
      <c r="J43" s="38"/>
      <c r="K43" s="38"/>
      <c r="L43" s="33"/>
      <c r="M43" s="20"/>
      <c r="N43" s="103"/>
      <c r="O43" s="103"/>
      <c r="P43" s="29"/>
    </row>
    <row r="44" spans="2:20" ht="16.5" customHeight="1" x14ac:dyDescent="0.25">
      <c r="B44" s="36"/>
      <c r="C44" s="40"/>
      <c r="D44" s="40"/>
      <c r="E44" s="41"/>
      <c r="F44" s="38"/>
      <c r="G44" s="38"/>
      <c r="H44" s="38"/>
      <c r="I44" s="38"/>
      <c r="J44" s="38"/>
      <c r="K44" s="38"/>
      <c r="L44" s="39"/>
    </row>
    <row r="45" spans="2:20" ht="15" customHeight="1" x14ac:dyDescent="0.25"/>
    <row r="46" spans="2:20" ht="15" customHeight="1" x14ac:dyDescent="0.25">
      <c r="E46" s="21"/>
      <c r="F46" s="107"/>
      <c r="G46" s="107"/>
      <c r="H46" s="107"/>
      <c r="I46" s="107"/>
      <c r="J46" s="107"/>
      <c r="K46" s="107"/>
    </row>
    <row r="49" ht="15" customHeight="1" x14ac:dyDescent="0.25"/>
  </sheetData>
  <mergeCells count="7">
    <mergeCell ref="B25:H25"/>
    <mergeCell ref="B18:F18"/>
    <mergeCell ref="Q2:S2"/>
    <mergeCell ref="Q1:S1"/>
    <mergeCell ref="B13:E13"/>
    <mergeCell ref="B15:E15"/>
    <mergeCell ref="B17:F17"/>
  </mergeCells>
  <hyperlinks>
    <hyperlink ref="B18" r:id="rId1" xr:uid="{00000000-0004-0000-2000-000000000000}"/>
  </hyperlinks>
  <printOptions horizontalCentered="1" gridLines="1"/>
  <pageMargins left="0" right="0" top="0.75" bottom="0.75" header="0.3" footer="0.3"/>
  <pageSetup scale="47" orientation="landscape" horizontalDpi="1200" verticalDpi="1200"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T48"/>
  <sheetViews>
    <sheetView topLeftCell="F1" zoomScale="90" zoomScaleNormal="90" workbookViewId="0">
      <selection activeCell="V7" sqref="V7"/>
    </sheetView>
  </sheetViews>
  <sheetFormatPr defaultColWidth="9.140625" defaultRowHeight="15" x14ac:dyDescent="0.25"/>
  <cols>
    <col min="1" max="1" width="9.140625" style="2" hidden="1" customWidth="1"/>
    <col min="2" max="2" width="58.5703125" style="2" customWidth="1"/>
    <col min="3" max="3" width="27.7109375" style="2" customWidth="1"/>
    <col min="4" max="4" width="15.7109375" style="2" customWidth="1"/>
    <col min="5" max="5" width="17.85546875" style="2" customWidth="1"/>
    <col min="6" max="6" width="22.28515625" style="2" customWidth="1"/>
    <col min="7" max="7" width="16" style="2" customWidth="1"/>
    <col min="8" max="8" width="11.42578125" style="2" customWidth="1"/>
    <col min="9" max="9" width="10.85546875" style="2" customWidth="1"/>
    <col min="10" max="10" width="10"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85</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86</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2.25" customHeight="1" x14ac:dyDescent="0.25">
      <c r="B7" s="2" t="s">
        <v>129</v>
      </c>
      <c r="C7" s="236" t="s">
        <v>123</v>
      </c>
      <c r="D7" s="96" t="s">
        <v>246</v>
      </c>
      <c r="E7" s="2" t="s">
        <v>215</v>
      </c>
      <c r="F7" s="2" t="s">
        <v>7</v>
      </c>
      <c r="G7" s="195">
        <v>2.81E-2</v>
      </c>
      <c r="H7" s="195">
        <v>0.1641</v>
      </c>
      <c r="I7" s="196">
        <v>44012</v>
      </c>
      <c r="J7" s="196">
        <v>44013</v>
      </c>
      <c r="K7" s="196">
        <v>43647</v>
      </c>
      <c r="L7" s="197" t="s">
        <v>217</v>
      </c>
      <c r="M7" s="62">
        <v>14812.59</v>
      </c>
      <c r="N7" s="84"/>
      <c r="O7" s="62">
        <f>M7+N7</f>
        <v>14812.59</v>
      </c>
      <c r="P7" s="156"/>
      <c r="Q7" s="73">
        <v>14812.59</v>
      </c>
      <c r="R7" s="61"/>
      <c r="S7" s="71">
        <f>Q7+R7</f>
        <v>14812.59</v>
      </c>
    </row>
    <row r="8" spans="1:20" ht="24" hidden="1" customHeight="1" x14ac:dyDescent="0.25">
      <c r="B8" s="2" t="s">
        <v>22</v>
      </c>
      <c r="C8" s="99" t="s">
        <v>197</v>
      </c>
      <c r="D8" s="96" t="s">
        <v>181</v>
      </c>
      <c r="E8" s="2" t="s">
        <v>171</v>
      </c>
      <c r="F8" s="2" t="s">
        <v>7</v>
      </c>
      <c r="G8" s="195">
        <f>+G7</f>
        <v>2.81E-2</v>
      </c>
      <c r="H8" s="195">
        <f t="shared" ref="H8:L8" si="0">+H7</f>
        <v>0.1641</v>
      </c>
      <c r="I8" s="196">
        <f t="shared" si="0"/>
        <v>44012</v>
      </c>
      <c r="J8" s="196">
        <f t="shared" si="0"/>
        <v>44013</v>
      </c>
      <c r="K8" s="196">
        <f t="shared" si="0"/>
        <v>43647</v>
      </c>
      <c r="L8" s="197" t="str">
        <f t="shared" si="0"/>
        <v>07/01/19 - 06/30/20</v>
      </c>
      <c r="M8" s="73"/>
      <c r="N8" s="73"/>
      <c r="O8" s="62">
        <f>M8+N8</f>
        <v>0</v>
      </c>
      <c r="P8" s="42"/>
      <c r="Q8" s="43"/>
      <c r="R8" s="70"/>
      <c r="S8" s="71">
        <f>+R8</f>
        <v>0</v>
      </c>
    </row>
    <row r="9" spans="1:20" ht="25.5" customHeight="1" x14ac:dyDescent="0.25">
      <c r="C9" s="115"/>
      <c r="D9" s="96"/>
      <c r="G9" s="195"/>
      <c r="H9" s="195"/>
      <c r="I9" s="196"/>
      <c r="J9" s="196"/>
      <c r="K9" s="196"/>
      <c r="L9" s="197"/>
      <c r="M9" s="25"/>
      <c r="N9" s="25"/>
      <c r="O9" s="25"/>
      <c r="P9" s="29"/>
      <c r="Q9" s="25"/>
      <c r="R9" s="25"/>
      <c r="S9" s="26"/>
    </row>
    <row r="10" spans="1:20" x14ac:dyDescent="0.25">
      <c r="C10" s="96"/>
      <c r="D10" s="96"/>
      <c r="I10" s="121"/>
      <c r="J10" s="121"/>
      <c r="K10" s="121"/>
      <c r="L10" s="5" t="s">
        <v>38</v>
      </c>
      <c r="M10" s="69">
        <f>SUM(M7:M8)</f>
        <v>14812.59</v>
      </c>
      <c r="N10" s="69">
        <f>SUM(N7:N8)</f>
        <v>0</v>
      </c>
      <c r="O10" s="69">
        <f>SUM(O7:O8)</f>
        <v>14812.59</v>
      </c>
      <c r="Q10" s="69">
        <f>SUM(Q7:Q8)</f>
        <v>14812.59</v>
      </c>
      <c r="R10" s="69">
        <f>SUM(R7:R8)</f>
        <v>0</v>
      </c>
      <c r="S10" s="23">
        <f>SUM(S7:S8)</f>
        <v>14812.59</v>
      </c>
    </row>
    <row r="11" spans="1:20" x14ac:dyDescent="0.25">
      <c r="C11" s="96"/>
      <c r="D11" s="96"/>
      <c r="I11" s="121"/>
      <c r="J11" s="121"/>
      <c r="K11" s="121"/>
      <c r="L11" s="5"/>
      <c r="M11" s="69"/>
      <c r="N11" s="69"/>
      <c r="O11" s="69"/>
      <c r="Q11" s="76"/>
      <c r="R11" s="76"/>
      <c r="S11" s="81"/>
    </row>
    <row r="12" spans="1:20" x14ac:dyDescent="0.25">
      <c r="C12" s="96"/>
      <c r="D12" s="96"/>
      <c r="L12" s="5"/>
      <c r="M12" s="69"/>
      <c r="N12" s="69"/>
      <c r="O12" s="69"/>
      <c r="Q12" s="76"/>
      <c r="R12" s="76"/>
      <c r="S12" s="81"/>
    </row>
    <row r="13" spans="1:20" x14ac:dyDescent="0.25">
      <c r="B13" s="8" t="s">
        <v>126</v>
      </c>
      <c r="C13" s="96"/>
      <c r="D13" s="96"/>
      <c r="L13" s="5"/>
      <c r="M13" s="69"/>
      <c r="N13" s="69"/>
      <c r="O13" s="69"/>
      <c r="Q13" s="69"/>
      <c r="R13" s="69"/>
      <c r="S13" s="71"/>
    </row>
    <row r="14" spans="1:20" ht="35.25" customHeight="1" x14ac:dyDescent="0.25">
      <c r="B14" s="279" t="s">
        <v>127</v>
      </c>
      <c r="C14" s="279"/>
      <c r="D14" s="279"/>
      <c r="E14" s="279"/>
      <c r="F14" s="279"/>
      <c r="L14" s="5"/>
      <c r="M14" s="69"/>
      <c r="N14" s="69"/>
      <c r="O14" s="69"/>
      <c r="Q14" s="69"/>
      <c r="R14" s="69"/>
      <c r="S14" s="71"/>
    </row>
    <row r="15" spans="1:20" x14ac:dyDescent="0.25">
      <c r="C15" s="96"/>
      <c r="D15" s="96"/>
      <c r="L15" s="5"/>
      <c r="M15" s="69"/>
      <c r="N15" s="69"/>
      <c r="O15" s="69"/>
      <c r="Q15" s="69"/>
      <c r="R15" s="69"/>
      <c r="S15" s="71"/>
    </row>
    <row r="16" spans="1:20" ht="49.5" customHeight="1" x14ac:dyDescent="0.25">
      <c r="B16" s="279" t="s">
        <v>130</v>
      </c>
      <c r="C16" s="279"/>
      <c r="D16" s="279"/>
      <c r="E16" s="279"/>
      <c r="F16" s="279"/>
      <c r="L16" s="5"/>
      <c r="M16" s="69"/>
      <c r="N16" s="69"/>
      <c r="O16" s="69"/>
      <c r="Q16" s="69"/>
      <c r="R16" s="69"/>
      <c r="S16" s="71"/>
    </row>
    <row r="17" spans="2:20" x14ac:dyDescent="0.25">
      <c r="B17" s="113"/>
      <c r="C17" s="113"/>
      <c r="D17" s="113"/>
      <c r="E17" s="113"/>
      <c r="L17" s="5"/>
      <c r="M17" s="69"/>
      <c r="N17" s="69"/>
      <c r="O17" s="69"/>
      <c r="Q17" s="69"/>
      <c r="R17" s="69"/>
      <c r="S17" s="71"/>
    </row>
    <row r="18" spans="2:20" ht="30.75" customHeight="1" x14ac:dyDescent="0.25">
      <c r="B18" s="279" t="s">
        <v>164</v>
      </c>
      <c r="C18" s="279"/>
      <c r="D18" s="279"/>
      <c r="E18" s="279"/>
      <c r="F18" s="279"/>
      <c r="L18" s="5"/>
      <c r="M18" s="69"/>
      <c r="N18" s="69"/>
      <c r="O18" s="69"/>
      <c r="Q18" s="69"/>
      <c r="R18" s="69"/>
      <c r="S18" s="71"/>
    </row>
    <row r="19" spans="2:20" ht="15" customHeight="1" x14ac:dyDescent="0.25">
      <c r="B19" s="287" t="s">
        <v>163</v>
      </c>
      <c r="C19" s="279"/>
      <c r="D19" s="279"/>
      <c r="E19" s="279"/>
      <c r="F19" s="279"/>
      <c r="L19" s="5"/>
      <c r="M19" s="69"/>
      <c r="N19" s="69"/>
      <c r="O19" s="69"/>
      <c r="Q19" s="69"/>
      <c r="R19" s="69"/>
      <c r="S19" s="71"/>
    </row>
    <row r="20" spans="2:20" ht="15" customHeight="1" x14ac:dyDescent="0.25">
      <c r="B20" s="205"/>
      <c r="C20" s="205"/>
      <c r="D20" s="205"/>
      <c r="E20" s="205"/>
      <c r="L20" s="5"/>
      <c r="M20" s="69"/>
      <c r="N20" s="69"/>
      <c r="O20" s="69"/>
      <c r="Q20" s="69"/>
      <c r="R20" s="69"/>
      <c r="S20" s="71"/>
    </row>
    <row r="21" spans="2:20" x14ac:dyDescent="0.25">
      <c r="B21" s="7" t="s">
        <v>109</v>
      </c>
      <c r="C21" s="106" t="s">
        <v>112</v>
      </c>
      <c r="D21" s="106" t="s">
        <v>113</v>
      </c>
      <c r="E21" s="113"/>
      <c r="L21" s="5"/>
      <c r="M21" s="69"/>
      <c r="N21" s="69"/>
      <c r="O21" s="69"/>
      <c r="Q21" s="69"/>
      <c r="R21" s="69"/>
      <c r="S21" s="71"/>
    </row>
    <row r="22" spans="2:20" x14ac:dyDescent="0.25">
      <c r="B22" s="273" t="s">
        <v>111</v>
      </c>
      <c r="C22" s="96" t="s">
        <v>114</v>
      </c>
      <c r="D22" s="96" t="s">
        <v>120</v>
      </c>
      <c r="L22" s="5"/>
      <c r="M22" s="69"/>
      <c r="N22" s="69"/>
      <c r="O22" s="69"/>
      <c r="Q22" s="69"/>
      <c r="R22" s="69"/>
      <c r="S22" s="71"/>
    </row>
    <row r="23" spans="2:20" x14ac:dyDescent="0.25">
      <c r="B23" s="273"/>
      <c r="C23" s="96"/>
      <c r="D23" s="96"/>
      <c r="L23" s="5"/>
      <c r="M23" s="69"/>
      <c r="N23" s="69"/>
      <c r="O23" s="69"/>
      <c r="Q23" s="69"/>
      <c r="R23" s="69"/>
      <c r="S23" s="71"/>
    </row>
    <row r="24" spans="2:20" x14ac:dyDescent="0.25">
      <c r="B24" s="274" t="s">
        <v>231</v>
      </c>
      <c r="C24" s="274"/>
      <c r="D24" s="274"/>
      <c r="E24" s="274"/>
      <c r="F24" s="274"/>
      <c r="G24" s="274"/>
      <c r="H24" s="274"/>
      <c r="L24" s="5"/>
      <c r="M24" s="69"/>
      <c r="N24" s="69"/>
      <c r="O24" s="69"/>
      <c r="Q24" s="69"/>
      <c r="R24" s="69"/>
      <c r="S24" s="71"/>
    </row>
    <row r="25" spans="2:20" x14ac:dyDescent="0.25">
      <c r="B25" s="254" t="s">
        <v>230</v>
      </c>
      <c r="C25" s="96"/>
      <c r="D25" s="96"/>
      <c r="L25" s="5"/>
      <c r="M25" s="69"/>
      <c r="N25" s="69"/>
      <c r="O25" s="69"/>
      <c r="Q25" s="69"/>
      <c r="R25" s="69"/>
      <c r="S25" s="71"/>
    </row>
    <row r="26" spans="2:20" x14ac:dyDescent="0.25">
      <c r="B26" s="10"/>
      <c r="C26" s="98"/>
      <c r="D26" s="98"/>
      <c r="E26" s="10"/>
      <c r="F26" s="10"/>
      <c r="G26" s="10"/>
      <c r="H26" s="10"/>
      <c r="I26" s="10"/>
      <c r="J26" s="10"/>
      <c r="K26" s="10"/>
      <c r="L26" s="10"/>
      <c r="M26" s="10"/>
      <c r="N26" s="10"/>
      <c r="O26" s="10"/>
      <c r="P26" s="10"/>
      <c r="Q26" s="10"/>
      <c r="R26" s="10"/>
      <c r="S26" s="28"/>
    </row>
    <row r="27" spans="2:20" ht="16.5" customHeight="1" x14ac:dyDescent="0.25">
      <c r="Q27" s="60" t="s">
        <v>90</v>
      </c>
      <c r="R27" s="51"/>
      <c r="S27" s="172"/>
    </row>
    <row r="28" spans="2:20" ht="18" customHeight="1" x14ac:dyDescent="0.25">
      <c r="B28" s="17" t="s">
        <v>39</v>
      </c>
      <c r="C28" s="100" t="s">
        <v>2</v>
      </c>
      <c r="D28" s="100" t="s">
        <v>34</v>
      </c>
      <c r="E28" s="148" t="s">
        <v>35</v>
      </c>
      <c r="F28" s="148" t="s">
        <v>36</v>
      </c>
      <c r="G28" s="148" t="s">
        <v>37</v>
      </c>
      <c r="H28" s="125"/>
      <c r="I28" s="119"/>
      <c r="J28" s="100"/>
      <c r="K28" s="100"/>
      <c r="L28" s="10"/>
      <c r="M28" s="10"/>
      <c r="N28" s="48"/>
      <c r="O28" s="48"/>
      <c r="P28" s="48"/>
      <c r="Q28" s="55" t="s">
        <v>88</v>
      </c>
      <c r="R28" s="53"/>
      <c r="S28" s="54"/>
      <c r="T28" s="52"/>
    </row>
    <row r="29" spans="2:20" ht="15" customHeight="1" x14ac:dyDescent="0.25">
      <c r="B29" s="66"/>
      <c r="C29" s="9"/>
      <c r="D29" s="9"/>
      <c r="E29" s="9"/>
      <c r="F29" s="9"/>
      <c r="G29" s="9"/>
      <c r="H29" s="9"/>
      <c r="I29" s="9"/>
      <c r="J29" s="9"/>
      <c r="K29" s="9"/>
      <c r="L29" s="9"/>
      <c r="M29" s="9"/>
      <c r="N29" s="46"/>
      <c r="O29" s="46"/>
      <c r="P29" s="46"/>
      <c r="Q29" s="60"/>
      <c r="R29" s="51"/>
      <c r="S29" s="51"/>
      <c r="T29" s="52"/>
    </row>
    <row r="30" spans="2:20" ht="15" customHeight="1" x14ac:dyDescent="0.25">
      <c r="C30" s="97"/>
      <c r="D30" s="97"/>
      <c r="E30" s="135"/>
      <c r="F30" s="194"/>
      <c r="G30" s="49"/>
      <c r="I30" s="9"/>
      <c r="J30" s="9"/>
      <c r="K30" s="9"/>
      <c r="L30" s="9"/>
      <c r="N30" s="46"/>
      <c r="O30" s="46"/>
      <c r="P30" s="46"/>
      <c r="R30" s="52"/>
      <c r="S30" s="52"/>
      <c r="T30" s="52"/>
    </row>
    <row r="31" spans="2:20" ht="15" customHeight="1" x14ac:dyDescent="0.25">
      <c r="B31" s="12"/>
      <c r="C31" s="13"/>
      <c r="D31" s="13"/>
      <c r="E31" s="41"/>
      <c r="F31" s="193"/>
      <c r="G31" s="15"/>
      <c r="H31" s="15"/>
      <c r="I31" s="15"/>
      <c r="J31" s="15"/>
      <c r="K31" s="15"/>
      <c r="L31" s="16"/>
      <c r="M31" s="20"/>
      <c r="N31" s="18"/>
      <c r="O31" s="18"/>
      <c r="P31" s="18"/>
      <c r="Q31" s="52"/>
      <c r="R31" s="52"/>
      <c r="S31" s="52"/>
      <c r="T31" s="52"/>
    </row>
    <row r="32" spans="2:20" x14ac:dyDescent="0.25">
      <c r="B32" s="12"/>
      <c r="C32" s="13"/>
      <c r="D32" s="13"/>
      <c r="E32" s="41"/>
      <c r="F32" s="193"/>
      <c r="G32" s="15"/>
      <c r="H32" s="15"/>
      <c r="I32" s="15"/>
      <c r="J32" s="15"/>
      <c r="K32" s="15"/>
      <c r="L32" s="16"/>
      <c r="M32" s="20"/>
      <c r="N32" s="18"/>
      <c r="O32" s="18"/>
      <c r="P32" s="18"/>
      <c r="Q32" s="52"/>
      <c r="R32" s="52"/>
      <c r="S32" s="52"/>
      <c r="T32" s="52"/>
    </row>
    <row r="33" spans="2:20" x14ac:dyDescent="0.25">
      <c r="B33" s="12"/>
      <c r="C33" s="13"/>
      <c r="D33" s="13"/>
      <c r="E33" s="41"/>
      <c r="F33" s="193"/>
      <c r="G33" s="15"/>
      <c r="H33" s="15"/>
      <c r="I33" s="15"/>
      <c r="J33" s="15"/>
      <c r="K33" s="15"/>
      <c r="L33" s="16"/>
      <c r="M33" s="20"/>
      <c r="N33" s="18"/>
      <c r="O33" s="18"/>
      <c r="P33" s="18"/>
      <c r="Q33" s="52"/>
      <c r="R33" s="52"/>
      <c r="S33" s="52"/>
      <c r="T33" s="52"/>
    </row>
    <row r="34" spans="2:20" x14ac:dyDescent="0.25">
      <c r="B34" s="12"/>
      <c r="C34" s="13"/>
      <c r="D34" s="13"/>
      <c r="E34" s="41"/>
      <c r="F34" s="193"/>
      <c r="G34" s="15"/>
      <c r="H34" s="15"/>
      <c r="I34" s="15"/>
      <c r="J34" s="15"/>
      <c r="K34" s="15"/>
      <c r="L34" s="16"/>
      <c r="M34" s="20"/>
      <c r="N34" s="18"/>
      <c r="O34" s="18"/>
      <c r="P34" s="18"/>
      <c r="T34" s="52"/>
    </row>
    <row r="35" spans="2:20" ht="15" customHeight="1" x14ac:dyDescent="0.25">
      <c r="B35" s="12"/>
      <c r="C35" s="13"/>
      <c r="D35" s="13"/>
      <c r="E35" s="41"/>
      <c r="F35" s="15"/>
      <c r="G35" s="15"/>
      <c r="H35" s="15"/>
      <c r="I35" s="15"/>
      <c r="J35" s="15"/>
      <c r="K35" s="15"/>
      <c r="L35" s="16"/>
      <c r="M35" s="20"/>
      <c r="N35" s="18"/>
      <c r="O35" s="18"/>
      <c r="P35" s="18"/>
    </row>
    <row r="36" spans="2:20" x14ac:dyDescent="0.25">
      <c r="B36" s="36"/>
      <c r="C36" s="40"/>
      <c r="D36" s="40"/>
      <c r="E36" s="41"/>
      <c r="F36" s="38"/>
      <c r="G36" s="38"/>
      <c r="H36" s="38"/>
      <c r="I36" s="38"/>
      <c r="J36" s="38"/>
      <c r="K36" s="38"/>
      <c r="L36" s="39"/>
      <c r="M36" s="34"/>
      <c r="N36" s="109"/>
      <c r="O36" s="29"/>
      <c r="P36" s="29"/>
    </row>
    <row r="37" spans="2:20" x14ac:dyDescent="0.25">
      <c r="C37" s="40"/>
      <c r="D37" s="40"/>
      <c r="E37" s="41"/>
      <c r="F37" s="72"/>
      <c r="G37" s="72"/>
      <c r="H37" s="72"/>
      <c r="I37" s="72"/>
      <c r="J37" s="72"/>
      <c r="K37" s="72"/>
      <c r="L37" s="33"/>
      <c r="M37" s="31"/>
      <c r="N37" s="109"/>
    </row>
    <row r="38" spans="2:20" x14ac:dyDescent="0.25">
      <c r="C38" s="40"/>
      <c r="D38" s="40"/>
      <c r="E38" s="41"/>
      <c r="F38" s="72"/>
      <c r="G38" s="72"/>
      <c r="H38" s="72"/>
      <c r="I38" s="72"/>
      <c r="J38" s="72"/>
      <c r="K38" s="72"/>
      <c r="L38" s="33"/>
      <c r="M38" s="31"/>
      <c r="N38" s="110"/>
    </row>
    <row r="39" spans="2:20" x14ac:dyDescent="0.25">
      <c r="C39" s="40"/>
      <c r="D39" s="40"/>
      <c r="E39" s="41"/>
      <c r="F39" s="72"/>
      <c r="G39" s="72"/>
      <c r="H39" s="72"/>
      <c r="I39" s="72"/>
      <c r="J39" s="72"/>
      <c r="K39" s="72"/>
      <c r="L39" s="33"/>
      <c r="M39" s="35"/>
      <c r="N39" s="37"/>
      <c r="O39" s="37"/>
      <c r="P39" s="29"/>
    </row>
    <row r="40" spans="2:20" ht="15" customHeight="1" x14ac:dyDescent="0.25">
      <c r="B40" s="36"/>
      <c r="C40" s="40"/>
      <c r="D40" s="40"/>
      <c r="E40" s="41"/>
      <c r="F40" s="38"/>
      <c r="G40" s="38"/>
      <c r="H40" s="38"/>
      <c r="I40" s="38"/>
      <c r="J40" s="38"/>
      <c r="K40" s="38"/>
      <c r="L40" s="33"/>
      <c r="M40" s="31"/>
      <c r="N40" s="103"/>
      <c r="O40" s="103"/>
      <c r="P40" s="29"/>
    </row>
    <row r="41" spans="2:20" x14ac:dyDescent="0.25">
      <c r="B41" s="36"/>
      <c r="C41" s="40"/>
      <c r="D41" s="40"/>
      <c r="E41" s="41"/>
      <c r="F41" s="38"/>
      <c r="G41" s="38"/>
      <c r="H41" s="38"/>
      <c r="I41" s="38"/>
      <c r="J41" s="38"/>
      <c r="K41" s="38"/>
      <c r="L41" s="33"/>
      <c r="M41" s="31"/>
      <c r="N41" s="103"/>
      <c r="O41" s="103"/>
      <c r="P41" s="29"/>
    </row>
    <row r="42" spans="2:20" x14ac:dyDescent="0.25">
      <c r="B42" s="36"/>
      <c r="C42" s="40"/>
      <c r="D42" s="40"/>
      <c r="E42" s="41"/>
      <c r="F42" s="38"/>
      <c r="G42" s="38"/>
      <c r="H42" s="38"/>
      <c r="I42" s="38"/>
      <c r="J42" s="38"/>
      <c r="K42" s="38"/>
      <c r="L42" s="33"/>
      <c r="M42" s="31"/>
      <c r="N42" s="103"/>
      <c r="O42" s="103"/>
      <c r="P42" s="29"/>
    </row>
    <row r="43" spans="2:20" ht="16.5" customHeight="1" x14ac:dyDescent="0.25">
      <c r="B43" s="36"/>
      <c r="C43" s="40"/>
      <c r="D43" s="40"/>
      <c r="E43" s="41"/>
      <c r="F43" s="38"/>
      <c r="G43" s="38"/>
      <c r="H43" s="38"/>
      <c r="I43" s="38"/>
      <c r="J43" s="38"/>
      <c r="K43" s="38"/>
      <c r="L43" s="39"/>
      <c r="M43" s="20"/>
      <c r="N43" s="103"/>
      <c r="O43" s="103"/>
      <c r="P43" s="29"/>
    </row>
    <row r="44" spans="2:20" ht="15" hidden="1" customHeight="1" x14ac:dyDescent="0.25"/>
    <row r="45" spans="2:20" ht="15" customHeight="1" x14ac:dyDescent="0.25">
      <c r="E45" s="21"/>
      <c r="F45" s="107"/>
      <c r="G45" s="107"/>
      <c r="H45" s="107"/>
      <c r="I45" s="107"/>
      <c r="J45" s="107"/>
      <c r="K45" s="107"/>
    </row>
    <row r="48" spans="2:20" ht="15" customHeight="1" x14ac:dyDescent="0.25"/>
  </sheetData>
  <mergeCells count="7">
    <mergeCell ref="B24:H24"/>
    <mergeCell ref="B19:F19"/>
    <mergeCell ref="Q1:S1"/>
    <mergeCell ref="Q2:S2"/>
    <mergeCell ref="B18:F18"/>
    <mergeCell ref="B16:F16"/>
    <mergeCell ref="B14:F14"/>
  </mergeCells>
  <hyperlinks>
    <hyperlink ref="B19" r:id="rId1" xr:uid="{00000000-0004-0000-2100-000000000000}"/>
  </hyperlinks>
  <printOptions horizontalCentered="1" gridLines="1"/>
  <pageMargins left="0" right="0" top="0.75" bottom="0.75" header="0.3" footer="0.3"/>
  <pageSetup scale="54" orientation="landscape" horizontalDpi="1200" verticalDpi="1200"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T39"/>
  <sheetViews>
    <sheetView topLeftCell="B1" zoomScale="90" zoomScaleNormal="90" workbookViewId="0">
      <selection activeCell="F20" sqref="F20"/>
    </sheetView>
  </sheetViews>
  <sheetFormatPr defaultColWidth="9.140625" defaultRowHeight="15" x14ac:dyDescent="0.25"/>
  <cols>
    <col min="1" max="1" width="9.140625" style="2" hidden="1" customWidth="1"/>
    <col min="2" max="2" width="58.85546875" style="2" customWidth="1"/>
    <col min="3" max="3" width="27.85546875" style="2" customWidth="1"/>
    <col min="4" max="4" width="13.7109375" style="2" customWidth="1"/>
    <col min="5" max="5" width="17" style="2" customWidth="1"/>
    <col min="6" max="6" width="22.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79</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80</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2.25" customHeight="1" x14ac:dyDescent="0.25">
      <c r="B7" s="2" t="s">
        <v>129</v>
      </c>
      <c r="C7" s="236" t="s">
        <v>123</v>
      </c>
      <c r="D7" s="96" t="s">
        <v>246</v>
      </c>
      <c r="E7" s="2" t="s">
        <v>215</v>
      </c>
      <c r="F7" s="2" t="s">
        <v>7</v>
      </c>
      <c r="G7" s="195">
        <v>2.81E-2</v>
      </c>
      <c r="H7" s="195">
        <v>0.1641</v>
      </c>
      <c r="I7" s="196">
        <v>44012</v>
      </c>
      <c r="J7" s="196">
        <v>44013</v>
      </c>
      <c r="K7" s="196">
        <v>43647</v>
      </c>
      <c r="L7" s="197" t="s">
        <v>217</v>
      </c>
      <c r="M7" s="70">
        <v>15015.51</v>
      </c>
      <c r="N7" s="70"/>
      <c r="O7" s="70">
        <f>M7+N7</f>
        <v>15015.51</v>
      </c>
      <c r="P7" s="29"/>
      <c r="Q7" s="70">
        <v>15015.51</v>
      </c>
      <c r="R7" s="70"/>
      <c r="S7" s="71">
        <f>Q7+R7</f>
        <v>15015.51</v>
      </c>
    </row>
    <row r="8" spans="1:20" ht="30" customHeight="1" x14ac:dyDescent="0.25">
      <c r="B8" s="2" t="s">
        <v>22</v>
      </c>
      <c r="C8" s="235" t="s">
        <v>133</v>
      </c>
      <c r="D8" s="96" t="s">
        <v>181</v>
      </c>
      <c r="E8" s="2" t="s">
        <v>218</v>
      </c>
      <c r="F8" s="2" t="s">
        <v>7</v>
      </c>
      <c r="G8" s="195">
        <v>2.81E-2</v>
      </c>
      <c r="H8" s="195">
        <v>0.1641</v>
      </c>
      <c r="I8" s="196">
        <v>44012</v>
      </c>
      <c r="J8" s="196">
        <v>44013</v>
      </c>
      <c r="K8" s="196">
        <f t="shared" ref="K8" si="0">+K7</f>
        <v>43647</v>
      </c>
      <c r="L8" s="197" t="s">
        <v>217</v>
      </c>
      <c r="M8" s="70">
        <v>3284</v>
      </c>
      <c r="N8" s="70">
        <v>2547</v>
      </c>
      <c r="O8" s="70">
        <f>M8+N8</f>
        <v>5831</v>
      </c>
      <c r="P8" s="29"/>
      <c r="Q8" s="70">
        <v>3284</v>
      </c>
      <c r="R8" s="70">
        <v>0</v>
      </c>
      <c r="S8" s="71">
        <f>Q8+R8</f>
        <v>3284</v>
      </c>
    </row>
    <row r="9" spans="1:20" x14ac:dyDescent="0.25">
      <c r="C9" s="97"/>
      <c r="D9" s="97"/>
      <c r="G9" s="212"/>
      <c r="H9" s="195"/>
      <c r="I9" s="196"/>
      <c r="J9" s="196"/>
      <c r="K9" s="196"/>
      <c r="L9" s="197"/>
      <c r="M9" s="25"/>
      <c r="N9" s="25"/>
      <c r="O9" s="25"/>
      <c r="P9" s="29"/>
      <c r="Q9" s="25"/>
      <c r="R9" s="25"/>
      <c r="S9" s="26"/>
    </row>
    <row r="10" spans="1:20" x14ac:dyDescent="0.25">
      <c r="C10" s="96"/>
      <c r="D10" s="96"/>
      <c r="I10" s="121"/>
      <c r="J10" s="121"/>
      <c r="K10" s="121"/>
      <c r="L10" s="5" t="s">
        <v>38</v>
      </c>
      <c r="M10" s="69">
        <f>SUM(M7:M9)</f>
        <v>18299.510000000002</v>
      </c>
      <c r="N10" s="69">
        <f>SUM(N7:N9)</f>
        <v>2547</v>
      </c>
      <c r="O10" s="69">
        <f>SUM(O7:O9)</f>
        <v>20846.510000000002</v>
      </c>
      <c r="Q10" s="69">
        <f>SUM(Q7:Q9)</f>
        <v>18299.510000000002</v>
      </c>
      <c r="R10" s="69">
        <f>SUM(R7:R9)</f>
        <v>0</v>
      </c>
      <c r="S10" s="71">
        <f>SUM(S7:S9)</f>
        <v>18299.510000000002</v>
      </c>
    </row>
    <row r="11" spans="1:20" x14ac:dyDescent="0.25">
      <c r="C11" s="96"/>
      <c r="D11" s="96"/>
      <c r="I11" s="121"/>
      <c r="J11" s="121"/>
      <c r="K11" s="121"/>
      <c r="L11" s="5"/>
      <c r="M11" s="69"/>
      <c r="N11" s="69"/>
      <c r="O11" s="69"/>
      <c r="Q11" s="69"/>
      <c r="R11" s="69"/>
      <c r="S11" s="71"/>
    </row>
    <row r="12" spans="1:20" x14ac:dyDescent="0.25">
      <c r="C12" s="96"/>
      <c r="D12" s="96"/>
      <c r="L12" s="5"/>
      <c r="M12" s="69"/>
      <c r="N12" s="69"/>
      <c r="O12" s="69"/>
      <c r="Q12" s="69"/>
      <c r="R12" s="69"/>
      <c r="S12" s="71"/>
    </row>
    <row r="13" spans="1:20" x14ac:dyDescent="0.25">
      <c r="B13" s="8" t="s">
        <v>126</v>
      </c>
      <c r="C13" s="96"/>
      <c r="D13" s="96"/>
      <c r="L13" s="5"/>
      <c r="M13" s="69"/>
      <c r="N13" s="69"/>
      <c r="O13" s="69"/>
      <c r="Q13" s="69"/>
      <c r="R13" s="69"/>
      <c r="S13" s="71"/>
    </row>
    <row r="14" spans="1:20" ht="30.75" customHeight="1" x14ac:dyDescent="0.25">
      <c r="B14" s="279" t="s">
        <v>127</v>
      </c>
      <c r="C14" s="279"/>
      <c r="D14" s="279"/>
      <c r="E14" s="279"/>
      <c r="F14" s="279"/>
      <c r="L14" s="5"/>
      <c r="M14" s="69"/>
      <c r="N14" s="69"/>
      <c r="O14" s="69"/>
      <c r="Q14" s="69"/>
      <c r="R14" s="69"/>
      <c r="S14" s="71"/>
    </row>
    <row r="15" spans="1:20" x14ac:dyDescent="0.25">
      <c r="C15" s="96"/>
      <c r="D15" s="96"/>
      <c r="L15" s="5"/>
      <c r="M15" s="69"/>
      <c r="N15" s="69"/>
      <c r="O15" s="69"/>
      <c r="Q15" s="69"/>
      <c r="R15" s="69"/>
      <c r="S15" s="71"/>
    </row>
    <row r="16" spans="1:20" ht="46.5" customHeight="1" x14ac:dyDescent="0.25">
      <c r="B16" s="279" t="s">
        <v>130</v>
      </c>
      <c r="C16" s="279"/>
      <c r="D16" s="279"/>
      <c r="E16" s="279"/>
      <c r="F16" s="279"/>
      <c r="L16" s="5"/>
      <c r="M16" s="69"/>
      <c r="N16" s="69"/>
      <c r="O16" s="69"/>
      <c r="Q16" s="69"/>
      <c r="R16" s="69"/>
      <c r="S16" s="71"/>
    </row>
    <row r="17" spans="2:20" x14ac:dyDescent="0.25">
      <c r="B17" s="113"/>
      <c r="C17" s="113"/>
      <c r="D17" s="113"/>
      <c r="E17" s="113"/>
      <c r="L17" s="5"/>
      <c r="M17" s="69"/>
      <c r="N17" s="69"/>
      <c r="O17" s="69"/>
      <c r="Q17" s="69"/>
      <c r="R17" s="69"/>
      <c r="S17" s="71"/>
    </row>
    <row r="18" spans="2:20" ht="30" customHeight="1" x14ac:dyDescent="0.25">
      <c r="B18" s="279" t="s">
        <v>164</v>
      </c>
      <c r="C18" s="279"/>
      <c r="D18" s="279"/>
      <c r="E18" s="279"/>
      <c r="F18" s="279"/>
      <c r="L18" s="5"/>
      <c r="M18" s="69"/>
      <c r="N18" s="69"/>
      <c r="O18" s="69"/>
      <c r="Q18" s="69"/>
      <c r="R18" s="69"/>
      <c r="S18" s="71"/>
    </row>
    <row r="19" spans="2:20" ht="15" customHeight="1" x14ac:dyDescent="0.25">
      <c r="B19" s="287" t="s">
        <v>163</v>
      </c>
      <c r="C19" s="279"/>
      <c r="D19" s="279"/>
      <c r="E19" s="279"/>
      <c r="F19" s="279"/>
      <c r="L19" s="5"/>
      <c r="M19" s="69"/>
      <c r="N19" s="69"/>
      <c r="O19" s="69"/>
      <c r="Q19" s="69"/>
      <c r="R19" s="69"/>
      <c r="S19" s="71"/>
    </row>
    <row r="20" spans="2:20" ht="15" customHeight="1" x14ac:dyDescent="0.25">
      <c r="B20" s="205"/>
      <c r="C20" s="205"/>
      <c r="D20" s="205"/>
      <c r="E20" s="205"/>
      <c r="L20" s="5"/>
      <c r="M20" s="69"/>
      <c r="N20" s="69"/>
      <c r="O20" s="69"/>
      <c r="Q20" s="69"/>
      <c r="R20" s="69"/>
      <c r="S20" s="71"/>
    </row>
    <row r="21" spans="2:20" x14ac:dyDescent="0.25">
      <c r="B21" s="7" t="s">
        <v>109</v>
      </c>
      <c r="C21" s="106" t="s">
        <v>112</v>
      </c>
      <c r="D21" s="106" t="s">
        <v>113</v>
      </c>
      <c r="E21" s="113"/>
      <c r="L21" s="5"/>
      <c r="M21" s="69"/>
      <c r="N21" s="69"/>
      <c r="O21" s="69"/>
      <c r="Q21" s="69"/>
      <c r="R21" s="69"/>
      <c r="S21" s="71"/>
    </row>
    <row r="22" spans="2:20" x14ac:dyDescent="0.25">
      <c r="B22" s="273" t="s">
        <v>111</v>
      </c>
      <c r="C22" s="96" t="s">
        <v>114</v>
      </c>
      <c r="D22" s="96" t="s">
        <v>120</v>
      </c>
      <c r="E22" s="272"/>
      <c r="L22" s="5"/>
      <c r="M22" s="69"/>
      <c r="N22" s="69"/>
      <c r="O22" s="69"/>
      <c r="Q22" s="69"/>
      <c r="R22" s="69"/>
      <c r="S22" s="71"/>
    </row>
    <row r="23" spans="2:20" x14ac:dyDescent="0.25">
      <c r="B23" s="2" t="s">
        <v>115</v>
      </c>
      <c r="C23" s="96" t="s">
        <v>191</v>
      </c>
      <c r="D23" s="96" t="s">
        <v>190</v>
      </c>
      <c r="L23" s="5"/>
      <c r="M23" s="69"/>
      <c r="N23" s="69"/>
      <c r="O23" s="69"/>
      <c r="Q23" s="69"/>
      <c r="R23" s="69"/>
      <c r="S23" s="71"/>
    </row>
    <row r="24" spans="2:20" x14ac:dyDescent="0.25">
      <c r="C24" s="96"/>
      <c r="D24" s="96"/>
      <c r="L24" s="5"/>
      <c r="M24" s="69"/>
      <c r="N24" s="69"/>
      <c r="O24" s="69"/>
      <c r="Q24" s="69"/>
      <c r="R24" s="69"/>
      <c r="S24" s="71"/>
    </row>
    <row r="25" spans="2:20" x14ac:dyDescent="0.25">
      <c r="B25" s="274" t="s">
        <v>231</v>
      </c>
      <c r="C25" s="274"/>
      <c r="D25" s="274"/>
      <c r="E25" s="274"/>
      <c r="F25" s="274"/>
      <c r="G25" s="274"/>
      <c r="H25" s="274"/>
      <c r="L25" s="5"/>
      <c r="M25" s="69"/>
      <c r="N25" s="69"/>
      <c r="O25" s="69"/>
      <c r="Q25" s="69"/>
      <c r="R25" s="69"/>
      <c r="S25" s="71"/>
    </row>
    <row r="26" spans="2:20" x14ac:dyDescent="0.25">
      <c r="B26" s="254" t="s">
        <v>230</v>
      </c>
      <c r="C26" s="96"/>
      <c r="D26" s="96"/>
      <c r="L26" s="5"/>
      <c r="M26" s="69"/>
      <c r="N26" s="69"/>
      <c r="O26" s="69"/>
      <c r="Q26" s="69"/>
      <c r="R26" s="69"/>
      <c r="S26" s="71"/>
    </row>
    <row r="27" spans="2:20" x14ac:dyDescent="0.25">
      <c r="B27" s="10"/>
      <c r="C27" s="98"/>
      <c r="D27" s="98"/>
      <c r="E27" s="10"/>
      <c r="F27" s="10"/>
      <c r="G27" s="10"/>
      <c r="H27" s="10"/>
      <c r="I27" s="10"/>
      <c r="J27" s="10"/>
      <c r="K27" s="10"/>
      <c r="L27" s="10"/>
      <c r="M27" s="10"/>
      <c r="N27" s="10"/>
      <c r="O27" s="10"/>
      <c r="P27" s="10"/>
      <c r="Q27" s="10"/>
      <c r="R27" s="10"/>
      <c r="S27" s="28"/>
    </row>
    <row r="28" spans="2:20" ht="16.5" customHeight="1" x14ac:dyDescent="0.25">
      <c r="C28" s="42"/>
      <c r="D28" s="42"/>
      <c r="E28" s="29"/>
      <c r="F28" s="29"/>
      <c r="G28" s="29"/>
      <c r="H28" s="29"/>
      <c r="I28" s="29"/>
      <c r="J28" s="29"/>
      <c r="K28" s="29"/>
      <c r="L28" s="29"/>
      <c r="M28" s="29"/>
      <c r="N28" s="29"/>
      <c r="O28" s="29"/>
      <c r="P28" s="29"/>
      <c r="Q28" s="60" t="s">
        <v>90</v>
      </c>
      <c r="R28" s="51"/>
      <c r="S28" s="172"/>
    </row>
    <row r="29" spans="2:20" ht="15" customHeight="1" x14ac:dyDescent="0.25">
      <c r="B29" s="17" t="s">
        <v>39</v>
      </c>
      <c r="C29" s="100" t="s">
        <v>2</v>
      </c>
      <c r="D29" s="100" t="s">
        <v>34</v>
      </c>
      <c r="E29" s="148" t="s">
        <v>35</v>
      </c>
      <c r="F29" s="100" t="s">
        <v>36</v>
      </c>
      <c r="G29" s="283" t="s">
        <v>37</v>
      </c>
      <c r="H29" s="283"/>
      <c r="I29" s="119"/>
      <c r="J29" s="100"/>
      <c r="K29" s="100"/>
      <c r="L29" s="10"/>
      <c r="M29" s="10"/>
      <c r="N29" s="10"/>
      <c r="O29" s="48"/>
      <c r="P29" s="48"/>
      <c r="Q29" s="55" t="s">
        <v>88</v>
      </c>
      <c r="R29" s="53"/>
      <c r="S29" s="54"/>
      <c r="T29" s="52"/>
    </row>
    <row r="30" spans="2:20" ht="15" customHeight="1" x14ac:dyDescent="0.25">
      <c r="C30" s="147"/>
      <c r="D30" s="150"/>
      <c r="E30" s="150"/>
      <c r="F30" s="151"/>
      <c r="G30" s="288"/>
      <c r="H30" s="288"/>
      <c r="I30" s="288"/>
      <c r="J30" s="288"/>
      <c r="K30" s="42"/>
      <c r="L30" s="42"/>
      <c r="M30" s="42"/>
      <c r="N30" s="42"/>
      <c r="O30" s="46"/>
      <c r="P30" s="46"/>
      <c r="Q30" s="60"/>
      <c r="R30" s="51"/>
      <c r="S30" s="51"/>
      <c r="T30" s="52"/>
    </row>
    <row r="31" spans="2:20" ht="15" customHeight="1" x14ac:dyDescent="0.25">
      <c r="B31" s="66"/>
      <c r="C31" s="9"/>
      <c r="D31" s="149"/>
      <c r="E31" s="149"/>
      <c r="F31" s="9"/>
      <c r="G31" s="9"/>
      <c r="H31" s="9"/>
      <c r="I31" s="9"/>
      <c r="J31" s="9"/>
      <c r="K31" s="9"/>
      <c r="L31" s="9"/>
      <c r="M31" s="9"/>
      <c r="N31" s="9"/>
      <c r="O31" s="46"/>
      <c r="P31" s="46"/>
      <c r="T31" s="52"/>
    </row>
    <row r="32" spans="2:20" x14ac:dyDescent="0.25">
      <c r="D32" s="135"/>
      <c r="E32" s="135"/>
    </row>
    <row r="33" spans="4:5" ht="15" customHeight="1" x14ac:dyDescent="0.25">
      <c r="D33" s="135"/>
      <c r="E33" s="135"/>
    </row>
    <row r="34" spans="4:5" x14ac:dyDescent="0.25">
      <c r="D34" s="135"/>
      <c r="E34" s="164">
        <f>SUM(E30:E33)</f>
        <v>0</v>
      </c>
    </row>
    <row r="35" spans="4:5" x14ac:dyDescent="0.25">
      <c r="D35" s="135"/>
      <c r="E35" s="135"/>
    </row>
    <row r="36" spans="4:5" x14ac:dyDescent="0.25">
      <c r="D36" s="135"/>
      <c r="E36" s="135"/>
    </row>
    <row r="37" spans="4:5" x14ac:dyDescent="0.25">
      <c r="D37" s="135"/>
      <c r="E37" s="135"/>
    </row>
    <row r="38" spans="4:5" x14ac:dyDescent="0.25">
      <c r="D38" s="135"/>
      <c r="E38" s="135"/>
    </row>
    <row r="39" spans="4:5" x14ac:dyDescent="0.25">
      <c r="E39" s="135"/>
    </row>
  </sheetData>
  <mergeCells count="9">
    <mergeCell ref="G30:J30"/>
    <mergeCell ref="Q1:S1"/>
    <mergeCell ref="Q2:S2"/>
    <mergeCell ref="G29:H29"/>
    <mergeCell ref="B18:F18"/>
    <mergeCell ref="B14:F14"/>
    <mergeCell ref="B16:F16"/>
    <mergeCell ref="B19:F19"/>
    <mergeCell ref="B25:H25"/>
  </mergeCells>
  <hyperlinks>
    <hyperlink ref="B19" r:id="rId1" xr:uid="{00000000-0004-0000-2200-000000000000}"/>
  </hyperlinks>
  <printOptions horizontalCentered="1" gridLines="1"/>
  <pageMargins left="0" right="0" top="0.75" bottom="0.75" header="0.3" footer="0.3"/>
  <pageSetup scale="48" orientation="landscape" horizontalDpi="1200" verticalDpi="120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T35"/>
  <sheetViews>
    <sheetView topLeftCell="G1" zoomScale="90" zoomScaleNormal="90" workbookViewId="0">
      <selection activeCell="T8" sqref="T8"/>
    </sheetView>
  </sheetViews>
  <sheetFormatPr defaultColWidth="9.140625" defaultRowHeight="15" x14ac:dyDescent="0.25"/>
  <cols>
    <col min="1" max="1" width="9.140625" style="2" hidden="1" customWidth="1"/>
    <col min="2" max="2" width="53.28515625" style="2" customWidth="1"/>
    <col min="3" max="3" width="28.28515625" style="2" customWidth="1"/>
    <col min="4" max="4" width="13.7109375" style="2" customWidth="1"/>
    <col min="5" max="5" width="17" style="2" bestFit="1"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4.45" customHeight="1" x14ac:dyDescent="0.25">
      <c r="B1" s="8" t="s">
        <v>40</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54</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idden="1" x14ac:dyDescent="0.25">
      <c r="C7" s="115"/>
      <c r="D7" s="96"/>
      <c r="G7" s="195"/>
      <c r="H7" s="195"/>
      <c r="I7" s="196"/>
      <c r="J7" s="196">
        <v>43647</v>
      </c>
      <c r="K7" s="196"/>
      <c r="L7" s="197"/>
      <c r="M7" s="73"/>
      <c r="N7" s="84"/>
      <c r="O7" s="69"/>
      <c r="P7" s="156"/>
      <c r="Q7" s="69"/>
      <c r="R7" s="61"/>
      <c r="S7" s="71"/>
    </row>
    <row r="8" spans="1:20" ht="32.450000000000003" customHeight="1" x14ac:dyDescent="0.25">
      <c r="B8" s="2" t="s">
        <v>129</v>
      </c>
      <c r="C8" s="236" t="s">
        <v>123</v>
      </c>
      <c r="D8" s="96" t="s">
        <v>251</v>
      </c>
      <c r="E8" s="2" t="s">
        <v>216</v>
      </c>
      <c r="F8" s="2" t="s">
        <v>7</v>
      </c>
      <c r="G8" s="195">
        <v>2.81E-2</v>
      </c>
      <c r="H8" s="195">
        <v>0.1641</v>
      </c>
      <c r="I8" s="196">
        <v>44012</v>
      </c>
      <c r="J8" s="196">
        <v>44013</v>
      </c>
      <c r="K8" s="196">
        <v>43282</v>
      </c>
      <c r="L8" s="197" t="s">
        <v>217</v>
      </c>
      <c r="M8" s="73">
        <v>24552.38</v>
      </c>
      <c r="N8" s="84"/>
      <c r="O8" s="69">
        <f>M8+N8</f>
        <v>24552.38</v>
      </c>
      <c r="P8" s="156"/>
      <c r="Q8" s="69">
        <v>24552.38</v>
      </c>
      <c r="R8" s="61"/>
      <c r="S8" s="71">
        <f>Q8+R8</f>
        <v>24552.38</v>
      </c>
    </row>
    <row r="9" spans="1:20" x14ac:dyDescent="0.25">
      <c r="C9" s="97"/>
      <c r="D9" s="97"/>
      <c r="G9" s="128"/>
      <c r="H9" s="129"/>
      <c r="I9" s="121"/>
      <c r="J9" s="121"/>
      <c r="K9" s="121"/>
      <c r="L9" s="97"/>
      <c r="M9" s="32"/>
      <c r="N9" s="155"/>
      <c r="O9" s="25"/>
      <c r="P9" s="70"/>
      <c r="Q9" s="25"/>
      <c r="R9" s="25"/>
      <c r="S9" s="26"/>
    </row>
    <row r="10" spans="1:20" x14ac:dyDescent="0.25">
      <c r="C10" s="96"/>
      <c r="D10" s="96"/>
      <c r="I10" s="121"/>
      <c r="J10" s="121"/>
      <c r="K10" s="121"/>
      <c r="L10" s="5" t="s">
        <v>38</v>
      </c>
      <c r="M10" s="69">
        <f>SUM(M8:M9)</f>
        <v>24552.38</v>
      </c>
      <c r="N10" s="202">
        <f>SUM(N8:N9)</f>
        <v>0</v>
      </c>
      <c r="O10" s="69">
        <f>SUM(O8:O9)</f>
        <v>24552.38</v>
      </c>
      <c r="Q10" s="69">
        <f>SUM(Q8:Q9)</f>
        <v>24552.38</v>
      </c>
      <c r="R10" s="69">
        <f>SUM(R8:R9)</f>
        <v>0</v>
      </c>
      <c r="S10" s="71">
        <f>SUM(S8:S9)</f>
        <v>24552.38</v>
      </c>
    </row>
    <row r="11" spans="1:20" x14ac:dyDescent="0.25">
      <c r="C11" s="96"/>
      <c r="D11" s="96"/>
      <c r="I11" s="121"/>
      <c r="J11" s="121"/>
      <c r="K11" s="121"/>
      <c r="L11" s="5"/>
      <c r="M11" s="69"/>
      <c r="N11" s="69"/>
      <c r="O11" s="69"/>
      <c r="Q11" s="69"/>
      <c r="R11" s="69"/>
      <c r="S11" s="71"/>
    </row>
    <row r="12" spans="1:20" x14ac:dyDescent="0.25">
      <c r="B12" s="8" t="s">
        <v>126</v>
      </c>
      <c r="C12" s="96"/>
      <c r="D12" s="96"/>
      <c r="L12" s="5"/>
      <c r="M12" s="69"/>
      <c r="N12" s="69"/>
      <c r="O12" s="69"/>
      <c r="Q12" s="69"/>
      <c r="R12" s="69"/>
      <c r="S12" s="71"/>
    </row>
    <row r="13" spans="1:20" ht="29.25" customHeight="1" x14ac:dyDescent="0.25">
      <c r="B13" s="279" t="s">
        <v>127</v>
      </c>
      <c r="C13" s="279"/>
      <c r="D13" s="279"/>
      <c r="E13" s="279"/>
      <c r="F13" s="279"/>
      <c r="L13" s="5"/>
      <c r="M13" s="69"/>
      <c r="N13" s="69"/>
      <c r="O13" s="69"/>
      <c r="Q13" s="69"/>
      <c r="R13" s="69"/>
      <c r="S13" s="71"/>
    </row>
    <row r="14" spans="1:20" x14ac:dyDescent="0.25">
      <c r="C14" s="96"/>
      <c r="D14" s="96"/>
      <c r="L14" s="5"/>
      <c r="M14" s="69"/>
      <c r="N14" s="69"/>
      <c r="O14" s="69"/>
      <c r="Q14" s="69"/>
      <c r="R14" s="69"/>
      <c r="S14" s="71"/>
    </row>
    <row r="15" spans="1:20" ht="48.75" customHeight="1" x14ac:dyDescent="0.25">
      <c r="B15" s="279" t="s">
        <v>130</v>
      </c>
      <c r="C15" s="279"/>
      <c r="D15" s="279"/>
      <c r="E15" s="279"/>
      <c r="F15" s="279"/>
      <c r="L15" s="5"/>
      <c r="M15" s="69"/>
      <c r="N15" s="69"/>
      <c r="O15" s="69"/>
      <c r="Q15" s="69"/>
      <c r="R15" s="69"/>
      <c r="S15" s="71"/>
    </row>
    <row r="16" spans="1:20" x14ac:dyDescent="0.25">
      <c r="B16" s="203"/>
      <c r="C16" s="203"/>
      <c r="D16" s="203"/>
      <c r="E16" s="203"/>
      <c r="F16" s="203"/>
      <c r="L16" s="5"/>
      <c r="M16" s="69"/>
      <c r="N16" s="69"/>
      <c r="O16" s="69"/>
      <c r="Q16" s="69"/>
      <c r="R16" s="69"/>
      <c r="S16" s="71"/>
    </row>
    <row r="17" spans="2:20" ht="32.25" customHeight="1" x14ac:dyDescent="0.25">
      <c r="B17" s="279" t="s">
        <v>164</v>
      </c>
      <c r="C17" s="279"/>
      <c r="D17" s="279"/>
      <c r="E17" s="279"/>
      <c r="F17" s="279"/>
      <c r="L17" s="5"/>
      <c r="M17" s="69"/>
      <c r="N17" s="69"/>
      <c r="O17" s="69"/>
      <c r="Q17" s="69"/>
      <c r="R17" s="69"/>
      <c r="S17" s="71"/>
    </row>
    <row r="18" spans="2:20" ht="15" customHeight="1" x14ac:dyDescent="0.25">
      <c r="B18" s="287" t="s">
        <v>163</v>
      </c>
      <c r="C18" s="279"/>
      <c r="D18" s="279"/>
      <c r="E18" s="279"/>
      <c r="F18" s="279"/>
      <c r="L18" s="5"/>
      <c r="M18" s="69"/>
      <c r="N18" s="69"/>
      <c r="O18" s="69"/>
      <c r="Q18" s="69"/>
      <c r="R18" s="69"/>
      <c r="S18" s="71"/>
    </row>
    <row r="19" spans="2:20" ht="15" customHeight="1" x14ac:dyDescent="0.25">
      <c r="B19" s="205"/>
      <c r="C19" s="205"/>
      <c r="D19" s="205"/>
      <c r="E19" s="205"/>
      <c r="L19" s="5"/>
      <c r="M19" s="69"/>
      <c r="N19" s="69"/>
      <c r="O19" s="69"/>
      <c r="Q19" s="69"/>
      <c r="R19" s="69"/>
      <c r="S19" s="71"/>
    </row>
    <row r="20" spans="2:20" x14ac:dyDescent="0.25">
      <c r="B20" s="113"/>
      <c r="C20" s="113"/>
      <c r="D20" s="113"/>
      <c r="E20" s="113"/>
      <c r="L20" s="5"/>
      <c r="M20" s="69"/>
      <c r="N20" s="69"/>
      <c r="O20" s="69"/>
      <c r="Q20" s="69"/>
      <c r="R20" s="69"/>
      <c r="S20" s="71"/>
    </row>
    <row r="21" spans="2:20" x14ac:dyDescent="0.25">
      <c r="B21" s="7" t="s">
        <v>109</v>
      </c>
      <c r="C21" s="106" t="s">
        <v>112</v>
      </c>
      <c r="D21" s="106" t="s">
        <v>113</v>
      </c>
      <c r="E21" s="113"/>
      <c r="L21" s="5"/>
      <c r="M21" s="69"/>
      <c r="N21" s="69"/>
      <c r="O21" s="69"/>
      <c r="Q21" s="69"/>
      <c r="R21" s="69"/>
      <c r="S21" s="71"/>
    </row>
    <row r="22" spans="2:20" x14ac:dyDescent="0.25">
      <c r="B22" s="108" t="s">
        <v>111</v>
      </c>
      <c r="C22" s="96" t="s">
        <v>114</v>
      </c>
      <c r="D22" s="96" t="s">
        <v>120</v>
      </c>
      <c r="L22" s="5"/>
      <c r="M22" s="69"/>
      <c r="N22" s="69"/>
      <c r="O22" s="69"/>
      <c r="Q22" s="69"/>
      <c r="R22" s="69"/>
      <c r="S22" s="71"/>
    </row>
    <row r="23" spans="2:20" ht="15" customHeight="1" x14ac:dyDescent="0.25">
      <c r="B23" s="206"/>
      <c r="C23" s="96"/>
      <c r="D23" s="96"/>
      <c r="L23" s="5"/>
      <c r="M23" s="69"/>
      <c r="N23" s="69"/>
      <c r="O23" s="69"/>
      <c r="Q23" s="69"/>
      <c r="R23" s="69"/>
      <c r="S23" s="71"/>
    </row>
    <row r="24" spans="2:20" x14ac:dyDescent="0.25">
      <c r="B24" s="274" t="s">
        <v>231</v>
      </c>
      <c r="C24" s="274"/>
      <c r="D24" s="274"/>
      <c r="E24" s="274"/>
      <c r="F24" s="274"/>
      <c r="G24" s="274"/>
      <c r="H24" s="274"/>
      <c r="L24" s="5"/>
      <c r="M24" s="69"/>
      <c r="N24" s="69"/>
      <c r="O24" s="69"/>
      <c r="Q24" s="69"/>
      <c r="R24" s="69"/>
      <c r="S24" s="71"/>
    </row>
    <row r="25" spans="2:20" x14ac:dyDescent="0.25">
      <c r="B25" s="254" t="s">
        <v>230</v>
      </c>
      <c r="C25" s="96"/>
      <c r="D25" s="96"/>
      <c r="L25" s="5"/>
      <c r="M25" s="69"/>
      <c r="N25" s="69"/>
      <c r="O25" s="69"/>
      <c r="Q25" s="69"/>
      <c r="R25" s="69"/>
      <c r="S25" s="71"/>
    </row>
    <row r="26" spans="2:20" x14ac:dyDescent="0.25">
      <c r="B26" s="10"/>
      <c r="C26" s="10"/>
      <c r="D26" s="10"/>
      <c r="E26" s="10"/>
      <c r="F26" s="10"/>
      <c r="G26" s="10"/>
      <c r="H26" s="10"/>
      <c r="I26" s="10"/>
      <c r="J26" s="10"/>
      <c r="K26" s="10"/>
      <c r="L26" s="10"/>
      <c r="M26" s="10"/>
      <c r="N26" s="10"/>
      <c r="O26" s="10"/>
      <c r="P26" s="10"/>
      <c r="Q26" s="10"/>
      <c r="R26" s="10"/>
      <c r="S26" s="28"/>
    </row>
    <row r="27" spans="2:20" x14ac:dyDescent="0.25">
      <c r="P27" s="29"/>
      <c r="Q27" s="59" t="s">
        <v>90</v>
      </c>
      <c r="R27" s="52"/>
      <c r="S27" s="180"/>
    </row>
    <row r="28" spans="2:20" ht="15" customHeight="1" x14ac:dyDescent="0.25">
      <c r="B28" s="17" t="s">
        <v>39</v>
      </c>
      <c r="C28" s="100" t="s">
        <v>2</v>
      </c>
      <c r="D28" s="100"/>
      <c r="E28" s="100" t="s">
        <v>34</v>
      </c>
      <c r="F28" s="100" t="s">
        <v>35</v>
      </c>
      <c r="G28" s="125"/>
      <c r="H28" s="125"/>
      <c r="I28" s="119"/>
      <c r="J28" s="100"/>
      <c r="K28" s="100"/>
      <c r="L28" s="100" t="s">
        <v>36</v>
      </c>
      <c r="M28" s="100" t="s">
        <v>37</v>
      </c>
      <c r="N28" s="10"/>
      <c r="O28" s="10"/>
      <c r="P28" s="10"/>
      <c r="Q28" s="55" t="s">
        <v>88</v>
      </c>
      <c r="R28" s="55"/>
      <c r="S28" s="56"/>
    </row>
    <row r="29" spans="2:20" ht="15" customHeight="1" x14ac:dyDescent="0.25">
      <c r="B29" s="66"/>
      <c r="C29" s="9"/>
      <c r="D29" s="9"/>
      <c r="E29" s="9"/>
      <c r="F29" s="9"/>
      <c r="G29" s="9"/>
      <c r="H29" s="9"/>
      <c r="I29" s="9"/>
      <c r="J29" s="9"/>
      <c r="K29" s="9"/>
      <c r="L29" s="9"/>
      <c r="M29" s="9"/>
      <c r="Q29" s="59"/>
      <c r="R29" s="52"/>
      <c r="S29" s="52"/>
    </row>
    <row r="30" spans="2:20" ht="15" customHeight="1" x14ac:dyDescent="0.25">
      <c r="B30" s="66"/>
      <c r="C30" s="9"/>
      <c r="D30" s="9"/>
      <c r="E30" s="9"/>
      <c r="F30" s="9"/>
      <c r="G30" s="9"/>
      <c r="H30" s="9"/>
      <c r="I30" s="9"/>
      <c r="J30" s="9"/>
      <c r="K30" s="9"/>
      <c r="L30" s="9"/>
      <c r="M30" s="9"/>
      <c r="R30" s="52"/>
      <c r="S30" s="52"/>
    </row>
    <row r="31" spans="2:20" x14ac:dyDescent="0.25">
      <c r="B31" s="11"/>
      <c r="C31" s="9"/>
      <c r="D31" s="9"/>
      <c r="E31" s="9"/>
      <c r="N31" s="46"/>
      <c r="O31" s="46"/>
      <c r="P31" s="46"/>
      <c r="Q31" s="52"/>
      <c r="R31" s="52"/>
      <c r="S31" s="52"/>
      <c r="T31" s="52"/>
    </row>
    <row r="32" spans="2:20" x14ac:dyDescent="0.25">
      <c r="B32" s="11"/>
      <c r="C32" s="9"/>
      <c r="D32" s="9"/>
      <c r="E32" s="9"/>
      <c r="N32" s="46"/>
      <c r="O32" s="46"/>
      <c r="P32" s="46"/>
      <c r="Q32" s="52"/>
      <c r="R32" s="52"/>
      <c r="S32" s="52"/>
      <c r="T32" s="52"/>
    </row>
    <row r="33" spans="2:20" x14ac:dyDescent="0.25">
      <c r="B33" s="11"/>
      <c r="C33" s="9"/>
      <c r="D33" s="9"/>
      <c r="E33" s="9"/>
      <c r="N33" s="46"/>
      <c r="O33" s="46"/>
      <c r="P33" s="46"/>
      <c r="Q33" s="52"/>
      <c r="R33" s="52"/>
      <c r="S33" s="52"/>
      <c r="T33" s="52"/>
    </row>
    <row r="34" spans="2:20" x14ac:dyDescent="0.25">
      <c r="B34" s="11"/>
      <c r="C34" s="9"/>
      <c r="D34" s="9"/>
      <c r="E34" s="9"/>
      <c r="N34" s="46"/>
      <c r="O34" s="46"/>
      <c r="P34" s="46"/>
      <c r="Q34" s="52"/>
      <c r="R34" s="52"/>
      <c r="S34" s="52"/>
      <c r="T34" s="52"/>
    </row>
    <row r="35" spans="2:20" x14ac:dyDescent="0.25">
      <c r="B35" s="12"/>
      <c r="C35" s="13"/>
      <c r="D35" s="13"/>
      <c r="E35" s="14"/>
      <c r="F35" s="15"/>
      <c r="G35" s="15"/>
      <c r="H35" s="15"/>
      <c r="I35" s="15"/>
      <c r="J35" s="15"/>
      <c r="K35" s="15"/>
      <c r="L35" s="16"/>
      <c r="M35" s="31"/>
      <c r="N35" s="18"/>
      <c r="O35" s="18"/>
      <c r="P35" s="18"/>
      <c r="T35" s="52"/>
    </row>
  </sheetData>
  <mergeCells count="7">
    <mergeCell ref="B24:H24"/>
    <mergeCell ref="B18:F18"/>
    <mergeCell ref="Q2:S2"/>
    <mergeCell ref="Q1:S1"/>
    <mergeCell ref="B17:F17"/>
    <mergeCell ref="B13:F13"/>
    <mergeCell ref="B15:F15"/>
  </mergeCells>
  <hyperlinks>
    <hyperlink ref="B18" r:id="rId1" xr:uid="{00000000-0004-0000-2300-000000000000}"/>
  </hyperlinks>
  <printOptions horizontalCentered="1" gridLines="1"/>
  <pageMargins left="0" right="0" top="0.75" bottom="0.75" header="0.3" footer="0.3"/>
  <pageSetup scale="54" orientation="landscape" horizontalDpi="1200" verticalDpi="1200"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T38"/>
  <sheetViews>
    <sheetView topLeftCell="B1" zoomScale="90" zoomScaleNormal="90" workbookViewId="0">
      <selection activeCell="C2" sqref="C2"/>
    </sheetView>
  </sheetViews>
  <sheetFormatPr defaultColWidth="9.140625" defaultRowHeight="15" x14ac:dyDescent="0.25"/>
  <cols>
    <col min="1" max="1" width="5.7109375" style="2" hidden="1" customWidth="1"/>
    <col min="2" max="2" width="53.28515625" style="2" customWidth="1"/>
    <col min="3" max="3" width="23.1406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B1" s="8" t="s">
        <v>208</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207</v>
      </c>
      <c r="C3" s="8"/>
      <c r="D3" s="8"/>
      <c r="E3" s="8"/>
      <c r="P3" s="29"/>
      <c r="Q3" s="46"/>
      <c r="R3" s="30"/>
    </row>
    <row r="4" spans="1:20" ht="18.75" customHeight="1" x14ac:dyDescent="0.25">
      <c r="B4" s="8" t="s">
        <v>212</v>
      </c>
      <c r="M4" s="89" t="s">
        <v>28</v>
      </c>
      <c r="N4" s="89" t="s">
        <v>28</v>
      </c>
      <c r="O4" s="89" t="s">
        <v>28</v>
      </c>
      <c r="P4" s="156"/>
      <c r="Q4" s="93" t="s">
        <v>29</v>
      </c>
      <c r="R4" s="93" t="s">
        <v>31</v>
      </c>
      <c r="S4" s="93" t="s">
        <v>23</v>
      </c>
      <c r="T4" s="7"/>
    </row>
    <row r="5" spans="1:20" ht="15.75" thickBot="1" x14ac:dyDescent="0.3">
      <c r="G5" s="192" t="s">
        <v>213</v>
      </c>
      <c r="H5" s="192" t="s">
        <v>213</v>
      </c>
      <c r="M5" s="90" t="s">
        <v>27</v>
      </c>
      <c r="N5" s="90" t="s">
        <v>26</v>
      </c>
      <c r="O5" s="90" t="s">
        <v>25</v>
      </c>
      <c r="P5" s="156"/>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156"/>
      <c r="Q6" s="95"/>
      <c r="R6" s="101" t="s">
        <v>32</v>
      </c>
      <c r="S6" s="102" t="s">
        <v>33</v>
      </c>
    </row>
    <row r="7" spans="1:20" hidden="1" x14ac:dyDescent="0.25">
      <c r="B7" s="243"/>
      <c r="C7" s="115"/>
      <c r="D7" s="96" t="s">
        <v>246</v>
      </c>
      <c r="F7" s="2" t="s">
        <v>7</v>
      </c>
      <c r="G7" s="195">
        <v>2.7699999999999999E-2</v>
      </c>
      <c r="H7" s="195">
        <v>0.15060000000000001</v>
      </c>
      <c r="I7" s="196">
        <v>43646</v>
      </c>
      <c r="J7" s="196">
        <v>43647</v>
      </c>
      <c r="K7" s="196">
        <v>43647</v>
      </c>
      <c r="L7" s="197" t="s">
        <v>161</v>
      </c>
      <c r="M7" s="82"/>
      <c r="N7" s="70"/>
      <c r="O7" s="70"/>
      <c r="P7" s="70"/>
      <c r="Q7" s="70"/>
      <c r="R7" s="70"/>
      <c r="S7" s="71"/>
    </row>
    <row r="8" spans="1:20" ht="17.45" customHeight="1" x14ac:dyDescent="0.25">
      <c r="B8" s="284" t="s">
        <v>209</v>
      </c>
      <c r="C8" s="267" t="s">
        <v>204</v>
      </c>
      <c r="D8" s="36" t="s">
        <v>170</v>
      </c>
      <c r="E8" s="36" t="s">
        <v>210</v>
      </c>
      <c r="F8" s="36" t="s">
        <v>7</v>
      </c>
      <c r="G8" s="268">
        <v>2.81E-2</v>
      </c>
      <c r="H8" s="268">
        <v>0.1641</v>
      </c>
      <c r="I8" s="269">
        <v>43708</v>
      </c>
      <c r="J8" s="269">
        <v>43738</v>
      </c>
      <c r="K8" s="269">
        <v>42644</v>
      </c>
      <c r="L8" s="36" t="s">
        <v>211</v>
      </c>
      <c r="M8" s="263">
        <v>14593.34</v>
      </c>
      <c r="N8" s="70"/>
      <c r="O8" s="262">
        <f>M8+N9</f>
        <v>14593.34</v>
      </c>
      <c r="P8" s="70"/>
      <c r="Q8" s="262">
        <v>14200</v>
      </c>
      <c r="R8" s="70"/>
      <c r="S8" s="264">
        <f>Q8+R9</f>
        <v>14200</v>
      </c>
    </row>
    <row r="9" spans="1:20" ht="15.6" customHeight="1" x14ac:dyDescent="0.25">
      <c r="B9" s="284"/>
      <c r="C9" s="267"/>
      <c r="D9" s="36"/>
      <c r="E9" s="36"/>
      <c r="F9" s="36"/>
      <c r="G9" s="268"/>
      <c r="H9" s="268"/>
      <c r="I9" s="269"/>
      <c r="J9" s="269"/>
      <c r="K9" s="269"/>
      <c r="L9" s="36"/>
      <c r="N9" s="70"/>
      <c r="P9" s="70"/>
      <c r="R9" s="70"/>
      <c r="S9" s="27"/>
    </row>
    <row r="10" spans="1:20" ht="15.6" customHeight="1" x14ac:dyDescent="0.25">
      <c r="B10" s="284" t="s">
        <v>209</v>
      </c>
      <c r="C10" s="267" t="s">
        <v>204</v>
      </c>
      <c r="D10" s="36" t="s">
        <v>170</v>
      </c>
      <c r="E10" s="36" t="s">
        <v>260</v>
      </c>
      <c r="F10" s="36" t="s">
        <v>7</v>
      </c>
      <c r="G10" s="268">
        <v>2.81E-2</v>
      </c>
      <c r="H10" s="268">
        <v>0.1641</v>
      </c>
      <c r="I10" s="269">
        <v>44074</v>
      </c>
      <c r="J10" s="269">
        <v>44104</v>
      </c>
      <c r="K10" s="269">
        <v>42644</v>
      </c>
      <c r="L10" s="36" t="s">
        <v>261</v>
      </c>
      <c r="M10" s="263">
        <v>484272.32</v>
      </c>
      <c r="N10" s="70"/>
      <c r="O10" s="262">
        <f>M10+N11</f>
        <v>484272.32</v>
      </c>
      <c r="P10" s="70"/>
      <c r="Q10" s="70">
        <f>5850+23272</f>
        <v>29122</v>
      </c>
      <c r="R10" s="70"/>
      <c r="S10" s="264">
        <f>Q10+R11</f>
        <v>29122</v>
      </c>
    </row>
    <row r="11" spans="1:20" x14ac:dyDescent="0.25">
      <c r="B11" s="284"/>
      <c r="C11" s="267"/>
      <c r="D11" s="36"/>
      <c r="E11" s="36"/>
      <c r="F11" s="36"/>
      <c r="G11" s="268"/>
      <c r="H11" s="268"/>
      <c r="I11" s="269"/>
      <c r="J11" s="269"/>
      <c r="K11" s="269"/>
      <c r="L11" s="36"/>
      <c r="N11" s="29"/>
      <c r="P11" s="29"/>
      <c r="Q11" s="29"/>
      <c r="R11" s="29"/>
      <c r="S11" s="264">
        <f>Q11+R11</f>
        <v>0</v>
      </c>
    </row>
    <row r="12" spans="1:20" x14ac:dyDescent="0.25">
      <c r="B12" s="260"/>
      <c r="C12" s="248"/>
      <c r="D12" s="97"/>
      <c r="E12" s="97"/>
      <c r="F12" s="97"/>
      <c r="G12" s="214"/>
      <c r="H12" s="214"/>
      <c r="I12" s="261"/>
      <c r="J12" s="261"/>
      <c r="K12" s="261"/>
      <c r="L12" s="97"/>
      <c r="M12" s="265"/>
      <c r="N12" s="10"/>
      <c r="O12" s="266"/>
      <c r="P12" s="29"/>
      <c r="Q12" s="10"/>
      <c r="R12" s="10"/>
      <c r="S12" s="28"/>
    </row>
    <row r="13" spans="1:20" x14ac:dyDescent="0.25">
      <c r="C13" s="97"/>
      <c r="D13" s="97"/>
      <c r="G13" s="128"/>
      <c r="H13" s="128"/>
      <c r="I13" s="121"/>
      <c r="J13" s="121"/>
      <c r="K13" s="121"/>
      <c r="L13" s="21" t="s">
        <v>38</v>
      </c>
      <c r="M13" s="69">
        <f>SUM(M8:M12)</f>
        <v>498865.66000000003</v>
      </c>
      <c r="N13" s="69">
        <f>SUM(N9:N12)</f>
        <v>0</v>
      </c>
      <c r="O13" s="69">
        <f>SUM(O8:O12)</f>
        <v>498865.66000000003</v>
      </c>
      <c r="P13" s="69"/>
      <c r="Q13" s="69">
        <f>SUM(Q8:Q12)</f>
        <v>43322</v>
      </c>
      <c r="R13" s="69">
        <f>SUM(R9:R12)</f>
        <v>0</v>
      </c>
      <c r="S13" s="71">
        <f>SUM(S8:S12)</f>
        <v>43322</v>
      </c>
    </row>
    <row r="14" spans="1:20" x14ac:dyDescent="0.25">
      <c r="C14" s="97"/>
      <c r="D14" s="97"/>
      <c r="G14" s="128"/>
      <c r="H14" s="128"/>
      <c r="I14" s="121"/>
      <c r="J14" s="121"/>
      <c r="K14" s="121"/>
      <c r="L14" s="21"/>
      <c r="M14" s="69"/>
      <c r="N14" s="69"/>
      <c r="O14" s="69"/>
      <c r="P14" s="69"/>
      <c r="Q14" s="69"/>
      <c r="R14" s="69"/>
      <c r="S14" s="71"/>
    </row>
    <row r="15" spans="1:20" x14ac:dyDescent="0.25">
      <c r="C15" s="97"/>
      <c r="D15" s="97"/>
      <c r="G15" s="128"/>
      <c r="H15" s="128"/>
      <c r="I15" s="121"/>
      <c r="J15" s="121"/>
      <c r="K15" s="121"/>
      <c r="L15" s="21"/>
      <c r="M15" s="69"/>
      <c r="N15" s="69"/>
      <c r="O15" s="69"/>
      <c r="P15" s="69"/>
      <c r="Q15" s="69"/>
      <c r="R15" s="69"/>
      <c r="S15" s="71"/>
    </row>
    <row r="16" spans="1:20" x14ac:dyDescent="0.25">
      <c r="B16" s="8" t="s">
        <v>126</v>
      </c>
      <c r="C16" s="96"/>
      <c r="D16" s="96"/>
      <c r="S16" s="27"/>
    </row>
    <row r="17" spans="2:20" ht="33.75" customHeight="1" x14ac:dyDescent="0.25">
      <c r="B17" s="279" t="s">
        <v>127</v>
      </c>
      <c r="C17" s="279"/>
      <c r="D17" s="279"/>
      <c r="E17" s="279"/>
      <c r="F17" s="279"/>
      <c r="S17" s="27"/>
    </row>
    <row r="18" spans="2:20" x14ac:dyDescent="0.25">
      <c r="C18" s="96"/>
      <c r="D18" s="96"/>
      <c r="S18" s="27"/>
    </row>
    <row r="19" spans="2:20" ht="50.25" customHeight="1" x14ac:dyDescent="0.25">
      <c r="B19" s="279" t="s">
        <v>130</v>
      </c>
      <c r="C19" s="279"/>
      <c r="D19" s="279"/>
      <c r="E19" s="279"/>
      <c r="F19" s="279"/>
      <c r="S19" s="27"/>
    </row>
    <row r="20" spans="2:20" x14ac:dyDescent="0.25">
      <c r="B20" s="242"/>
      <c r="C20" s="242"/>
      <c r="D20" s="242"/>
      <c r="E20" s="242"/>
      <c r="S20" s="27"/>
    </row>
    <row r="21" spans="2:20" ht="32.25" customHeight="1" x14ac:dyDescent="0.25">
      <c r="B21" s="279" t="s">
        <v>164</v>
      </c>
      <c r="C21" s="279"/>
      <c r="D21" s="279"/>
      <c r="E21" s="279"/>
      <c r="F21" s="279"/>
      <c r="S21" s="27"/>
    </row>
    <row r="22" spans="2:20" ht="15" customHeight="1" x14ac:dyDescent="0.25">
      <c r="B22" s="287" t="s">
        <v>163</v>
      </c>
      <c r="C22" s="279"/>
      <c r="D22" s="279"/>
      <c r="E22" s="279"/>
      <c r="F22" s="279"/>
      <c r="S22" s="27"/>
    </row>
    <row r="23" spans="2:20" ht="15" customHeight="1" x14ac:dyDescent="0.25">
      <c r="B23" s="242"/>
      <c r="C23" s="242"/>
      <c r="D23" s="242"/>
      <c r="E23" s="242"/>
      <c r="S23" s="27"/>
    </row>
    <row r="24" spans="2:20" x14ac:dyDescent="0.25">
      <c r="B24" s="7" t="s">
        <v>109</v>
      </c>
      <c r="C24" s="106" t="s">
        <v>112</v>
      </c>
      <c r="D24" s="106" t="s">
        <v>113</v>
      </c>
      <c r="E24" s="242"/>
      <c r="S24" s="27"/>
    </row>
    <row r="25" spans="2:20" x14ac:dyDescent="0.25">
      <c r="B25" s="2" t="s">
        <v>185</v>
      </c>
      <c r="C25" s="96" t="s">
        <v>136</v>
      </c>
      <c r="D25" s="96" t="s">
        <v>151</v>
      </c>
      <c r="E25" s="242"/>
      <c r="S25" s="27"/>
    </row>
    <row r="26" spans="2:20" ht="15.75" x14ac:dyDescent="0.25">
      <c r="B26" s="206"/>
      <c r="C26" s="97"/>
      <c r="D26" s="97"/>
      <c r="S26" s="27"/>
    </row>
    <row r="27" spans="2:20" x14ac:dyDescent="0.25">
      <c r="B27" s="274" t="s">
        <v>231</v>
      </c>
      <c r="C27" s="274"/>
      <c r="D27" s="274"/>
      <c r="E27" s="274"/>
      <c r="F27" s="274"/>
      <c r="G27" s="274"/>
      <c r="H27" s="274"/>
      <c r="S27" s="27"/>
    </row>
    <row r="28" spans="2:20" x14ac:dyDescent="0.25">
      <c r="B28" s="254" t="s">
        <v>230</v>
      </c>
      <c r="C28" s="96"/>
      <c r="D28" s="96"/>
      <c r="S28" s="27"/>
    </row>
    <row r="29" spans="2:20" x14ac:dyDescent="0.25">
      <c r="B29" s="230"/>
      <c r="C29" s="98"/>
      <c r="D29" s="98"/>
      <c r="E29" s="10"/>
      <c r="F29" s="10"/>
      <c r="G29" s="10"/>
      <c r="H29" s="10"/>
      <c r="I29" s="10"/>
      <c r="J29" s="10"/>
      <c r="K29" s="10"/>
      <c r="L29" s="10"/>
      <c r="M29" s="10"/>
      <c r="N29" s="10"/>
      <c r="O29" s="10"/>
      <c r="P29" s="10"/>
      <c r="Q29" s="10"/>
      <c r="R29" s="10"/>
      <c r="S29" s="28"/>
    </row>
    <row r="30" spans="2:20" x14ac:dyDescent="0.25">
      <c r="B30" s="201"/>
      <c r="C30" s="97"/>
      <c r="D30" s="97"/>
      <c r="Q30" s="60" t="s">
        <v>90</v>
      </c>
      <c r="R30" s="51"/>
      <c r="S30" s="173"/>
    </row>
    <row r="31" spans="2:20" x14ac:dyDescent="0.25">
      <c r="B31" s="17" t="s">
        <v>39</v>
      </c>
      <c r="C31" s="244" t="s">
        <v>2</v>
      </c>
      <c r="D31" s="244"/>
      <c r="E31" s="244" t="s">
        <v>34</v>
      </c>
      <c r="F31" s="244" t="s">
        <v>35</v>
      </c>
      <c r="G31" s="244"/>
      <c r="H31" s="244"/>
      <c r="I31" s="244"/>
      <c r="J31" s="244"/>
      <c r="K31" s="244"/>
      <c r="L31" s="244" t="s">
        <v>36</v>
      </c>
      <c r="M31" s="244" t="s">
        <v>37</v>
      </c>
      <c r="N31" s="48"/>
      <c r="O31" s="48"/>
      <c r="P31" s="48"/>
      <c r="Q31" s="55" t="s">
        <v>88</v>
      </c>
      <c r="R31" s="53"/>
      <c r="S31" s="54"/>
      <c r="T31" s="52"/>
    </row>
    <row r="32" spans="2:20" ht="15" customHeight="1" x14ac:dyDescent="0.25">
      <c r="B32" s="66"/>
      <c r="C32" s="156"/>
      <c r="D32" s="156"/>
      <c r="E32" s="156"/>
      <c r="F32" s="156"/>
      <c r="G32" s="156"/>
      <c r="H32" s="156"/>
      <c r="I32" s="156"/>
      <c r="J32" s="156"/>
      <c r="K32" s="156"/>
      <c r="L32" s="156"/>
      <c r="M32" s="156"/>
      <c r="N32" s="46"/>
      <c r="O32" s="46"/>
      <c r="P32" s="46"/>
      <c r="T32" s="52"/>
    </row>
    <row r="33" spans="2:20" ht="15" customHeight="1" x14ac:dyDescent="0.25">
      <c r="B33" s="66"/>
      <c r="C33" s="156"/>
      <c r="D33" s="156"/>
      <c r="E33" s="156"/>
      <c r="F33" s="156"/>
      <c r="G33" s="156"/>
      <c r="H33" s="156"/>
      <c r="I33" s="156"/>
      <c r="J33" s="156"/>
      <c r="K33" s="156"/>
      <c r="L33" s="156"/>
      <c r="M33" s="156"/>
      <c r="N33" s="46"/>
      <c r="O33" s="46"/>
      <c r="P33" s="46"/>
      <c r="Q33" s="60"/>
      <c r="R33" s="51"/>
      <c r="S33" s="51"/>
      <c r="T33" s="52"/>
    </row>
    <row r="34" spans="2:20" ht="15" customHeight="1" x14ac:dyDescent="0.25">
      <c r="B34" s="11"/>
      <c r="C34" s="156"/>
      <c r="D34" s="156"/>
      <c r="E34" s="156"/>
      <c r="R34" s="52"/>
      <c r="S34" s="52"/>
      <c r="T34" s="52"/>
    </row>
    <row r="35" spans="2:20" x14ac:dyDescent="0.25">
      <c r="B35" s="12"/>
      <c r="C35" s="13"/>
      <c r="D35" s="13"/>
      <c r="E35" s="41"/>
      <c r="F35" s="15"/>
      <c r="G35" s="15"/>
      <c r="H35" s="15"/>
      <c r="I35" s="15"/>
      <c r="J35" s="15"/>
      <c r="K35" s="15"/>
      <c r="L35" s="16"/>
      <c r="M35" s="20"/>
      <c r="N35" s="18"/>
      <c r="O35" s="18"/>
      <c r="P35" s="18"/>
    </row>
    <row r="36" spans="2:20" x14ac:dyDescent="0.25">
      <c r="B36" s="12"/>
      <c r="C36" s="13"/>
      <c r="D36" s="13"/>
      <c r="E36" s="41"/>
      <c r="F36" s="15"/>
      <c r="G36" s="15"/>
      <c r="H36" s="15"/>
      <c r="I36" s="15"/>
      <c r="J36" s="15"/>
      <c r="K36" s="15"/>
      <c r="L36" s="16"/>
      <c r="M36" s="20"/>
      <c r="N36" s="18"/>
      <c r="O36" s="18"/>
      <c r="P36" s="18"/>
    </row>
    <row r="37" spans="2:20" x14ac:dyDescent="0.25">
      <c r="B37" s="12"/>
      <c r="C37" s="13"/>
      <c r="D37" s="13"/>
      <c r="E37" s="41"/>
      <c r="F37" s="15"/>
      <c r="G37" s="15"/>
      <c r="H37" s="15"/>
      <c r="I37" s="15"/>
      <c r="J37" s="15"/>
      <c r="K37" s="15"/>
      <c r="L37" s="16"/>
      <c r="M37" s="20"/>
      <c r="N37" s="18"/>
      <c r="O37" s="18"/>
      <c r="P37" s="18"/>
    </row>
    <row r="38" spans="2:20" x14ac:dyDescent="0.25">
      <c r="B38" s="12"/>
      <c r="C38" s="13"/>
      <c r="D38" s="13"/>
      <c r="E38" s="41"/>
      <c r="F38" s="15"/>
      <c r="G38" s="15"/>
      <c r="H38" s="15"/>
      <c r="I38" s="15"/>
      <c r="J38" s="15"/>
      <c r="K38" s="15"/>
      <c r="L38" s="16"/>
      <c r="M38" s="20"/>
      <c r="N38" s="18"/>
      <c r="O38" s="18"/>
      <c r="P38" s="18"/>
    </row>
  </sheetData>
  <mergeCells count="9">
    <mergeCell ref="B27:H27"/>
    <mergeCell ref="B21:F21"/>
    <mergeCell ref="B22:F22"/>
    <mergeCell ref="Q1:S1"/>
    <mergeCell ref="Q2:S2"/>
    <mergeCell ref="B8:B9"/>
    <mergeCell ref="B17:F17"/>
    <mergeCell ref="B19:F19"/>
    <mergeCell ref="B10:B11"/>
  </mergeCells>
  <hyperlinks>
    <hyperlink ref="B22" r:id="rId1" xr:uid="{00000000-0004-0000-2400-000000000000}"/>
  </hyperlinks>
  <printOptions horizontalCentered="1" gridLines="1"/>
  <pageMargins left="0" right="0" top="0.75" bottom="0.75" header="0.3" footer="0.3"/>
  <pageSetup scale="49" orientation="landscape"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T34"/>
  <sheetViews>
    <sheetView topLeftCell="K1" zoomScale="90" zoomScaleNormal="90" workbookViewId="0">
      <selection activeCell="M8" sqref="M8"/>
    </sheetView>
  </sheetViews>
  <sheetFormatPr defaultColWidth="9.140625" defaultRowHeight="15" x14ac:dyDescent="0.25"/>
  <cols>
    <col min="1" max="1" width="5.7109375" style="2" hidden="1" customWidth="1"/>
    <col min="2" max="2" width="53.28515625" style="2" customWidth="1"/>
    <col min="3" max="3" width="23.1406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4.45" customHeight="1" x14ac:dyDescent="0.25">
      <c r="B1" s="8" t="s">
        <v>226</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227</v>
      </c>
      <c r="C3" s="8"/>
      <c r="D3" s="8"/>
      <c r="E3" s="8"/>
      <c r="P3" s="29"/>
      <c r="Q3" s="46"/>
      <c r="R3" s="30"/>
    </row>
    <row r="4" spans="1:20" x14ac:dyDescent="0.25">
      <c r="B4" s="8" t="s">
        <v>238</v>
      </c>
      <c r="M4" s="89" t="s">
        <v>28</v>
      </c>
      <c r="N4" s="89" t="s">
        <v>28</v>
      </c>
      <c r="O4" s="89" t="s">
        <v>28</v>
      </c>
      <c r="P4" s="156"/>
      <c r="Q4" s="93" t="s">
        <v>29</v>
      </c>
      <c r="R4" s="93" t="s">
        <v>31</v>
      </c>
      <c r="S4" s="93" t="s">
        <v>23</v>
      </c>
      <c r="T4" s="7"/>
    </row>
    <row r="5" spans="1:20" ht="15.75" thickBot="1" x14ac:dyDescent="0.3">
      <c r="G5" s="192" t="s">
        <v>213</v>
      </c>
      <c r="H5" s="192" t="s">
        <v>213</v>
      </c>
      <c r="M5" s="90" t="s">
        <v>27</v>
      </c>
      <c r="N5" s="90" t="s">
        <v>26</v>
      </c>
      <c r="O5" s="90" t="s">
        <v>25</v>
      </c>
      <c r="P5" s="156"/>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156"/>
      <c r="Q6" s="95"/>
      <c r="R6" s="101" t="s">
        <v>32</v>
      </c>
      <c r="S6" s="102" t="s">
        <v>33</v>
      </c>
    </row>
    <row r="7" spans="1:20" ht="37.5" customHeight="1" x14ac:dyDescent="0.25">
      <c r="B7" s="2" t="s">
        <v>129</v>
      </c>
      <c r="C7" s="248" t="s">
        <v>123</v>
      </c>
      <c r="D7" s="97" t="s">
        <v>251</v>
      </c>
      <c r="E7" s="2" t="s">
        <v>216</v>
      </c>
      <c r="F7" s="2" t="s">
        <v>7</v>
      </c>
      <c r="G7" s="195">
        <v>2.81E-2</v>
      </c>
      <c r="H7" s="195">
        <v>0.1641</v>
      </c>
      <c r="I7" s="196">
        <v>44012</v>
      </c>
      <c r="J7" s="196">
        <v>44013</v>
      </c>
      <c r="K7" s="196">
        <v>43647</v>
      </c>
      <c r="L7" s="197" t="s">
        <v>217</v>
      </c>
      <c r="M7" s="82">
        <v>4464.07</v>
      </c>
      <c r="N7" s="70"/>
      <c r="O7" s="70">
        <f>M7+N7</f>
        <v>4464.07</v>
      </c>
      <c r="P7" s="70"/>
      <c r="Q7" s="70">
        <v>4464.07</v>
      </c>
      <c r="R7" s="70"/>
      <c r="S7" s="71">
        <f>Q7+R7</f>
        <v>4464.07</v>
      </c>
    </row>
    <row r="8" spans="1:20" ht="24" customHeight="1" x14ac:dyDescent="0.25">
      <c r="B8" s="284" t="s">
        <v>256</v>
      </c>
      <c r="C8" s="248" t="s">
        <v>204</v>
      </c>
      <c r="D8" s="2" t="s">
        <v>205</v>
      </c>
      <c r="E8" s="2" t="s">
        <v>258</v>
      </c>
      <c r="F8" s="2" t="s">
        <v>7</v>
      </c>
      <c r="G8" s="195">
        <v>2.81E-2</v>
      </c>
      <c r="H8" s="195">
        <v>0.1641</v>
      </c>
      <c r="I8" s="121">
        <v>44043</v>
      </c>
      <c r="J8" s="121">
        <v>44058</v>
      </c>
      <c r="K8" s="121">
        <v>40756</v>
      </c>
      <c r="L8" s="97" t="s">
        <v>273</v>
      </c>
      <c r="M8" s="82">
        <v>549761</v>
      </c>
      <c r="N8" s="70"/>
      <c r="O8" s="70">
        <f>M8+N8</f>
        <v>549761</v>
      </c>
      <c r="P8" s="70"/>
      <c r="Q8" s="70">
        <v>235420.26</v>
      </c>
      <c r="R8" s="70"/>
      <c r="S8" s="71">
        <f>Q8+R8</f>
        <v>235420.26</v>
      </c>
    </row>
    <row r="9" spans="1:20" ht="15.6" customHeight="1" x14ac:dyDescent="0.25">
      <c r="B9" s="284"/>
      <c r="C9" s="259"/>
      <c r="G9" s="128"/>
      <c r="H9" s="128"/>
      <c r="I9" s="121"/>
      <c r="J9" s="121"/>
      <c r="K9" s="121"/>
      <c r="M9" s="24"/>
      <c r="N9" s="25"/>
      <c r="O9" s="25"/>
      <c r="P9" s="70"/>
      <c r="Q9" s="25"/>
      <c r="R9" s="25"/>
      <c r="S9" s="26"/>
    </row>
    <row r="10" spans="1:20" x14ac:dyDescent="0.25">
      <c r="C10" s="97"/>
      <c r="D10" s="97"/>
      <c r="G10" s="128"/>
      <c r="H10" s="128"/>
      <c r="I10" s="121"/>
      <c r="J10" s="121"/>
      <c r="K10" s="121" t="s">
        <v>100</v>
      </c>
      <c r="L10" s="21" t="s">
        <v>38</v>
      </c>
      <c r="M10" s="69">
        <f>SUM(M7:M8)</f>
        <v>554225.06999999995</v>
      </c>
      <c r="N10" s="69">
        <f>SUM(N7:N8)</f>
        <v>0</v>
      </c>
      <c r="O10" s="69">
        <f>SUM(O7:O8)</f>
        <v>554225.06999999995</v>
      </c>
      <c r="P10" s="69"/>
      <c r="Q10" s="69">
        <f>SUM(Q7:Q8)</f>
        <v>239884.33000000002</v>
      </c>
      <c r="R10" s="69">
        <f>SUM(R7:R8)</f>
        <v>0</v>
      </c>
      <c r="S10" s="23">
        <f>SUM(S7:S8)</f>
        <v>239884.33000000002</v>
      </c>
    </row>
    <row r="11" spans="1:20" x14ac:dyDescent="0.25">
      <c r="C11" s="97"/>
      <c r="D11" s="97"/>
      <c r="G11" s="128"/>
      <c r="H11" s="128"/>
      <c r="I11" s="121"/>
      <c r="J11" s="121"/>
      <c r="K11" s="121"/>
      <c r="L11" s="21"/>
      <c r="M11" s="69"/>
      <c r="N11" s="69"/>
      <c r="O11" s="69"/>
      <c r="P11" s="69"/>
      <c r="Q11" s="69"/>
      <c r="R11" s="69"/>
      <c r="S11" s="71"/>
    </row>
    <row r="12" spans="1:20" x14ac:dyDescent="0.25">
      <c r="B12" s="8" t="s">
        <v>126</v>
      </c>
      <c r="C12" s="96"/>
      <c r="D12" s="96"/>
      <c r="S12" s="27"/>
    </row>
    <row r="13" spans="1:20" ht="33.75" customHeight="1" x14ac:dyDescent="0.25">
      <c r="B13" s="279" t="s">
        <v>127</v>
      </c>
      <c r="C13" s="279"/>
      <c r="D13" s="279"/>
      <c r="E13" s="279"/>
      <c r="F13" s="279"/>
      <c r="S13" s="27"/>
    </row>
    <row r="14" spans="1:20" x14ac:dyDescent="0.25">
      <c r="C14" s="96"/>
      <c r="D14" s="96"/>
      <c r="S14" s="27"/>
    </row>
    <row r="15" spans="1:20" ht="50.25" customHeight="1" x14ac:dyDescent="0.25">
      <c r="B15" s="279" t="s">
        <v>130</v>
      </c>
      <c r="C15" s="279"/>
      <c r="D15" s="279"/>
      <c r="E15" s="279"/>
      <c r="F15" s="279"/>
      <c r="S15" s="27"/>
    </row>
    <row r="16" spans="1:20" x14ac:dyDescent="0.25">
      <c r="B16" s="249"/>
      <c r="C16" s="249"/>
      <c r="D16" s="249"/>
      <c r="E16" s="249"/>
      <c r="S16" s="27"/>
    </row>
    <row r="17" spans="2:20" ht="32.25" customHeight="1" x14ac:dyDescent="0.25">
      <c r="B17" s="279" t="s">
        <v>164</v>
      </c>
      <c r="C17" s="279"/>
      <c r="D17" s="279"/>
      <c r="E17" s="279"/>
      <c r="F17" s="279"/>
      <c r="S17" s="27"/>
    </row>
    <row r="18" spans="2:20" ht="15" customHeight="1" x14ac:dyDescent="0.25">
      <c r="B18" s="287" t="s">
        <v>163</v>
      </c>
      <c r="C18" s="279"/>
      <c r="D18" s="279"/>
      <c r="E18" s="279"/>
      <c r="F18" s="279"/>
      <c r="S18" s="27"/>
    </row>
    <row r="19" spans="2:20" ht="15" customHeight="1" x14ac:dyDescent="0.25">
      <c r="B19" s="249"/>
      <c r="C19" s="249"/>
      <c r="D19" s="249"/>
      <c r="E19" s="249"/>
      <c r="S19" s="27"/>
    </row>
    <row r="20" spans="2:20" x14ac:dyDescent="0.25">
      <c r="B20" s="7" t="s">
        <v>109</v>
      </c>
      <c r="C20" s="106" t="s">
        <v>112</v>
      </c>
      <c r="D20" s="106" t="s">
        <v>113</v>
      </c>
      <c r="E20" s="249"/>
      <c r="S20" s="27"/>
    </row>
    <row r="21" spans="2:20" x14ac:dyDescent="0.25">
      <c r="B21" s="2" t="s">
        <v>185</v>
      </c>
      <c r="C21" s="96" t="s">
        <v>136</v>
      </c>
      <c r="D21" s="96" t="s">
        <v>151</v>
      </c>
      <c r="E21" s="249"/>
      <c r="S21" s="27"/>
    </row>
    <row r="22" spans="2:20" ht="15.75" x14ac:dyDescent="0.25">
      <c r="B22" s="206"/>
      <c r="C22" s="97"/>
      <c r="D22" s="97"/>
      <c r="S22" s="27"/>
    </row>
    <row r="23" spans="2:20" x14ac:dyDescent="0.25">
      <c r="B23" s="274" t="s">
        <v>231</v>
      </c>
      <c r="C23" s="274"/>
      <c r="D23" s="274"/>
      <c r="E23" s="274"/>
      <c r="F23" s="274"/>
      <c r="G23" s="274"/>
      <c r="H23" s="274"/>
      <c r="S23" s="27"/>
    </row>
    <row r="24" spans="2:20" x14ac:dyDescent="0.25">
      <c r="B24" s="254" t="s">
        <v>230</v>
      </c>
      <c r="C24" s="96"/>
      <c r="D24" s="96"/>
      <c r="S24" s="27"/>
    </row>
    <row r="25" spans="2:20" x14ac:dyDescent="0.25">
      <c r="B25" s="230"/>
      <c r="C25" s="98"/>
      <c r="D25" s="98"/>
      <c r="E25" s="10"/>
      <c r="F25" s="10"/>
      <c r="G25" s="10"/>
      <c r="H25" s="10"/>
      <c r="I25" s="10"/>
      <c r="J25" s="10"/>
      <c r="K25" s="10"/>
      <c r="L25" s="10"/>
      <c r="M25" s="10"/>
      <c r="N25" s="10"/>
      <c r="O25" s="10"/>
      <c r="P25" s="10"/>
      <c r="Q25" s="10"/>
      <c r="R25" s="10"/>
      <c r="S25" s="28"/>
    </row>
    <row r="26" spans="2:20" x14ac:dyDescent="0.25">
      <c r="B26" s="201"/>
      <c r="C26" s="97"/>
      <c r="D26" s="97"/>
      <c r="Q26" s="60" t="s">
        <v>90</v>
      </c>
      <c r="R26" s="51"/>
      <c r="S26" s="173"/>
    </row>
    <row r="27" spans="2:20" x14ac:dyDescent="0.25">
      <c r="B27" s="17" t="s">
        <v>39</v>
      </c>
      <c r="C27" s="251" t="s">
        <v>2</v>
      </c>
      <c r="D27" s="251"/>
      <c r="E27" s="251" t="s">
        <v>34</v>
      </c>
      <c r="F27" s="251" t="s">
        <v>35</v>
      </c>
      <c r="G27" s="251"/>
      <c r="H27" s="251"/>
      <c r="I27" s="251"/>
      <c r="J27" s="251"/>
      <c r="K27" s="251"/>
      <c r="L27" s="251" t="s">
        <v>36</v>
      </c>
      <c r="M27" s="251" t="s">
        <v>37</v>
      </c>
      <c r="N27" s="48"/>
      <c r="O27" s="48"/>
      <c r="P27" s="48"/>
      <c r="Q27" s="55" t="s">
        <v>88</v>
      </c>
      <c r="R27" s="53"/>
      <c r="S27" s="54"/>
      <c r="T27" s="52"/>
    </row>
    <row r="28" spans="2:20" ht="15" customHeight="1" x14ac:dyDescent="0.25">
      <c r="B28" s="66"/>
      <c r="C28" s="156"/>
      <c r="D28" s="156"/>
      <c r="E28" s="156"/>
      <c r="F28" s="156"/>
      <c r="G28" s="156"/>
      <c r="H28" s="156"/>
      <c r="I28" s="156"/>
      <c r="J28" s="156"/>
      <c r="K28" s="156"/>
      <c r="L28" s="156"/>
      <c r="M28" s="156"/>
      <c r="N28" s="46"/>
      <c r="O28" s="46"/>
      <c r="P28" s="46"/>
      <c r="T28" s="52"/>
    </row>
    <row r="29" spans="2:20" ht="15" customHeight="1" x14ac:dyDescent="0.25">
      <c r="B29" s="66"/>
      <c r="C29" s="156"/>
      <c r="D29" s="156"/>
      <c r="E29" s="156"/>
      <c r="F29" s="156"/>
      <c r="G29" s="156"/>
      <c r="H29" s="156"/>
      <c r="I29" s="156"/>
      <c r="J29" s="156"/>
      <c r="K29" s="156"/>
      <c r="L29" s="156"/>
      <c r="M29" s="156"/>
      <c r="N29" s="46"/>
      <c r="O29" s="46"/>
      <c r="P29" s="46"/>
      <c r="Q29" s="60"/>
      <c r="R29" s="51"/>
      <c r="S29" s="51"/>
      <c r="T29" s="52"/>
    </row>
    <row r="30" spans="2:20" ht="15" customHeight="1" x14ac:dyDescent="0.25">
      <c r="B30" s="11"/>
      <c r="C30" s="156"/>
      <c r="D30" s="156"/>
      <c r="E30" s="156"/>
      <c r="R30" s="52"/>
      <c r="S30" s="52"/>
      <c r="T30" s="52"/>
    </row>
    <row r="31" spans="2:20" x14ac:dyDescent="0.25">
      <c r="B31" s="12"/>
      <c r="C31" s="13"/>
      <c r="D31" s="13"/>
      <c r="E31" s="41"/>
      <c r="F31" s="15"/>
      <c r="G31" s="15"/>
      <c r="H31" s="15"/>
      <c r="I31" s="15"/>
      <c r="J31" s="15"/>
      <c r="K31" s="15"/>
      <c r="L31" s="16"/>
      <c r="M31" s="20"/>
      <c r="N31" s="18"/>
      <c r="O31" s="18"/>
      <c r="P31" s="18"/>
    </row>
    <row r="32" spans="2:20" x14ac:dyDescent="0.25">
      <c r="B32" s="12"/>
      <c r="C32" s="13"/>
      <c r="D32" s="13"/>
      <c r="E32" s="41"/>
      <c r="F32" s="15"/>
      <c r="G32" s="15"/>
      <c r="H32" s="15"/>
      <c r="I32" s="15"/>
      <c r="J32" s="15"/>
      <c r="K32" s="15"/>
      <c r="L32" s="16"/>
      <c r="M32" s="20"/>
      <c r="N32" s="18"/>
      <c r="O32" s="18"/>
      <c r="P32" s="18"/>
    </row>
    <row r="33" spans="2:16" x14ac:dyDescent="0.25">
      <c r="B33" s="12"/>
      <c r="C33" s="13"/>
      <c r="D33" s="13"/>
      <c r="E33" s="41"/>
      <c r="F33" s="15"/>
      <c r="G33" s="15"/>
      <c r="H33" s="15"/>
      <c r="I33" s="15"/>
      <c r="J33" s="15"/>
      <c r="K33" s="15"/>
      <c r="L33" s="16"/>
      <c r="M33" s="20"/>
      <c r="N33" s="18"/>
      <c r="O33" s="18"/>
      <c r="P33" s="18"/>
    </row>
    <row r="34" spans="2:16" x14ac:dyDescent="0.25">
      <c r="B34" s="12"/>
      <c r="C34" s="13"/>
      <c r="D34" s="13"/>
      <c r="E34" s="41"/>
      <c r="F34" s="15"/>
      <c r="G34" s="15"/>
      <c r="H34" s="15"/>
      <c r="I34" s="15"/>
      <c r="J34" s="15"/>
      <c r="K34" s="15"/>
      <c r="L34" s="16"/>
      <c r="M34" s="20"/>
      <c r="N34" s="18"/>
      <c r="O34" s="18"/>
      <c r="P34" s="18"/>
    </row>
  </sheetData>
  <mergeCells count="8">
    <mergeCell ref="B23:H23"/>
    <mergeCell ref="B18:F18"/>
    <mergeCell ref="Q1:S1"/>
    <mergeCell ref="Q2:S2"/>
    <mergeCell ref="B8:B9"/>
    <mergeCell ref="B13:F13"/>
    <mergeCell ref="B15:F15"/>
    <mergeCell ref="B17:F17"/>
  </mergeCells>
  <hyperlinks>
    <hyperlink ref="B18" r:id="rId1" xr:uid="{00000000-0004-0000-2500-000000000000}"/>
  </hyperlinks>
  <printOptions horizontalCentered="1" gridLines="1"/>
  <pageMargins left="0" right="0" top="0.75" bottom="0.75" header="0.3" footer="0.3"/>
  <pageSetup scale="49" orientation="landscape" horizontalDpi="1200" verticalDpi="1200"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T48"/>
  <sheetViews>
    <sheetView topLeftCell="D1" zoomScale="90" zoomScaleNormal="90" workbookViewId="0">
      <selection activeCell="I7" sqref="I7:L7"/>
    </sheetView>
  </sheetViews>
  <sheetFormatPr defaultColWidth="9.140625" defaultRowHeight="15" x14ac:dyDescent="0.25"/>
  <cols>
    <col min="1" max="1" width="9.140625" style="2" hidden="1" customWidth="1"/>
    <col min="2" max="2" width="53.28515625" style="2" customWidth="1"/>
    <col min="3" max="3" width="24.42578125" style="2" bestFit="1" customWidth="1"/>
    <col min="4" max="4" width="13.7109375" style="2" customWidth="1"/>
    <col min="5" max="5" width="17" style="2"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83</v>
      </c>
      <c r="Q1" s="276" t="s">
        <v>158</v>
      </c>
      <c r="R1" s="276"/>
      <c r="S1" s="276"/>
    </row>
    <row r="2" spans="1:20" x14ac:dyDescent="0.25">
      <c r="B2" s="92" t="s">
        <v>152</v>
      </c>
      <c r="C2" s="191">
        <v>44012</v>
      </c>
      <c r="M2" s="74"/>
      <c r="N2" s="74"/>
      <c r="P2" s="29"/>
      <c r="Q2" s="275" t="s">
        <v>275</v>
      </c>
      <c r="R2" s="275"/>
      <c r="S2" s="275"/>
    </row>
    <row r="3" spans="1:20" ht="15.75" thickBot="1" x14ac:dyDescent="0.3">
      <c r="A3" s="2" t="s">
        <v>16</v>
      </c>
      <c r="B3" s="44" t="s">
        <v>84</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0" customHeight="1" x14ac:dyDescent="0.25">
      <c r="B7" s="2" t="s">
        <v>129</v>
      </c>
      <c r="C7" s="236" t="s">
        <v>123</v>
      </c>
      <c r="D7" s="97" t="s">
        <v>251</v>
      </c>
      <c r="E7" s="2" t="s">
        <v>216</v>
      </c>
      <c r="F7" s="2" t="s">
        <v>7</v>
      </c>
      <c r="G7" s="195">
        <v>2.81E-2</v>
      </c>
      <c r="H7" s="195">
        <v>0.1641</v>
      </c>
      <c r="I7" s="196">
        <v>44012</v>
      </c>
      <c r="J7" s="196">
        <v>44013</v>
      </c>
      <c r="K7" s="196">
        <v>43647</v>
      </c>
      <c r="L7" s="197" t="s">
        <v>217</v>
      </c>
      <c r="M7" s="70">
        <v>2434.9499999999998</v>
      </c>
      <c r="N7" s="70"/>
      <c r="O7" s="70">
        <f>M7+N7</f>
        <v>2434.9499999999998</v>
      </c>
      <c r="P7" s="29"/>
      <c r="Q7" s="70">
        <v>2434.9499999999998</v>
      </c>
      <c r="R7" s="70"/>
      <c r="S7" s="71">
        <f>SUM(Q7:R7)</f>
        <v>2434.9499999999998</v>
      </c>
    </row>
    <row r="8" spans="1:20" x14ac:dyDescent="0.25">
      <c r="G8" s="195"/>
      <c r="H8" s="195"/>
      <c r="I8" s="196"/>
      <c r="J8" s="196"/>
      <c r="K8" s="196"/>
      <c r="L8" s="197"/>
      <c r="M8" s="25"/>
      <c r="N8" s="25"/>
      <c r="O8" s="25"/>
      <c r="P8" s="29"/>
      <c r="Q8" s="25"/>
      <c r="R8" s="25"/>
      <c r="S8" s="26"/>
    </row>
    <row r="9" spans="1:20" x14ac:dyDescent="0.25">
      <c r="C9" s="96"/>
      <c r="D9" s="96"/>
      <c r="G9" s="128"/>
      <c r="H9" s="129"/>
      <c r="I9" s="121"/>
      <c r="J9" s="121"/>
      <c r="K9" s="121"/>
      <c r="L9" s="5" t="s">
        <v>38</v>
      </c>
      <c r="M9" s="69">
        <f>SUM(M7:M8)</f>
        <v>2434.9499999999998</v>
      </c>
      <c r="N9" s="69">
        <f>SUM(N7:N8)</f>
        <v>0</v>
      </c>
      <c r="O9" s="69">
        <f>SUM(O7:O8)</f>
        <v>2434.9499999999998</v>
      </c>
      <c r="Q9" s="69">
        <f>SUM(Q7:Q8)</f>
        <v>2434.9499999999998</v>
      </c>
      <c r="R9" s="69">
        <f>SUM(R7:R8)</f>
        <v>0</v>
      </c>
      <c r="S9" s="71">
        <f>SUM(S7:S8)</f>
        <v>2434.9499999999998</v>
      </c>
    </row>
    <row r="10" spans="1:20" x14ac:dyDescent="0.25">
      <c r="C10" s="96"/>
      <c r="D10" s="96"/>
      <c r="I10" s="121"/>
      <c r="J10" s="121"/>
      <c r="K10" s="121"/>
      <c r="L10" s="5"/>
      <c r="M10" s="69"/>
      <c r="N10" s="69"/>
      <c r="O10" s="69"/>
      <c r="Q10" s="69"/>
      <c r="R10" s="69"/>
      <c r="S10" s="71"/>
    </row>
    <row r="11" spans="1:20" x14ac:dyDescent="0.25">
      <c r="C11" s="96"/>
      <c r="D11" s="96"/>
      <c r="L11" s="5"/>
      <c r="M11" s="69"/>
      <c r="N11" s="69"/>
      <c r="O11" s="69"/>
      <c r="Q11" s="69"/>
      <c r="R11" s="69"/>
      <c r="S11" s="71"/>
    </row>
    <row r="12" spans="1:20" x14ac:dyDescent="0.25">
      <c r="B12" s="8" t="s">
        <v>126</v>
      </c>
      <c r="C12" s="96"/>
      <c r="D12" s="96"/>
      <c r="L12" s="5"/>
      <c r="M12" s="69"/>
      <c r="N12" s="69"/>
      <c r="O12" s="69"/>
      <c r="Q12" s="69"/>
      <c r="R12" s="69"/>
      <c r="S12" s="71"/>
    </row>
    <row r="13" spans="1:20" ht="34.5" customHeight="1" x14ac:dyDescent="0.25">
      <c r="B13" s="279" t="s">
        <v>127</v>
      </c>
      <c r="C13" s="279"/>
      <c r="D13" s="279"/>
      <c r="E13" s="279"/>
      <c r="F13" s="279"/>
      <c r="L13" s="5"/>
      <c r="M13" s="69"/>
      <c r="N13" s="69"/>
      <c r="O13" s="69"/>
      <c r="Q13" s="69"/>
      <c r="R13" s="69"/>
      <c r="S13" s="71"/>
    </row>
    <row r="14" spans="1:20" x14ac:dyDescent="0.25">
      <c r="C14" s="96"/>
      <c r="D14" s="96"/>
      <c r="L14" s="5"/>
      <c r="M14" s="69"/>
      <c r="N14" s="69"/>
      <c r="O14" s="69"/>
      <c r="Q14" s="69"/>
      <c r="R14" s="69"/>
      <c r="S14" s="71"/>
    </row>
    <row r="15" spans="1:20" ht="60" customHeight="1" x14ac:dyDescent="0.25">
      <c r="B15" s="279" t="s">
        <v>130</v>
      </c>
      <c r="C15" s="279"/>
      <c r="D15" s="279"/>
      <c r="E15" s="279"/>
      <c r="F15" s="279"/>
      <c r="L15" s="5"/>
      <c r="M15" s="69"/>
      <c r="N15" s="69"/>
      <c r="O15" s="69"/>
      <c r="Q15" s="69"/>
      <c r="R15" s="69"/>
      <c r="S15" s="71"/>
    </row>
    <row r="16" spans="1:20" x14ac:dyDescent="0.25">
      <c r="B16" s="203"/>
      <c r="C16" s="203"/>
      <c r="D16" s="203"/>
      <c r="E16" s="203"/>
      <c r="F16" s="203"/>
      <c r="L16" s="5"/>
      <c r="M16" s="69"/>
      <c r="N16" s="69"/>
      <c r="O16" s="69"/>
      <c r="Q16" s="69"/>
      <c r="R16" s="69"/>
      <c r="S16" s="71"/>
    </row>
    <row r="17" spans="2:20" ht="36" customHeight="1" x14ac:dyDescent="0.25">
      <c r="B17" s="279" t="s">
        <v>164</v>
      </c>
      <c r="C17" s="279"/>
      <c r="D17" s="279"/>
      <c r="E17" s="279"/>
      <c r="F17" s="279"/>
      <c r="L17" s="5"/>
      <c r="M17" s="69"/>
      <c r="N17" s="69"/>
      <c r="O17" s="69"/>
      <c r="Q17" s="69"/>
      <c r="R17" s="69"/>
      <c r="S17" s="71"/>
    </row>
    <row r="18" spans="2:20" ht="15" customHeight="1" x14ac:dyDescent="0.25">
      <c r="B18" s="287" t="s">
        <v>163</v>
      </c>
      <c r="C18" s="279"/>
      <c r="D18" s="279"/>
      <c r="E18" s="279"/>
      <c r="F18" s="279"/>
      <c r="L18" s="5"/>
      <c r="M18" s="69"/>
      <c r="N18" s="69"/>
      <c r="O18" s="69"/>
      <c r="Q18" s="69"/>
      <c r="R18" s="69"/>
      <c r="S18" s="71"/>
    </row>
    <row r="19" spans="2:20" ht="15" customHeight="1" x14ac:dyDescent="0.25">
      <c r="B19" s="205"/>
      <c r="C19" s="205"/>
      <c r="D19" s="205"/>
      <c r="E19" s="205"/>
      <c r="L19" s="5"/>
      <c r="M19" s="69"/>
      <c r="N19" s="69"/>
      <c r="O19" s="69"/>
      <c r="Q19" s="69"/>
      <c r="R19" s="69"/>
      <c r="S19" s="71"/>
    </row>
    <row r="20" spans="2:20" x14ac:dyDescent="0.25">
      <c r="B20" s="113"/>
      <c r="C20" s="113"/>
      <c r="D20" s="113"/>
      <c r="E20" s="113"/>
      <c r="L20" s="5"/>
      <c r="M20" s="69"/>
      <c r="N20" s="69"/>
      <c r="O20" s="69"/>
      <c r="Q20" s="69"/>
      <c r="R20" s="69"/>
      <c r="S20" s="71"/>
    </row>
    <row r="21" spans="2:20" x14ac:dyDescent="0.25">
      <c r="B21" s="7" t="s">
        <v>109</v>
      </c>
      <c r="C21" s="106" t="s">
        <v>112</v>
      </c>
      <c r="D21" s="106" t="s">
        <v>113</v>
      </c>
      <c r="E21" s="113"/>
      <c r="L21" s="5"/>
      <c r="M21" s="69"/>
      <c r="N21" s="69"/>
      <c r="O21" s="69"/>
      <c r="Q21" s="69"/>
      <c r="R21" s="69"/>
      <c r="S21" s="71"/>
    </row>
    <row r="22" spans="2:20" x14ac:dyDescent="0.25">
      <c r="B22" s="108" t="s">
        <v>111</v>
      </c>
      <c r="C22" s="96" t="s">
        <v>114</v>
      </c>
      <c r="D22" s="96" t="s">
        <v>120</v>
      </c>
      <c r="L22" s="5"/>
      <c r="M22" s="69"/>
      <c r="N22" s="69"/>
      <c r="O22" s="69"/>
      <c r="Q22" s="69"/>
      <c r="R22" s="69"/>
      <c r="S22" s="71"/>
    </row>
    <row r="23" spans="2:20" ht="15.75" x14ac:dyDescent="0.25">
      <c r="B23" s="206"/>
      <c r="C23" s="96"/>
      <c r="D23" s="96"/>
      <c r="L23" s="5"/>
      <c r="M23" s="69"/>
      <c r="N23" s="69"/>
      <c r="O23" s="69"/>
      <c r="Q23" s="69"/>
      <c r="R23" s="69"/>
      <c r="S23" s="71"/>
    </row>
    <row r="24" spans="2:20" x14ac:dyDescent="0.25">
      <c r="C24" s="96"/>
      <c r="D24" s="96"/>
      <c r="L24" s="5"/>
      <c r="M24" s="69"/>
      <c r="N24" s="69"/>
      <c r="O24" s="69"/>
      <c r="Q24" s="69"/>
      <c r="R24" s="69"/>
      <c r="S24" s="71"/>
    </row>
    <row r="25" spans="2:20" x14ac:dyDescent="0.25">
      <c r="B25" s="201" t="s">
        <v>173</v>
      </c>
      <c r="C25" s="96"/>
      <c r="D25" s="96"/>
      <c r="L25" s="5"/>
      <c r="M25" s="69"/>
      <c r="N25" s="69"/>
      <c r="O25" s="69"/>
      <c r="Q25" s="69"/>
      <c r="R25" s="69"/>
      <c r="S25" s="71"/>
    </row>
    <row r="26" spans="2:20" x14ac:dyDescent="0.25">
      <c r="B26" s="230"/>
      <c r="C26" s="228"/>
      <c r="D26" s="228"/>
      <c r="E26" s="10"/>
      <c r="F26" s="10"/>
      <c r="G26" s="10"/>
      <c r="H26" s="10"/>
      <c r="I26" s="10"/>
      <c r="J26" s="10"/>
      <c r="K26" s="10"/>
      <c r="L26" s="229"/>
      <c r="M26" s="25"/>
      <c r="N26" s="25"/>
      <c r="O26" s="25"/>
      <c r="P26" s="10"/>
      <c r="Q26" s="25"/>
      <c r="R26" s="25"/>
      <c r="S26" s="26"/>
    </row>
    <row r="27" spans="2:20" x14ac:dyDescent="0.25">
      <c r="Q27" s="60" t="s">
        <v>90</v>
      </c>
      <c r="R27" s="51"/>
      <c r="S27" s="173"/>
    </row>
    <row r="28" spans="2:20" x14ac:dyDescent="0.25">
      <c r="B28" s="17" t="s">
        <v>39</v>
      </c>
      <c r="C28" s="100" t="s">
        <v>2</v>
      </c>
      <c r="D28" s="100"/>
      <c r="E28" s="100" t="s">
        <v>34</v>
      </c>
      <c r="F28" s="100" t="s">
        <v>35</v>
      </c>
      <c r="G28" s="125"/>
      <c r="H28" s="125"/>
      <c r="I28" s="119"/>
      <c r="J28" s="100"/>
      <c r="K28" s="100"/>
      <c r="L28" s="100" t="s">
        <v>36</v>
      </c>
      <c r="M28" s="221" t="s">
        <v>37</v>
      </c>
      <c r="N28" s="48"/>
      <c r="O28" s="48"/>
      <c r="P28" s="48"/>
      <c r="Q28" s="55" t="s">
        <v>88</v>
      </c>
      <c r="R28" s="53"/>
      <c r="S28" s="54"/>
      <c r="T28" s="52"/>
    </row>
    <row r="29" spans="2:20" x14ac:dyDescent="0.25">
      <c r="B29" s="66"/>
      <c r="C29" s="9"/>
      <c r="D29" s="9"/>
      <c r="E29" s="9"/>
      <c r="F29" s="9"/>
      <c r="G29" s="9"/>
      <c r="H29" s="9"/>
      <c r="I29" s="9"/>
      <c r="J29" s="9"/>
      <c r="K29" s="9"/>
      <c r="L29" s="9"/>
      <c r="M29" s="9"/>
      <c r="N29" s="46"/>
      <c r="O29" s="46"/>
      <c r="P29" s="46"/>
      <c r="Q29" s="60"/>
      <c r="R29" s="51"/>
      <c r="S29" s="51"/>
      <c r="T29" s="52"/>
    </row>
    <row r="30" spans="2:20" x14ac:dyDescent="0.25">
      <c r="B30" s="66"/>
      <c r="C30" s="9"/>
      <c r="D30" s="9"/>
      <c r="E30" s="9"/>
      <c r="F30" s="9"/>
      <c r="G30" s="9"/>
      <c r="H30" s="9"/>
      <c r="I30" s="9"/>
      <c r="J30" s="9"/>
      <c r="K30" s="9"/>
      <c r="L30" s="9"/>
      <c r="M30" s="9"/>
      <c r="N30" s="46"/>
      <c r="O30" s="46"/>
      <c r="P30" s="46"/>
      <c r="R30" s="52"/>
      <c r="S30" s="52"/>
      <c r="T30" s="52"/>
    </row>
    <row r="31" spans="2:20" x14ac:dyDescent="0.25">
      <c r="B31" s="12"/>
      <c r="C31" s="13"/>
      <c r="D31" s="13"/>
      <c r="E31" s="41"/>
      <c r="F31" s="15"/>
      <c r="G31" s="15"/>
      <c r="H31" s="15"/>
      <c r="I31" s="15"/>
      <c r="J31" s="15"/>
      <c r="K31" s="15"/>
      <c r="L31" s="16"/>
      <c r="M31" s="20"/>
      <c r="N31" s="18"/>
      <c r="O31" s="18"/>
      <c r="P31" s="18"/>
      <c r="T31" s="52"/>
    </row>
    <row r="32" spans="2:20" ht="15" customHeight="1" x14ac:dyDescent="0.25">
      <c r="B32" s="12"/>
      <c r="C32" s="13"/>
      <c r="D32" s="13"/>
      <c r="E32" s="41"/>
      <c r="F32" s="15"/>
      <c r="G32" s="15"/>
      <c r="H32" s="15"/>
      <c r="I32" s="15"/>
      <c r="J32" s="15"/>
      <c r="K32" s="15"/>
      <c r="L32" s="16"/>
      <c r="M32" s="20"/>
      <c r="N32" s="18"/>
      <c r="O32" s="18"/>
      <c r="P32" s="18"/>
    </row>
    <row r="33" spans="2:16" ht="15" customHeight="1" x14ac:dyDescent="0.25">
      <c r="B33" s="12"/>
      <c r="C33" s="13"/>
      <c r="D33" s="13"/>
      <c r="E33" s="41"/>
      <c r="F33" s="15"/>
      <c r="G33" s="15"/>
      <c r="H33" s="15"/>
      <c r="I33" s="15"/>
      <c r="J33" s="15"/>
      <c r="K33" s="15"/>
      <c r="L33" s="16"/>
      <c r="M33" s="20"/>
      <c r="N33" s="18"/>
      <c r="O33" s="18"/>
      <c r="P33" s="18"/>
    </row>
    <row r="34" spans="2:16" ht="15" customHeight="1" x14ac:dyDescent="0.25">
      <c r="B34" s="12"/>
      <c r="C34" s="13"/>
      <c r="D34" s="13"/>
      <c r="E34" s="41"/>
      <c r="F34" s="15"/>
      <c r="G34" s="15"/>
      <c r="H34" s="15"/>
      <c r="I34" s="15"/>
      <c r="J34" s="15"/>
      <c r="K34" s="15"/>
      <c r="L34" s="16"/>
      <c r="M34" s="20"/>
      <c r="N34" s="18"/>
      <c r="O34" s="18"/>
      <c r="P34" s="18"/>
    </row>
    <row r="35" spans="2:16" ht="15" customHeight="1" x14ac:dyDescent="0.25">
      <c r="B35" s="12"/>
      <c r="C35" s="13"/>
      <c r="D35" s="13"/>
      <c r="E35" s="41"/>
      <c r="F35" s="15"/>
      <c r="G35" s="15"/>
      <c r="H35" s="15"/>
      <c r="I35" s="15"/>
      <c r="J35" s="15"/>
      <c r="K35" s="15"/>
      <c r="L35" s="16"/>
      <c r="M35" s="20"/>
      <c r="N35" s="18"/>
      <c r="O35" s="18"/>
      <c r="P35" s="18"/>
    </row>
    <row r="36" spans="2:16" x14ac:dyDescent="0.25">
      <c r="B36" s="36"/>
      <c r="C36" s="40"/>
      <c r="D36" s="40"/>
      <c r="E36" s="41"/>
      <c r="F36" s="38"/>
      <c r="G36" s="38"/>
      <c r="H36" s="38"/>
      <c r="I36" s="38"/>
      <c r="J36" s="38"/>
      <c r="K36" s="38"/>
      <c r="L36" s="39"/>
      <c r="M36" s="34"/>
      <c r="N36" s="109"/>
      <c r="O36" s="29"/>
      <c r="P36" s="29"/>
    </row>
    <row r="37" spans="2:16" x14ac:dyDescent="0.25">
      <c r="C37" s="40"/>
      <c r="D37" s="40"/>
      <c r="E37" s="41"/>
      <c r="F37" s="72"/>
      <c r="G37" s="72"/>
      <c r="H37" s="72"/>
      <c r="I37" s="72"/>
      <c r="J37" s="72"/>
      <c r="K37" s="72"/>
      <c r="L37" s="33"/>
      <c r="M37" s="31"/>
      <c r="N37" s="109"/>
    </row>
    <row r="38" spans="2:16" x14ac:dyDescent="0.25">
      <c r="C38" s="40"/>
      <c r="D38" s="40"/>
      <c r="E38" s="41"/>
      <c r="F38" s="72"/>
      <c r="G38" s="72"/>
      <c r="H38" s="72"/>
      <c r="I38" s="72"/>
      <c r="J38" s="72"/>
      <c r="K38" s="72"/>
      <c r="L38" s="33"/>
      <c r="M38" s="31"/>
      <c r="N38" s="110"/>
    </row>
    <row r="39" spans="2:16" x14ac:dyDescent="0.25">
      <c r="C39" s="40"/>
      <c r="D39" s="40"/>
      <c r="E39" s="41"/>
      <c r="F39" s="72"/>
      <c r="G39" s="72"/>
      <c r="H39" s="72"/>
      <c r="I39" s="72"/>
      <c r="J39" s="72"/>
      <c r="K39" s="72"/>
      <c r="L39" s="33"/>
      <c r="M39" s="35"/>
      <c r="N39" s="37"/>
      <c r="O39" s="37"/>
      <c r="P39" s="29"/>
    </row>
    <row r="40" spans="2:16" ht="15" customHeight="1" x14ac:dyDescent="0.25">
      <c r="B40" s="36"/>
      <c r="C40" s="40"/>
      <c r="D40" s="40"/>
      <c r="E40" s="41"/>
      <c r="F40" s="38"/>
      <c r="G40" s="38"/>
      <c r="H40" s="38"/>
      <c r="I40" s="38"/>
      <c r="J40" s="38"/>
      <c r="K40" s="38"/>
      <c r="L40" s="33"/>
      <c r="M40" s="31"/>
      <c r="N40" s="103"/>
      <c r="O40" s="103"/>
      <c r="P40" s="29"/>
    </row>
    <row r="41" spans="2:16" x14ac:dyDescent="0.25">
      <c r="B41" s="36"/>
      <c r="C41" s="40"/>
      <c r="D41" s="40"/>
      <c r="E41" s="41"/>
      <c r="F41" s="38"/>
      <c r="G41" s="38"/>
      <c r="H41" s="38"/>
      <c r="I41" s="38"/>
      <c r="J41" s="38"/>
      <c r="K41" s="38"/>
      <c r="L41" s="33"/>
      <c r="M41" s="31"/>
      <c r="N41" s="103"/>
      <c r="O41" s="103"/>
      <c r="P41" s="29"/>
    </row>
    <row r="42" spans="2:16" x14ac:dyDescent="0.25">
      <c r="B42" s="36"/>
      <c r="C42" s="40"/>
      <c r="D42" s="40"/>
      <c r="E42" s="41"/>
      <c r="F42" s="38"/>
      <c r="G42" s="38"/>
      <c r="H42" s="38"/>
      <c r="I42" s="38"/>
      <c r="J42" s="38"/>
      <c r="K42" s="38"/>
      <c r="L42" s="33"/>
      <c r="M42" s="31"/>
      <c r="N42" s="103"/>
      <c r="O42" s="103"/>
      <c r="P42" s="29"/>
    </row>
    <row r="43" spans="2:16" ht="16.5" customHeight="1" x14ac:dyDescent="0.25">
      <c r="B43" s="36"/>
      <c r="C43" s="40"/>
      <c r="D43" s="40"/>
      <c r="E43" s="41"/>
      <c r="F43" s="38"/>
      <c r="G43" s="38"/>
      <c r="H43" s="38"/>
      <c r="I43" s="38"/>
      <c r="J43" s="38"/>
      <c r="K43" s="38"/>
      <c r="L43" s="39"/>
      <c r="M43" s="20"/>
      <c r="N43" s="103"/>
      <c r="O43" s="103"/>
      <c r="P43" s="29"/>
    </row>
    <row r="44" spans="2:16" ht="15" hidden="1" customHeight="1" x14ac:dyDescent="0.25"/>
    <row r="45" spans="2:16" ht="15" customHeight="1" x14ac:dyDescent="0.25">
      <c r="E45" s="21"/>
      <c r="F45" s="107"/>
      <c r="G45" s="107"/>
      <c r="H45" s="107"/>
      <c r="I45" s="107"/>
      <c r="J45" s="107"/>
      <c r="K45" s="107"/>
    </row>
    <row r="48" spans="2:16" ht="15" customHeight="1" x14ac:dyDescent="0.25"/>
  </sheetData>
  <mergeCells count="6">
    <mergeCell ref="B18:F18"/>
    <mergeCell ref="Q1:S1"/>
    <mergeCell ref="Q2:S2"/>
    <mergeCell ref="B17:F17"/>
    <mergeCell ref="B13:F13"/>
    <mergeCell ref="B15:F15"/>
  </mergeCells>
  <hyperlinks>
    <hyperlink ref="B18" r:id="rId1" xr:uid="{00000000-0004-0000-2600-000000000000}"/>
    <hyperlink ref="B25" r:id="rId2" xr:uid="{00000000-0004-0000-2600-000001000000}"/>
  </hyperlinks>
  <printOptions horizontalCentered="1" gridLines="1"/>
  <pageMargins left="0" right="0" top="0.75" bottom="0.75" header="0.3" footer="0.3"/>
  <pageSetup scale="50" orientation="landscape"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1"/>
  <sheetViews>
    <sheetView topLeftCell="K1" zoomScale="90" zoomScaleNormal="90" workbookViewId="0">
      <selection activeCell="Q7" sqref="Q7"/>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7" style="2" bestFit="1" customWidth="1"/>
    <col min="6" max="6" width="21.85546875" style="2" customWidth="1"/>
    <col min="7" max="7" width="10.140625" style="2" customWidth="1"/>
    <col min="8" max="8" width="13.42578125" style="2" customWidth="1"/>
    <col min="9" max="9" width="13.28515625" style="2" customWidth="1"/>
    <col min="10" max="10" width="14.7109375" style="2" customWidth="1"/>
    <col min="11" max="11" width="10.4257812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6.5703125" style="2" customWidth="1"/>
    <col min="18" max="18" width="14.140625" style="2" customWidth="1"/>
    <col min="19" max="19" width="16.7109375" style="2" customWidth="1"/>
    <col min="20" max="16384" width="9.140625" style="2"/>
  </cols>
  <sheetData>
    <row r="1" spans="1:20" ht="18" customHeight="1" x14ac:dyDescent="0.25">
      <c r="B1" s="8" t="s">
        <v>255</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52</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3.75" customHeight="1" x14ac:dyDescent="0.25">
      <c r="B7" s="2" t="s">
        <v>8</v>
      </c>
      <c r="C7" s="96" t="s">
        <v>106</v>
      </c>
      <c r="D7" s="96" t="s">
        <v>246</v>
      </c>
      <c r="E7" s="2" t="s">
        <v>215</v>
      </c>
      <c r="F7" s="2" t="s">
        <v>7</v>
      </c>
      <c r="G7" s="195">
        <v>2.81E-2</v>
      </c>
      <c r="H7" s="195">
        <v>0.1641</v>
      </c>
      <c r="I7" s="196">
        <v>44012</v>
      </c>
      <c r="J7" s="196">
        <v>44013</v>
      </c>
      <c r="K7" s="196">
        <v>43647</v>
      </c>
      <c r="L7" s="197" t="s">
        <v>217</v>
      </c>
      <c r="M7" s="68">
        <v>8377.1</v>
      </c>
      <c r="N7" s="69">
        <v>0</v>
      </c>
      <c r="O7" s="69">
        <f>M7+N7</f>
        <v>8377.1</v>
      </c>
      <c r="P7" s="69"/>
      <c r="Q7" s="69">
        <f>35+3784.15</f>
        <v>3819.15</v>
      </c>
      <c r="R7" s="69"/>
      <c r="S7" s="71">
        <f>Q7+R7</f>
        <v>3819.15</v>
      </c>
    </row>
    <row r="8" spans="1:20" ht="30" customHeight="1" x14ac:dyDescent="0.25">
      <c r="B8" s="2" t="s">
        <v>129</v>
      </c>
      <c r="C8" s="99" t="s">
        <v>123</v>
      </c>
      <c r="D8" s="97" t="s">
        <v>251</v>
      </c>
      <c r="E8" s="2" t="s">
        <v>216</v>
      </c>
      <c r="F8" s="2" t="s">
        <v>7</v>
      </c>
      <c r="G8" s="195">
        <v>2.81E-2</v>
      </c>
      <c r="H8" s="195">
        <v>0.1641</v>
      </c>
      <c r="I8" s="196">
        <v>44012</v>
      </c>
      <c r="J8" s="196">
        <v>44013</v>
      </c>
      <c r="K8" s="196">
        <v>43282</v>
      </c>
      <c r="L8" s="197" t="s">
        <v>217</v>
      </c>
      <c r="M8" s="68">
        <v>21985.46</v>
      </c>
      <c r="N8" s="69">
        <f>78737.58+50625.33+2053.29</f>
        <v>131416.20000000001</v>
      </c>
      <c r="O8" s="69">
        <f>M8+N8</f>
        <v>153401.66</v>
      </c>
      <c r="P8" s="69"/>
      <c r="Q8" s="69">
        <f>21985.46+78737.58+50625.33+2053.29</f>
        <v>153401.66</v>
      </c>
      <c r="R8" s="69">
        <v>0</v>
      </c>
      <c r="S8" s="71">
        <f>Q8+R8</f>
        <v>153401.66</v>
      </c>
    </row>
    <row r="9" spans="1:20" ht="30" customHeight="1" x14ac:dyDescent="0.25">
      <c r="B9" s="2" t="s">
        <v>242</v>
      </c>
      <c r="C9" s="248" t="s">
        <v>239</v>
      </c>
      <c r="D9" s="209" t="s">
        <v>240</v>
      </c>
      <c r="E9" s="2" t="s">
        <v>241</v>
      </c>
      <c r="F9" s="2" t="s">
        <v>7</v>
      </c>
      <c r="G9" s="195">
        <f>+G8</f>
        <v>2.81E-2</v>
      </c>
      <c r="H9" s="195">
        <f>+H8</f>
        <v>0.1641</v>
      </c>
      <c r="I9" s="196">
        <v>43941</v>
      </c>
      <c r="J9" s="196">
        <v>43971</v>
      </c>
      <c r="K9" s="196">
        <v>43234</v>
      </c>
      <c r="L9" s="197" t="s">
        <v>250</v>
      </c>
      <c r="M9" s="68">
        <v>2617</v>
      </c>
      <c r="N9" s="69"/>
      <c r="O9" s="69">
        <f>M9+N9</f>
        <v>2617</v>
      </c>
      <c r="P9" s="69"/>
      <c r="Q9" s="69">
        <v>1491.84</v>
      </c>
      <c r="R9" s="69"/>
      <c r="S9" s="71">
        <f>Q9+R9</f>
        <v>1491.84</v>
      </c>
    </row>
    <row r="10" spans="1:20" x14ac:dyDescent="0.25">
      <c r="C10" s="96"/>
      <c r="D10" s="96"/>
      <c r="G10" s="128"/>
      <c r="H10" s="129"/>
      <c r="I10" s="121"/>
      <c r="J10" s="121"/>
      <c r="K10" s="121"/>
      <c r="L10" s="97"/>
      <c r="M10" s="10"/>
      <c r="N10" s="10"/>
      <c r="O10" s="10"/>
      <c r="P10" s="29"/>
      <c r="Q10" s="10"/>
      <c r="R10" s="10"/>
      <c r="S10" s="28"/>
    </row>
    <row r="11" spans="1:20" x14ac:dyDescent="0.25">
      <c r="C11" s="96"/>
      <c r="D11" s="96"/>
      <c r="I11" s="121"/>
      <c r="J11" s="121"/>
      <c r="K11" s="121"/>
      <c r="L11" s="5" t="s">
        <v>38</v>
      </c>
      <c r="M11" s="69">
        <f>SUM(M7:M10)</f>
        <v>32979.56</v>
      </c>
      <c r="N11" s="69">
        <f>SUM(N7:N10)</f>
        <v>131416.20000000001</v>
      </c>
      <c r="O11" s="69">
        <f>SUM(O7:O10)</f>
        <v>164395.76</v>
      </c>
      <c r="Q11" s="69">
        <f>SUM(Q7:Q10)</f>
        <v>158712.65</v>
      </c>
      <c r="R11" s="69">
        <f>SUM(R7:R10)</f>
        <v>0</v>
      </c>
      <c r="S11" s="23">
        <f>SUM(S7:S10)</f>
        <v>158712.65</v>
      </c>
    </row>
    <row r="12" spans="1:20" x14ac:dyDescent="0.25">
      <c r="C12" s="96"/>
      <c r="D12" s="96"/>
      <c r="I12" s="121"/>
      <c r="J12" s="121"/>
      <c r="K12" s="121"/>
      <c r="L12" s="5"/>
      <c r="M12" s="69"/>
      <c r="N12" s="69"/>
      <c r="O12" s="69"/>
      <c r="Q12" s="69"/>
      <c r="R12" s="69"/>
      <c r="S12" s="71"/>
    </row>
    <row r="13" spans="1:20" x14ac:dyDescent="0.25">
      <c r="C13" s="96"/>
      <c r="D13" s="96"/>
      <c r="S13" s="27"/>
    </row>
    <row r="14" spans="1:20" x14ac:dyDescent="0.25">
      <c r="B14" s="8" t="s">
        <v>126</v>
      </c>
      <c r="C14" s="96"/>
      <c r="D14" s="96"/>
      <c r="S14" s="27"/>
    </row>
    <row r="15" spans="1:20" ht="33" customHeight="1" x14ac:dyDescent="0.25">
      <c r="B15" s="279" t="s">
        <v>127</v>
      </c>
      <c r="C15" s="279"/>
      <c r="D15" s="279"/>
      <c r="E15" s="279"/>
      <c r="F15" s="279"/>
      <c r="G15" s="122"/>
      <c r="H15" s="122"/>
      <c r="I15" s="116"/>
      <c r="L15" s="5"/>
      <c r="M15" s="69"/>
      <c r="N15" s="69"/>
      <c r="O15" s="69"/>
      <c r="Q15" s="69"/>
      <c r="R15" s="69"/>
      <c r="S15" s="71"/>
    </row>
    <row r="16" spans="1:20" x14ac:dyDescent="0.25">
      <c r="C16" s="96"/>
      <c r="D16" s="96"/>
      <c r="L16" s="5"/>
      <c r="M16" s="69"/>
      <c r="N16" s="69"/>
      <c r="O16" s="69"/>
      <c r="P16" s="29"/>
      <c r="Q16" s="69"/>
      <c r="R16" s="69"/>
      <c r="S16" s="71"/>
    </row>
    <row r="17" spans="2:19" ht="43.5" customHeight="1" x14ac:dyDescent="0.25">
      <c r="B17" s="279" t="s">
        <v>130</v>
      </c>
      <c r="C17" s="279"/>
      <c r="D17" s="279"/>
      <c r="E17" s="279"/>
      <c r="F17" s="279"/>
      <c r="G17" s="122"/>
      <c r="H17" s="122"/>
      <c r="I17" s="116"/>
      <c r="L17" s="5"/>
      <c r="M17" s="69"/>
      <c r="N17" s="69"/>
      <c r="O17" s="69"/>
      <c r="P17" s="29"/>
      <c r="Q17" s="69"/>
      <c r="R17" s="69"/>
      <c r="S17" s="71"/>
    </row>
    <row r="18" spans="2:19" x14ac:dyDescent="0.25">
      <c r="B18" s="113"/>
      <c r="C18" s="113"/>
      <c r="D18" s="113"/>
      <c r="E18" s="113"/>
      <c r="F18" s="113"/>
      <c r="G18" s="122"/>
      <c r="H18" s="122"/>
      <c r="I18" s="116"/>
      <c r="L18" s="5"/>
      <c r="M18" s="69"/>
      <c r="N18" s="69"/>
      <c r="O18" s="69"/>
      <c r="P18" s="29"/>
      <c r="Q18" s="69"/>
      <c r="R18" s="69"/>
      <c r="S18" s="71"/>
    </row>
    <row r="19" spans="2:19" ht="32.25" customHeight="1" x14ac:dyDescent="0.25">
      <c r="B19" s="279" t="s">
        <v>164</v>
      </c>
      <c r="C19" s="279"/>
      <c r="D19" s="279"/>
      <c r="E19" s="279"/>
      <c r="F19" s="279"/>
      <c r="G19" s="203"/>
      <c r="H19" s="203"/>
      <c r="I19" s="203"/>
      <c r="L19" s="5"/>
      <c r="M19" s="69"/>
      <c r="N19" s="69"/>
      <c r="O19" s="69"/>
      <c r="P19" s="29"/>
      <c r="Q19" s="69"/>
      <c r="R19" s="69"/>
      <c r="S19" s="71"/>
    </row>
    <row r="20" spans="2:19" ht="15" customHeight="1" x14ac:dyDescent="0.25">
      <c r="B20" s="287" t="s">
        <v>163</v>
      </c>
      <c r="C20" s="287"/>
      <c r="D20" s="287"/>
      <c r="E20" s="287"/>
      <c r="F20" s="287"/>
      <c r="G20" s="203"/>
      <c r="H20" s="203"/>
      <c r="I20" s="203"/>
      <c r="L20" s="5"/>
      <c r="M20" s="69"/>
      <c r="N20" s="69"/>
      <c r="O20" s="69"/>
      <c r="P20" s="29"/>
      <c r="Q20" s="69"/>
      <c r="R20" s="69"/>
      <c r="S20" s="71"/>
    </row>
    <row r="21" spans="2:19" ht="15" customHeight="1" x14ac:dyDescent="0.25">
      <c r="B21" s="247"/>
      <c r="C21" s="247"/>
      <c r="D21" s="247"/>
      <c r="E21" s="247"/>
      <c r="F21" s="247"/>
      <c r="G21" s="246"/>
      <c r="H21" s="246"/>
      <c r="I21" s="246"/>
      <c r="L21" s="5"/>
      <c r="M21" s="69"/>
      <c r="N21" s="69"/>
      <c r="O21" s="69"/>
      <c r="P21" s="29"/>
      <c r="Q21" s="69"/>
      <c r="R21" s="69"/>
      <c r="S21" s="71"/>
    </row>
    <row r="22" spans="2:19" x14ac:dyDescent="0.25">
      <c r="B22" s="7" t="s">
        <v>109</v>
      </c>
      <c r="C22" s="106" t="s">
        <v>112</v>
      </c>
      <c r="D22" s="106" t="s">
        <v>113</v>
      </c>
      <c r="E22" s="113"/>
      <c r="F22" s="113"/>
      <c r="G22" s="122"/>
      <c r="H22" s="122"/>
      <c r="I22" s="116"/>
      <c r="L22" s="5"/>
      <c r="M22" s="69"/>
      <c r="N22" s="69"/>
      <c r="O22" s="69"/>
      <c r="P22" s="29"/>
      <c r="Q22" s="69"/>
      <c r="R22" s="69"/>
      <c r="S22" s="71"/>
    </row>
    <row r="23" spans="2:19" hidden="1" x14ac:dyDescent="0.25">
      <c r="B23" s="2" t="s">
        <v>110</v>
      </c>
      <c r="C23" s="96" t="s">
        <v>117</v>
      </c>
      <c r="D23" s="96" t="s">
        <v>119</v>
      </c>
      <c r="E23" s="113"/>
      <c r="F23" s="113"/>
      <c r="G23" s="122"/>
      <c r="H23" s="122"/>
      <c r="I23" s="116"/>
      <c r="L23" s="5"/>
      <c r="M23" s="69"/>
      <c r="N23" s="69"/>
      <c r="O23" s="69"/>
      <c r="P23" s="29"/>
      <c r="Q23" s="69"/>
      <c r="R23" s="69"/>
      <c r="S23" s="71"/>
    </row>
    <row r="24" spans="2:19" x14ac:dyDescent="0.25">
      <c r="B24" s="2" t="s">
        <v>110</v>
      </c>
      <c r="C24" s="96" t="s">
        <v>117</v>
      </c>
      <c r="D24" s="96" t="s">
        <v>119</v>
      </c>
      <c r="E24" s="249"/>
      <c r="F24" s="249"/>
      <c r="G24" s="249"/>
      <c r="H24" s="249"/>
      <c r="I24" s="249"/>
      <c r="L24" s="5"/>
      <c r="M24" s="69"/>
      <c r="N24" s="69"/>
      <c r="O24" s="69"/>
      <c r="P24" s="29"/>
      <c r="Q24" s="69"/>
      <c r="R24" s="69"/>
      <c r="S24" s="71"/>
    </row>
    <row r="25" spans="2:19" x14ac:dyDescent="0.25">
      <c r="B25" s="2" t="s">
        <v>111</v>
      </c>
      <c r="C25" s="96" t="s">
        <v>114</v>
      </c>
      <c r="D25" s="96" t="s">
        <v>120</v>
      </c>
      <c r="L25" s="5"/>
      <c r="M25" s="69"/>
      <c r="N25" s="69"/>
      <c r="O25" s="69"/>
      <c r="P25" s="29"/>
      <c r="Q25" s="69"/>
      <c r="R25" s="69"/>
      <c r="S25" s="71"/>
    </row>
    <row r="26" spans="2:19" x14ac:dyDescent="0.25">
      <c r="B26" s="2" t="s">
        <v>254</v>
      </c>
      <c r="C26" s="96" t="s">
        <v>136</v>
      </c>
      <c r="D26" s="96" t="s">
        <v>151</v>
      </c>
      <c r="L26" s="5"/>
      <c r="M26" s="69"/>
      <c r="N26" s="69"/>
      <c r="O26" s="69"/>
      <c r="P26" s="29"/>
      <c r="Q26" s="69"/>
      <c r="R26" s="69"/>
      <c r="S26" s="71"/>
    </row>
    <row r="27" spans="2:19" x14ac:dyDescent="0.25">
      <c r="C27" s="96"/>
      <c r="D27" s="96"/>
      <c r="L27" s="5"/>
      <c r="M27" s="69"/>
      <c r="N27" s="69"/>
      <c r="O27" s="69"/>
      <c r="P27" s="29"/>
      <c r="Q27" s="69"/>
      <c r="R27" s="69"/>
      <c r="S27" s="71"/>
    </row>
    <row r="28" spans="2:19" x14ac:dyDescent="0.25">
      <c r="C28" s="96"/>
      <c r="D28" s="96"/>
      <c r="L28" s="5"/>
      <c r="M28" s="69"/>
      <c r="N28" s="69"/>
      <c r="O28" s="69"/>
      <c r="P28" s="29"/>
      <c r="Q28" s="69"/>
      <c r="R28" s="69"/>
      <c r="S28" s="71"/>
    </row>
    <row r="29" spans="2:19" ht="15.75" x14ac:dyDescent="0.25">
      <c r="B29" s="206"/>
      <c r="C29" s="96"/>
      <c r="D29" s="96"/>
      <c r="L29" s="5"/>
      <c r="M29" s="69"/>
      <c r="N29" s="69"/>
      <c r="O29" s="69"/>
      <c r="P29" s="29"/>
      <c r="Q29" s="69"/>
      <c r="R29" s="69"/>
      <c r="S29" s="71"/>
    </row>
    <row r="30" spans="2:19" x14ac:dyDescent="0.25">
      <c r="B30" s="274" t="s">
        <v>231</v>
      </c>
      <c r="C30" s="274"/>
      <c r="D30" s="274"/>
      <c r="E30" s="274"/>
      <c r="F30" s="274"/>
      <c r="G30" s="274"/>
      <c r="H30" s="274"/>
      <c r="L30" s="5"/>
      <c r="M30" s="69"/>
      <c r="N30" s="69"/>
      <c r="O30" s="69"/>
      <c r="P30" s="29"/>
      <c r="Q30" s="69"/>
      <c r="R30" s="69"/>
      <c r="S30" s="71"/>
    </row>
    <row r="31" spans="2:19" x14ac:dyDescent="0.25">
      <c r="B31" s="254" t="s">
        <v>230</v>
      </c>
      <c r="C31" s="96"/>
      <c r="D31" s="96"/>
      <c r="L31" s="5"/>
      <c r="M31" s="69"/>
      <c r="N31" s="69"/>
      <c r="O31" s="69"/>
      <c r="P31" s="29"/>
      <c r="Q31" s="69"/>
      <c r="R31" s="69"/>
      <c r="S31" s="71"/>
    </row>
    <row r="32" spans="2:19" ht="15" customHeight="1" x14ac:dyDescent="0.25">
      <c r="B32" s="10"/>
      <c r="C32" s="98"/>
      <c r="D32" s="98"/>
      <c r="E32" s="10"/>
      <c r="F32" s="10"/>
      <c r="G32" s="10"/>
      <c r="H32" s="10"/>
      <c r="I32" s="10"/>
      <c r="J32" s="10"/>
      <c r="K32" s="10"/>
      <c r="L32" s="10"/>
      <c r="M32" s="10"/>
      <c r="N32" s="10"/>
      <c r="O32" s="10"/>
      <c r="P32" s="10"/>
      <c r="Q32" s="10"/>
      <c r="R32" s="10"/>
      <c r="S32" s="28"/>
    </row>
    <row r="33" spans="2:20" ht="15" customHeight="1" x14ac:dyDescent="0.25">
      <c r="N33" s="49"/>
      <c r="O33" s="49"/>
      <c r="P33" s="49"/>
      <c r="Q33" s="60" t="s">
        <v>90</v>
      </c>
      <c r="R33" s="50"/>
      <c r="S33" s="173"/>
      <c r="T33" s="52"/>
    </row>
    <row r="34" spans="2:20" ht="15" customHeight="1" x14ac:dyDescent="0.25">
      <c r="B34" s="17" t="s">
        <v>39</v>
      </c>
      <c r="C34" s="100" t="s">
        <v>2</v>
      </c>
      <c r="D34" s="100"/>
      <c r="E34" s="100" t="s">
        <v>34</v>
      </c>
      <c r="F34" s="100" t="s">
        <v>35</v>
      </c>
      <c r="G34" s="125"/>
      <c r="H34" s="125"/>
      <c r="I34" s="119"/>
      <c r="J34" s="100"/>
      <c r="K34" s="100"/>
      <c r="L34" s="100" t="s">
        <v>36</v>
      </c>
      <c r="M34" s="100" t="s">
        <v>37</v>
      </c>
      <c r="N34" s="10"/>
      <c r="O34" s="10"/>
      <c r="P34" s="10"/>
      <c r="Q34" s="55" t="s">
        <v>88</v>
      </c>
      <c r="R34" s="53"/>
      <c r="S34" s="54"/>
      <c r="T34" s="52"/>
    </row>
    <row r="35" spans="2:20" x14ac:dyDescent="0.25">
      <c r="B35" s="66"/>
      <c r="C35" s="9"/>
      <c r="D35" s="9"/>
      <c r="E35" s="9"/>
      <c r="F35" s="9"/>
      <c r="G35" s="9"/>
      <c r="H35" s="9"/>
      <c r="I35" s="9"/>
      <c r="J35" s="9"/>
      <c r="K35" s="9"/>
      <c r="L35" s="9"/>
      <c r="M35" s="9"/>
      <c r="T35" s="52"/>
    </row>
    <row r="36" spans="2:20" x14ac:dyDescent="0.25">
      <c r="B36" s="66"/>
      <c r="C36" s="9"/>
      <c r="D36" s="9"/>
      <c r="E36" s="9"/>
      <c r="F36" s="9"/>
      <c r="G36" s="9"/>
      <c r="H36" s="9"/>
      <c r="I36" s="9"/>
      <c r="J36" s="9"/>
      <c r="K36" s="9"/>
      <c r="L36" s="9"/>
      <c r="M36" s="9"/>
      <c r="Q36" s="60"/>
      <c r="R36" s="51"/>
      <c r="S36" s="51"/>
      <c r="T36" s="52"/>
    </row>
    <row r="37" spans="2:20" x14ac:dyDescent="0.25">
      <c r="B37" s="66"/>
      <c r="C37" s="9"/>
      <c r="D37" s="9"/>
      <c r="E37" s="9"/>
      <c r="F37" s="9"/>
      <c r="G37" s="9"/>
      <c r="H37" s="9"/>
      <c r="I37" s="9"/>
      <c r="J37" s="9"/>
      <c r="K37" s="9"/>
      <c r="L37" s="9"/>
      <c r="M37" s="9"/>
      <c r="R37" s="51"/>
      <c r="S37" s="51"/>
      <c r="T37" s="52"/>
    </row>
    <row r="38" spans="2:20" x14ac:dyDescent="0.25">
      <c r="B38" s="66"/>
      <c r="C38" s="9"/>
      <c r="D38" s="9"/>
      <c r="E38" s="9"/>
      <c r="F38" s="9"/>
      <c r="G38" s="9"/>
      <c r="H38" s="9"/>
      <c r="I38" s="9"/>
      <c r="J38" s="9"/>
      <c r="K38" s="9"/>
      <c r="L38" s="9"/>
      <c r="M38" s="9"/>
      <c r="Q38" s="60"/>
      <c r="R38" s="51"/>
      <c r="S38" s="51"/>
      <c r="T38" s="52"/>
    </row>
    <row r="39" spans="2:20" x14ac:dyDescent="0.25">
      <c r="B39" s="66"/>
      <c r="C39" s="9"/>
      <c r="D39" s="9"/>
      <c r="E39" s="9"/>
      <c r="F39" s="9"/>
      <c r="G39" s="9"/>
      <c r="H39" s="9"/>
      <c r="I39" s="9"/>
      <c r="J39" s="9"/>
      <c r="K39" s="9"/>
      <c r="L39" s="9"/>
      <c r="M39" s="9"/>
      <c r="Q39" s="60"/>
      <c r="R39" s="51"/>
      <c r="S39" s="51"/>
      <c r="T39" s="52"/>
    </row>
    <row r="40" spans="2:20" x14ac:dyDescent="0.25">
      <c r="B40" s="11"/>
      <c r="C40" s="9"/>
      <c r="D40" s="9"/>
      <c r="E40" s="9"/>
      <c r="R40" s="52"/>
      <c r="S40" s="52"/>
    </row>
    <row r="41" spans="2:20" x14ac:dyDescent="0.25">
      <c r="B41" s="12"/>
      <c r="C41" s="13"/>
      <c r="D41" s="13"/>
      <c r="E41" s="41"/>
      <c r="F41" s="15"/>
      <c r="G41" s="15"/>
      <c r="H41" s="15"/>
      <c r="I41" s="15"/>
      <c r="J41" s="15"/>
      <c r="K41" s="15"/>
      <c r="L41" s="16"/>
      <c r="M41" s="31"/>
      <c r="N41" s="18"/>
      <c r="O41" s="18"/>
      <c r="P41" s="18"/>
    </row>
  </sheetData>
  <mergeCells count="7">
    <mergeCell ref="B30:H30"/>
    <mergeCell ref="B20:F20"/>
    <mergeCell ref="Q2:S2"/>
    <mergeCell ref="Q1:S1"/>
    <mergeCell ref="B15:F15"/>
    <mergeCell ref="B17:F17"/>
    <mergeCell ref="B19:F19"/>
  </mergeCells>
  <hyperlinks>
    <hyperlink ref="B20" r:id="rId1" xr:uid="{00000000-0004-0000-0300-000000000000}"/>
  </hyperlinks>
  <printOptions horizontalCentered="1" gridLines="1"/>
  <pageMargins left="0" right="0" top="0.75" bottom="0.75" header="0.3" footer="0.3"/>
  <pageSetup scale="52" orientation="landscape" horizontalDpi="1200" verticalDpi="1200"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T48"/>
  <sheetViews>
    <sheetView topLeftCell="K2" zoomScale="90" zoomScaleNormal="90" workbookViewId="0">
      <selection activeCell="Q7" sqref="Q7"/>
    </sheetView>
  </sheetViews>
  <sheetFormatPr defaultColWidth="9.140625" defaultRowHeight="15" x14ac:dyDescent="0.25"/>
  <cols>
    <col min="1" max="1" width="9.140625" style="2" hidden="1" customWidth="1"/>
    <col min="2" max="2" width="53.28515625" style="2" customWidth="1"/>
    <col min="3" max="3" width="26.7109375" style="2" customWidth="1"/>
    <col min="4" max="4" width="13.7109375" style="2" customWidth="1"/>
    <col min="5" max="5" width="17" style="2" customWidth="1"/>
    <col min="6" max="6" width="22.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4.85546875" style="2" customWidth="1"/>
    <col min="18" max="18" width="14.140625" style="2" customWidth="1"/>
    <col min="19" max="19" width="16.7109375" style="2" customWidth="1"/>
    <col min="20" max="16384" width="9.140625" style="2"/>
  </cols>
  <sheetData>
    <row r="1" spans="1:20" ht="18" customHeight="1" x14ac:dyDescent="0.25">
      <c r="B1" s="1" t="s">
        <v>94</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95</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4" customHeight="1" x14ac:dyDescent="0.25">
      <c r="B7" s="2" t="s">
        <v>8</v>
      </c>
      <c r="C7" s="96" t="s">
        <v>106</v>
      </c>
      <c r="D7" s="96" t="s">
        <v>246</v>
      </c>
      <c r="E7" s="2" t="s">
        <v>215</v>
      </c>
      <c r="F7" s="2" t="s">
        <v>7</v>
      </c>
      <c r="G7" s="195">
        <v>2.81E-2</v>
      </c>
      <c r="H7" s="195">
        <v>0.1641</v>
      </c>
      <c r="I7" s="196">
        <v>44012</v>
      </c>
      <c r="J7" s="196">
        <v>44013</v>
      </c>
      <c r="K7" s="196">
        <v>43647</v>
      </c>
      <c r="L7" s="197" t="s">
        <v>217</v>
      </c>
      <c r="M7" s="73">
        <v>211632</v>
      </c>
      <c r="N7" s="150"/>
      <c r="O7" s="70">
        <f>M7+N7</f>
        <v>211632</v>
      </c>
      <c r="P7" s="156"/>
      <c r="Q7" s="77">
        <f>7556.77+7556.76+7556.77+16133.74+31360.67+18746.42+19215.79+22976.18+19042.7+17587.35+36894.02</f>
        <v>204627.16999999998</v>
      </c>
      <c r="R7" s="157"/>
      <c r="S7" s="224">
        <f>Q7+R7</f>
        <v>204627.16999999998</v>
      </c>
    </row>
    <row r="8" spans="1:20" ht="30" customHeight="1" x14ac:dyDescent="0.25">
      <c r="B8" s="2" t="s">
        <v>129</v>
      </c>
      <c r="C8" s="237" t="s">
        <v>123</v>
      </c>
      <c r="D8" s="97" t="s">
        <v>251</v>
      </c>
      <c r="E8" s="2" t="s">
        <v>216</v>
      </c>
      <c r="F8" s="2" t="s">
        <v>7</v>
      </c>
      <c r="G8" s="195">
        <f t="shared" ref="G8:L8" si="0">G7</f>
        <v>2.81E-2</v>
      </c>
      <c r="H8" s="195">
        <f t="shared" si="0"/>
        <v>0.1641</v>
      </c>
      <c r="I8" s="196">
        <f t="shared" si="0"/>
        <v>44012</v>
      </c>
      <c r="J8" s="196">
        <f t="shared" si="0"/>
        <v>44013</v>
      </c>
      <c r="K8" s="196">
        <f t="shared" si="0"/>
        <v>43647</v>
      </c>
      <c r="L8" s="197" t="str">
        <f t="shared" si="0"/>
        <v>07/01/19 - 06/30/20</v>
      </c>
      <c r="M8" s="73">
        <v>5385.6</v>
      </c>
      <c r="N8" s="150">
        <f>2072.64+3508.8+1613.52</f>
        <v>7194.9600000000009</v>
      </c>
      <c r="O8" s="70">
        <f>M8+N8</f>
        <v>12580.560000000001</v>
      </c>
      <c r="P8" s="156"/>
      <c r="Q8" s="77">
        <f>5385.6+2072.64+3508.8+1613.52</f>
        <v>12580.560000000001</v>
      </c>
      <c r="R8" s="157"/>
      <c r="S8" s="224">
        <f t="shared" ref="S8" si="1">Q8+R8</f>
        <v>12580.560000000001</v>
      </c>
    </row>
    <row r="9" spans="1:20" x14ac:dyDescent="0.25">
      <c r="C9" s="96"/>
      <c r="D9" s="132"/>
      <c r="E9" s="79"/>
      <c r="G9" s="195"/>
      <c r="H9" s="195"/>
      <c r="I9" s="196"/>
      <c r="J9" s="196"/>
      <c r="K9" s="196"/>
      <c r="L9" s="197"/>
      <c r="M9" s="169"/>
      <c r="N9" s="189"/>
      <c r="O9" s="25">
        <f>+M9+N9</f>
        <v>0</v>
      </c>
      <c r="P9" s="156"/>
      <c r="Q9" s="225"/>
      <c r="R9" s="190"/>
      <c r="S9" s="168"/>
    </row>
    <row r="10" spans="1:20" x14ac:dyDescent="0.25">
      <c r="C10" s="97"/>
      <c r="D10" s="97"/>
      <c r="L10" s="5" t="s">
        <v>38</v>
      </c>
      <c r="M10" s="69">
        <f>SUM(M8:M9)</f>
        <v>5385.6</v>
      </c>
      <c r="N10" s="69">
        <f>SUM(N8:N9)</f>
        <v>7194.9600000000009</v>
      </c>
      <c r="O10" s="69">
        <f>SUM(O8:O9)</f>
        <v>12580.560000000001</v>
      </c>
      <c r="P10" s="69"/>
      <c r="Q10" s="226">
        <f>SUM(Q7:Q9)</f>
        <v>217207.72999999998</v>
      </c>
      <c r="R10" s="223">
        <f>SUM(R7:R9)</f>
        <v>0</v>
      </c>
      <c r="S10" s="227">
        <f>SUM(S7:S9)</f>
        <v>217207.72999999998</v>
      </c>
    </row>
    <row r="11" spans="1:20" x14ac:dyDescent="0.25">
      <c r="C11" s="97"/>
      <c r="D11" s="97"/>
      <c r="L11" s="5"/>
      <c r="M11" s="69"/>
      <c r="N11" s="69"/>
      <c r="O11" s="69"/>
      <c r="Q11" s="69"/>
      <c r="R11" s="69"/>
      <c r="S11" s="71"/>
    </row>
    <row r="12" spans="1:20" x14ac:dyDescent="0.25">
      <c r="B12" s="8" t="s">
        <v>126</v>
      </c>
      <c r="C12" s="96"/>
      <c r="D12" s="96"/>
      <c r="S12" s="27"/>
    </row>
    <row r="13" spans="1:20" ht="33.75" customHeight="1" x14ac:dyDescent="0.25">
      <c r="B13" s="279" t="s">
        <v>127</v>
      </c>
      <c r="C13" s="279"/>
      <c r="D13" s="279"/>
      <c r="E13" s="279"/>
      <c r="F13" s="279"/>
      <c r="L13" s="5"/>
      <c r="M13" s="69"/>
      <c r="N13" s="69"/>
      <c r="O13" s="69"/>
      <c r="Q13" s="69"/>
      <c r="R13" s="69"/>
      <c r="S13" s="71"/>
    </row>
    <row r="14" spans="1:20" x14ac:dyDescent="0.25">
      <c r="C14" s="96"/>
      <c r="D14" s="96"/>
      <c r="L14" s="5"/>
      <c r="M14" s="69"/>
      <c r="N14" s="69"/>
      <c r="O14" s="69"/>
      <c r="Q14" s="69"/>
      <c r="R14" s="69"/>
      <c r="S14" s="71"/>
    </row>
    <row r="15" spans="1:20" ht="48.75" customHeight="1" x14ac:dyDescent="0.25">
      <c r="B15" s="279" t="s">
        <v>130</v>
      </c>
      <c r="C15" s="279"/>
      <c r="D15" s="279"/>
      <c r="E15" s="279"/>
      <c r="F15" s="279"/>
      <c r="L15" s="5"/>
      <c r="M15" s="69"/>
      <c r="N15" s="69"/>
      <c r="O15" s="69"/>
      <c r="Q15" s="69"/>
      <c r="R15" s="69"/>
      <c r="S15" s="71"/>
    </row>
    <row r="16" spans="1:20" x14ac:dyDescent="0.25">
      <c r="B16" s="113"/>
      <c r="C16" s="113"/>
      <c r="D16" s="113"/>
      <c r="E16" s="113"/>
      <c r="L16" s="5"/>
      <c r="M16" s="69"/>
      <c r="N16" s="69"/>
      <c r="O16" s="69"/>
      <c r="Q16" s="69"/>
      <c r="R16" s="69"/>
      <c r="S16" s="71"/>
    </row>
    <row r="17" spans="2:19" ht="30" customHeight="1" x14ac:dyDescent="0.25">
      <c r="B17" s="279" t="s">
        <v>164</v>
      </c>
      <c r="C17" s="279"/>
      <c r="D17" s="279"/>
      <c r="E17" s="279"/>
      <c r="F17" s="279"/>
      <c r="L17" s="5"/>
      <c r="M17" s="69"/>
      <c r="N17" s="69"/>
      <c r="O17" s="69"/>
      <c r="Q17" s="69"/>
      <c r="R17" s="69"/>
      <c r="S17" s="71"/>
    </row>
    <row r="18" spans="2:19" ht="15" customHeight="1" x14ac:dyDescent="0.25">
      <c r="B18" s="287" t="s">
        <v>163</v>
      </c>
      <c r="C18" s="279"/>
      <c r="D18" s="279"/>
      <c r="E18" s="279"/>
      <c r="F18" s="279"/>
      <c r="L18" s="5"/>
      <c r="M18" s="69"/>
      <c r="N18" s="69"/>
      <c r="O18" s="69"/>
      <c r="Q18" s="69"/>
      <c r="R18" s="69"/>
      <c r="S18" s="71"/>
    </row>
    <row r="19" spans="2:19" ht="15" customHeight="1" x14ac:dyDescent="0.25">
      <c r="B19" s="205"/>
      <c r="C19" s="205"/>
      <c r="D19" s="205"/>
      <c r="E19" s="205"/>
      <c r="L19" s="5"/>
      <c r="M19" s="69"/>
      <c r="N19" s="69"/>
      <c r="O19" s="69"/>
      <c r="Q19" s="69"/>
      <c r="R19" s="69"/>
      <c r="S19" s="71"/>
    </row>
    <row r="20" spans="2:19" x14ac:dyDescent="0.25">
      <c r="B20" s="7" t="s">
        <v>109</v>
      </c>
      <c r="C20" s="106" t="s">
        <v>112</v>
      </c>
      <c r="D20" s="106" t="s">
        <v>113</v>
      </c>
      <c r="E20" s="113"/>
      <c r="L20" s="5"/>
      <c r="M20" s="69"/>
      <c r="N20" s="69"/>
      <c r="O20" s="69"/>
      <c r="Q20" s="69"/>
      <c r="R20" s="69"/>
      <c r="S20" s="71"/>
    </row>
    <row r="21" spans="2:19" x14ac:dyDescent="0.25">
      <c r="B21" s="2" t="s">
        <v>110</v>
      </c>
      <c r="C21" s="96" t="s">
        <v>117</v>
      </c>
      <c r="D21" s="96" t="s">
        <v>119</v>
      </c>
      <c r="E21" s="113"/>
      <c r="L21" s="5"/>
      <c r="M21" s="69"/>
      <c r="N21" s="69"/>
      <c r="O21" s="69"/>
      <c r="Q21" s="69"/>
      <c r="R21" s="69"/>
      <c r="S21" s="71"/>
    </row>
    <row r="22" spans="2:19" x14ac:dyDescent="0.25">
      <c r="B22" s="108" t="s">
        <v>111</v>
      </c>
      <c r="C22" s="96" t="s">
        <v>114</v>
      </c>
      <c r="D22" s="96" t="s">
        <v>120</v>
      </c>
      <c r="L22" s="5"/>
      <c r="M22" s="69"/>
      <c r="N22" s="69"/>
      <c r="O22" s="69"/>
      <c r="Q22" s="69"/>
      <c r="R22" s="69"/>
      <c r="S22" s="71"/>
    </row>
    <row r="23" spans="2:19" ht="15.75" x14ac:dyDescent="0.25">
      <c r="B23" s="206"/>
      <c r="C23" s="96"/>
      <c r="D23" s="96"/>
      <c r="L23" s="5"/>
      <c r="M23" s="69"/>
      <c r="N23" s="69"/>
      <c r="O23" s="69"/>
      <c r="Q23" s="69"/>
      <c r="R23" s="69"/>
      <c r="S23" s="71"/>
    </row>
    <row r="24" spans="2:19" x14ac:dyDescent="0.25">
      <c r="B24" s="274" t="s">
        <v>231</v>
      </c>
      <c r="C24" s="274"/>
      <c r="D24" s="274"/>
      <c r="E24" s="274"/>
      <c r="F24" s="274"/>
      <c r="G24" s="274"/>
      <c r="H24" s="274"/>
      <c r="L24" s="5"/>
      <c r="M24" s="69"/>
      <c r="N24" s="69"/>
      <c r="O24" s="69"/>
      <c r="Q24" s="69"/>
      <c r="R24" s="69"/>
      <c r="S24" s="71"/>
    </row>
    <row r="25" spans="2:19" x14ac:dyDescent="0.25">
      <c r="B25" s="254" t="s">
        <v>230</v>
      </c>
      <c r="C25" s="96"/>
      <c r="D25" s="96"/>
      <c r="L25" s="5"/>
      <c r="M25" s="69"/>
      <c r="N25" s="69"/>
      <c r="O25" s="69"/>
      <c r="Q25" s="69"/>
      <c r="R25" s="69"/>
      <c r="S25" s="71"/>
    </row>
    <row r="26" spans="2:19" x14ac:dyDescent="0.25">
      <c r="B26" s="10"/>
      <c r="C26" s="98"/>
      <c r="D26" s="98"/>
      <c r="E26" s="10"/>
      <c r="F26" s="10"/>
      <c r="G26" s="10"/>
      <c r="H26" s="10"/>
      <c r="I26" s="10"/>
      <c r="J26" s="10"/>
      <c r="K26" s="10"/>
      <c r="L26" s="10"/>
      <c r="M26" s="10"/>
      <c r="N26" s="10"/>
      <c r="O26" s="10"/>
      <c r="P26" s="10"/>
      <c r="Q26" s="10"/>
      <c r="R26" s="10"/>
      <c r="S26" s="28"/>
    </row>
    <row r="27" spans="2:19" x14ac:dyDescent="0.25">
      <c r="P27" s="29"/>
      <c r="Q27" s="59" t="s">
        <v>90</v>
      </c>
      <c r="R27" s="52"/>
      <c r="S27" s="180"/>
    </row>
    <row r="28" spans="2:19" ht="15" customHeight="1" x14ac:dyDescent="0.25">
      <c r="B28" s="17" t="s">
        <v>39</v>
      </c>
      <c r="C28" s="100" t="s">
        <v>2</v>
      </c>
      <c r="D28" s="100"/>
      <c r="E28" s="100" t="s">
        <v>34</v>
      </c>
      <c r="F28" s="100" t="s">
        <v>35</v>
      </c>
      <c r="G28" s="125"/>
      <c r="H28" s="125"/>
      <c r="I28" s="119"/>
      <c r="J28" s="100"/>
      <c r="K28" s="100"/>
      <c r="L28" s="100" t="s">
        <v>36</v>
      </c>
      <c r="M28" s="100" t="s">
        <v>37</v>
      </c>
      <c r="N28" s="10"/>
      <c r="O28" s="10"/>
      <c r="P28" s="10"/>
      <c r="Q28" s="55" t="s">
        <v>88</v>
      </c>
      <c r="R28" s="55"/>
      <c r="S28" s="56"/>
    </row>
    <row r="29" spans="2:19" ht="15" customHeight="1" x14ac:dyDescent="0.25">
      <c r="B29" s="66"/>
      <c r="C29" s="9"/>
      <c r="D29" s="9"/>
      <c r="E29" s="9"/>
      <c r="F29" s="9"/>
      <c r="G29" s="9"/>
      <c r="H29" s="9"/>
      <c r="I29" s="9"/>
      <c r="J29" s="9"/>
      <c r="K29" s="9"/>
      <c r="L29" s="9"/>
      <c r="M29" s="9"/>
      <c r="Q29" s="59"/>
      <c r="R29" s="52"/>
      <c r="S29" s="52"/>
    </row>
    <row r="30" spans="2:19" ht="15" customHeight="1" x14ac:dyDescent="0.25">
      <c r="B30" s="66"/>
      <c r="C30" s="9"/>
      <c r="D30" s="9"/>
      <c r="E30" s="9"/>
      <c r="F30" s="9"/>
      <c r="G30" s="9"/>
      <c r="H30" s="9"/>
      <c r="I30" s="9"/>
      <c r="J30" s="9"/>
      <c r="K30" s="9"/>
      <c r="L30" s="9"/>
      <c r="M30" s="9"/>
      <c r="R30" s="52"/>
      <c r="S30" s="52"/>
    </row>
    <row r="31" spans="2:19" x14ac:dyDescent="0.25">
      <c r="B31" s="66"/>
      <c r="C31" s="9"/>
      <c r="D31" s="9"/>
      <c r="E31" s="9"/>
      <c r="F31" s="9"/>
      <c r="G31" s="9"/>
      <c r="H31" s="9"/>
      <c r="I31" s="9"/>
      <c r="J31" s="9"/>
      <c r="K31" s="9"/>
      <c r="L31" s="9"/>
      <c r="M31" s="9"/>
      <c r="Q31" s="59"/>
      <c r="R31" s="52"/>
      <c r="S31" s="52"/>
    </row>
    <row r="32" spans="2:19" x14ac:dyDescent="0.25">
      <c r="B32" s="66"/>
      <c r="C32" s="9"/>
      <c r="D32" s="9"/>
      <c r="E32" s="9"/>
      <c r="F32" s="9"/>
      <c r="G32" s="9"/>
      <c r="H32" s="9"/>
      <c r="I32" s="9"/>
      <c r="J32" s="9"/>
      <c r="K32" s="9"/>
      <c r="L32" s="9"/>
      <c r="M32" s="9"/>
      <c r="Q32" s="59"/>
      <c r="R32" s="52"/>
      <c r="S32" s="52"/>
    </row>
    <row r="33" spans="2:20" x14ac:dyDescent="0.25">
      <c r="B33" s="66"/>
      <c r="C33" s="9"/>
      <c r="D33" s="9"/>
      <c r="E33" s="9"/>
      <c r="F33" s="9"/>
      <c r="G33" s="9"/>
      <c r="H33" s="9"/>
      <c r="I33" s="9"/>
      <c r="J33" s="9"/>
      <c r="K33" s="9"/>
      <c r="L33" s="9"/>
      <c r="M33" s="9"/>
      <c r="R33" s="52"/>
      <c r="S33" s="52"/>
    </row>
    <row r="34" spans="2:20" x14ac:dyDescent="0.25">
      <c r="B34" s="12"/>
      <c r="C34" s="13"/>
      <c r="D34" s="13"/>
      <c r="E34" s="41"/>
      <c r="F34" s="15"/>
      <c r="G34" s="15"/>
      <c r="H34" s="15"/>
      <c r="I34" s="15"/>
      <c r="J34" s="15"/>
      <c r="K34" s="15"/>
      <c r="L34" s="16"/>
      <c r="M34" s="20"/>
      <c r="N34" s="47"/>
      <c r="O34" s="47"/>
      <c r="P34" s="47"/>
      <c r="Q34" s="52"/>
      <c r="R34" s="52"/>
      <c r="S34" s="52"/>
      <c r="T34" s="52"/>
    </row>
    <row r="35" spans="2:20" ht="15" customHeight="1" x14ac:dyDescent="0.25">
      <c r="B35" s="12"/>
      <c r="C35" s="13"/>
      <c r="D35" s="13"/>
      <c r="E35" s="41"/>
      <c r="F35" s="15"/>
      <c r="G35" s="15"/>
      <c r="H35" s="15"/>
      <c r="I35" s="15"/>
      <c r="J35" s="15"/>
      <c r="K35" s="15"/>
      <c r="L35" s="16"/>
      <c r="M35" s="20"/>
      <c r="N35" s="18"/>
      <c r="O35" s="18"/>
      <c r="P35" s="18"/>
      <c r="T35" s="52"/>
    </row>
    <row r="36" spans="2:20" x14ac:dyDescent="0.25">
      <c r="B36" s="36"/>
      <c r="C36" s="40"/>
      <c r="D36" s="40"/>
      <c r="E36" s="41"/>
      <c r="F36" s="38"/>
      <c r="G36" s="38"/>
      <c r="H36" s="38"/>
      <c r="I36" s="38"/>
      <c r="J36" s="38"/>
      <c r="K36" s="38"/>
      <c r="L36" s="39"/>
      <c r="M36" s="34"/>
      <c r="N36" s="109"/>
      <c r="O36" s="29"/>
      <c r="P36" s="29"/>
    </row>
    <row r="37" spans="2:20" x14ac:dyDescent="0.25">
      <c r="C37" s="40"/>
      <c r="D37" s="40"/>
      <c r="E37" s="41"/>
      <c r="F37" s="72"/>
      <c r="G37" s="72"/>
      <c r="H37" s="72"/>
      <c r="I37" s="72"/>
      <c r="J37" s="72"/>
      <c r="K37" s="72"/>
      <c r="L37" s="33"/>
      <c r="M37" s="31"/>
      <c r="N37" s="109"/>
    </row>
    <row r="38" spans="2:20" x14ac:dyDescent="0.25">
      <c r="C38" s="40"/>
      <c r="D38" s="40"/>
      <c r="E38" s="41"/>
      <c r="F38" s="72"/>
      <c r="G38" s="72"/>
      <c r="H38" s="72"/>
      <c r="I38" s="72"/>
      <c r="J38" s="72"/>
      <c r="K38" s="72"/>
      <c r="L38" s="33"/>
      <c r="M38" s="31"/>
      <c r="N38" s="110"/>
    </row>
    <row r="39" spans="2:20" x14ac:dyDescent="0.25">
      <c r="C39" s="40"/>
      <c r="D39" s="40"/>
      <c r="E39" s="41"/>
      <c r="F39" s="72"/>
      <c r="G39" s="72"/>
      <c r="H39" s="72"/>
      <c r="I39" s="72"/>
      <c r="J39" s="72"/>
      <c r="K39" s="72"/>
      <c r="L39" s="33"/>
      <c r="M39" s="35"/>
      <c r="N39" s="37"/>
      <c r="O39" s="37"/>
      <c r="P39" s="29"/>
    </row>
    <row r="40" spans="2:20" ht="15" customHeight="1" x14ac:dyDescent="0.25">
      <c r="B40" s="36"/>
      <c r="C40" s="40"/>
      <c r="D40" s="40"/>
      <c r="E40" s="41"/>
      <c r="F40" s="38"/>
      <c r="G40" s="38"/>
      <c r="H40" s="38"/>
      <c r="I40" s="38"/>
      <c r="J40" s="38"/>
      <c r="K40" s="38"/>
      <c r="L40" s="33"/>
      <c r="M40" s="31"/>
      <c r="N40" s="103"/>
      <c r="O40" s="103"/>
      <c r="P40" s="29"/>
    </row>
    <row r="41" spans="2:20" x14ac:dyDescent="0.25">
      <c r="B41" s="36"/>
      <c r="C41" s="40"/>
      <c r="D41" s="40"/>
      <c r="E41" s="41"/>
      <c r="F41" s="38"/>
      <c r="G41" s="38"/>
      <c r="H41" s="38"/>
      <c r="I41" s="38"/>
      <c r="J41" s="38"/>
      <c r="K41" s="38"/>
      <c r="L41" s="33"/>
      <c r="M41" s="31"/>
      <c r="N41" s="103"/>
      <c r="O41" s="103"/>
      <c r="P41" s="29"/>
    </row>
    <row r="42" spans="2:20" x14ac:dyDescent="0.25">
      <c r="B42" s="36"/>
      <c r="C42" s="40"/>
      <c r="D42" s="40"/>
      <c r="E42" s="41"/>
      <c r="F42" s="38"/>
      <c r="G42" s="38"/>
      <c r="H42" s="38"/>
      <c r="I42" s="38"/>
      <c r="J42" s="38"/>
      <c r="K42" s="38"/>
      <c r="L42" s="33"/>
      <c r="M42" s="31"/>
      <c r="N42" s="103"/>
      <c r="O42" s="103"/>
      <c r="P42" s="29"/>
    </row>
    <row r="43" spans="2:20" ht="16.5" customHeight="1" x14ac:dyDescent="0.25">
      <c r="B43" s="36"/>
      <c r="C43" s="40"/>
      <c r="D43" s="40"/>
      <c r="E43" s="41"/>
      <c r="F43" s="38"/>
      <c r="G43" s="38"/>
      <c r="H43" s="38"/>
      <c r="I43" s="38"/>
      <c r="J43" s="38"/>
      <c r="K43" s="38"/>
      <c r="L43" s="39"/>
      <c r="M43" s="20"/>
      <c r="N43" s="103"/>
      <c r="O43" s="103"/>
      <c r="P43" s="29"/>
    </row>
    <row r="44" spans="2:20" ht="15" hidden="1" customHeight="1" x14ac:dyDescent="0.25"/>
    <row r="45" spans="2:20" ht="15" customHeight="1" x14ac:dyDescent="0.25">
      <c r="E45" s="21"/>
      <c r="F45" s="107"/>
      <c r="G45" s="107"/>
      <c r="H45" s="107"/>
      <c r="I45" s="107"/>
      <c r="J45" s="107"/>
      <c r="K45" s="107"/>
    </row>
    <row r="48" spans="2:20" ht="15" customHeight="1" x14ac:dyDescent="0.25"/>
  </sheetData>
  <mergeCells count="7">
    <mergeCell ref="B24:H24"/>
    <mergeCell ref="B18:F18"/>
    <mergeCell ref="Q1:S1"/>
    <mergeCell ref="Q2:S2"/>
    <mergeCell ref="B17:F17"/>
    <mergeCell ref="B13:F13"/>
    <mergeCell ref="B15:F15"/>
  </mergeCells>
  <hyperlinks>
    <hyperlink ref="B18" r:id="rId1" xr:uid="{00000000-0004-0000-2700-000000000000}"/>
  </hyperlinks>
  <printOptions horizontalCentered="1" gridLines="1"/>
  <pageMargins left="0" right="0" top="0.75" bottom="0.75" header="0.3" footer="0.3"/>
  <pageSetup scale="46" orientation="landscape" horizontalDpi="1200" verticalDpi="1200"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T49"/>
  <sheetViews>
    <sheetView topLeftCell="L2" zoomScale="90" zoomScaleNormal="90" workbookViewId="0">
      <selection activeCell="Q7" sqref="Q7"/>
    </sheetView>
  </sheetViews>
  <sheetFormatPr defaultColWidth="9.140625" defaultRowHeight="15" x14ac:dyDescent="0.25"/>
  <cols>
    <col min="1" max="1" width="9.140625" style="2" hidden="1" customWidth="1"/>
    <col min="2" max="2" width="53.28515625" style="2" customWidth="1"/>
    <col min="3" max="3" width="26.7109375" style="2" customWidth="1"/>
    <col min="4" max="4" width="13.7109375" style="2" customWidth="1"/>
    <col min="5" max="5" width="16.85546875" style="2" customWidth="1"/>
    <col min="6" max="6" width="22.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6.7109375" style="2" customWidth="1"/>
    <col min="20" max="16384" width="9.140625" style="2"/>
  </cols>
  <sheetData>
    <row r="1" spans="1:20" ht="18" customHeight="1" x14ac:dyDescent="0.25">
      <c r="B1" s="1" t="s">
        <v>93</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92</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7" customHeight="1" x14ac:dyDescent="0.25">
      <c r="B7" s="2" t="s">
        <v>8</v>
      </c>
      <c r="C7" s="96" t="s">
        <v>106</v>
      </c>
      <c r="D7" s="96" t="s">
        <v>246</v>
      </c>
      <c r="E7" s="2" t="s">
        <v>215</v>
      </c>
      <c r="F7" s="2" t="s">
        <v>7</v>
      </c>
      <c r="G7" s="195">
        <v>2.81E-2</v>
      </c>
      <c r="H7" s="195">
        <v>0.1641</v>
      </c>
      <c r="I7" s="196">
        <v>44012</v>
      </c>
      <c r="J7" s="196">
        <v>44013</v>
      </c>
      <c r="K7" s="196">
        <v>43647</v>
      </c>
      <c r="L7" s="197" t="s">
        <v>217</v>
      </c>
      <c r="M7" s="73">
        <v>468134.1</v>
      </c>
      <c r="N7" s="73">
        <v>0</v>
      </c>
      <c r="O7" s="70">
        <f>M7+N7</f>
        <v>468134.1</v>
      </c>
      <c r="P7" s="156"/>
      <c r="Q7" s="73">
        <f>129057.89+88821.87+82420.17+75948.25+5701.56</f>
        <v>381949.74</v>
      </c>
      <c r="R7" s="61"/>
      <c r="S7" s="85">
        <f>Q7+R7</f>
        <v>381949.74</v>
      </c>
    </row>
    <row r="8" spans="1:20" ht="33" customHeight="1" x14ac:dyDescent="0.25">
      <c r="B8" s="2" t="s">
        <v>129</v>
      </c>
      <c r="C8" s="237" t="s">
        <v>123</v>
      </c>
      <c r="D8" s="97" t="s">
        <v>251</v>
      </c>
      <c r="E8" s="2" t="s">
        <v>216</v>
      </c>
      <c r="F8" s="2" t="s">
        <v>7</v>
      </c>
      <c r="G8" s="195">
        <f>+G7</f>
        <v>2.81E-2</v>
      </c>
      <c r="H8" s="195">
        <f t="shared" ref="H8:L8" si="0">+H7</f>
        <v>0.1641</v>
      </c>
      <c r="I8" s="196">
        <f t="shared" si="0"/>
        <v>44012</v>
      </c>
      <c r="J8" s="196">
        <f t="shared" si="0"/>
        <v>44013</v>
      </c>
      <c r="K8" s="196">
        <f t="shared" si="0"/>
        <v>43647</v>
      </c>
      <c r="L8" s="197" t="str">
        <f t="shared" si="0"/>
        <v>07/01/19 - 06/30/20</v>
      </c>
      <c r="M8" s="73">
        <v>14609.68</v>
      </c>
      <c r="N8" s="73"/>
      <c r="O8" s="70">
        <f>M8+N8</f>
        <v>14609.68</v>
      </c>
      <c r="P8" s="156"/>
      <c r="Q8" s="73">
        <v>14609.68</v>
      </c>
      <c r="R8" s="61"/>
      <c r="S8" s="85">
        <f>Q8+R8</f>
        <v>14609.68</v>
      </c>
    </row>
    <row r="9" spans="1:20" x14ac:dyDescent="0.25">
      <c r="C9" s="97"/>
      <c r="D9" s="97"/>
      <c r="I9" s="121"/>
      <c r="J9" s="121"/>
      <c r="K9" s="121"/>
      <c r="L9" s="97"/>
      <c r="M9" s="25"/>
      <c r="N9" s="25"/>
      <c r="O9" s="25"/>
      <c r="P9" s="29"/>
      <c r="Q9" s="25"/>
      <c r="R9" s="25"/>
      <c r="S9" s="26"/>
    </row>
    <row r="10" spans="1:20" x14ac:dyDescent="0.25">
      <c r="B10" s="29"/>
      <c r="C10" s="96"/>
      <c r="D10" s="96"/>
      <c r="L10" s="5" t="s">
        <v>38</v>
      </c>
      <c r="M10" s="69">
        <f>SUM(M7:M9)</f>
        <v>482743.77999999997</v>
      </c>
      <c r="N10" s="69">
        <f>SUM(N7:N9)</f>
        <v>0</v>
      </c>
      <c r="O10" s="69">
        <f>SUM(O7:O9)</f>
        <v>482743.77999999997</v>
      </c>
      <c r="P10" s="69" t="s">
        <v>100</v>
      </c>
      <c r="Q10" s="69">
        <f>SUM(Q7:Q9)</f>
        <v>396559.42</v>
      </c>
      <c r="R10" s="69">
        <f>SUM(R7:R9)</f>
        <v>0</v>
      </c>
      <c r="S10" s="23">
        <f>SUM(S7:S9)</f>
        <v>396559.42</v>
      </c>
    </row>
    <row r="11" spans="1:20" x14ac:dyDescent="0.25">
      <c r="B11" s="29"/>
      <c r="C11" s="96"/>
      <c r="D11" s="96"/>
      <c r="L11" s="5"/>
      <c r="M11" s="69"/>
      <c r="N11" s="69"/>
      <c r="O11" s="69"/>
      <c r="P11" s="69"/>
      <c r="Q11" s="69"/>
      <c r="R11" s="69"/>
      <c r="S11" s="71"/>
    </row>
    <row r="12" spans="1:20" x14ac:dyDescent="0.25">
      <c r="B12" s="8" t="s">
        <v>126</v>
      </c>
      <c r="C12" s="96"/>
      <c r="D12" s="96"/>
      <c r="S12" s="27"/>
    </row>
    <row r="13" spans="1:20" ht="35.25" customHeight="1" x14ac:dyDescent="0.25">
      <c r="B13" s="279" t="s">
        <v>127</v>
      </c>
      <c r="C13" s="279"/>
      <c r="D13" s="279"/>
      <c r="E13" s="279"/>
      <c r="F13" s="279"/>
      <c r="L13" s="5"/>
      <c r="M13" s="69"/>
      <c r="N13" s="69"/>
      <c r="O13" s="69"/>
      <c r="Q13" s="69"/>
      <c r="R13" s="69"/>
      <c r="S13" s="71"/>
    </row>
    <row r="14" spans="1:20" x14ac:dyDescent="0.25">
      <c r="B14" s="203"/>
      <c r="C14" s="203"/>
      <c r="D14" s="203"/>
      <c r="E14" s="203"/>
      <c r="F14" s="203"/>
      <c r="L14" s="5"/>
      <c r="M14" s="69"/>
      <c r="N14" s="69"/>
      <c r="O14" s="69"/>
      <c r="Q14" s="69"/>
      <c r="R14" s="69"/>
      <c r="S14" s="71"/>
    </row>
    <row r="15" spans="1:20" ht="48" customHeight="1" x14ac:dyDescent="0.25">
      <c r="B15" s="279" t="s">
        <v>130</v>
      </c>
      <c r="C15" s="279"/>
      <c r="D15" s="279"/>
      <c r="E15" s="279"/>
      <c r="F15" s="279"/>
      <c r="L15" s="5"/>
      <c r="M15" s="69"/>
      <c r="N15" s="69"/>
      <c r="O15" s="69"/>
      <c r="Q15" s="69"/>
      <c r="R15" s="69"/>
      <c r="S15" s="71"/>
    </row>
    <row r="16" spans="1:20" x14ac:dyDescent="0.25">
      <c r="B16" s="113"/>
      <c r="C16" s="113"/>
      <c r="D16" s="113"/>
      <c r="E16" s="113"/>
      <c r="L16" s="5"/>
      <c r="M16" s="69"/>
      <c r="N16" s="69"/>
      <c r="O16" s="69"/>
      <c r="Q16" s="69"/>
      <c r="R16" s="69"/>
      <c r="S16" s="71"/>
    </row>
    <row r="17" spans="2:19" ht="28.5" customHeight="1" x14ac:dyDescent="0.25">
      <c r="B17" s="284" t="s">
        <v>164</v>
      </c>
      <c r="C17" s="284"/>
      <c r="D17" s="284"/>
      <c r="E17" s="284"/>
      <c r="F17" s="284"/>
      <c r="L17" s="5"/>
      <c r="M17" s="69"/>
      <c r="N17" s="69"/>
      <c r="O17" s="69"/>
      <c r="Q17" s="69"/>
      <c r="R17" s="69"/>
      <c r="S17" s="71"/>
    </row>
    <row r="18" spans="2:19" ht="15" customHeight="1" x14ac:dyDescent="0.25">
      <c r="B18" s="287" t="s">
        <v>163</v>
      </c>
      <c r="C18" s="279"/>
      <c r="D18" s="279"/>
      <c r="E18" s="279"/>
      <c r="F18" s="279"/>
      <c r="L18" s="5"/>
      <c r="M18" s="69"/>
      <c r="N18" s="69"/>
      <c r="O18" s="69"/>
      <c r="Q18" s="69"/>
      <c r="R18" s="69"/>
      <c r="S18" s="71"/>
    </row>
    <row r="19" spans="2:19" ht="15" customHeight="1" x14ac:dyDescent="0.25">
      <c r="B19" s="205"/>
      <c r="C19" s="205"/>
      <c r="D19" s="205"/>
      <c r="E19" s="205"/>
      <c r="L19" s="5"/>
      <c r="M19" s="69"/>
      <c r="N19" s="69"/>
      <c r="O19" s="69"/>
      <c r="Q19" s="69"/>
      <c r="R19" s="69"/>
      <c r="S19" s="71"/>
    </row>
    <row r="20" spans="2:19" x14ac:dyDescent="0.25">
      <c r="B20" s="7" t="s">
        <v>109</v>
      </c>
      <c r="C20" s="106" t="s">
        <v>112</v>
      </c>
      <c r="D20" s="106" t="s">
        <v>113</v>
      </c>
      <c r="E20" s="113"/>
      <c r="L20" s="5"/>
      <c r="M20" s="69"/>
      <c r="N20" s="69"/>
      <c r="O20" s="69"/>
      <c r="Q20" s="69"/>
      <c r="R20" s="69"/>
      <c r="S20" s="71"/>
    </row>
    <row r="21" spans="2:19" x14ac:dyDescent="0.25">
      <c r="B21" s="2" t="s">
        <v>110</v>
      </c>
      <c r="C21" s="96" t="s">
        <v>117</v>
      </c>
      <c r="D21" s="96" t="s">
        <v>119</v>
      </c>
      <c r="E21" s="113"/>
      <c r="L21" s="5"/>
      <c r="M21" s="69"/>
      <c r="N21" s="69"/>
      <c r="O21" s="69"/>
      <c r="Q21" s="69"/>
      <c r="R21" s="69"/>
      <c r="S21" s="71"/>
    </row>
    <row r="22" spans="2:19" ht="15" customHeight="1" x14ac:dyDescent="0.25">
      <c r="B22" s="12" t="s">
        <v>111</v>
      </c>
      <c r="C22" s="96" t="s">
        <v>114</v>
      </c>
      <c r="D22" s="96" t="s">
        <v>120</v>
      </c>
      <c r="L22" s="5"/>
      <c r="M22" s="69"/>
      <c r="N22" s="69"/>
      <c r="O22" s="69"/>
      <c r="Q22" s="69"/>
      <c r="R22" s="69"/>
      <c r="S22" s="71"/>
    </row>
    <row r="23" spans="2:19" ht="15" customHeight="1" x14ac:dyDescent="0.25">
      <c r="B23" s="12"/>
      <c r="C23" s="96"/>
      <c r="D23" s="96"/>
      <c r="L23" s="5"/>
      <c r="M23" s="69"/>
      <c r="N23" s="69"/>
      <c r="O23" s="69"/>
      <c r="Q23" s="69"/>
      <c r="R23" s="69"/>
      <c r="S23" s="71"/>
    </row>
    <row r="24" spans="2:19" ht="15" customHeight="1" x14ac:dyDescent="0.25">
      <c r="B24" s="12"/>
      <c r="C24" s="96"/>
      <c r="D24" s="96"/>
      <c r="L24" s="5"/>
      <c r="M24" s="69"/>
      <c r="N24" s="69"/>
      <c r="O24" s="69"/>
      <c r="Q24" s="69"/>
      <c r="R24" s="69"/>
      <c r="S24" s="71"/>
    </row>
    <row r="25" spans="2:19" x14ac:dyDescent="0.25">
      <c r="B25" s="274" t="s">
        <v>231</v>
      </c>
      <c r="C25" s="274"/>
      <c r="D25" s="274"/>
      <c r="E25" s="274"/>
      <c r="F25" s="274"/>
      <c r="G25" s="274"/>
      <c r="H25" s="274"/>
      <c r="L25" s="5"/>
      <c r="M25" s="69"/>
      <c r="N25" s="69"/>
      <c r="O25" s="69"/>
      <c r="Q25" s="69"/>
      <c r="R25" s="69"/>
      <c r="S25" s="71"/>
    </row>
    <row r="26" spans="2:19" x14ac:dyDescent="0.25">
      <c r="B26" s="254" t="s">
        <v>230</v>
      </c>
      <c r="C26" s="96"/>
      <c r="D26" s="96"/>
      <c r="L26" s="5"/>
      <c r="M26" s="69"/>
      <c r="N26" s="69"/>
      <c r="O26" s="69"/>
      <c r="Q26" s="69"/>
      <c r="R26" s="69"/>
      <c r="S26" s="71"/>
    </row>
    <row r="27" spans="2:19" x14ac:dyDescent="0.25">
      <c r="B27" s="10"/>
      <c r="C27" s="98"/>
      <c r="D27" s="98"/>
      <c r="E27" s="10"/>
      <c r="F27" s="10"/>
      <c r="G27" s="10"/>
      <c r="H27" s="10"/>
      <c r="I27" s="10"/>
      <c r="J27" s="10"/>
      <c r="K27" s="10"/>
      <c r="L27" s="10"/>
      <c r="M27" s="10"/>
      <c r="N27" s="10"/>
      <c r="O27" s="10"/>
      <c r="P27" s="10"/>
      <c r="Q27" s="10"/>
      <c r="R27" s="10"/>
      <c r="S27" s="28"/>
    </row>
    <row r="28" spans="2:19" ht="15" customHeight="1" x14ac:dyDescent="0.25">
      <c r="P28" s="29"/>
      <c r="Q28" s="59" t="s">
        <v>90</v>
      </c>
      <c r="R28" s="52"/>
      <c r="S28" s="180"/>
    </row>
    <row r="29" spans="2:19" ht="15" customHeight="1" x14ac:dyDescent="0.25">
      <c r="B29" s="17" t="s">
        <v>39</v>
      </c>
      <c r="C29" s="100" t="s">
        <v>2</v>
      </c>
      <c r="D29" s="100"/>
      <c r="E29" s="100" t="s">
        <v>34</v>
      </c>
      <c r="F29" s="100" t="s">
        <v>35</v>
      </c>
      <c r="G29" s="125"/>
      <c r="H29" s="125"/>
      <c r="I29" s="119"/>
      <c r="J29" s="100"/>
      <c r="K29" s="100"/>
      <c r="L29" s="100" t="s">
        <v>36</v>
      </c>
      <c r="M29" s="100" t="s">
        <v>37</v>
      </c>
      <c r="N29" s="10"/>
      <c r="O29" s="10"/>
      <c r="P29" s="10"/>
      <c r="Q29" s="55" t="s">
        <v>88</v>
      </c>
      <c r="R29" s="55"/>
      <c r="S29" s="56"/>
    </row>
    <row r="30" spans="2:19" ht="15" customHeight="1" x14ac:dyDescent="0.25">
      <c r="B30" s="66"/>
      <c r="C30" s="9"/>
      <c r="D30" s="9"/>
      <c r="E30" s="9"/>
      <c r="F30" s="9"/>
      <c r="G30" s="9"/>
      <c r="H30" s="9"/>
      <c r="I30" s="9"/>
      <c r="J30" s="9"/>
      <c r="K30" s="9"/>
      <c r="L30" s="9"/>
      <c r="M30" s="9"/>
      <c r="Q30" s="59"/>
      <c r="R30" s="52"/>
      <c r="S30" s="52"/>
    </row>
    <row r="31" spans="2:19" x14ac:dyDescent="0.25">
      <c r="B31" s="66"/>
      <c r="C31" s="9"/>
      <c r="D31" s="9"/>
      <c r="E31" s="9"/>
      <c r="F31" s="9"/>
      <c r="G31" s="9"/>
      <c r="H31" s="9"/>
      <c r="I31" s="9"/>
      <c r="J31" s="9"/>
      <c r="K31" s="9"/>
      <c r="L31" s="9"/>
      <c r="M31" s="9"/>
      <c r="R31" s="52"/>
      <c r="S31" s="52"/>
    </row>
    <row r="32" spans="2:19" x14ac:dyDescent="0.25">
      <c r="B32" s="66"/>
      <c r="C32" s="9"/>
      <c r="D32" s="9"/>
      <c r="E32" s="9"/>
      <c r="F32" s="9"/>
      <c r="G32" s="9"/>
      <c r="H32" s="9"/>
      <c r="I32" s="9"/>
      <c r="J32" s="9"/>
      <c r="K32" s="9"/>
      <c r="L32" s="9"/>
      <c r="M32" s="9"/>
      <c r="Q32" s="59"/>
      <c r="R32" s="52"/>
      <c r="S32" s="52"/>
    </row>
    <row r="33" spans="2:20" x14ac:dyDescent="0.25">
      <c r="B33" s="66"/>
      <c r="C33" s="9"/>
      <c r="D33" s="9"/>
      <c r="E33" s="9"/>
      <c r="F33" s="9"/>
      <c r="G33" s="9"/>
      <c r="H33" s="9"/>
      <c r="I33" s="9"/>
      <c r="J33" s="9"/>
      <c r="K33" s="9"/>
      <c r="L33" s="9"/>
      <c r="M33" s="9"/>
      <c r="Q33" s="59"/>
      <c r="R33" s="52"/>
      <c r="S33" s="52"/>
    </row>
    <row r="34" spans="2:20" x14ac:dyDescent="0.25">
      <c r="B34" s="66"/>
      <c r="C34" s="9"/>
      <c r="D34" s="9"/>
      <c r="E34" s="9"/>
      <c r="F34" s="9"/>
      <c r="G34" s="9"/>
      <c r="H34" s="9"/>
      <c r="I34" s="9"/>
      <c r="J34" s="9"/>
      <c r="K34" s="9"/>
      <c r="L34" s="9"/>
      <c r="M34" s="9"/>
      <c r="R34" s="52"/>
      <c r="S34" s="52"/>
    </row>
    <row r="35" spans="2:20" x14ac:dyDescent="0.25">
      <c r="B35" s="12"/>
      <c r="C35" s="13"/>
      <c r="D35" s="13"/>
      <c r="E35" s="41"/>
      <c r="F35" s="15"/>
      <c r="G35" s="15"/>
      <c r="H35" s="15"/>
      <c r="I35" s="15"/>
      <c r="J35" s="15"/>
      <c r="K35" s="15"/>
      <c r="L35" s="16"/>
      <c r="M35" s="20"/>
      <c r="N35" s="47"/>
      <c r="O35" s="47"/>
      <c r="P35" s="47"/>
      <c r="Q35" s="52"/>
      <c r="R35" s="52"/>
      <c r="S35" s="52"/>
      <c r="T35" s="52"/>
    </row>
    <row r="36" spans="2:20" ht="15" customHeight="1" x14ac:dyDescent="0.25">
      <c r="B36" s="12"/>
      <c r="C36" s="13"/>
      <c r="D36" s="13"/>
      <c r="E36" s="41"/>
      <c r="F36" s="15"/>
      <c r="G36" s="15"/>
      <c r="H36" s="15"/>
      <c r="I36" s="15"/>
      <c r="J36" s="15"/>
      <c r="K36" s="15"/>
      <c r="L36" s="16"/>
      <c r="M36" s="20"/>
      <c r="N36" s="18"/>
      <c r="O36" s="18"/>
      <c r="P36" s="18"/>
      <c r="T36" s="52"/>
    </row>
    <row r="37" spans="2:20" x14ac:dyDescent="0.25">
      <c r="B37" s="36"/>
      <c r="C37" s="40"/>
      <c r="D37" s="40"/>
      <c r="E37" s="41"/>
      <c r="F37" s="38"/>
      <c r="G37" s="38"/>
      <c r="H37" s="38"/>
      <c r="I37" s="38"/>
      <c r="J37" s="38"/>
      <c r="K37" s="38"/>
      <c r="L37" s="39"/>
      <c r="M37" s="34"/>
      <c r="N37" s="109"/>
      <c r="O37" s="29"/>
      <c r="P37" s="29"/>
    </row>
    <row r="38" spans="2:20" x14ac:dyDescent="0.25">
      <c r="C38" s="40"/>
      <c r="D38" s="40"/>
      <c r="E38" s="41"/>
      <c r="F38" s="72"/>
      <c r="G38" s="72"/>
      <c r="H38" s="72"/>
      <c r="I38" s="72"/>
      <c r="J38" s="72"/>
      <c r="K38" s="72"/>
      <c r="L38" s="33"/>
      <c r="M38" s="31"/>
      <c r="N38" s="109"/>
    </row>
    <row r="39" spans="2:20" x14ac:dyDescent="0.25">
      <c r="C39" s="40"/>
      <c r="D39" s="40"/>
      <c r="E39" s="41"/>
      <c r="F39" s="72"/>
      <c r="G39" s="72"/>
      <c r="H39" s="72"/>
      <c r="I39" s="72"/>
      <c r="J39" s="72"/>
      <c r="K39" s="72"/>
      <c r="L39" s="33"/>
      <c r="M39" s="31"/>
      <c r="N39" s="110"/>
    </row>
    <row r="40" spans="2:20" x14ac:dyDescent="0.25">
      <c r="C40" s="40"/>
      <c r="D40" s="40"/>
      <c r="E40" s="41"/>
      <c r="F40" s="72"/>
      <c r="G40" s="72"/>
      <c r="H40" s="72"/>
      <c r="I40" s="72"/>
      <c r="J40" s="72"/>
      <c r="K40" s="72"/>
      <c r="L40" s="33"/>
      <c r="M40" s="35"/>
      <c r="N40" s="37"/>
      <c r="O40" s="37"/>
      <c r="P40" s="29"/>
    </row>
    <row r="41" spans="2:20" ht="15" customHeight="1" x14ac:dyDescent="0.25">
      <c r="B41" s="36"/>
      <c r="C41" s="40"/>
      <c r="D41" s="40"/>
      <c r="E41" s="41"/>
      <c r="F41" s="38"/>
      <c r="G41" s="38"/>
      <c r="H41" s="38"/>
      <c r="I41" s="38"/>
      <c r="J41" s="38"/>
      <c r="K41" s="38"/>
      <c r="L41" s="33"/>
      <c r="M41" s="31"/>
      <c r="N41" s="103"/>
      <c r="O41" s="103"/>
      <c r="P41" s="29"/>
    </row>
    <row r="42" spans="2:20" x14ac:dyDescent="0.25">
      <c r="B42" s="36"/>
      <c r="C42" s="40"/>
      <c r="D42" s="40"/>
      <c r="E42" s="41"/>
      <c r="F42" s="38"/>
      <c r="G42" s="38"/>
      <c r="H42" s="38"/>
      <c r="I42" s="38"/>
      <c r="J42" s="38"/>
      <c r="K42" s="38"/>
      <c r="L42" s="33"/>
      <c r="M42" s="31"/>
      <c r="N42" s="103"/>
      <c r="O42" s="103"/>
      <c r="P42" s="29"/>
    </row>
    <row r="43" spans="2:20" x14ac:dyDescent="0.25">
      <c r="B43" s="36"/>
      <c r="C43" s="40"/>
      <c r="D43" s="40"/>
      <c r="E43" s="41"/>
      <c r="F43" s="38"/>
      <c r="G43" s="38"/>
      <c r="H43" s="38"/>
      <c r="I43" s="38"/>
      <c r="J43" s="38"/>
      <c r="K43" s="38"/>
      <c r="L43" s="33"/>
      <c r="M43" s="31"/>
      <c r="N43" s="103"/>
      <c r="O43" s="103"/>
      <c r="P43" s="29"/>
    </row>
    <row r="44" spans="2:20" ht="16.5" customHeight="1" x14ac:dyDescent="0.25">
      <c r="B44" s="36"/>
      <c r="C44" s="40"/>
      <c r="D44" s="40"/>
      <c r="E44" s="41"/>
      <c r="F44" s="38"/>
      <c r="G44" s="38"/>
      <c r="H44" s="38"/>
      <c r="I44" s="38"/>
      <c r="J44" s="38"/>
      <c r="K44" s="38"/>
      <c r="L44" s="39"/>
      <c r="M44" s="20"/>
      <c r="N44" s="103"/>
      <c r="O44" s="103"/>
      <c r="P44" s="29"/>
    </row>
    <row r="45" spans="2:20" ht="15" hidden="1" customHeight="1" x14ac:dyDescent="0.25"/>
    <row r="46" spans="2:20" ht="15" customHeight="1" x14ac:dyDescent="0.25">
      <c r="E46" s="21"/>
      <c r="F46" s="107"/>
      <c r="G46" s="107"/>
      <c r="H46" s="107"/>
      <c r="I46" s="107"/>
      <c r="J46" s="107"/>
      <c r="K46" s="107"/>
    </row>
    <row r="49" ht="15" customHeight="1" x14ac:dyDescent="0.25"/>
  </sheetData>
  <mergeCells count="7">
    <mergeCell ref="B25:H25"/>
    <mergeCell ref="B18:F18"/>
    <mergeCell ref="Q1:S1"/>
    <mergeCell ref="Q2:S2"/>
    <mergeCell ref="B17:F17"/>
    <mergeCell ref="B13:F13"/>
    <mergeCell ref="B15:F15"/>
  </mergeCells>
  <hyperlinks>
    <hyperlink ref="B18" r:id="rId1" xr:uid="{00000000-0004-0000-2800-000000000000}"/>
  </hyperlinks>
  <printOptions horizontalCentered="1" gridLines="1"/>
  <pageMargins left="0" right="0" top="0.75" bottom="0.75" header="0.3" footer="0.3"/>
  <pageSetup scale="52" orientation="landscape" horizontalDpi="1200" verticalDpi="1200"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T35"/>
  <sheetViews>
    <sheetView topLeftCell="G1" zoomScale="90" zoomScaleNormal="90" workbookViewId="0">
      <selection activeCell="S3" sqref="S3"/>
    </sheetView>
  </sheetViews>
  <sheetFormatPr defaultColWidth="9.140625" defaultRowHeight="15" x14ac:dyDescent="0.25"/>
  <cols>
    <col min="1" max="1" width="9.140625" style="2" hidden="1" customWidth="1"/>
    <col min="2" max="2" width="53.28515625" style="2" customWidth="1"/>
    <col min="3" max="3" width="26" style="2" customWidth="1"/>
    <col min="4" max="4" width="13.7109375" style="2" customWidth="1"/>
    <col min="5" max="5" width="17" style="2" bestFit="1" customWidth="1"/>
    <col min="6" max="6" width="21.5703125" style="2" customWidth="1"/>
    <col min="7" max="7" width="8.5703125" style="2" customWidth="1"/>
    <col min="8" max="8" width="14" style="2" customWidth="1"/>
    <col min="9" max="9" width="10.85546875" style="2" customWidth="1"/>
    <col min="10" max="10" width="10"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4.45" customHeight="1" x14ac:dyDescent="0.25">
      <c r="B1" s="8" t="s">
        <v>232</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98</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3.6" customHeight="1" x14ac:dyDescent="0.25">
      <c r="B7" s="2" t="s">
        <v>129</v>
      </c>
      <c r="C7" s="236" t="s">
        <v>123</v>
      </c>
      <c r="D7" s="96" t="s">
        <v>251</v>
      </c>
      <c r="E7" s="2" t="s">
        <v>216</v>
      </c>
      <c r="F7" s="2" t="s">
        <v>7</v>
      </c>
      <c r="G7" s="195">
        <v>2.81E-2</v>
      </c>
      <c r="H7" s="195">
        <v>0.1641</v>
      </c>
      <c r="I7" s="196">
        <v>44012</v>
      </c>
      <c r="J7" s="196">
        <v>44013</v>
      </c>
      <c r="K7" s="196">
        <v>43282</v>
      </c>
      <c r="L7" s="197" t="s">
        <v>217</v>
      </c>
      <c r="M7" s="6">
        <v>28407.72</v>
      </c>
      <c r="N7" s="70"/>
      <c r="O7" s="70">
        <f>M7+N7</f>
        <v>28407.72</v>
      </c>
      <c r="P7" s="70"/>
      <c r="Q7" s="70">
        <v>28407.72</v>
      </c>
      <c r="R7" s="70"/>
      <c r="S7" s="71">
        <f>+Q7+R7</f>
        <v>28407.72</v>
      </c>
    </row>
    <row r="8" spans="1:20" x14ac:dyDescent="0.25">
      <c r="G8" s="195"/>
      <c r="H8" s="195"/>
      <c r="I8" s="196"/>
      <c r="J8" s="196"/>
      <c r="K8" s="196"/>
      <c r="L8" s="197"/>
      <c r="M8" s="10"/>
      <c r="N8" s="10"/>
      <c r="O8" s="10"/>
      <c r="P8" s="29"/>
      <c r="Q8" s="10"/>
      <c r="R8" s="10"/>
      <c r="S8" s="28"/>
    </row>
    <row r="9" spans="1:20" x14ac:dyDescent="0.25">
      <c r="C9" s="96"/>
      <c r="D9" s="96"/>
      <c r="G9" s="128"/>
      <c r="H9" s="129"/>
      <c r="I9" s="121"/>
      <c r="J9" s="121"/>
      <c r="K9" s="121" t="s">
        <v>100</v>
      </c>
      <c r="L9" s="5" t="s">
        <v>38</v>
      </c>
      <c r="M9" s="69">
        <f>SUM(M7:M8)</f>
        <v>28407.72</v>
      </c>
      <c r="N9" s="80">
        <f>SUM(N7:N8)</f>
        <v>0</v>
      </c>
      <c r="O9" s="69">
        <f>SUM(O7:O8)</f>
        <v>28407.72</v>
      </c>
      <c r="Q9" s="69">
        <f>SUM(Q7:Q8)</f>
        <v>28407.72</v>
      </c>
      <c r="R9" s="69">
        <f>SUM(R7:R8)</f>
        <v>0</v>
      </c>
      <c r="S9" s="71">
        <f>SUM(S7:S8)</f>
        <v>28407.72</v>
      </c>
    </row>
    <row r="10" spans="1:20" x14ac:dyDescent="0.25">
      <c r="C10" s="96"/>
      <c r="D10" s="96"/>
      <c r="I10" s="121"/>
      <c r="J10" s="121"/>
      <c r="K10" s="121"/>
      <c r="S10" s="27"/>
    </row>
    <row r="11" spans="1:20" x14ac:dyDescent="0.25">
      <c r="C11" s="96"/>
      <c r="D11" s="96"/>
      <c r="L11" s="5"/>
      <c r="M11" s="69"/>
      <c r="N11" s="69"/>
      <c r="O11" s="69"/>
      <c r="Q11" s="69"/>
      <c r="R11" s="69"/>
      <c r="S11" s="71"/>
    </row>
    <row r="12" spans="1:20" x14ac:dyDescent="0.25">
      <c r="B12" s="8" t="s">
        <v>126</v>
      </c>
      <c r="C12" s="96"/>
      <c r="D12" s="96"/>
      <c r="L12" s="5"/>
      <c r="M12" s="69"/>
      <c r="N12" s="69"/>
      <c r="O12" s="69"/>
      <c r="Q12" s="69"/>
      <c r="R12" s="69"/>
      <c r="S12" s="71"/>
    </row>
    <row r="13" spans="1:20" ht="37.5" customHeight="1" x14ac:dyDescent="0.25">
      <c r="B13" s="279" t="s">
        <v>127</v>
      </c>
      <c r="C13" s="279"/>
      <c r="D13" s="279"/>
      <c r="E13" s="279"/>
      <c r="F13" s="279"/>
      <c r="L13" s="5"/>
      <c r="M13" s="69"/>
      <c r="N13" s="69"/>
      <c r="O13" s="69"/>
      <c r="Q13" s="69"/>
      <c r="R13" s="69"/>
      <c r="S13" s="71"/>
    </row>
    <row r="14" spans="1:20" x14ac:dyDescent="0.25">
      <c r="C14" s="96"/>
      <c r="D14" s="96"/>
      <c r="L14" s="5"/>
      <c r="M14" s="69"/>
      <c r="N14" s="69"/>
      <c r="O14" s="69"/>
      <c r="Q14" s="69"/>
      <c r="R14" s="69"/>
      <c r="S14" s="71"/>
    </row>
    <row r="15" spans="1:20" ht="48.75" customHeight="1" x14ac:dyDescent="0.25">
      <c r="B15" s="279" t="s">
        <v>130</v>
      </c>
      <c r="C15" s="279"/>
      <c r="D15" s="279"/>
      <c r="E15" s="279"/>
      <c r="F15" s="279"/>
      <c r="L15" s="5"/>
      <c r="M15" s="69"/>
      <c r="N15" s="69"/>
      <c r="O15" s="69"/>
      <c r="Q15" s="69"/>
      <c r="R15" s="69"/>
      <c r="S15" s="71"/>
    </row>
    <row r="16" spans="1:20" x14ac:dyDescent="0.25">
      <c r="B16" s="203"/>
      <c r="C16" s="203"/>
      <c r="D16" s="203"/>
      <c r="E16" s="203"/>
      <c r="L16" s="5"/>
      <c r="M16" s="69"/>
      <c r="N16" s="69"/>
      <c r="O16" s="69"/>
      <c r="Q16" s="69"/>
      <c r="R16" s="69"/>
      <c r="S16" s="71"/>
    </row>
    <row r="17" spans="1:20" ht="33.75" customHeight="1" x14ac:dyDescent="0.25">
      <c r="B17" s="279" t="s">
        <v>164</v>
      </c>
      <c r="C17" s="279"/>
      <c r="D17" s="279"/>
      <c r="E17" s="279"/>
      <c r="F17" s="279"/>
      <c r="L17" s="5"/>
      <c r="M17" s="69"/>
      <c r="N17" s="69"/>
      <c r="O17" s="69"/>
      <c r="Q17" s="69"/>
      <c r="R17" s="69"/>
      <c r="S17" s="71"/>
    </row>
    <row r="18" spans="1:20" ht="15" customHeight="1" x14ac:dyDescent="0.25">
      <c r="B18" s="287" t="s">
        <v>163</v>
      </c>
      <c r="C18" s="279"/>
      <c r="D18" s="279"/>
      <c r="E18" s="279"/>
      <c r="F18" s="279"/>
      <c r="L18" s="5"/>
      <c r="M18" s="69"/>
      <c r="N18" s="69"/>
      <c r="O18" s="69"/>
      <c r="Q18" s="69"/>
      <c r="R18" s="69"/>
      <c r="S18" s="71"/>
    </row>
    <row r="19" spans="1:20" ht="15" customHeight="1" x14ac:dyDescent="0.25">
      <c r="B19" s="205"/>
      <c r="C19" s="205"/>
      <c r="D19" s="205"/>
      <c r="E19" s="205"/>
      <c r="L19" s="5"/>
      <c r="M19" s="69"/>
      <c r="N19" s="69"/>
      <c r="O19" s="69"/>
      <c r="Q19" s="69"/>
      <c r="R19" s="69"/>
      <c r="S19" s="71"/>
    </row>
    <row r="20" spans="1:20" x14ac:dyDescent="0.25">
      <c r="B20" s="113"/>
      <c r="C20" s="113"/>
      <c r="D20" s="113"/>
      <c r="E20" s="113"/>
      <c r="L20" s="5"/>
      <c r="M20" s="69"/>
      <c r="N20" s="69"/>
      <c r="O20" s="69"/>
      <c r="Q20" s="69"/>
      <c r="R20" s="69"/>
      <c r="S20" s="71"/>
    </row>
    <row r="21" spans="1:20" x14ac:dyDescent="0.25">
      <c r="B21" s="7" t="s">
        <v>109</v>
      </c>
      <c r="C21" s="106" t="s">
        <v>112</v>
      </c>
      <c r="D21" s="106" t="s">
        <v>113</v>
      </c>
      <c r="E21" s="113"/>
      <c r="L21" s="5"/>
      <c r="M21" s="69"/>
      <c r="N21" s="69"/>
      <c r="O21" s="69"/>
      <c r="Q21" s="69"/>
      <c r="R21" s="69"/>
      <c r="S21" s="71"/>
    </row>
    <row r="22" spans="1:20" x14ac:dyDescent="0.25">
      <c r="B22" s="108" t="s">
        <v>111</v>
      </c>
      <c r="C22" s="96" t="s">
        <v>114</v>
      </c>
      <c r="D22" s="96" t="s">
        <v>120</v>
      </c>
      <c r="L22" s="5"/>
      <c r="M22" s="69"/>
      <c r="N22" s="69"/>
      <c r="O22" s="69"/>
      <c r="Q22" s="69"/>
      <c r="R22" s="69"/>
      <c r="S22" s="71"/>
    </row>
    <row r="23" spans="1:20" ht="15.75" x14ac:dyDescent="0.25">
      <c r="B23" s="206"/>
      <c r="C23" s="96"/>
      <c r="D23" s="96"/>
      <c r="L23" s="5"/>
      <c r="M23" s="69"/>
      <c r="N23" s="69"/>
      <c r="O23" s="69"/>
      <c r="Q23" s="69"/>
      <c r="R23" s="69"/>
      <c r="S23" s="71"/>
    </row>
    <row r="24" spans="1:20" x14ac:dyDescent="0.25">
      <c r="B24" s="274" t="s">
        <v>231</v>
      </c>
      <c r="C24" s="274"/>
      <c r="D24" s="274"/>
      <c r="E24" s="274"/>
      <c r="F24" s="274"/>
      <c r="G24" s="274"/>
      <c r="H24" s="274"/>
      <c r="L24" s="5"/>
      <c r="M24" s="69"/>
      <c r="N24" s="69"/>
      <c r="O24" s="69"/>
      <c r="Q24" s="69"/>
      <c r="R24" s="69"/>
      <c r="S24" s="71"/>
    </row>
    <row r="25" spans="1:20" x14ac:dyDescent="0.25">
      <c r="B25" s="254" t="s">
        <v>230</v>
      </c>
      <c r="C25" s="96"/>
      <c r="D25" s="96"/>
      <c r="L25" s="5"/>
      <c r="M25" s="69"/>
      <c r="N25" s="69"/>
      <c r="O25" s="69"/>
      <c r="Q25" s="69"/>
      <c r="R25" s="69"/>
      <c r="S25" s="71"/>
    </row>
    <row r="26" spans="1:20" x14ac:dyDescent="0.25">
      <c r="A26" s="10"/>
      <c r="B26" s="10"/>
      <c r="C26" s="228"/>
      <c r="D26" s="228"/>
      <c r="E26" s="10"/>
      <c r="F26" s="10"/>
      <c r="G26" s="10"/>
      <c r="H26" s="10"/>
      <c r="I26" s="10"/>
      <c r="J26" s="10"/>
      <c r="K26" s="10"/>
      <c r="L26" s="229"/>
      <c r="M26" s="25"/>
      <c r="N26" s="25"/>
      <c r="O26" s="25"/>
      <c r="P26" s="10"/>
      <c r="Q26" s="25"/>
      <c r="R26" s="25"/>
      <c r="S26" s="26"/>
    </row>
    <row r="27" spans="1:20" x14ac:dyDescent="0.25">
      <c r="P27" s="29"/>
      <c r="Q27" s="59" t="s">
        <v>90</v>
      </c>
      <c r="R27" s="52"/>
      <c r="S27" s="180"/>
    </row>
    <row r="28" spans="1:20" ht="15" customHeight="1" x14ac:dyDescent="0.25">
      <c r="B28" s="17" t="s">
        <v>39</v>
      </c>
      <c r="C28" s="100" t="s">
        <v>2</v>
      </c>
      <c r="D28" s="100"/>
      <c r="E28" s="100" t="s">
        <v>34</v>
      </c>
      <c r="F28" s="100" t="s">
        <v>35</v>
      </c>
      <c r="G28" s="125"/>
      <c r="H28" s="125"/>
      <c r="I28" s="119"/>
      <c r="J28" s="100"/>
      <c r="K28" s="100"/>
      <c r="L28" s="100" t="s">
        <v>36</v>
      </c>
      <c r="M28" s="100" t="s">
        <v>37</v>
      </c>
      <c r="N28" s="10"/>
      <c r="O28" s="10"/>
      <c r="P28" s="10"/>
      <c r="Q28" s="55" t="s">
        <v>88</v>
      </c>
      <c r="R28" s="55"/>
      <c r="S28" s="56"/>
    </row>
    <row r="29" spans="1:20" ht="15" customHeight="1" x14ac:dyDescent="0.25">
      <c r="B29" s="66"/>
      <c r="C29" s="9"/>
      <c r="D29" s="9"/>
      <c r="E29" s="9"/>
      <c r="F29" s="9"/>
      <c r="G29" s="9"/>
      <c r="H29" s="9"/>
      <c r="I29" s="9"/>
      <c r="J29" s="9"/>
      <c r="K29" s="9"/>
      <c r="L29" s="9"/>
      <c r="M29" s="9"/>
      <c r="Q29" s="59"/>
      <c r="R29" s="52"/>
      <c r="S29" s="52"/>
    </row>
    <row r="30" spans="1:20" ht="15" customHeight="1" x14ac:dyDescent="0.25">
      <c r="B30" s="66"/>
      <c r="C30" s="9"/>
      <c r="D30" s="9"/>
      <c r="E30" s="9"/>
      <c r="F30" s="9"/>
      <c r="G30" s="9"/>
      <c r="H30" s="9"/>
      <c r="I30" s="9"/>
      <c r="J30" s="9"/>
      <c r="K30" s="9"/>
      <c r="L30" s="9"/>
      <c r="M30" s="9"/>
      <c r="R30" s="52"/>
      <c r="S30" s="52"/>
    </row>
    <row r="31" spans="1:20" x14ac:dyDescent="0.25">
      <c r="B31" s="11"/>
      <c r="C31" s="9"/>
      <c r="D31" s="9"/>
      <c r="E31" s="9"/>
      <c r="N31" s="46"/>
      <c r="O31" s="46"/>
      <c r="P31" s="46"/>
      <c r="Q31" s="52"/>
      <c r="R31" s="52"/>
      <c r="S31" s="52"/>
      <c r="T31" s="52"/>
    </row>
    <row r="32" spans="1:20" x14ac:dyDescent="0.25">
      <c r="B32" s="12"/>
      <c r="C32" s="13"/>
      <c r="D32" s="13"/>
      <c r="E32" s="14"/>
      <c r="F32" s="15"/>
      <c r="G32" s="15"/>
      <c r="H32" s="15"/>
      <c r="I32" s="15"/>
      <c r="J32" s="15"/>
      <c r="K32" s="15"/>
      <c r="L32" s="16"/>
      <c r="M32" s="31"/>
      <c r="N32" s="18"/>
      <c r="O32" s="18"/>
      <c r="P32" s="18"/>
      <c r="Q32" s="52"/>
      <c r="R32" s="52"/>
      <c r="S32" s="52"/>
      <c r="T32" s="52"/>
    </row>
    <row r="33" spans="2:20" x14ac:dyDescent="0.25">
      <c r="B33" s="12"/>
      <c r="C33" s="13"/>
      <c r="D33" s="13"/>
      <c r="E33" s="14"/>
      <c r="F33" s="15"/>
      <c r="G33" s="15"/>
      <c r="H33" s="15"/>
      <c r="I33" s="15"/>
      <c r="J33" s="15"/>
      <c r="K33" s="15"/>
      <c r="L33" s="16"/>
      <c r="M33" s="31"/>
      <c r="N33" s="18"/>
      <c r="O33" s="18"/>
      <c r="P33" s="18"/>
      <c r="Q33" s="52"/>
      <c r="R33" s="52"/>
      <c r="S33" s="52"/>
      <c r="T33" s="52"/>
    </row>
    <row r="34" spans="2:20" x14ac:dyDescent="0.25">
      <c r="B34" s="12"/>
      <c r="C34" s="13"/>
      <c r="D34" s="13"/>
      <c r="E34" s="14"/>
      <c r="F34" s="15"/>
      <c r="G34" s="15"/>
      <c r="H34" s="15"/>
      <c r="I34" s="15"/>
      <c r="J34" s="15"/>
      <c r="K34" s="15"/>
      <c r="L34" s="16"/>
      <c r="M34" s="31"/>
      <c r="N34" s="18"/>
      <c r="O34" s="18"/>
      <c r="P34" s="18"/>
      <c r="Q34" s="52"/>
      <c r="R34" s="52"/>
      <c r="S34" s="52"/>
      <c r="T34" s="52"/>
    </row>
    <row r="35" spans="2:20" x14ac:dyDescent="0.25">
      <c r="B35" s="12"/>
      <c r="C35" s="13"/>
      <c r="D35" s="13"/>
      <c r="E35" s="14"/>
      <c r="F35" s="15"/>
      <c r="G35" s="15"/>
      <c r="H35" s="15"/>
      <c r="I35" s="15"/>
      <c r="J35" s="15"/>
      <c r="K35" s="15"/>
      <c r="L35" s="16"/>
      <c r="M35" s="31"/>
      <c r="N35" s="18"/>
      <c r="O35" s="18"/>
      <c r="P35" s="18"/>
      <c r="T35" s="52"/>
    </row>
  </sheetData>
  <mergeCells count="7">
    <mergeCell ref="B24:H24"/>
    <mergeCell ref="B18:F18"/>
    <mergeCell ref="Q1:S1"/>
    <mergeCell ref="Q2:S2"/>
    <mergeCell ref="B17:F17"/>
    <mergeCell ref="B13:F13"/>
    <mergeCell ref="B15:F15"/>
  </mergeCells>
  <hyperlinks>
    <hyperlink ref="B18" r:id="rId1" xr:uid="{00000000-0004-0000-2900-000000000000}"/>
  </hyperlinks>
  <printOptions horizontalCentered="1" gridLines="1"/>
  <pageMargins left="0" right="0" top="0.75" bottom="0.75" header="0.3" footer="0.3"/>
  <pageSetup scale="54" orientation="landscape" horizontalDpi="1200" verticalDpi="1200"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T36"/>
  <sheetViews>
    <sheetView topLeftCell="I1" zoomScale="90" zoomScaleNormal="90" workbookViewId="0">
      <selection activeCell="Q7" sqref="Q7"/>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6.7109375" style="2" customWidth="1"/>
    <col min="13" max="13" width="13.28515625" style="2" bestFit="1" customWidth="1"/>
    <col min="14" max="14" width="13.7109375" style="2" customWidth="1"/>
    <col min="15" max="15" width="14.42578125" style="2" customWidth="1"/>
    <col min="16" max="16" width="3.140625" style="2" customWidth="1"/>
    <col min="17" max="17" width="14.28515625" style="2" customWidth="1"/>
    <col min="18" max="18" width="14.140625" style="2" customWidth="1"/>
    <col min="19" max="19" width="16.7109375" style="2" customWidth="1"/>
    <col min="20" max="16384" width="9.140625" style="2"/>
  </cols>
  <sheetData>
    <row r="1" spans="1:20" ht="18" customHeight="1" x14ac:dyDescent="0.25">
      <c r="B1" s="8" t="s">
        <v>101</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102</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4.75" customHeight="1" x14ac:dyDescent="0.25">
      <c r="B7" s="2" t="s">
        <v>8</v>
      </c>
      <c r="C7" s="96" t="s">
        <v>106</v>
      </c>
      <c r="D7" s="96" t="s">
        <v>246</v>
      </c>
      <c r="E7" s="2" t="s">
        <v>215</v>
      </c>
      <c r="F7" s="2" t="s">
        <v>7</v>
      </c>
      <c r="G7" s="195">
        <v>2.81E-2</v>
      </c>
      <c r="H7" s="195">
        <v>0.1641</v>
      </c>
      <c r="I7" s="196">
        <v>44012</v>
      </c>
      <c r="J7" s="196">
        <v>44013</v>
      </c>
      <c r="K7" s="196">
        <v>43647</v>
      </c>
      <c r="L7" s="197" t="s">
        <v>217</v>
      </c>
      <c r="M7" s="82">
        <v>154091.70000000001</v>
      </c>
      <c r="N7" s="70"/>
      <c r="O7" s="70">
        <f>M7+N7</f>
        <v>154091.70000000001</v>
      </c>
      <c r="P7" s="156"/>
      <c r="Q7" s="70">
        <f>74145+63157.05+15237.95</f>
        <v>152540</v>
      </c>
      <c r="R7" s="70"/>
      <c r="S7" s="71">
        <f>Q7+R7</f>
        <v>152540</v>
      </c>
    </row>
    <row r="8" spans="1:20" ht="30.6" hidden="1" customHeight="1" x14ac:dyDescent="0.25">
      <c r="B8" s="210" t="s">
        <v>129</v>
      </c>
      <c r="C8" s="236" t="s">
        <v>195</v>
      </c>
      <c r="D8" s="96" t="s">
        <v>180</v>
      </c>
      <c r="E8" s="2" t="s">
        <v>160</v>
      </c>
      <c r="F8" s="2" t="s">
        <v>7</v>
      </c>
      <c r="G8" s="195">
        <f>+G7</f>
        <v>2.81E-2</v>
      </c>
      <c r="H8" s="195">
        <f>+H7</f>
        <v>0.1641</v>
      </c>
      <c r="I8" s="196">
        <f>+I7</f>
        <v>44012</v>
      </c>
      <c r="J8" s="196">
        <f t="shared" ref="J8:L8" si="0">+J7</f>
        <v>44013</v>
      </c>
      <c r="K8" s="196">
        <f t="shared" si="0"/>
        <v>43647</v>
      </c>
      <c r="L8" s="198" t="str">
        <f t="shared" si="0"/>
        <v>07/01/19 - 06/30/20</v>
      </c>
      <c r="M8" s="82"/>
      <c r="N8" s="70"/>
      <c r="O8" s="70">
        <f>M8+N8</f>
        <v>0</v>
      </c>
      <c r="P8" s="70"/>
      <c r="Q8" s="70"/>
      <c r="R8" s="70"/>
      <c r="S8" s="71">
        <f>Q8+R8</f>
        <v>0</v>
      </c>
    </row>
    <row r="9" spans="1:20" x14ac:dyDescent="0.25">
      <c r="C9" s="248"/>
      <c r="D9" s="96"/>
      <c r="G9" s="195"/>
      <c r="H9" s="195"/>
      <c r="I9" s="196"/>
      <c r="J9" s="196"/>
      <c r="K9" s="196"/>
      <c r="L9" s="197"/>
      <c r="M9" s="24"/>
      <c r="N9" s="25"/>
      <c r="O9" s="25"/>
      <c r="P9" s="70"/>
      <c r="Q9" s="25"/>
      <c r="R9" s="25"/>
      <c r="S9" s="26"/>
    </row>
    <row r="10" spans="1:20" x14ac:dyDescent="0.25">
      <c r="C10" s="97"/>
      <c r="D10" s="97"/>
      <c r="G10" s="128"/>
      <c r="H10" s="128"/>
      <c r="I10" s="121"/>
      <c r="J10" s="121"/>
      <c r="K10" s="121" t="s">
        <v>100</v>
      </c>
      <c r="L10" s="21" t="s">
        <v>38</v>
      </c>
      <c r="M10" s="69">
        <f>SUM(M7:M8)</f>
        <v>154091.70000000001</v>
      </c>
      <c r="N10" s="69">
        <f>SUM(N7:N8)</f>
        <v>0</v>
      </c>
      <c r="O10" s="69">
        <f>SUM(O7:O8)</f>
        <v>154091.70000000001</v>
      </c>
      <c r="P10" s="69"/>
      <c r="Q10" s="69">
        <f>SUM(Q7:Q8)</f>
        <v>152540</v>
      </c>
      <c r="R10" s="69">
        <f>SUM(R7:R8)</f>
        <v>0</v>
      </c>
      <c r="S10" s="71">
        <f>SUM(S7:S8)</f>
        <v>152540</v>
      </c>
    </row>
    <row r="11" spans="1:20" x14ac:dyDescent="0.25">
      <c r="B11" s="3"/>
      <c r="C11" s="97"/>
      <c r="D11" s="97"/>
      <c r="I11" s="121"/>
      <c r="J11" s="121"/>
      <c r="K11" s="121"/>
      <c r="S11" s="27"/>
    </row>
    <row r="12" spans="1:20" x14ac:dyDescent="0.25">
      <c r="C12" s="97"/>
      <c r="D12" s="97"/>
      <c r="S12" s="27"/>
    </row>
    <row r="13" spans="1:20" x14ac:dyDescent="0.25">
      <c r="B13" s="8" t="s">
        <v>126</v>
      </c>
      <c r="C13" s="96"/>
      <c r="D13" s="96"/>
      <c r="S13" s="27"/>
    </row>
    <row r="14" spans="1:20" ht="32.25" customHeight="1" x14ac:dyDescent="0.25">
      <c r="B14" s="279" t="s">
        <v>127</v>
      </c>
      <c r="C14" s="279"/>
      <c r="D14" s="279"/>
      <c r="E14" s="279"/>
      <c r="F14" s="279"/>
      <c r="S14" s="27"/>
    </row>
    <row r="15" spans="1:20" x14ac:dyDescent="0.25">
      <c r="C15" s="96"/>
      <c r="D15" s="96"/>
      <c r="S15" s="27"/>
    </row>
    <row r="16" spans="1:20" ht="49.5" customHeight="1" x14ac:dyDescent="0.25">
      <c r="B16" s="279" t="s">
        <v>130</v>
      </c>
      <c r="C16" s="279"/>
      <c r="D16" s="279"/>
      <c r="E16" s="279"/>
      <c r="F16" s="279"/>
      <c r="S16" s="27"/>
    </row>
    <row r="17" spans="2:20" x14ac:dyDescent="0.25">
      <c r="B17" s="113"/>
      <c r="C17" s="113"/>
      <c r="D17" s="113"/>
      <c r="E17" s="113"/>
      <c r="S17" s="27"/>
    </row>
    <row r="18" spans="2:20" ht="30" customHeight="1" x14ac:dyDescent="0.25">
      <c r="B18" s="279" t="s">
        <v>164</v>
      </c>
      <c r="C18" s="279"/>
      <c r="D18" s="279"/>
      <c r="E18" s="279"/>
      <c r="F18" s="279"/>
      <c r="S18" s="27"/>
    </row>
    <row r="19" spans="2:20" ht="15" customHeight="1" x14ac:dyDescent="0.25">
      <c r="B19" s="287" t="s">
        <v>163</v>
      </c>
      <c r="C19" s="279"/>
      <c r="D19" s="279"/>
      <c r="E19" s="279"/>
      <c r="F19" s="279"/>
      <c r="S19" s="27"/>
    </row>
    <row r="20" spans="2:20" ht="15" customHeight="1" x14ac:dyDescent="0.25">
      <c r="B20" s="205"/>
      <c r="C20" s="205"/>
      <c r="D20" s="205"/>
      <c r="E20" s="205"/>
      <c r="S20" s="27"/>
    </row>
    <row r="21" spans="2:20" x14ac:dyDescent="0.25">
      <c r="B21" s="7" t="s">
        <v>109</v>
      </c>
      <c r="C21" s="106" t="s">
        <v>112</v>
      </c>
      <c r="D21" s="106" t="s">
        <v>113</v>
      </c>
      <c r="E21" s="113"/>
      <c r="S21" s="27"/>
    </row>
    <row r="22" spans="2:20" x14ac:dyDescent="0.25">
      <c r="B22" s="2" t="s">
        <v>110</v>
      </c>
      <c r="C22" s="96" t="s">
        <v>117</v>
      </c>
      <c r="D22" s="96" t="s">
        <v>119</v>
      </c>
      <c r="E22" s="113"/>
      <c r="S22" s="27"/>
    </row>
    <row r="23" spans="2:20" x14ac:dyDescent="0.25">
      <c r="C23" s="96"/>
      <c r="D23" s="96"/>
      <c r="E23" s="252"/>
      <c r="S23" s="27"/>
    </row>
    <row r="24" spans="2:20" x14ac:dyDescent="0.25">
      <c r="C24" s="96"/>
      <c r="D24" s="96"/>
      <c r="E24" s="252"/>
      <c r="S24" s="27"/>
    </row>
    <row r="25" spans="2:20" x14ac:dyDescent="0.25">
      <c r="B25" s="274" t="s">
        <v>231</v>
      </c>
      <c r="C25" s="274"/>
      <c r="D25" s="274"/>
      <c r="E25" s="274"/>
      <c r="F25" s="274"/>
      <c r="G25" s="274"/>
      <c r="H25" s="274"/>
      <c r="S25" s="27"/>
    </row>
    <row r="26" spans="2:20" x14ac:dyDescent="0.25">
      <c r="B26" s="254" t="s">
        <v>230</v>
      </c>
      <c r="C26" s="96"/>
      <c r="D26" s="96"/>
      <c r="S26" s="27"/>
    </row>
    <row r="27" spans="2:20" x14ac:dyDescent="0.25">
      <c r="B27" s="230"/>
      <c r="C27" s="98"/>
      <c r="D27" s="98"/>
      <c r="E27" s="10"/>
      <c r="F27" s="10"/>
      <c r="G27" s="10"/>
      <c r="H27" s="10"/>
      <c r="I27" s="10"/>
      <c r="J27" s="10"/>
      <c r="K27" s="10"/>
      <c r="L27" s="10"/>
      <c r="M27" s="10"/>
      <c r="N27" s="10"/>
      <c r="O27" s="10"/>
      <c r="P27" s="10"/>
      <c r="Q27" s="10"/>
      <c r="R27" s="10"/>
      <c r="S27" s="28"/>
    </row>
    <row r="28" spans="2:20" ht="15" customHeight="1" x14ac:dyDescent="0.25">
      <c r="Q28" s="60" t="s">
        <v>90</v>
      </c>
      <c r="R28" s="51"/>
      <c r="S28" s="173"/>
    </row>
    <row r="29" spans="2:20" ht="15" customHeight="1" x14ac:dyDescent="0.25">
      <c r="B29" s="17" t="s">
        <v>39</v>
      </c>
      <c r="C29" s="100" t="s">
        <v>2</v>
      </c>
      <c r="D29" s="100"/>
      <c r="E29" s="100" t="s">
        <v>34</v>
      </c>
      <c r="F29" s="100" t="s">
        <v>35</v>
      </c>
      <c r="G29" s="125"/>
      <c r="H29" s="125"/>
      <c r="I29" s="119"/>
      <c r="J29" s="100"/>
      <c r="K29" s="100"/>
      <c r="L29" s="100" t="s">
        <v>36</v>
      </c>
      <c r="M29" s="100" t="s">
        <v>37</v>
      </c>
      <c r="N29" s="48"/>
      <c r="O29" s="48"/>
      <c r="P29" s="48"/>
      <c r="Q29" s="55" t="s">
        <v>88</v>
      </c>
      <c r="R29" s="53"/>
      <c r="S29" s="54"/>
      <c r="T29" s="52"/>
    </row>
    <row r="30" spans="2:20" ht="15" customHeight="1" x14ac:dyDescent="0.25">
      <c r="B30" s="66"/>
      <c r="C30" s="9"/>
      <c r="D30" s="9"/>
      <c r="E30" s="9"/>
      <c r="F30" s="9"/>
      <c r="G30" s="9"/>
      <c r="H30" s="9"/>
      <c r="I30" s="9"/>
      <c r="J30" s="9"/>
      <c r="K30" s="9"/>
      <c r="L30" s="9"/>
      <c r="M30" s="9"/>
      <c r="N30" s="46"/>
      <c r="O30" s="46"/>
      <c r="P30" s="46"/>
      <c r="Q30" s="60"/>
      <c r="R30" s="51"/>
      <c r="S30" s="51"/>
      <c r="T30" s="52"/>
    </row>
    <row r="31" spans="2:20" x14ac:dyDescent="0.25">
      <c r="B31" s="66"/>
      <c r="C31" s="9"/>
      <c r="D31" s="9"/>
      <c r="E31" s="9"/>
      <c r="F31" s="9"/>
      <c r="G31" s="9"/>
      <c r="H31" s="9"/>
      <c r="I31" s="9"/>
      <c r="J31" s="9"/>
      <c r="K31" s="9"/>
      <c r="L31" s="9"/>
      <c r="M31" s="9"/>
      <c r="N31" s="46"/>
      <c r="O31" s="46"/>
      <c r="P31" s="46"/>
      <c r="R31" s="52"/>
      <c r="S31" s="52"/>
      <c r="T31" s="52"/>
    </row>
    <row r="32" spans="2:20" x14ac:dyDescent="0.25">
      <c r="B32" s="11"/>
      <c r="C32" s="9"/>
      <c r="D32" s="9"/>
      <c r="E32" s="9"/>
      <c r="T32" s="52"/>
    </row>
    <row r="33" spans="2:16" x14ac:dyDescent="0.25">
      <c r="B33" s="12"/>
      <c r="C33" s="13"/>
      <c r="D33" s="13"/>
      <c r="E33" s="41"/>
      <c r="F33" s="15"/>
      <c r="G33" s="15"/>
      <c r="H33" s="15"/>
      <c r="I33" s="15"/>
      <c r="J33" s="15"/>
      <c r="K33" s="15"/>
      <c r="L33" s="16"/>
      <c r="M33" s="20"/>
      <c r="N33" s="18"/>
      <c r="O33" s="18"/>
      <c r="P33" s="18"/>
    </row>
    <row r="34" spans="2:16" x14ac:dyDescent="0.25">
      <c r="B34" s="12"/>
      <c r="C34" s="13"/>
      <c r="D34" s="13"/>
      <c r="E34" s="41"/>
      <c r="F34" s="15"/>
      <c r="G34" s="15"/>
      <c r="H34" s="15"/>
      <c r="I34" s="15"/>
      <c r="J34" s="15"/>
      <c r="K34" s="15"/>
      <c r="L34" s="16"/>
      <c r="M34" s="20"/>
      <c r="N34" s="18"/>
      <c r="O34" s="18"/>
      <c r="P34" s="18"/>
    </row>
    <row r="35" spans="2:16" x14ac:dyDescent="0.25">
      <c r="B35" s="12"/>
      <c r="C35" s="13"/>
      <c r="D35" s="13"/>
      <c r="E35" s="41"/>
      <c r="F35" s="15"/>
      <c r="G35" s="15"/>
      <c r="H35" s="15"/>
      <c r="I35" s="15"/>
      <c r="J35" s="15"/>
      <c r="K35" s="15"/>
      <c r="L35" s="16"/>
      <c r="M35" s="20"/>
      <c r="N35" s="18"/>
      <c r="O35" s="18"/>
      <c r="P35" s="18"/>
    </row>
    <row r="36" spans="2:16" x14ac:dyDescent="0.25">
      <c r="B36" s="12"/>
      <c r="C36" s="13"/>
      <c r="D36" s="13"/>
      <c r="E36" s="41"/>
      <c r="F36" s="15"/>
      <c r="G36" s="15"/>
      <c r="H36" s="15"/>
      <c r="I36" s="15"/>
      <c r="J36" s="15"/>
      <c r="K36" s="15"/>
      <c r="L36" s="16"/>
      <c r="M36" s="20"/>
      <c r="N36" s="18"/>
      <c r="O36" s="18"/>
      <c r="P36" s="18"/>
    </row>
  </sheetData>
  <mergeCells count="7">
    <mergeCell ref="B25:H25"/>
    <mergeCell ref="B19:F19"/>
    <mergeCell ref="Q1:S1"/>
    <mergeCell ref="Q2:S2"/>
    <mergeCell ref="B18:F18"/>
    <mergeCell ref="B14:F14"/>
    <mergeCell ref="B16:F16"/>
  </mergeCells>
  <hyperlinks>
    <hyperlink ref="B19" r:id="rId1" xr:uid="{00000000-0004-0000-2A00-000000000000}"/>
  </hyperlinks>
  <printOptions horizontalCentered="1" gridLines="1"/>
  <pageMargins left="0" right="0" top="0.75" bottom="0.75" header="0.3" footer="0.3"/>
  <pageSetup scale="48" orientation="landscape" horizontalDpi="1200" verticalDpi="1200"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T36"/>
  <sheetViews>
    <sheetView topLeftCell="J1" zoomScale="90" zoomScaleNormal="90" workbookViewId="0">
      <selection activeCell="Q8" sqref="Q8"/>
    </sheetView>
  </sheetViews>
  <sheetFormatPr defaultColWidth="9.140625" defaultRowHeight="15" x14ac:dyDescent="0.25"/>
  <cols>
    <col min="1" max="1" width="6.7109375" style="2" hidden="1" customWidth="1"/>
    <col min="2" max="2" width="53.28515625" style="2" customWidth="1"/>
    <col min="3" max="3" width="24.42578125" style="2" bestFit="1" customWidth="1"/>
    <col min="4" max="4" width="13.7109375" style="2" customWidth="1"/>
    <col min="5" max="5" width="18.140625" style="2"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1406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B1" s="8" t="s">
        <v>103</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104</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6.25" customHeight="1" x14ac:dyDescent="0.25">
      <c r="B7" s="2" t="s">
        <v>8</v>
      </c>
      <c r="C7" s="96" t="s">
        <v>106</v>
      </c>
      <c r="D7" s="96" t="s">
        <v>246</v>
      </c>
      <c r="E7" s="2" t="s">
        <v>215</v>
      </c>
      <c r="F7" s="2" t="s">
        <v>7</v>
      </c>
      <c r="G7" s="195">
        <v>2.81E-2</v>
      </c>
      <c r="H7" s="195">
        <v>0.1641</v>
      </c>
      <c r="I7" s="196">
        <v>44012</v>
      </c>
      <c r="J7" s="196">
        <v>44013</v>
      </c>
      <c r="K7" s="196">
        <v>43647</v>
      </c>
      <c r="L7" s="197" t="s">
        <v>217</v>
      </c>
      <c r="M7" s="82">
        <v>10581.6</v>
      </c>
      <c r="N7" s="70"/>
      <c r="O7" s="70">
        <f>M7+N7</f>
        <v>10581.6</v>
      </c>
      <c r="P7" s="70"/>
      <c r="Q7" s="70">
        <v>9724.5300000000007</v>
      </c>
      <c r="R7" s="70"/>
      <c r="S7" s="71">
        <f>Q7+R7</f>
        <v>9724.5300000000007</v>
      </c>
    </row>
    <row r="8" spans="1:20" ht="30.75" customHeight="1" x14ac:dyDescent="0.25">
      <c r="B8" s="210" t="s">
        <v>129</v>
      </c>
      <c r="C8" s="236" t="s">
        <v>123</v>
      </c>
      <c r="D8" s="96" t="s">
        <v>251</v>
      </c>
      <c r="E8" s="2" t="s">
        <v>216</v>
      </c>
      <c r="F8" s="2" t="s">
        <v>7</v>
      </c>
      <c r="G8" s="195">
        <v>2.81E-2</v>
      </c>
      <c r="H8" s="195">
        <v>0.1641</v>
      </c>
      <c r="I8" s="196">
        <v>44012</v>
      </c>
      <c r="J8" s="196">
        <v>44013</v>
      </c>
      <c r="K8" s="196">
        <f t="shared" ref="K8" si="0">+K7</f>
        <v>43647</v>
      </c>
      <c r="L8" s="197" t="s">
        <v>217</v>
      </c>
      <c r="M8" s="82">
        <v>3060</v>
      </c>
      <c r="N8" s="70">
        <v>4420</v>
      </c>
      <c r="O8" s="70">
        <f>M8+N8</f>
        <v>7480</v>
      </c>
      <c r="P8" s="70"/>
      <c r="Q8" s="70">
        <f>3060+4420</f>
        <v>7480</v>
      </c>
      <c r="R8" s="70"/>
      <c r="S8" s="71">
        <f>Q8+R8</f>
        <v>7480</v>
      </c>
    </row>
    <row r="9" spans="1:20" x14ac:dyDescent="0.25">
      <c r="G9" s="212"/>
      <c r="H9" s="195" t="s">
        <v>100</v>
      </c>
      <c r="I9" s="196"/>
      <c r="J9" s="196"/>
      <c r="K9" s="196" t="s">
        <v>100</v>
      </c>
      <c r="L9" s="197"/>
      <c r="M9" s="24"/>
      <c r="N9" s="25"/>
      <c r="O9" s="25"/>
      <c r="P9" s="70"/>
      <c r="Q9" s="25"/>
      <c r="R9" s="25"/>
      <c r="S9" s="26"/>
    </row>
    <row r="10" spans="1:20" x14ac:dyDescent="0.25">
      <c r="C10" s="97"/>
      <c r="D10" s="97"/>
      <c r="G10" s="128"/>
      <c r="H10" s="128"/>
      <c r="I10" s="121"/>
      <c r="J10" s="121"/>
      <c r="K10" s="121" t="s">
        <v>100</v>
      </c>
      <c r="L10" s="21" t="s">
        <v>38</v>
      </c>
      <c r="M10" s="69">
        <f>SUM(M7:M9)</f>
        <v>13641.6</v>
      </c>
      <c r="N10" s="69">
        <f t="shared" ref="N10:O10" si="1">SUM(N7:N9)</f>
        <v>4420</v>
      </c>
      <c r="O10" s="69">
        <f t="shared" si="1"/>
        <v>18061.599999999999</v>
      </c>
      <c r="P10" s="69"/>
      <c r="Q10" s="69">
        <f t="shared" ref="Q10" si="2">SUM(Q7:Q9)</f>
        <v>17204.53</v>
      </c>
      <c r="R10" s="69">
        <f t="shared" ref="R10:S10" si="3">SUM(R7:R9)</f>
        <v>0</v>
      </c>
      <c r="S10" s="23">
        <f t="shared" si="3"/>
        <v>17204.53</v>
      </c>
    </row>
    <row r="11" spans="1:20" x14ac:dyDescent="0.25">
      <c r="B11" s="3"/>
      <c r="C11" s="97"/>
      <c r="D11" s="97"/>
      <c r="I11" s="121"/>
      <c r="J11" s="121"/>
      <c r="K11" s="121"/>
      <c r="L11" s="21"/>
      <c r="M11" s="69"/>
      <c r="N11" s="69"/>
      <c r="O11" s="69"/>
      <c r="P11" s="69"/>
      <c r="Q11" s="69"/>
      <c r="R11" s="69"/>
      <c r="S11" s="71"/>
    </row>
    <row r="12" spans="1:20" x14ac:dyDescent="0.25">
      <c r="C12" s="97"/>
      <c r="D12" s="97"/>
      <c r="S12" s="27"/>
    </row>
    <row r="13" spans="1:20" x14ac:dyDescent="0.25">
      <c r="B13" s="8" t="s">
        <v>126</v>
      </c>
      <c r="C13" s="96"/>
      <c r="D13" s="96"/>
      <c r="S13" s="27"/>
    </row>
    <row r="14" spans="1:20" ht="35.25" customHeight="1" x14ac:dyDescent="0.25">
      <c r="B14" s="279" t="s">
        <v>127</v>
      </c>
      <c r="C14" s="279"/>
      <c r="D14" s="279"/>
      <c r="E14" s="279"/>
      <c r="F14" s="279"/>
      <c r="S14" s="27"/>
    </row>
    <row r="15" spans="1:20" x14ac:dyDescent="0.25">
      <c r="C15" s="96"/>
      <c r="D15" s="96"/>
      <c r="S15" s="27"/>
    </row>
    <row r="16" spans="1:20" ht="47.25" customHeight="1" x14ac:dyDescent="0.25">
      <c r="B16" s="279" t="s">
        <v>130</v>
      </c>
      <c r="C16" s="279"/>
      <c r="D16" s="279"/>
      <c r="E16" s="279"/>
      <c r="F16" s="279"/>
      <c r="S16" s="27"/>
    </row>
    <row r="17" spans="2:20" x14ac:dyDescent="0.25">
      <c r="B17" s="113"/>
      <c r="C17" s="113"/>
      <c r="D17" s="113"/>
      <c r="E17" s="113"/>
      <c r="S17" s="27"/>
    </row>
    <row r="18" spans="2:20" ht="31.5" customHeight="1" x14ac:dyDescent="0.25">
      <c r="B18" s="279" t="s">
        <v>164</v>
      </c>
      <c r="C18" s="279"/>
      <c r="D18" s="279"/>
      <c r="E18" s="279"/>
      <c r="F18" s="279"/>
      <c r="S18" s="27"/>
    </row>
    <row r="19" spans="2:20" ht="15" customHeight="1" x14ac:dyDescent="0.25">
      <c r="B19" s="287" t="s">
        <v>163</v>
      </c>
      <c r="C19" s="279"/>
      <c r="D19" s="279"/>
      <c r="E19" s="279"/>
      <c r="F19" s="279"/>
      <c r="S19" s="27"/>
    </row>
    <row r="20" spans="2:20" ht="15" customHeight="1" x14ac:dyDescent="0.25">
      <c r="B20" s="205"/>
      <c r="C20" s="205"/>
      <c r="D20" s="205"/>
      <c r="E20" s="205"/>
      <c r="S20" s="27"/>
    </row>
    <row r="21" spans="2:20" x14ac:dyDescent="0.25">
      <c r="B21" s="7" t="s">
        <v>109</v>
      </c>
      <c r="C21" s="106" t="s">
        <v>112</v>
      </c>
      <c r="D21" s="106" t="s">
        <v>113</v>
      </c>
      <c r="E21" s="113"/>
      <c r="S21" s="27"/>
    </row>
    <row r="22" spans="2:20" x14ac:dyDescent="0.25">
      <c r="B22" s="2" t="s">
        <v>110</v>
      </c>
      <c r="C22" s="96" t="s">
        <v>117</v>
      </c>
      <c r="D22" s="96" t="s">
        <v>119</v>
      </c>
      <c r="E22" s="113"/>
      <c r="S22" s="27"/>
    </row>
    <row r="23" spans="2:20" x14ac:dyDescent="0.25">
      <c r="B23" s="108" t="s">
        <v>111</v>
      </c>
      <c r="C23" s="96" t="s">
        <v>114</v>
      </c>
      <c r="D23" s="96" t="s">
        <v>120</v>
      </c>
      <c r="S23" s="27"/>
    </row>
    <row r="24" spans="2:20" ht="15.75" x14ac:dyDescent="0.25">
      <c r="B24" s="206"/>
      <c r="C24" s="97"/>
      <c r="D24" s="97"/>
      <c r="S24" s="27"/>
    </row>
    <row r="25" spans="2:20" x14ac:dyDescent="0.25">
      <c r="B25" s="274" t="s">
        <v>231</v>
      </c>
      <c r="C25" s="274"/>
      <c r="D25" s="274"/>
      <c r="E25" s="274"/>
      <c r="F25" s="274"/>
      <c r="G25" s="274"/>
      <c r="H25" s="274"/>
      <c r="S25" s="27"/>
    </row>
    <row r="26" spans="2:20" x14ac:dyDescent="0.25">
      <c r="B26" s="254" t="s">
        <v>230</v>
      </c>
      <c r="C26" s="96"/>
      <c r="D26" s="96"/>
      <c r="S26" s="27"/>
    </row>
    <row r="27" spans="2:20" x14ac:dyDescent="0.25">
      <c r="B27" s="230"/>
      <c r="C27" s="98"/>
      <c r="D27" s="98"/>
      <c r="E27" s="10"/>
      <c r="F27" s="10"/>
      <c r="G27" s="10"/>
      <c r="H27" s="10"/>
      <c r="I27" s="10"/>
      <c r="J27" s="10"/>
      <c r="K27" s="10"/>
      <c r="L27" s="10"/>
      <c r="M27" s="10"/>
      <c r="N27" s="10"/>
      <c r="O27" s="10"/>
      <c r="P27" s="10"/>
      <c r="Q27" s="10"/>
      <c r="R27" s="10"/>
      <c r="S27" s="28"/>
    </row>
    <row r="28" spans="2:20" ht="15" customHeight="1" x14ac:dyDescent="0.25">
      <c r="C28" s="97"/>
      <c r="D28" s="97"/>
      <c r="Q28" s="60" t="s">
        <v>90</v>
      </c>
      <c r="R28" s="51"/>
      <c r="S28" s="173"/>
    </row>
    <row r="29" spans="2:20" ht="15" customHeight="1" x14ac:dyDescent="0.25">
      <c r="B29" s="17" t="s">
        <v>39</v>
      </c>
      <c r="C29" s="100" t="s">
        <v>2</v>
      </c>
      <c r="D29" s="100"/>
      <c r="E29" s="100" t="s">
        <v>34</v>
      </c>
      <c r="F29" s="100" t="s">
        <v>35</v>
      </c>
      <c r="G29" s="125"/>
      <c r="H29" s="125"/>
      <c r="I29" s="119"/>
      <c r="J29" s="100"/>
      <c r="K29" s="100"/>
      <c r="L29" s="100" t="s">
        <v>36</v>
      </c>
      <c r="M29" s="100" t="s">
        <v>37</v>
      </c>
      <c r="N29" s="48"/>
      <c r="O29" s="48"/>
      <c r="P29" s="48"/>
      <c r="Q29" s="55" t="s">
        <v>88</v>
      </c>
      <c r="R29" s="53"/>
      <c r="S29" s="54"/>
      <c r="T29" s="52"/>
    </row>
    <row r="30" spans="2:20" ht="15" customHeight="1" x14ac:dyDescent="0.25">
      <c r="B30" s="66"/>
      <c r="C30" s="9"/>
      <c r="D30" s="9"/>
      <c r="E30" s="9"/>
      <c r="F30" s="9"/>
      <c r="G30" s="9"/>
      <c r="H30" s="9"/>
      <c r="I30" s="9"/>
      <c r="J30" s="9"/>
      <c r="K30" s="9"/>
      <c r="L30" s="9"/>
      <c r="M30" s="9"/>
      <c r="N30" s="46"/>
      <c r="O30" s="46"/>
      <c r="P30" s="46"/>
      <c r="T30" s="52"/>
    </row>
    <row r="31" spans="2:20" x14ac:dyDescent="0.25">
      <c r="B31" s="66"/>
      <c r="C31" s="9"/>
      <c r="D31" s="9"/>
      <c r="E31" s="9"/>
      <c r="F31" s="9"/>
      <c r="G31" s="9"/>
      <c r="H31" s="9"/>
      <c r="I31" s="9"/>
      <c r="J31" s="9"/>
      <c r="K31" s="9"/>
      <c r="L31" s="9"/>
      <c r="M31" s="9"/>
      <c r="N31" s="46"/>
      <c r="O31" s="46"/>
      <c r="P31" s="46"/>
      <c r="Q31" s="60"/>
      <c r="R31" s="51"/>
      <c r="S31" s="51"/>
      <c r="T31" s="52"/>
    </row>
    <row r="32" spans="2:20" x14ac:dyDescent="0.25">
      <c r="B32" s="11"/>
      <c r="C32" s="9"/>
      <c r="D32" s="9"/>
      <c r="E32" s="9"/>
      <c r="R32" s="52"/>
      <c r="S32" s="52"/>
      <c r="T32" s="52"/>
    </row>
    <row r="33" spans="2:16" x14ac:dyDescent="0.25">
      <c r="B33" s="12"/>
      <c r="C33" s="13"/>
      <c r="D33" s="13"/>
      <c r="E33" s="41"/>
      <c r="F33" s="15"/>
      <c r="G33" s="15"/>
      <c r="H33" s="15"/>
      <c r="I33" s="15"/>
      <c r="J33" s="15"/>
      <c r="K33" s="15"/>
      <c r="L33" s="16"/>
      <c r="M33" s="20"/>
      <c r="N33" s="18"/>
      <c r="O33" s="18"/>
      <c r="P33" s="18"/>
    </row>
    <row r="34" spans="2:16" x14ac:dyDescent="0.25">
      <c r="B34" s="12"/>
      <c r="C34" s="13"/>
      <c r="D34" s="13"/>
      <c r="E34" s="41"/>
      <c r="F34" s="15"/>
      <c r="G34" s="15"/>
      <c r="H34" s="15"/>
      <c r="I34" s="15"/>
      <c r="J34" s="15"/>
      <c r="K34" s="15"/>
      <c r="L34" s="16"/>
      <c r="M34" s="20"/>
      <c r="N34" s="18"/>
      <c r="O34" s="18"/>
      <c r="P34" s="18"/>
    </row>
    <row r="35" spans="2:16" x14ac:dyDescent="0.25">
      <c r="B35" s="12"/>
      <c r="C35" s="13"/>
      <c r="D35" s="13"/>
      <c r="E35" s="41"/>
      <c r="F35" s="15"/>
      <c r="G35" s="15"/>
      <c r="H35" s="15"/>
      <c r="I35" s="15"/>
      <c r="J35" s="15"/>
      <c r="K35" s="15"/>
      <c r="L35" s="16"/>
      <c r="M35" s="20"/>
      <c r="N35" s="18"/>
      <c r="O35" s="18"/>
      <c r="P35" s="18"/>
    </row>
    <row r="36" spans="2:16" x14ac:dyDescent="0.25">
      <c r="B36" s="12"/>
      <c r="C36" s="13"/>
      <c r="D36" s="13"/>
      <c r="E36" s="41"/>
      <c r="F36" s="15"/>
      <c r="G36" s="15"/>
      <c r="H36" s="15"/>
      <c r="I36" s="15"/>
      <c r="J36" s="15"/>
      <c r="K36" s="15"/>
      <c r="L36" s="16"/>
      <c r="M36" s="20"/>
      <c r="N36" s="18"/>
      <c r="O36" s="18"/>
      <c r="P36" s="18"/>
    </row>
  </sheetData>
  <mergeCells count="7">
    <mergeCell ref="B25:H25"/>
    <mergeCell ref="B19:F19"/>
    <mergeCell ref="Q1:S1"/>
    <mergeCell ref="Q2:S2"/>
    <mergeCell ref="B18:F18"/>
    <mergeCell ref="B14:F14"/>
    <mergeCell ref="B16:F16"/>
  </mergeCells>
  <hyperlinks>
    <hyperlink ref="B19" r:id="rId1" xr:uid="{00000000-0004-0000-2B00-000000000000}"/>
  </hyperlinks>
  <printOptions horizontalCentered="1" gridLines="1"/>
  <pageMargins left="0" right="0" top="0.75" bottom="0.75" header="0.3" footer="0.3"/>
  <pageSetup scale="54" orientation="landscape" horizontalDpi="1200" verticalDpi="1200"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T38"/>
  <sheetViews>
    <sheetView topLeftCell="J1" zoomScale="90" zoomScaleNormal="90" workbookViewId="0">
      <selection activeCell="Q7" sqref="Q7"/>
    </sheetView>
  </sheetViews>
  <sheetFormatPr defaultColWidth="9.140625" defaultRowHeight="15" x14ac:dyDescent="0.25"/>
  <cols>
    <col min="1" max="1" width="5.28515625" style="2" hidden="1" customWidth="1"/>
    <col min="2" max="2" width="53.28515625" style="2" customWidth="1"/>
    <col min="3" max="3" width="26.140625" style="2" customWidth="1"/>
    <col min="4" max="4" width="14.85546875" style="2" customWidth="1"/>
    <col min="5" max="5" width="18" style="2"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3.85546875" style="2" customWidth="1"/>
    <col min="18" max="18" width="14.140625" style="2" customWidth="1"/>
    <col min="19" max="19" width="16.7109375" style="2" customWidth="1"/>
    <col min="20" max="16384" width="9.140625" style="2"/>
  </cols>
  <sheetData>
    <row r="1" spans="1:20" ht="18" customHeight="1" x14ac:dyDescent="0.25">
      <c r="B1" s="8" t="s">
        <v>202</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145</v>
      </c>
      <c r="C3" s="8"/>
      <c r="D3" s="8"/>
      <c r="E3" s="8"/>
      <c r="P3" s="29"/>
      <c r="Q3" s="46"/>
      <c r="R3" s="30"/>
    </row>
    <row r="4" spans="1:20" ht="18.75" customHeight="1" x14ac:dyDescent="0.25">
      <c r="B4" s="8" t="s">
        <v>184</v>
      </c>
      <c r="M4" s="89" t="s">
        <v>28</v>
      </c>
      <c r="N4" s="89" t="s">
        <v>28</v>
      </c>
      <c r="O4" s="89" t="s">
        <v>28</v>
      </c>
      <c r="P4" s="156"/>
      <c r="Q4" s="93" t="s">
        <v>29</v>
      </c>
      <c r="R4" s="93" t="s">
        <v>31</v>
      </c>
      <c r="S4" s="93" t="s">
        <v>23</v>
      </c>
      <c r="T4" s="7"/>
    </row>
    <row r="5" spans="1:20" ht="15.75" thickBot="1" x14ac:dyDescent="0.3">
      <c r="G5" s="192" t="s">
        <v>213</v>
      </c>
      <c r="H5" s="192" t="s">
        <v>213</v>
      </c>
      <c r="M5" s="90" t="s">
        <v>27</v>
      </c>
      <c r="N5" s="90" t="s">
        <v>26</v>
      </c>
      <c r="O5" s="90" t="s">
        <v>25</v>
      </c>
      <c r="P5" s="156"/>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156"/>
      <c r="Q6" s="95"/>
      <c r="R6" s="101" t="s">
        <v>32</v>
      </c>
      <c r="S6" s="102" t="s">
        <v>33</v>
      </c>
    </row>
    <row r="7" spans="1:20" ht="20.45" customHeight="1" x14ac:dyDescent="0.25">
      <c r="B7" s="2" t="s">
        <v>8</v>
      </c>
      <c r="C7" s="96" t="s">
        <v>106</v>
      </c>
      <c r="D7" s="96" t="s">
        <v>246</v>
      </c>
      <c r="E7" s="2" t="s">
        <v>215</v>
      </c>
      <c r="F7" s="2" t="s">
        <v>7</v>
      </c>
      <c r="G7" s="195">
        <v>2.81E-2</v>
      </c>
      <c r="H7" s="195">
        <v>0.1641</v>
      </c>
      <c r="I7" s="196">
        <v>44012</v>
      </c>
      <c r="J7" s="196">
        <v>44013</v>
      </c>
      <c r="K7" s="196">
        <v>43647</v>
      </c>
      <c r="L7" s="197" t="s">
        <v>217</v>
      </c>
      <c r="M7" s="82">
        <v>85534.6</v>
      </c>
      <c r="N7" s="70"/>
      <c r="O7" s="70">
        <f>M7+N7</f>
        <v>85534.6</v>
      </c>
      <c r="P7" s="70"/>
      <c r="Q7" s="70">
        <f>19500+60942.53</f>
        <v>80442.53</v>
      </c>
      <c r="R7" s="70"/>
      <c r="S7" s="71">
        <f>+Q7</f>
        <v>80442.53</v>
      </c>
    </row>
    <row r="8" spans="1:20" ht="20.45" hidden="1" customHeight="1" x14ac:dyDescent="0.25">
      <c r="B8" s="2" t="s">
        <v>139</v>
      </c>
      <c r="C8" s="115" t="s">
        <v>201</v>
      </c>
      <c r="D8" s="96" t="s">
        <v>182</v>
      </c>
      <c r="E8" s="2" t="s">
        <v>220</v>
      </c>
      <c r="F8" s="2" t="s">
        <v>7</v>
      </c>
      <c r="G8" s="195">
        <f>G7</f>
        <v>2.81E-2</v>
      </c>
      <c r="H8" s="195">
        <f>H7</f>
        <v>0.1641</v>
      </c>
      <c r="I8" s="196">
        <f>I7</f>
        <v>44012</v>
      </c>
      <c r="J8" s="196">
        <f>J7</f>
        <v>44013</v>
      </c>
      <c r="K8" s="196">
        <v>43282</v>
      </c>
      <c r="L8" s="197" t="str">
        <f>L7</f>
        <v>07/01/19 - 06/30/20</v>
      </c>
      <c r="M8" s="82"/>
      <c r="N8" s="70"/>
      <c r="O8" s="70">
        <f>M8+N8</f>
        <v>0</v>
      </c>
      <c r="P8" s="70"/>
      <c r="Q8" s="70"/>
      <c r="R8" s="70"/>
      <c r="S8" s="71">
        <f>+Q8</f>
        <v>0</v>
      </c>
    </row>
    <row r="9" spans="1:20" ht="35.25" customHeight="1" x14ac:dyDescent="0.25">
      <c r="B9" s="210" t="s">
        <v>129</v>
      </c>
      <c r="C9" s="236" t="s">
        <v>123</v>
      </c>
      <c r="D9" s="96" t="s">
        <v>251</v>
      </c>
      <c r="E9" s="2" t="s">
        <v>216</v>
      </c>
      <c r="F9" s="2" t="s">
        <v>7</v>
      </c>
      <c r="G9" s="195">
        <f>+G7</f>
        <v>2.81E-2</v>
      </c>
      <c r="H9" s="195">
        <f>+H7</f>
        <v>0.1641</v>
      </c>
      <c r="I9" s="196">
        <f t="shared" ref="I9:L9" si="0">+I7</f>
        <v>44012</v>
      </c>
      <c r="J9" s="196">
        <f t="shared" si="0"/>
        <v>44013</v>
      </c>
      <c r="K9" s="196">
        <f t="shared" si="0"/>
        <v>43647</v>
      </c>
      <c r="L9" s="197" t="str">
        <f t="shared" si="0"/>
        <v>07/01/19 - 06/30/20</v>
      </c>
      <c r="M9" s="82">
        <v>7710.67</v>
      </c>
      <c r="N9" s="70"/>
      <c r="O9" s="70">
        <f>M9+N9</f>
        <v>7710.67</v>
      </c>
      <c r="P9" s="70"/>
      <c r="Q9" s="70">
        <v>7710.67</v>
      </c>
      <c r="R9" s="70"/>
      <c r="S9" s="71">
        <f>Q9+R9</f>
        <v>7710.67</v>
      </c>
    </row>
    <row r="10" spans="1:20" ht="15" customHeight="1" x14ac:dyDescent="0.25">
      <c r="B10" s="204"/>
      <c r="C10" s="248"/>
      <c r="D10" s="97"/>
      <c r="G10" s="129"/>
      <c r="H10" s="129"/>
      <c r="I10" s="121"/>
      <c r="J10" s="121"/>
      <c r="K10" s="121"/>
      <c r="L10" s="97"/>
      <c r="M10" s="24"/>
      <c r="N10" s="25"/>
      <c r="O10" s="25"/>
      <c r="P10" s="70"/>
      <c r="Q10" s="25"/>
      <c r="R10" s="25"/>
      <c r="S10" s="26"/>
    </row>
    <row r="11" spans="1:20" x14ac:dyDescent="0.25">
      <c r="C11" s="97"/>
      <c r="D11" s="97"/>
      <c r="G11" s="128"/>
      <c r="H11" s="128"/>
      <c r="I11" s="121"/>
      <c r="J11" s="121"/>
      <c r="K11" s="121" t="s">
        <v>100</v>
      </c>
      <c r="L11" s="21" t="s">
        <v>38</v>
      </c>
      <c r="M11" s="69">
        <f>SUM(M7:M9)</f>
        <v>93245.27</v>
      </c>
      <c r="N11" s="69">
        <f>SUM(N7:N9)</f>
        <v>0</v>
      </c>
      <c r="O11" s="69">
        <f>SUM(O7:O9)</f>
        <v>93245.27</v>
      </c>
      <c r="P11" s="69"/>
      <c r="Q11" s="69">
        <f>SUM(Q7:Q9)</f>
        <v>88153.2</v>
      </c>
      <c r="R11" s="69">
        <f>SUM(R7:R9)</f>
        <v>0</v>
      </c>
      <c r="S11" s="71">
        <f>SUM(S7:S9)</f>
        <v>88153.2</v>
      </c>
    </row>
    <row r="12" spans="1:20" x14ac:dyDescent="0.25">
      <c r="C12" s="97"/>
      <c r="D12" s="97"/>
      <c r="G12" s="128"/>
      <c r="H12" s="128"/>
      <c r="I12" s="121"/>
      <c r="J12" s="121"/>
      <c r="K12" s="121"/>
      <c r="L12" s="21"/>
      <c r="M12" s="69"/>
      <c r="N12" s="69"/>
      <c r="O12" s="69"/>
      <c r="P12" s="69"/>
      <c r="Q12" s="69"/>
      <c r="R12" s="69"/>
      <c r="S12" s="71"/>
    </row>
    <row r="13" spans="1:20" x14ac:dyDescent="0.25">
      <c r="B13" s="3"/>
      <c r="C13" s="97"/>
      <c r="D13" s="97"/>
      <c r="I13" s="121"/>
      <c r="J13" s="121"/>
      <c r="K13" s="121"/>
      <c r="L13" s="21"/>
      <c r="M13" s="69"/>
      <c r="N13" s="69"/>
      <c r="O13" s="69"/>
      <c r="P13" s="69"/>
      <c r="Q13" s="69"/>
      <c r="R13" s="69"/>
      <c r="S13" s="71"/>
    </row>
    <row r="14" spans="1:20" x14ac:dyDescent="0.25">
      <c r="B14" s="8" t="s">
        <v>126</v>
      </c>
      <c r="C14" s="96"/>
      <c r="D14" s="96"/>
      <c r="S14" s="27"/>
    </row>
    <row r="15" spans="1:20" ht="36" customHeight="1" x14ac:dyDescent="0.25">
      <c r="B15" s="279" t="s">
        <v>127</v>
      </c>
      <c r="C15" s="279"/>
      <c r="D15" s="279"/>
      <c r="E15" s="279"/>
      <c r="F15" s="279"/>
      <c r="S15" s="27"/>
    </row>
    <row r="16" spans="1:20" x14ac:dyDescent="0.25">
      <c r="C16" s="96"/>
      <c r="D16" s="96"/>
      <c r="S16" s="27"/>
    </row>
    <row r="17" spans="2:20" ht="50.25" customHeight="1" x14ac:dyDescent="0.25">
      <c r="B17" s="279" t="s">
        <v>130</v>
      </c>
      <c r="C17" s="279"/>
      <c r="D17" s="279"/>
      <c r="E17" s="279"/>
      <c r="F17" s="279"/>
      <c r="S17" s="27"/>
    </row>
    <row r="18" spans="2:20" x14ac:dyDescent="0.25">
      <c r="B18" s="203"/>
      <c r="C18" s="203"/>
      <c r="D18" s="203"/>
      <c r="E18" s="203"/>
      <c r="F18" s="203"/>
      <c r="S18" s="27"/>
    </row>
    <row r="19" spans="2:20" ht="34.5" customHeight="1" x14ac:dyDescent="0.25">
      <c r="B19" s="279" t="s">
        <v>164</v>
      </c>
      <c r="C19" s="279"/>
      <c r="D19" s="279"/>
      <c r="E19" s="279"/>
      <c r="F19" s="279"/>
      <c r="S19" s="27"/>
    </row>
    <row r="20" spans="2:20" ht="15" customHeight="1" x14ac:dyDescent="0.25">
      <c r="B20" s="287" t="s">
        <v>163</v>
      </c>
      <c r="C20" s="279"/>
      <c r="D20" s="279"/>
      <c r="E20" s="279"/>
      <c r="F20" s="279"/>
      <c r="S20" s="27"/>
    </row>
    <row r="21" spans="2:20" ht="15" customHeight="1" x14ac:dyDescent="0.25">
      <c r="B21" s="205"/>
      <c r="C21" s="205"/>
      <c r="D21" s="205"/>
      <c r="E21" s="205"/>
      <c r="S21" s="27"/>
    </row>
    <row r="22" spans="2:20" x14ac:dyDescent="0.25">
      <c r="B22" s="184"/>
      <c r="C22" s="184"/>
      <c r="D22" s="184"/>
      <c r="E22" s="184"/>
      <c r="S22" s="27"/>
    </row>
    <row r="23" spans="2:20" x14ac:dyDescent="0.25">
      <c r="B23" s="7" t="s">
        <v>109</v>
      </c>
      <c r="C23" s="106" t="s">
        <v>112</v>
      </c>
      <c r="D23" s="106" t="s">
        <v>113</v>
      </c>
      <c r="E23" s="184"/>
      <c r="S23" s="27"/>
    </row>
    <row r="24" spans="2:20" x14ac:dyDescent="0.25">
      <c r="B24" s="2" t="s">
        <v>110</v>
      </c>
      <c r="C24" s="96" t="s">
        <v>117</v>
      </c>
      <c r="D24" s="96" t="s">
        <v>119</v>
      </c>
      <c r="E24" s="184"/>
      <c r="S24" s="27"/>
    </row>
    <row r="25" spans="2:20" ht="15" customHeight="1" x14ac:dyDescent="0.25">
      <c r="B25" s="2" t="s">
        <v>139</v>
      </c>
      <c r="C25" s="96" t="s">
        <v>192</v>
      </c>
      <c r="D25" s="96" t="s">
        <v>193</v>
      </c>
      <c r="S25" s="27"/>
    </row>
    <row r="26" spans="2:20" ht="15" customHeight="1" x14ac:dyDescent="0.25">
      <c r="C26" s="96"/>
      <c r="D26" s="96"/>
      <c r="S26" s="27"/>
    </row>
    <row r="27" spans="2:20" x14ac:dyDescent="0.25">
      <c r="B27" s="274" t="s">
        <v>231</v>
      </c>
      <c r="C27" s="274"/>
      <c r="D27" s="274"/>
      <c r="E27" s="274"/>
      <c r="F27" s="274"/>
      <c r="G27" s="274"/>
      <c r="H27" s="274"/>
      <c r="S27" s="27"/>
    </row>
    <row r="28" spans="2:20" ht="15" customHeight="1" x14ac:dyDescent="0.25">
      <c r="B28" s="254" t="s">
        <v>230</v>
      </c>
      <c r="C28" s="96"/>
      <c r="D28" s="96"/>
      <c r="S28" s="27"/>
    </row>
    <row r="29" spans="2:20" ht="15" customHeight="1" x14ac:dyDescent="0.25">
      <c r="B29" s="232"/>
      <c r="C29" s="98"/>
      <c r="D29" s="98"/>
      <c r="E29" s="10"/>
      <c r="F29" s="10"/>
      <c r="G29" s="10"/>
      <c r="H29" s="10"/>
      <c r="I29" s="10"/>
      <c r="J29" s="10"/>
      <c r="K29" s="10"/>
      <c r="L29" s="10"/>
      <c r="M29" s="10"/>
      <c r="N29" s="10"/>
      <c r="O29" s="10"/>
      <c r="P29" s="10"/>
      <c r="Q29" s="10"/>
      <c r="R29" s="10"/>
      <c r="S29" s="28"/>
    </row>
    <row r="30" spans="2:20" ht="15" customHeight="1" x14ac:dyDescent="0.25">
      <c r="C30" s="97"/>
      <c r="D30" s="97"/>
      <c r="Q30" s="60" t="s">
        <v>90</v>
      </c>
      <c r="R30" s="51"/>
      <c r="S30" s="173"/>
    </row>
    <row r="31" spans="2:20" x14ac:dyDescent="0.25">
      <c r="B31" s="17" t="s">
        <v>39</v>
      </c>
      <c r="C31" s="186" t="s">
        <v>2</v>
      </c>
      <c r="D31" s="186"/>
      <c r="E31" s="186" t="s">
        <v>34</v>
      </c>
      <c r="F31" s="186" t="s">
        <v>35</v>
      </c>
      <c r="G31" s="186"/>
      <c r="H31" s="186"/>
      <c r="I31" s="186"/>
      <c r="J31" s="186"/>
      <c r="K31" s="186"/>
      <c r="L31" s="186" t="s">
        <v>36</v>
      </c>
      <c r="M31" s="186" t="s">
        <v>37</v>
      </c>
      <c r="N31" s="48"/>
      <c r="O31" s="48"/>
      <c r="P31" s="48"/>
      <c r="Q31" s="55" t="s">
        <v>88</v>
      </c>
      <c r="R31" s="53"/>
      <c r="S31" s="54"/>
      <c r="T31" s="52"/>
    </row>
    <row r="32" spans="2:20" x14ac:dyDescent="0.25">
      <c r="B32" s="66"/>
      <c r="C32" s="156"/>
      <c r="D32" s="156"/>
      <c r="E32" s="156"/>
      <c r="F32" s="156"/>
      <c r="G32" s="156"/>
      <c r="H32" s="156"/>
      <c r="I32" s="156"/>
      <c r="J32" s="156"/>
      <c r="K32" s="156"/>
      <c r="L32" s="156"/>
      <c r="M32" s="156"/>
      <c r="N32" s="46"/>
      <c r="O32" s="46"/>
      <c r="P32" s="46"/>
      <c r="T32" s="52"/>
    </row>
    <row r="33" spans="2:20" x14ac:dyDescent="0.25">
      <c r="B33" s="66"/>
      <c r="C33" s="156"/>
      <c r="D33" s="156"/>
      <c r="E33" s="156"/>
      <c r="F33" s="156"/>
      <c r="G33" s="156"/>
      <c r="H33" s="156"/>
      <c r="I33" s="156"/>
      <c r="J33" s="156"/>
      <c r="K33" s="156"/>
      <c r="L33" s="156"/>
      <c r="M33" s="156"/>
      <c r="N33" s="46"/>
      <c r="O33" s="46"/>
      <c r="P33" s="46"/>
      <c r="Q33" s="60"/>
      <c r="R33" s="51"/>
      <c r="S33" s="51"/>
      <c r="T33" s="52"/>
    </row>
    <row r="34" spans="2:20" x14ac:dyDescent="0.25">
      <c r="B34" s="11"/>
      <c r="C34" s="156"/>
      <c r="D34" s="156"/>
      <c r="E34" s="156"/>
      <c r="R34" s="52"/>
      <c r="S34" s="52"/>
      <c r="T34" s="52"/>
    </row>
    <row r="35" spans="2:20" x14ac:dyDescent="0.25">
      <c r="B35" s="12"/>
      <c r="C35" s="13"/>
      <c r="D35" s="13"/>
      <c r="E35" s="41"/>
      <c r="F35" s="15"/>
      <c r="G35" s="15"/>
      <c r="H35" s="15"/>
      <c r="I35" s="15"/>
      <c r="J35" s="15"/>
      <c r="K35" s="15"/>
      <c r="L35" s="16"/>
      <c r="M35" s="20"/>
      <c r="N35" s="18"/>
      <c r="O35" s="18"/>
      <c r="P35" s="18"/>
    </row>
    <row r="36" spans="2:20" x14ac:dyDescent="0.25">
      <c r="B36" s="12"/>
      <c r="C36" s="13"/>
      <c r="D36" s="13"/>
      <c r="E36" s="41"/>
      <c r="F36" s="15"/>
      <c r="G36" s="15"/>
      <c r="H36" s="15"/>
      <c r="I36" s="15"/>
      <c r="J36" s="15"/>
      <c r="K36" s="15"/>
      <c r="L36" s="16"/>
      <c r="M36" s="20"/>
      <c r="N36" s="18"/>
      <c r="O36" s="18"/>
      <c r="P36" s="18"/>
    </row>
    <row r="37" spans="2:20" x14ac:dyDescent="0.25">
      <c r="B37" s="12"/>
      <c r="C37" s="13"/>
      <c r="D37" s="13"/>
      <c r="E37" s="41"/>
      <c r="F37" s="15"/>
      <c r="G37" s="15"/>
      <c r="H37" s="15"/>
      <c r="I37" s="15"/>
      <c r="J37" s="15"/>
      <c r="K37" s="15"/>
      <c r="L37" s="16"/>
      <c r="M37" s="20"/>
      <c r="N37" s="18"/>
      <c r="O37" s="18"/>
      <c r="P37" s="18"/>
    </row>
    <row r="38" spans="2:20" x14ac:dyDescent="0.25">
      <c r="B38" s="12"/>
      <c r="C38" s="13"/>
      <c r="D38" s="13"/>
      <c r="E38" s="41"/>
      <c r="F38" s="15"/>
      <c r="G38" s="15"/>
      <c r="H38" s="15"/>
      <c r="I38" s="15"/>
      <c r="J38" s="15"/>
      <c r="K38" s="15"/>
      <c r="L38" s="16"/>
      <c r="M38" s="20"/>
      <c r="N38" s="18"/>
      <c r="O38" s="18"/>
      <c r="P38" s="18"/>
    </row>
  </sheetData>
  <mergeCells count="7">
    <mergeCell ref="B27:H27"/>
    <mergeCell ref="B20:F20"/>
    <mergeCell ref="Q1:S1"/>
    <mergeCell ref="Q2:S2"/>
    <mergeCell ref="B19:F19"/>
    <mergeCell ref="B15:F15"/>
    <mergeCell ref="B17:F17"/>
  </mergeCells>
  <hyperlinks>
    <hyperlink ref="B20" r:id="rId1" xr:uid="{00000000-0004-0000-2C00-000000000000}"/>
  </hyperlinks>
  <printOptions horizontalCentered="1" gridLines="1"/>
  <pageMargins left="0" right="0" top="0.75" bottom="0.75" header="0.3" footer="0.3"/>
  <pageSetup scale="49" orientation="landscape" horizontalDpi="1200" verticalDpi="1200"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T40"/>
  <sheetViews>
    <sheetView topLeftCell="K1" zoomScale="90" zoomScaleNormal="90" workbookViewId="0">
      <selection activeCell="Q7" sqref="Q7"/>
    </sheetView>
  </sheetViews>
  <sheetFormatPr defaultColWidth="9.140625" defaultRowHeight="15" x14ac:dyDescent="0.25"/>
  <cols>
    <col min="1" max="1" width="5.28515625" style="2" hidden="1" customWidth="1"/>
    <col min="2" max="2" width="53.28515625" style="2" customWidth="1"/>
    <col min="3" max="3" width="29.425781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B1" s="8" t="s">
        <v>148</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147</v>
      </c>
      <c r="C3" s="8"/>
      <c r="D3" s="8"/>
      <c r="E3" s="8"/>
      <c r="P3" s="29"/>
      <c r="Q3" s="46"/>
      <c r="R3" s="30"/>
    </row>
    <row r="4" spans="1:20" ht="18.75" customHeight="1" x14ac:dyDescent="0.25">
      <c r="B4" s="8" t="s">
        <v>184</v>
      </c>
      <c r="M4" s="89" t="s">
        <v>28</v>
      </c>
      <c r="N4" s="89" t="s">
        <v>28</v>
      </c>
      <c r="O4" s="89" t="s">
        <v>28</v>
      </c>
      <c r="P4" s="156"/>
      <c r="Q4" s="93" t="s">
        <v>29</v>
      </c>
      <c r="R4" s="93" t="s">
        <v>31</v>
      </c>
      <c r="S4" s="93" t="s">
        <v>23</v>
      </c>
      <c r="T4" s="7"/>
    </row>
    <row r="5" spans="1:20" ht="15.75" thickBot="1" x14ac:dyDescent="0.3">
      <c r="G5" s="192" t="s">
        <v>213</v>
      </c>
      <c r="H5" s="192" t="s">
        <v>213</v>
      </c>
      <c r="M5" s="90" t="s">
        <v>27</v>
      </c>
      <c r="N5" s="90" t="s">
        <v>26</v>
      </c>
      <c r="O5" s="90" t="s">
        <v>25</v>
      </c>
      <c r="P5" s="156"/>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156"/>
      <c r="Q6" s="95"/>
      <c r="R6" s="101" t="s">
        <v>32</v>
      </c>
      <c r="S6" s="102" t="s">
        <v>33</v>
      </c>
    </row>
    <row r="7" spans="1:20" ht="23.25" customHeight="1" x14ac:dyDescent="0.25">
      <c r="B7" s="2" t="s">
        <v>8</v>
      </c>
      <c r="C7" s="96" t="s">
        <v>106</v>
      </c>
      <c r="D7" s="96" t="s">
        <v>246</v>
      </c>
      <c r="E7" s="2" t="s">
        <v>215</v>
      </c>
      <c r="F7" s="2" t="s">
        <v>7</v>
      </c>
      <c r="G7" s="195">
        <v>2.81E-2</v>
      </c>
      <c r="H7" s="195">
        <v>0.1641</v>
      </c>
      <c r="I7" s="196">
        <v>44012</v>
      </c>
      <c r="J7" s="196">
        <v>44013</v>
      </c>
      <c r="K7" s="196">
        <v>43647</v>
      </c>
      <c r="L7" s="197" t="s">
        <v>217</v>
      </c>
      <c r="M7" s="82">
        <v>127726.2</v>
      </c>
      <c r="N7" s="245"/>
      <c r="O7" s="70">
        <f>M7+N7</f>
        <v>127726.2</v>
      </c>
      <c r="P7" s="70"/>
      <c r="Q7" s="70">
        <f>10515.5+110830.96</f>
        <v>121346.46</v>
      </c>
      <c r="R7" s="70"/>
      <c r="S7" s="71">
        <f>Q7+R7</f>
        <v>121346.46</v>
      </c>
    </row>
    <row r="8" spans="1:20" ht="20.45" hidden="1" customHeight="1" x14ac:dyDescent="0.25">
      <c r="B8" s="2" t="s">
        <v>139</v>
      </c>
      <c r="C8" s="115" t="s">
        <v>201</v>
      </c>
      <c r="D8" s="96" t="s">
        <v>182</v>
      </c>
      <c r="E8" s="2" t="s">
        <v>220</v>
      </c>
      <c r="F8" s="2" t="s">
        <v>7</v>
      </c>
      <c r="G8" s="195">
        <f>G7</f>
        <v>2.81E-2</v>
      </c>
      <c r="H8" s="195">
        <f>H7</f>
        <v>0.1641</v>
      </c>
      <c r="I8" s="196">
        <f>I7</f>
        <v>44012</v>
      </c>
      <c r="J8" s="196">
        <f>J7</f>
        <v>44013</v>
      </c>
      <c r="K8" s="196">
        <v>43282</v>
      </c>
      <c r="L8" s="197" t="str">
        <f>L7</f>
        <v>07/01/19 - 06/30/20</v>
      </c>
      <c r="M8" s="82"/>
      <c r="N8" s="70"/>
      <c r="O8" s="70">
        <f>M8+N8</f>
        <v>0</v>
      </c>
      <c r="P8" s="70"/>
      <c r="Q8" s="70"/>
      <c r="R8" s="70"/>
      <c r="S8" s="71">
        <f>Q8+R8</f>
        <v>0</v>
      </c>
    </row>
    <row r="9" spans="1:20" ht="32.25" customHeight="1" x14ac:dyDescent="0.25">
      <c r="B9" s="210" t="s">
        <v>129</v>
      </c>
      <c r="C9" s="236" t="s">
        <v>123</v>
      </c>
      <c r="D9" s="96" t="s">
        <v>251</v>
      </c>
      <c r="E9" s="2" t="s">
        <v>216</v>
      </c>
      <c r="F9" s="2" t="s">
        <v>7</v>
      </c>
      <c r="G9" s="195">
        <f t="shared" ref="G9:L9" si="0">+G7</f>
        <v>2.81E-2</v>
      </c>
      <c r="H9" s="195">
        <f t="shared" si="0"/>
        <v>0.1641</v>
      </c>
      <c r="I9" s="196">
        <f t="shared" si="0"/>
        <v>44012</v>
      </c>
      <c r="J9" s="196">
        <f t="shared" si="0"/>
        <v>44013</v>
      </c>
      <c r="K9" s="196">
        <f t="shared" si="0"/>
        <v>43647</v>
      </c>
      <c r="L9" s="197" t="str">
        <f t="shared" si="0"/>
        <v>07/01/19 - 06/30/20</v>
      </c>
      <c r="M9" s="82">
        <v>9131.0499999999993</v>
      </c>
      <c r="N9" s="70">
        <v>0</v>
      </c>
      <c r="O9" s="70">
        <f>M9+N9</f>
        <v>9131.0499999999993</v>
      </c>
      <c r="P9" s="70"/>
      <c r="Q9" s="70">
        <v>9131.0499999999993</v>
      </c>
      <c r="R9" s="70"/>
      <c r="S9" s="71">
        <f>Q9+R9</f>
        <v>9131.0499999999993</v>
      </c>
    </row>
    <row r="10" spans="1:20" ht="26.25" customHeight="1" x14ac:dyDescent="0.25">
      <c r="B10" s="210" t="s">
        <v>243</v>
      </c>
      <c r="C10" s="115" t="s">
        <v>199</v>
      </c>
      <c r="D10" s="96" t="s">
        <v>246</v>
      </c>
      <c r="E10" s="2" t="s">
        <v>168</v>
      </c>
      <c r="F10" s="2" t="s">
        <v>7</v>
      </c>
      <c r="G10" s="195">
        <f>+G9</f>
        <v>2.81E-2</v>
      </c>
      <c r="H10" s="195">
        <f t="shared" ref="H10:K10" si="1">+H9</f>
        <v>0.1641</v>
      </c>
      <c r="I10" s="196">
        <v>43708</v>
      </c>
      <c r="J10" s="196">
        <v>43709</v>
      </c>
      <c r="K10" s="196">
        <f t="shared" si="1"/>
        <v>43647</v>
      </c>
      <c r="L10" s="197" t="s">
        <v>167</v>
      </c>
      <c r="M10" s="82">
        <v>83030</v>
      </c>
      <c r="N10" s="70"/>
      <c r="O10" s="70">
        <f>M10+N10</f>
        <v>83030</v>
      </c>
      <c r="P10" s="70"/>
      <c r="Q10" s="70">
        <v>74993.929999999993</v>
      </c>
      <c r="R10" s="70"/>
      <c r="S10" s="71">
        <f>Q10+R10</f>
        <v>74993.929999999993</v>
      </c>
    </row>
    <row r="11" spans="1:20" x14ac:dyDescent="0.25">
      <c r="C11" s="248"/>
      <c r="G11" s="128"/>
      <c r="H11" s="128"/>
      <c r="I11" s="121"/>
      <c r="J11" s="121"/>
      <c r="K11" s="121" t="s">
        <v>100</v>
      </c>
      <c r="L11" s="97"/>
      <c r="M11" s="24"/>
      <c r="N11" s="25"/>
      <c r="O11" s="25"/>
      <c r="P11" s="70"/>
      <c r="Q11" s="25"/>
      <c r="R11" s="25"/>
      <c r="S11" s="26"/>
    </row>
    <row r="12" spans="1:20" x14ac:dyDescent="0.25">
      <c r="C12" s="97"/>
      <c r="D12" s="97"/>
      <c r="G12" s="128"/>
      <c r="H12" s="128"/>
      <c r="I12" s="121"/>
      <c r="J12" s="121"/>
      <c r="K12" s="121" t="s">
        <v>100</v>
      </c>
      <c r="L12" s="21" t="s">
        <v>38</v>
      </c>
      <c r="M12" s="69">
        <f>SUM(M7:M11)</f>
        <v>219887.25</v>
      </c>
      <c r="N12" s="80">
        <f>SUM(N7:N11)</f>
        <v>0</v>
      </c>
      <c r="O12" s="69">
        <f>SUM(O7:O11)</f>
        <v>219887.25</v>
      </c>
      <c r="P12" s="69" t="s">
        <v>100</v>
      </c>
      <c r="Q12" s="69">
        <f>SUM(Q7:Q11)</f>
        <v>205471.44</v>
      </c>
      <c r="R12" s="69">
        <f>SUM(R7:R11)</f>
        <v>0</v>
      </c>
      <c r="S12" s="23">
        <f>SUM(S7:S11)</f>
        <v>205471.44</v>
      </c>
    </row>
    <row r="13" spans="1:20" x14ac:dyDescent="0.25">
      <c r="C13" s="97"/>
      <c r="D13" s="97"/>
      <c r="G13" s="128"/>
      <c r="H13" s="128"/>
      <c r="I13" s="121"/>
      <c r="J13" s="121"/>
      <c r="K13" s="121"/>
      <c r="L13" s="21"/>
      <c r="M13" s="69"/>
      <c r="N13" s="69"/>
      <c r="O13" s="69"/>
      <c r="P13" s="69"/>
      <c r="Q13" s="69"/>
      <c r="R13" s="69"/>
      <c r="S13" s="71"/>
    </row>
    <row r="14" spans="1:20" x14ac:dyDescent="0.25">
      <c r="C14" s="97"/>
      <c r="D14" s="97"/>
      <c r="G14" s="128"/>
      <c r="H14" s="128"/>
      <c r="I14" s="121"/>
      <c r="J14" s="121"/>
      <c r="K14" s="121"/>
      <c r="L14" s="21"/>
      <c r="M14" s="69"/>
      <c r="N14" s="69"/>
      <c r="O14" s="69"/>
      <c r="P14" s="69"/>
      <c r="Q14" s="69"/>
      <c r="R14" s="69"/>
      <c r="S14" s="71"/>
    </row>
    <row r="15" spans="1:20" x14ac:dyDescent="0.25">
      <c r="B15" s="8" t="s">
        <v>126</v>
      </c>
      <c r="C15" s="96"/>
      <c r="D15" s="96"/>
      <c r="S15" s="27"/>
    </row>
    <row r="16" spans="1:20" ht="30.75" customHeight="1" x14ac:dyDescent="0.25">
      <c r="B16" s="279" t="s">
        <v>127</v>
      </c>
      <c r="C16" s="279"/>
      <c r="D16" s="279"/>
      <c r="E16" s="279"/>
      <c r="F16" s="279"/>
      <c r="S16" s="27"/>
    </row>
    <row r="17" spans="2:19" x14ac:dyDescent="0.25">
      <c r="C17" s="96"/>
      <c r="D17" s="96"/>
      <c r="S17" s="27"/>
    </row>
    <row r="18" spans="2:19" ht="47.25" customHeight="1" x14ac:dyDescent="0.25">
      <c r="B18" s="279" t="s">
        <v>130</v>
      </c>
      <c r="C18" s="279"/>
      <c r="D18" s="279"/>
      <c r="E18" s="279"/>
      <c r="F18" s="279"/>
      <c r="S18" s="27"/>
    </row>
    <row r="19" spans="2:19" x14ac:dyDescent="0.25">
      <c r="B19" s="203"/>
      <c r="C19" s="203"/>
      <c r="D19" s="203"/>
      <c r="E19" s="203"/>
      <c r="F19" s="203"/>
      <c r="S19" s="27"/>
    </row>
    <row r="20" spans="2:19" ht="30.75" customHeight="1" x14ac:dyDescent="0.25">
      <c r="B20" s="279" t="s">
        <v>164</v>
      </c>
      <c r="C20" s="279"/>
      <c r="D20" s="279"/>
      <c r="E20" s="279"/>
      <c r="F20" s="279"/>
      <c r="S20" s="27"/>
    </row>
    <row r="21" spans="2:19" ht="15" customHeight="1" x14ac:dyDescent="0.25">
      <c r="B21" s="287" t="s">
        <v>163</v>
      </c>
      <c r="C21" s="279"/>
      <c r="D21" s="279"/>
      <c r="E21" s="279"/>
      <c r="F21" s="279"/>
      <c r="S21" s="27"/>
    </row>
    <row r="22" spans="2:19" ht="15" customHeight="1" x14ac:dyDescent="0.25">
      <c r="B22" s="205"/>
      <c r="C22" s="205"/>
      <c r="D22" s="205"/>
      <c r="E22" s="205"/>
      <c r="S22" s="27"/>
    </row>
    <row r="23" spans="2:19" x14ac:dyDescent="0.25">
      <c r="B23" s="187"/>
      <c r="C23" s="187"/>
      <c r="D23" s="187"/>
      <c r="E23" s="187"/>
      <c r="S23" s="27"/>
    </row>
    <row r="24" spans="2:19" x14ac:dyDescent="0.25">
      <c r="B24" s="7" t="s">
        <v>109</v>
      </c>
      <c r="C24" s="106" t="s">
        <v>112</v>
      </c>
      <c r="D24" s="106" t="s">
        <v>113</v>
      </c>
      <c r="E24" s="187"/>
      <c r="S24" s="27"/>
    </row>
    <row r="25" spans="2:19" x14ac:dyDescent="0.25">
      <c r="B25" s="2" t="s">
        <v>110</v>
      </c>
      <c r="C25" s="96" t="s">
        <v>117</v>
      </c>
      <c r="D25" s="96" t="s">
        <v>119</v>
      </c>
      <c r="E25" s="187"/>
      <c r="S25" s="27"/>
    </row>
    <row r="26" spans="2:19" x14ac:dyDescent="0.25">
      <c r="B26" s="2" t="s">
        <v>139</v>
      </c>
      <c r="C26" s="96" t="s">
        <v>192</v>
      </c>
      <c r="D26" s="96" t="s">
        <v>193</v>
      </c>
      <c r="S26" s="27"/>
    </row>
    <row r="27" spans="2:19" x14ac:dyDescent="0.25">
      <c r="B27" s="2" t="s">
        <v>244</v>
      </c>
      <c r="C27" s="96" t="s">
        <v>136</v>
      </c>
      <c r="D27" s="96" t="s">
        <v>151</v>
      </c>
      <c r="S27" s="27"/>
    </row>
    <row r="28" spans="2:19" x14ac:dyDescent="0.25">
      <c r="C28" s="96"/>
      <c r="D28" s="96"/>
      <c r="S28" s="27"/>
    </row>
    <row r="29" spans="2:19" ht="15" customHeight="1" x14ac:dyDescent="0.25">
      <c r="B29" s="274" t="s">
        <v>231</v>
      </c>
      <c r="C29" s="274"/>
      <c r="D29" s="274"/>
      <c r="E29" s="274"/>
      <c r="F29" s="274"/>
      <c r="G29" s="274"/>
      <c r="H29" s="274"/>
      <c r="S29" s="27"/>
    </row>
    <row r="30" spans="2:19" ht="15" customHeight="1" x14ac:dyDescent="0.25">
      <c r="B30" s="254" t="s">
        <v>230</v>
      </c>
      <c r="C30" s="96"/>
      <c r="D30" s="96"/>
      <c r="S30" s="27"/>
    </row>
    <row r="31" spans="2:19" ht="15" customHeight="1" x14ac:dyDescent="0.25">
      <c r="B31" s="232"/>
      <c r="C31" s="98"/>
      <c r="D31" s="98"/>
      <c r="E31" s="10"/>
      <c r="F31" s="10"/>
      <c r="G31" s="10"/>
      <c r="H31" s="10"/>
      <c r="I31" s="10"/>
      <c r="J31" s="10"/>
      <c r="K31" s="10"/>
      <c r="L31" s="10"/>
      <c r="M31" s="10"/>
      <c r="N31" s="10"/>
      <c r="O31" s="10"/>
      <c r="P31" s="10"/>
      <c r="Q31" s="10"/>
      <c r="R31" s="10"/>
      <c r="S31" s="28"/>
    </row>
    <row r="32" spans="2:19" x14ac:dyDescent="0.25">
      <c r="C32" s="97"/>
      <c r="D32" s="97"/>
      <c r="Q32" s="60" t="s">
        <v>90</v>
      </c>
      <c r="R32" s="51"/>
      <c r="S32" s="173"/>
    </row>
    <row r="33" spans="2:20" x14ac:dyDescent="0.25">
      <c r="B33" s="17" t="s">
        <v>39</v>
      </c>
      <c r="C33" s="188" t="s">
        <v>2</v>
      </c>
      <c r="D33" s="188"/>
      <c r="E33" s="188" t="s">
        <v>34</v>
      </c>
      <c r="F33" s="188" t="s">
        <v>35</v>
      </c>
      <c r="G33" s="188"/>
      <c r="H33" s="188"/>
      <c r="I33" s="188"/>
      <c r="J33" s="188"/>
      <c r="K33" s="188"/>
      <c r="L33" s="188" t="s">
        <v>36</v>
      </c>
      <c r="M33" s="188" t="s">
        <v>37</v>
      </c>
      <c r="N33" s="48"/>
      <c r="O33" s="48"/>
      <c r="P33" s="48"/>
      <c r="Q33" s="55" t="s">
        <v>88</v>
      </c>
      <c r="R33" s="53"/>
      <c r="S33" s="54"/>
      <c r="T33" s="52"/>
    </row>
    <row r="34" spans="2:20" x14ac:dyDescent="0.25">
      <c r="B34" s="66"/>
      <c r="C34" s="156"/>
      <c r="D34" s="156"/>
      <c r="E34" s="156"/>
      <c r="F34" s="156"/>
      <c r="G34" s="156"/>
      <c r="H34" s="156"/>
      <c r="I34" s="156"/>
      <c r="J34" s="156"/>
      <c r="K34" s="156"/>
      <c r="L34" s="156"/>
      <c r="M34" s="156"/>
      <c r="N34" s="46"/>
      <c r="O34" s="46"/>
      <c r="P34" s="46"/>
      <c r="T34" s="52"/>
    </row>
    <row r="35" spans="2:20" x14ac:dyDescent="0.25">
      <c r="B35" s="66"/>
      <c r="C35" s="156"/>
      <c r="D35" s="156"/>
      <c r="E35" s="156"/>
      <c r="F35" s="156"/>
      <c r="G35" s="156"/>
      <c r="H35" s="156"/>
      <c r="I35" s="156"/>
      <c r="J35" s="156"/>
      <c r="K35" s="156"/>
      <c r="L35" s="156"/>
      <c r="M35" s="156"/>
      <c r="N35" s="46"/>
      <c r="O35" s="46"/>
      <c r="P35" s="46"/>
      <c r="Q35" s="60"/>
      <c r="R35" s="51"/>
      <c r="S35" s="51"/>
      <c r="T35" s="52"/>
    </row>
    <row r="36" spans="2:20" x14ac:dyDescent="0.25">
      <c r="B36" s="11"/>
      <c r="C36" s="156"/>
      <c r="D36" s="156"/>
      <c r="E36" s="156"/>
      <c r="R36" s="52"/>
      <c r="S36" s="52"/>
      <c r="T36" s="52"/>
    </row>
    <row r="37" spans="2:20" x14ac:dyDescent="0.25">
      <c r="B37" s="12"/>
      <c r="C37" s="13"/>
      <c r="D37" s="13"/>
      <c r="E37" s="41"/>
      <c r="F37" s="15"/>
      <c r="G37" s="15"/>
      <c r="H37" s="15"/>
      <c r="I37" s="15"/>
      <c r="J37" s="15"/>
      <c r="K37" s="15"/>
      <c r="L37" s="16"/>
      <c r="M37" s="20"/>
      <c r="N37" s="18"/>
      <c r="O37" s="18"/>
      <c r="P37" s="18"/>
    </row>
    <row r="38" spans="2:20" x14ac:dyDescent="0.25">
      <c r="B38" s="12"/>
      <c r="C38" s="13"/>
      <c r="D38" s="13"/>
      <c r="E38" s="41"/>
      <c r="F38" s="15"/>
      <c r="G38" s="15"/>
      <c r="H38" s="15"/>
      <c r="I38" s="15"/>
      <c r="J38" s="15"/>
      <c r="K38" s="15"/>
      <c r="L38" s="16"/>
      <c r="M38" s="20"/>
      <c r="N38" s="18"/>
      <c r="O38" s="18"/>
      <c r="P38" s="18"/>
    </row>
    <row r="39" spans="2:20" x14ac:dyDescent="0.25">
      <c r="B39" s="12"/>
      <c r="C39" s="13"/>
      <c r="D39" s="13"/>
      <c r="E39" s="41"/>
      <c r="F39" s="15"/>
      <c r="G39" s="15"/>
      <c r="H39" s="15"/>
      <c r="I39" s="15"/>
      <c r="J39" s="15"/>
      <c r="K39" s="15"/>
      <c r="L39" s="16"/>
      <c r="M39" s="20"/>
      <c r="N39" s="18"/>
      <c r="O39" s="18"/>
      <c r="P39" s="18"/>
    </row>
    <row r="40" spans="2:20" x14ac:dyDescent="0.25">
      <c r="B40" s="12"/>
      <c r="C40" s="13"/>
      <c r="D40" s="13"/>
      <c r="E40" s="41"/>
      <c r="F40" s="15"/>
      <c r="G40" s="15"/>
      <c r="H40" s="15"/>
      <c r="I40" s="15"/>
      <c r="J40" s="15"/>
      <c r="K40" s="15"/>
      <c r="L40" s="16"/>
      <c r="M40" s="20"/>
      <c r="N40" s="18"/>
      <c r="O40" s="18"/>
      <c r="P40" s="18"/>
    </row>
  </sheetData>
  <mergeCells count="7">
    <mergeCell ref="B29:H29"/>
    <mergeCell ref="B21:F21"/>
    <mergeCell ref="Q1:S1"/>
    <mergeCell ref="Q2:S2"/>
    <mergeCell ref="B20:F20"/>
    <mergeCell ref="B16:F16"/>
    <mergeCell ref="B18:F18"/>
  </mergeCells>
  <hyperlinks>
    <hyperlink ref="B21" r:id="rId1" xr:uid="{00000000-0004-0000-2D00-000000000000}"/>
  </hyperlinks>
  <printOptions horizontalCentered="1" gridLines="1"/>
  <pageMargins left="0" right="0" top="0.75" bottom="0.75" header="0.3" footer="0.3"/>
  <pageSetup scale="49" orientation="landscape" horizontalDpi="1200" verticalDpi="1200"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T38"/>
  <sheetViews>
    <sheetView topLeftCell="J1" zoomScale="90" zoomScaleNormal="90" workbookViewId="0">
      <selection activeCell="R7" sqref="R7"/>
    </sheetView>
  </sheetViews>
  <sheetFormatPr defaultColWidth="9.140625" defaultRowHeight="15" x14ac:dyDescent="0.25"/>
  <cols>
    <col min="1" max="1" width="5.7109375" style="2" hidden="1" customWidth="1"/>
    <col min="2" max="2" width="53.28515625" style="2" customWidth="1"/>
    <col min="3" max="3" width="26.710937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8" width="14.140625" style="2" customWidth="1"/>
    <col min="19" max="19" width="16.7109375" style="2" customWidth="1"/>
    <col min="20" max="16384" width="9.140625" style="2"/>
  </cols>
  <sheetData>
    <row r="1" spans="1:20" ht="18" customHeight="1" x14ac:dyDescent="0.25">
      <c r="B1" s="8" t="s">
        <v>146</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144</v>
      </c>
      <c r="C3" s="8"/>
      <c r="D3" s="8"/>
      <c r="E3" s="8"/>
      <c r="P3" s="29"/>
      <c r="Q3" s="46"/>
      <c r="R3" s="30"/>
    </row>
    <row r="4" spans="1:20" ht="18.75" customHeight="1" x14ac:dyDescent="0.25">
      <c r="B4" s="8" t="s">
        <v>184</v>
      </c>
      <c r="M4" s="89" t="s">
        <v>28</v>
      </c>
      <c r="N4" s="89" t="s">
        <v>28</v>
      </c>
      <c r="O4" s="89" t="s">
        <v>28</v>
      </c>
      <c r="P4" s="156"/>
      <c r="Q4" s="93" t="s">
        <v>29</v>
      </c>
      <c r="R4" s="93" t="s">
        <v>31</v>
      </c>
      <c r="S4" s="93" t="s">
        <v>23</v>
      </c>
      <c r="T4" s="7"/>
    </row>
    <row r="5" spans="1:20" ht="15.75" thickBot="1" x14ac:dyDescent="0.3">
      <c r="G5" s="192" t="s">
        <v>213</v>
      </c>
      <c r="H5" s="192" t="s">
        <v>213</v>
      </c>
      <c r="M5" s="90" t="s">
        <v>27</v>
      </c>
      <c r="N5" s="90" t="s">
        <v>26</v>
      </c>
      <c r="O5" s="90" t="s">
        <v>25</v>
      </c>
      <c r="P5" s="156"/>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156"/>
      <c r="Q6" s="95"/>
      <c r="R6" s="101" t="s">
        <v>32</v>
      </c>
      <c r="S6" s="102" t="s">
        <v>33</v>
      </c>
    </row>
    <row r="7" spans="1:20" ht="31.5" customHeight="1" x14ac:dyDescent="0.25">
      <c r="A7" s="127" t="s">
        <v>153</v>
      </c>
      <c r="B7" s="2" t="s">
        <v>8</v>
      </c>
      <c r="C7" s="96" t="s">
        <v>106</v>
      </c>
      <c r="D7" s="96" t="s">
        <v>246</v>
      </c>
      <c r="E7" s="2" t="s">
        <v>215</v>
      </c>
      <c r="F7" s="2" t="s">
        <v>7</v>
      </c>
      <c r="G7" s="195">
        <v>2.81E-2</v>
      </c>
      <c r="H7" s="195">
        <v>0.1641</v>
      </c>
      <c r="I7" s="196">
        <v>44012</v>
      </c>
      <c r="J7" s="196">
        <v>44013</v>
      </c>
      <c r="K7" s="196">
        <v>43647</v>
      </c>
      <c r="L7" s="197" t="s">
        <v>217</v>
      </c>
      <c r="M7" s="82">
        <v>21604.1</v>
      </c>
      <c r="N7" s="70"/>
      <c r="O7" s="70">
        <f>M7+N7</f>
        <v>21604.1</v>
      </c>
      <c r="P7" s="70"/>
      <c r="Q7" s="70">
        <f>11555.23+10048.87</f>
        <v>21604.1</v>
      </c>
      <c r="R7" s="70"/>
      <c r="S7" s="71">
        <f>Q7+R7</f>
        <v>21604.1</v>
      </c>
    </row>
    <row r="8" spans="1:20" ht="34.5" customHeight="1" x14ac:dyDescent="0.25">
      <c r="A8" s="127" t="s">
        <v>154</v>
      </c>
      <c r="B8" s="210" t="s">
        <v>129</v>
      </c>
      <c r="C8" s="237" t="s">
        <v>123</v>
      </c>
      <c r="D8" s="96" t="s">
        <v>251</v>
      </c>
      <c r="E8" s="2" t="s">
        <v>216</v>
      </c>
      <c r="F8" s="2" t="s">
        <v>7</v>
      </c>
      <c r="G8" s="195">
        <f>+G7</f>
        <v>2.81E-2</v>
      </c>
      <c r="H8" s="195">
        <f t="shared" ref="H8:L8" si="0">+H7</f>
        <v>0.1641</v>
      </c>
      <c r="I8" s="196">
        <f t="shared" si="0"/>
        <v>44012</v>
      </c>
      <c r="J8" s="196">
        <f t="shared" si="0"/>
        <v>44013</v>
      </c>
      <c r="K8" s="196">
        <f t="shared" si="0"/>
        <v>43647</v>
      </c>
      <c r="L8" s="197" t="str">
        <f t="shared" si="0"/>
        <v>07/01/19 - 06/30/20</v>
      </c>
      <c r="M8" s="82">
        <v>76053.509999999995</v>
      </c>
      <c r="N8" s="70">
        <f>79374.69+57426.75</f>
        <v>136801.44</v>
      </c>
      <c r="O8" s="70">
        <f>M8+N8</f>
        <v>212854.95</v>
      </c>
      <c r="P8" s="70"/>
      <c r="Q8" s="70">
        <f>76053.51+79374.69+57426.75</f>
        <v>212854.95</v>
      </c>
      <c r="R8" s="70"/>
      <c r="S8" s="71">
        <f>Q8+R8</f>
        <v>212854.95</v>
      </c>
    </row>
    <row r="9" spans="1:20" ht="32.25" customHeight="1" x14ac:dyDescent="0.25">
      <c r="A9" s="127" t="s">
        <v>155</v>
      </c>
      <c r="B9" s="2" t="s">
        <v>131</v>
      </c>
      <c r="C9" s="99" t="s">
        <v>132</v>
      </c>
      <c r="D9" s="97" t="s">
        <v>253</v>
      </c>
      <c r="E9" s="2" t="s">
        <v>219</v>
      </c>
      <c r="F9" s="2" t="s">
        <v>7</v>
      </c>
      <c r="G9" s="195">
        <f>+G7</f>
        <v>2.81E-2</v>
      </c>
      <c r="H9" s="195">
        <f t="shared" ref="H9:L9" si="1">+H7</f>
        <v>0.1641</v>
      </c>
      <c r="I9" s="196">
        <f t="shared" si="1"/>
        <v>44012</v>
      </c>
      <c r="J9" s="196">
        <f t="shared" si="1"/>
        <v>44013</v>
      </c>
      <c r="K9" s="196">
        <f t="shared" si="1"/>
        <v>43647</v>
      </c>
      <c r="L9" s="197" t="str">
        <f t="shared" si="1"/>
        <v>07/01/19 - 06/30/20</v>
      </c>
      <c r="M9" s="82">
        <v>2843.36</v>
      </c>
      <c r="N9" s="70">
        <v>2117.0100000000002</v>
      </c>
      <c r="O9" s="70">
        <f>M9+N9</f>
        <v>4960.3700000000008</v>
      </c>
      <c r="P9" s="70"/>
      <c r="Q9" s="70">
        <f>2843.36+2117.01</f>
        <v>4960.3700000000008</v>
      </c>
      <c r="R9" s="70"/>
      <c r="S9" s="71">
        <f>Q9+R9</f>
        <v>4960.3700000000008</v>
      </c>
    </row>
    <row r="10" spans="1:20" x14ac:dyDescent="0.25">
      <c r="G10" s="128"/>
      <c r="H10" s="128"/>
      <c r="I10" s="121"/>
      <c r="J10" s="121"/>
      <c r="K10" s="121" t="s">
        <v>100</v>
      </c>
      <c r="M10" s="24"/>
      <c r="N10" s="25"/>
      <c r="O10" s="25"/>
      <c r="P10" s="70"/>
      <c r="Q10" s="25"/>
      <c r="R10" s="25"/>
      <c r="S10" s="26"/>
    </row>
    <row r="11" spans="1:20" x14ac:dyDescent="0.25">
      <c r="C11" s="97"/>
      <c r="D11" s="97"/>
      <c r="G11" s="128"/>
      <c r="H11" s="128"/>
      <c r="I11" s="121"/>
      <c r="J11" s="121"/>
      <c r="K11" s="121" t="s">
        <v>100</v>
      </c>
      <c r="L11" s="21" t="s">
        <v>38</v>
      </c>
      <c r="M11" s="69">
        <f>SUM(M7:M10)</f>
        <v>100500.96999999999</v>
      </c>
      <c r="N11" s="69">
        <f>SUM(N7:N10)</f>
        <v>138918.45000000001</v>
      </c>
      <c r="O11" s="69">
        <f>SUM(O7:O10)</f>
        <v>239419.42</v>
      </c>
      <c r="P11" s="69"/>
      <c r="Q11" s="69">
        <f>SUM(Q7:Q10)</f>
        <v>239419.42</v>
      </c>
      <c r="R11" s="69">
        <f>SUM(R7:R10)</f>
        <v>0</v>
      </c>
      <c r="S11" s="23">
        <f>SUM(S7:S10)</f>
        <v>239419.42</v>
      </c>
    </row>
    <row r="12" spans="1:20" x14ac:dyDescent="0.25">
      <c r="C12" s="97"/>
      <c r="D12" s="97"/>
      <c r="G12" s="128"/>
      <c r="H12" s="128"/>
      <c r="I12" s="121"/>
      <c r="J12" s="121"/>
      <c r="K12" s="121"/>
      <c r="L12" s="21"/>
      <c r="M12" s="69"/>
      <c r="N12" s="69"/>
      <c r="O12" s="69"/>
      <c r="P12" s="69"/>
      <c r="Q12" s="69"/>
      <c r="R12" s="69"/>
      <c r="S12" s="71"/>
    </row>
    <row r="13" spans="1:20" x14ac:dyDescent="0.25">
      <c r="C13" s="97"/>
      <c r="D13" s="97"/>
      <c r="G13" s="128"/>
      <c r="H13" s="128"/>
      <c r="I13" s="121"/>
      <c r="J13" s="121"/>
      <c r="K13" s="121"/>
      <c r="L13" s="21"/>
      <c r="M13" s="69"/>
      <c r="N13" s="69"/>
      <c r="O13" s="69"/>
      <c r="P13" s="69"/>
      <c r="Q13" s="69"/>
      <c r="R13" s="69"/>
      <c r="S13" s="71"/>
    </row>
    <row r="14" spans="1:20" x14ac:dyDescent="0.25">
      <c r="B14" s="8" t="s">
        <v>126</v>
      </c>
      <c r="C14" s="96"/>
      <c r="D14" s="96"/>
      <c r="S14" s="27"/>
    </row>
    <row r="15" spans="1:20" ht="33.75" customHeight="1" x14ac:dyDescent="0.25">
      <c r="B15" s="279" t="s">
        <v>127</v>
      </c>
      <c r="C15" s="279"/>
      <c r="D15" s="279"/>
      <c r="E15" s="279"/>
      <c r="F15" s="279"/>
      <c r="S15" s="27"/>
    </row>
    <row r="16" spans="1:20" x14ac:dyDescent="0.25">
      <c r="C16" s="96"/>
      <c r="D16" s="96"/>
      <c r="S16" s="27"/>
    </row>
    <row r="17" spans="2:20" ht="50.25" customHeight="1" x14ac:dyDescent="0.25">
      <c r="B17" s="279" t="s">
        <v>130</v>
      </c>
      <c r="C17" s="279"/>
      <c r="D17" s="279"/>
      <c r="E17" s="279"/>
      <c r="F17" s="279"/>
      <c r="S17" s="27"/>
    </row>
    <row r="18" spans="2:20" x14ac:dyDescent="0.25">
      <c r="B18" s="203"/>
      <c r="C18" s="203"/>
      <c r="D18" s="203"/>
      <c r="E18" s="203"/>
      <c r="F18" s="203"/>
      <c r="S18" s="27"/>
    </row>
    <row r="19" spans="2:20" ht="36.75" customHeight="1" x14ac:dyDescent="0.25">
      <c r="B19" s="279" t="s">
        <v>164</v>
      </c>
      <c r="C19" s="279"/>
      <c r="D19" s="279"/>
      <c r="E19" s="279"/>
      <c r="F19" s="279"/>
      <c r="S19" s="27"/>
    </row>
    <row r="20" spans="2:20" ht="15" customHeight="1" x14ac:dyDescent="0.25">
      <c r="B20" s="287" t="s">
        <v>163</v>
      </c>
      <c r="C20" s="279"/>
      <c r="D20" s="279"/>
      <c r="E20" s="279"/>
      <c r="F20" s="279"/>
      <c r="S20" s="27"/>
    </row>
    <row r="21" spans="2:20" ht="15" customHeight="1" x14ac:dyDescent="0.25">
      <c r="B21" s="205"/>
      <c r="C21" s="205"/>
      <c r="D21" s="205"/>
      <c r="E21" s="205"/>
      <c r="S21" s="27"/>
    </row>
    <row r="22" spans="2:20" x14ac:dyDescent="0.25">
      <c r="B22" s="184"/>
      <c r="C22" s="184"/>
      <c r="D22" s="184"/>
      <c r="E22" s="184"/>
      <c r="S22" s="27"/>
    </row>
    <row r="23" spans="2:20" x14ac:dyDescent="0.25">
      <c r="B23" s="7" t="s">
        <v>109</v>
      </c>
      <c r="C23" s="106" t="s">
        <v>112</v>
      </c>
      <c r="D23" s="106" t="s">
        <v>113</v>
      </c>
      <c r="E23" s="184"/>
      <c r="S23" s="27"/>
    </row>
    <row r="24" spans="2:20" x14ac:dyDescent="0.25">
      <c r="B24" s="2" t="s">
        <v>110</v>
      </c>
      <c r="C24" s="96" t="s">
        <v>117</v>
      </c>
      <c r="D24" s="96" t="s">
        <v>119</v>
      </c>
      <c r="E24" s="184"/>
      <c r="S24" s="27"/>
    </row>
    <row r="25" spans="2:20" x14ac:dyDescent="0.25">
      <c r="B25" s="185" t="s">
        <v>111</v>
      </c>
      <c r="C25" s="96" t="s">
        <v>114</v>
      </c>
      <c r="D25" s="96" t="s">
        <v>120</v>
      </c>
      <c r="S25" s="27"/>
    </row>
    <row r="26" spans="2:20" ht="15.75" x14ac:dyDescent="0.25">
      <c r="B26" s="206"/>
      <c r="C26" s="97"/>
      <c r="D26" s="97"/>
      <c r="S26" s="27"/>
    </row>
    <row r="27" spans="2:20" x14ac:dyDescent="0.25">
      <c r="B27" s="274" t="s">
        <v>231</v>
      </c>
      <c r="C27" s="274"/>
      <c r="D27" s="274"/>
      <c r="E27" s="274"/>
      <c r="F27" s="274"/>
      <c r="G27" s="274"/>
      <c r="H27" s="274"/>
      <c r="S27" s="27"/>
    </row>
    <row r="28" spans="2:20" ht="15" customHeight="1" x14ac:dyDescent="0.25">
      <c r="B28" s="254" t="s">
        <v>230</v>
      </c>
      <c r="C28" s="96"/>
      <c r="D28" s="96"/>
      <c r="S28" s="27"/>
    </row>
    <row r="29" spans="2:20" ht="15" customHeight="1" x14ac:dyDescent="0.25">
      <c r="B29" s="232"/>
      <c r="C29" s="98"/>
      <c r="D29" s="98"/>
      <c r="E29" s="10"/>
      <c r="F29" s="10"/>
      <c r="G29" s="10"/>
      <c r="H29" s="10"/>
      <c r="I29" s="10"/>
      <c r="J29" s="10"/>
      <c r="K29" s="10"/>
      <c r="L29" s="10"/>
      <c r="M29" s="10"/>
      <c r="N29" s="10"/>
      <c r="O29" s="10"/>
      <c r="P29" s="10"/>
      <c r="Q29" s="10"/>
      <c r="R29" s="10"/>
      <c r="S29" s="28"/>
    </row>
    <row r="30" spans="2:20" ht="15" customHeight="1" x14ac:dyDescent="0.25">
      <c r="C30" s="97"/>
      <c r="D30" s="97"/>
      <c r="Q30" s="60" t="s">
        <v>90</v>
      </c>
      <c r="R30" s="51"/>
      <c r="S30" s="173"/>
    </row>
    <row r="31" spans="2:20" x14ac:dyDescent="0.25">
      <c r="B31" s="17" t="s">
        <v>39</v>
      </c>
      <c r="C31" s="186" t="s">
        <v>2</v>
      </c>
      <c r="D31" s="186"/>
      <c r="E31" s="186" t="s">
        <v>34</v>
      </c>
      <c r="F31" s="186" t="s">
        <v>35</v>
      </c>
      <c r="G31" s="186"/>
      <c r="H31" s="186"/>
      <c r="I31" s="186"/>
      <c r="J31" s="186"/>
      <c r="K31" s="186"/>
      <c r="L31" s="186" t="s">
        <v>36</v>
      </c>
      <c r="M31" s="186" t="s">
        <v>37</v>
      </c>
      <c r="N31" s="48"/>
      <c r="O31" s="48"/>
      <c r="P31" s="48"/>
      <c r="Q31" s="55" t="s">
        <v>88</v>
      </c>
      <c r="R31" s="53"/>
      <c r="S31" s="54"/>
      <c r="T31" s="52"/>
    </row>
    <row r="32" spans="2:20" x14ac:dyDescent="0.25">
      <c r="B32" s="66"/>
      <c r="C32" s="156"/>
      <c r="D32" s="156"/>
      <c r="E32" s="156"/>
      <c r="F32" s="156"/>
      <c r="G32" s="156"/>
      <c r="H32" s="156"/>
      <c r="I32" s="156"/>
      <c r="J32" s="156"/>
      <c r="K32" s="156"/>
      <c r="L32" s="156"/>
      <c r="M32" s="156"/>
      <c r="N32" s="46"/>
      <c r="O32" s="46"/>
      <c r="P32" s="46"/>
      <c r="T32" s="52"/>
    </row>
    <row r="33" spans="2:20" x14ac:dyDescent="0.25">
      <c r="B33" s="66"/>
      <c r="C33" s="156"/>
      <c r="D33" s="156"/>
      <c r="E33" s="156"/>
      <c r="F33" s="156"/>
      <c r="G33" s="156"/>
      <c r="H33" s="156"/>
      <c r="I33" s="156"/>
      <c r="J33" s="156"/>
      <c r="K33" s="156"/>
      <c r="L33" s="156"/>
      <c r="M33" s="156"/>
      <c r="N33" s="46"/>
      <c r="O33" s="46"/>
      <c r="P33" s="46"/>
      <c r="Q33" s="60"/>
      <c r="R33" s="51"/>
      <c r="S33" s="51"/>
      <c r="T33" s="52"/>
    </row>
    <row r="34" spans="2:20" x14ac:dyDescent="0.25">
      <c r="B34" s="11"/>
      <c r="C34" s="156"/>
      <c r="D34" s="156"/>
      <c r="E34" s="156"/>
      <c r="R34" s="52"/>
      <c r="S34" s="52"/>
      <c r="T34" s="52"/>
    </row>
    <row r="35" spans="2:20" x14ac:dyDescent="0.25">
      <c r="B35" s="12"/>
      <c r="C35" s="13"/>
      <c r="D35" s="13"/>
      <c r="E35" s="41"/>
      <c r="F35" s="15"/>
      <c r="G35" s="15"/>
      <c r="H35" s="15"/>
      <c r="I35" s="15"/>
      <c r="J35" s="15"/>
      <c r="K35" s="15"/>
      <c r="L35" s="16"/>
      <c r="M35" s="20"/>
      <c r="N35" s="18"/>
      <c r="O35" s="18"/>
      <c r="P35" s="18"/>
    </row>
    <row r="36" spans="2:20" x14ac:dyDescent="0.25">
      <c r="B36" s="12"/>
      <c r="C36" s="13"/>
      <c r="D36" s="13"/>
      <c r="E36" s="41"/>
      <c r="F36" s="15"/>
      <c r="G36" s="15"/>
      <c r="H36" s="15"/>
      <c r="I36" s="15"/>
      <c r="J36" s="15"/>
      <c r="K36" s="15"/>
      <c r="L36" s="16"/>
      <c r="M36" s="20"/>
      <c r="N36" s="18"/>
      <c r="O36" s="18"/>
      <c r="P36" s="18"/>
    </row>
    <row r="37" spans="2:20" x14ac:dyDescent="0.25">
      <c r="B37" s="12"/>
      <c r="C37" s="13"/>
      <c r="D37" s="13"/>
      <c r="E37" s="41"/>
      <c r="F37" s="15"/>
      <c r="G37" s="15"/>
      <c r="H37" s="15"/>
      <c r="I37" s="15"/>
      <c r="J37" s="15"/>
      <c r="K37" s="15"/>
      <c r="L37" s="16"/>
      <c r="M37" s="20"/>
      <c r="N37" s="18"/>
      <c r="O37" s="18"/>
      <c r="P37" s="18"/>
    </row>
    <row r="38" spans="2:20" x14ac:dyDescent="0.25">
      <c r="B38" s="12"/>
      <c r="C38" s="13"/>
      <c r="D38" s="13"/>
      <c r="E38" s="41"/>
      <c r="F38" s="15"/>
      <c r="G38" s="15"/>
      <c r="H38" s="15"/>
      <c r="I38" s="15"/>
      <c r="J38" s="15"/>
      <c r="K38" s="15"/>
      <c r="L38" s="16"/>
      <c r="M38" s="20"/>
      <c r="N38" s="18"/>
      <c r="O38" s="18"/>
      <c r="P38" s="18"/>
    </row>
  </sheetData>
  <mergeCells count="7">
    <mergeCell ref="B27:H27"/>
    <mergeCell ref="B20:F20"/>
    <mergeCell ref="Q1:S1"/>
    <mergeCell ref="Q2:S2"/>
    <mergeCell ref="B19:F19"/>
    <mergeCell ref="B15:F15"/>
    <mergeCell ref="B17:F17"/>
  </mergeCells>
  <hyperlinks>
    <hyperlink ref="B20" r:id="rId1" xr:uid="{00000000-0004-0000-2E00-000000000000}"/>
  </hyperlinks>
  <printOptions horizontalCentered="1" gridLines="1"/>
  <pageMargins left="0" right="0" top="0.75" bottom="0.75" header="0.3" footer="0.3"/>
  <pageSetup scale="49" orientation="landscape" horizontalDpi="1200" verticalDpi="1200"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T34"/>
  <sheetViews>
    <sheetView topLeftCell="G1" zoomScale="90" zoomScaleNormal="90" workbookViewId="0">
      <selection activeCell="Q8" sqref="Q8"/>
    </sheetView>
  </sheetViews>
  <sheetFormatPr defaultColWidth="9.140625" defaultRowHeight="15" x14ac:dyDescent="0.25"/>
  <cols>
    <col min="1" max="1" width="5.7109375" style="2" hidden="1" customWidth="1"/>
    <col min="2" max="2" width="53.28515625" style="2" customWidth="1"/>
    <col min="3" max="3" width="23.1406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B1" s="8" t="s">
        <v>156</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157</v>
      </c>
      <c r="C3" s="8"/>
      <c r="D3" s="8"/>
      <c r="E3" s="8"/>
      <c r="P3" s="29"/>
      <c r="Q3" s="46"/>
      <c r="R3" s="30"/>
    </row>
    <row r="4" spans="1:20" ht="18.75" customHeight="1" x14ac:dyDescent="0.25">
      <c r="B4" s="8" t="s">
        <v>184</v>
      </c>
      <c r="M4" s="89" t="s">
        <v>28</v>
      </c>
      <c r="N4" s="89" t="s">
        <v>28</v>
      </c>
      <c r="O4" s="89" t="s">
        <v>28</v>
      </c>
      <c r="P4" s="156"/>
      <c r="Q4" s="93" t="s">
        <v>29</v>
      </c>
      <c r="R4" s="93" t="s">
        <v>31</v>
      </c>
      <c r="S4" s="93" t="s">
        <v>23</v>
      </c>
      <c r="T4" s="7"/>
    </row>
    <row r="5" spans="1:20" ht="15.75" thickBot="1" x14ac:dyDescent="0.3">
      <c r="G5" s="192" t="s">
        <v>213</v>
      </c>
      <c r="H5" s="192" t="s">
        <v>213</v>
      </c>
      <c r="M5" s="90" t="s">
        <v>27</v>
      </c>
      <c r="N5" s="90" t="s">
        <v>26</v>
      </c>
      <c r="O5" s="90" t="s">
        <v>25</v>
      </c>
      <c r="P5" s="156"/>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156"/>
      <c r="Q6" s="95"/>
      <c r="R6" s="101" t="s">
        <v>32</v>
      </c>
      <c r="S6" s="102" t="s">
        <v>33</v>
      </c>
    </row>
    <row r="7" spans="1:20" hidden="1" x14ac:dyDescent="0.25">
      <c r="B7" s="210"/>
      <c r="C7" s="115"/>
      <c r="D7" s="96" t="s">
        <v>246</v>
      </c>
      <c r="F7" s="2" t="s">
        <v>7</v>
      </c>
      <c r="G7" s="195">
        <v>2.7699999999999999E-2</v>
      </c>
      <c r="H7" s="195">
        <v>0.15060000000000001</v>
      </c>
      <c r="I7" s="196">
        <v>43646</v>
      </c>
      <c r="J7" s="196">
        <v>43647</v>
      </c>
      <c r="K7" s="196">
        <v>43647</v>
      </c>
      <c r="L7" s="197" t="s">
        <v>161</v>
      </c>
      <c r="M7" s="82"/>
      <c r="N7" s="70"/>
      <c r="O7" s="70"/>
      <c r="P7" s="70"/>
      <c r="Q7" s="70"/>
      <c r="R7" s="70"/>
      <c r="S7" s="71"/>
    </row>
    <row r="8" spans="1:20" ht="17.45" customHeight="1" x14ac:dyDescent="0.25">
      <c r="B8" s="284" t="s">
        <v>203</v>
      </c>
      <c r="C8" s="248" t="s">
        <v>204</v>
      </c>
      <c r="D8" s="2" t="s">
        <v>205</v>
      </c>
      <c r="E8" s="2" t="s">
        <v>206</v>
      </c>
      <c r="F8" s="2" t="s">
        <v>7</v>
      </c>
      <c r="G8" s="195">
        <v>2.81E-2</v>
      </c>
      <c r="H8" s="195">
        <v>0.1641</v>
      </c>
      <c r="I8" s="121">
        <v>44043</v>
      </c>
      <c r="J8" s="121">
        <v>44058</v>
      </c>
      <c r="K8" s="121">
        <v>40756</v>
      </c>
      <c r="L8" s="97" t="s">
        <v>272</v>
      </c>
      <c r="M8" s="82">
        <v>433373</v>
      </c>
      <c r="N8" s="70"/>
      <c r="O8" s="70">
        <f>M8+N8</f>
        <v>433373</v>
      </c>
      <c r="P8" s="70"/>
      <c r="Q8" s="70">
        <f>18280.67+43442+22891.25+17029.59</f>
        <v>101643.51</v>
      </c>
      <c r="R8" s="70"/>
      <c r="S8" s="71">
        <f>Q8</f>
        <v>101643.51</v>
      </c>
    </row>
    <row r="9" spans="1:20" ht="22.5" customHeight="1" x14ac:dyDescent="0.25">
      <c r="B9" s="284"/>
      <c r="C9" s="255"/>
      <c r="G9" s="128"/>
      <c r="H9" s="128"/>
      <c r="I9" s="121"/>
      <c r="J9" s="121"/>
      <c r="K9" s="121"/>
      <c r="M9" s="24"/>
      <c r="N9" s="25"/>
      <c r="O9" s="25"/>
      <c r="P9" s="70"/>
      <c r="Q9" s="25"/>
      <c r="R9" s="25"/>
      <c r="S9" s="26"/>
    </row>
    <row r="10" spans="1:20" x14ac:dyDescent="0.25">
      <c r="C10" s="97"/>
      <c r="D10" s="97"/>
      <c r="G10" s="128"/>
      <c r="H10" s="128"/>
      <c r="I10" s="121"/>
      <c r="J10" s="121"/>
      <c r="K10" s="121" t="s">
        <v>100</v>
      </c>
      <c r="L10" s="21" t="s">
        <v>38</v>
      </c>
      <c r="M10" s="69">
        <f>SUM(M8:M8)</f>
        <v>433373</v>
      </c>
      <c r="N10" s="69">
        <f>SUM(N8:N8)</f>
        <v>0</v>
      </c>
      <c r="O10" s="69">
        <f>SUM(O8:O8)</f>
        <v>433373</v>
      </c>
      <c r="P10" s="69"/>
      <c r="Q10" s="69">
        <f>SUM(Q8:Q8)</f>
        <v>101643.51</v>
      </c>
      <c r="R10" s="69">
        <f>SUM(R8:R8)</f>
        <v>0</v>
      </c>
      <c r="S10" s="23">
        <f>SUM(S8:S8)</f>
        <v>101643.51</v>
      </c>
    </row>
    <row r="11" spans="1:20" x14ac:dyDescent="0.25">
      <c r="C11" s="97"/>
      <c r="D11" s="97"/>
      <c r="G11" s="128"/>
      <c r="H11" s="128"/>
      <c r="I11" s="121"/>
      <c r="J11" s="121"/>
      <c r="K11" s="121"/>
      <c r="L11" s="21"/>
      <c r="M11" s="69"/>
      <c r="N11" s="69"/>
      <c r="O11" s="69"/>
      <c r="P11" s="69"/>
      <c r="Q11" s="69"/>
      <c r="R11" s="69"/>
      <c r="S11" s="71"/>
    </row>
    <row r="12" spans="1:20" x14ac:dyDescent="0.25">
      <c r="B12" s="8" t="s">
        <v>126</v>
      </c>
      <c r="C12" s="96"/>
      <c r="D12" s="96"/>
      <c r="S12" s="27"/>
    </row>
    <row r="13" spans="1:20" ht="33.75" customHeight="1" x14ac:dyDescent="0.25">
      <c r="B13" s="279" t="s">
        <v>127</v>
      </c>
      <c r="C13" s="279"/>
      <c r="D13" s="279"/>
      <c r="E13" s="279"/>
      <c r="F13" s="279"/>
      <c r="S13" s="27"/>
    </row>
    <row r="14" spans="1:20" x14ac:dyDescent="0.25">
      <c r="C14" s="96"/>
      <c r="D14" s="96"/>
      <c r="S14" s="27"/>
    </row>
    <row r="15" spans="1:20" ht="50.25" customHeight="1" x14ac:dyDescent="0.25">
      <c r="B15" s="279" t="s">
        <v>130</v>
      </c>
      <c r="C15" s="279"/>
      <c r="D15" s="279"/>
      <c r="E15" s="279"/>
      <c r="F15" s="279"/>
      <c r="S15" s="27"/>
    </row>
    <row r="16" spans="1:20" x14ac:dyDescent="0.25">
      <c r="B16" s="199"/>
      <c r="C16" s="199"/>
      <c r="D16" s="199"/>
      <c r="E16" s="199"/>
      <c r="S16" s="27"/>
    </row>
    <row r="17" spans="2:20" ht="32.25" customHeight="1" x14ac:dyDescent="0.25">
      <c r="B17" s="279" t="s">
        <v>164</v>
      </c>
      <c r="C17" s="279"/>
      <c r="D17" s="279"/>
      <c r="E17" s="279"/>
      <c r="F17" s="279"/>
      <c r="S17" s="27"/>
    </row>
    <row r="18" spans="2:20" ht="15" customHeight="1" x14ac:dyDescent="0.25">
      <c r="B18" s="287" t="s">
        <v>163</v>
      </c>
      <c r="C18" s="279"/>
      <c r="D18" s="279"/>
      <c r="E18" s="279"/>
      <c r="F18" s="279"/>
      <c r="S18" s="27"/>
    </row>
    <row r="19" spans="2:20" ht="15" customHeight="1" x14ac:dyDescent="0.25">
      <c r="B19" s="205"/>
      <c r="C19" s="205"/>
      <c r="D19" s="205"/>
      <c r="E19" s="205"/>
      <c r="S19" s="27"/>
    </row>
    <row r="20" spans="2:20" x14ac:dyDescent="0.25">
      <c r="B20" s="7" t="s">
        <v>109</v>
      </c>
      <c r="C20" s="106" t="s">
        <v>112</v>
      </c>
      <c r="D20" s="106" t="s">
        <v>113</v>
      </c>
      <c r="E20" s="199"/>
      <c r="S20" s="27"/>
    </row>
    <row r="21" spans="2:20" x14ac:dyDescent="0.25">
      <c r="B21" s="2" t="s">
        <v>185</v>
      </c>
      <c r="C21" s="96" t="s">
        <v>136</v>
      </c>
      <c r="D21" s="96" t="s">
        <v>151</v>
      </c>
      <c r="E21" s="241"/>
      <c r="S21" s="27"/>
    </row>
    <row r="22" spans="2:20" ht="15.75" x14ac:dyDescent="0.25">
      <c r="B22" s="206"/>
      <c r="C22" s="97"/>
      <c r="D22" s="97"/>
      <c r="S22" s="27"/>
    </row>
    <row r="23" spans="2:20" x14ac:dyDescent="0.25">
      <c r="B23" s="274" t="s">
        <v>231</v>
      </c>
      <c r="C23" s="274"/>
      <c r="D23" s="274"/>
      <c r="E23" s="274"/>
      <c r="F23" s="274"/>
      <c r="G23" s="274"/>
      <c r="H23" s="274"/>
      <c r="S23" s="27"/>
    </row>
    <row r="24" spans="2:20" x14ac:dyDescent="0.25">
      <c r="B24" s="254" t="s">
        <v>230</v>
      </c>
      <c r="C24" s="96"/>
      <c r="D24" s="96"/>
      <c r="S24" s="27"/>
    </row>
    <row r="25" spans="2:20" x14ac:dyDescent="0.25">
      <c r="B25" s="230"/>
      <c r="C25" s="98"/>
      <c r="D25" s="98"/>
      <c r="E25" s="10"/>
      <c r="F25" s="10"/>
      <c r="G25" s="10"/>
      <c r="H25" s="10"/>
      <c r="I25" s="10"/>
      <c r="J25" s="10"/>
      <c r="K25" s="10"/>
      <c r="L25" s="10"/>
      <c r="M25" s="10"/>
      <c r="N25" s="10"/>
      <c r="O25" s="10"/>
      <c r="P25" s="10"/>
      <c r="Q25" s="10"/>
      <c r="R25" s="10"/>
      <c r="S25" s="28"/>
    </row>
    <row r="26" spans="2:20" x14ac:dyDescent="0.25">
      <c r="B26" s="201"/>
      <c r="C26" s="97"/>
      <c r="D26" s="97"/>
      <c r="Q26" s="60" t="s">
        <v>90</v>
      </c>
      <c r="R26" s="51"/>
      <c r="S26" s="173"/>
    </row>
    <row r="27" spans="2:20" x14ac:dyDescent="0.25">
      <c r="B27" s="17" t="s">
        <v>39</v>
      </c>
      <c r="C27" s="200" t="s">
        <v>2</v>
      </c>
      <c r="D27" s="200"/>
      <c r="E27" s="200" t="s">
        <v>34</v>
      </c>
      <c r="F27" s="200" t="s">
        <v>35</v>
      </c>
      <c r="G27" s="200"/>
      <c r="H27" s="200"/>
      <c r="I27" s="200"/>
      <c r="J27" s="200"/>
      <c r="K27" s="200"/>
      <c r="L27" s="200" t="s">
        <v>36</v>
      </c>
      <c r="M27" s="200" t="s">
        <v>37</v>
      </c>
      <c r="N27" s="48"/>
      <c r="O27" s="48"/>
      <c r="P27" s="48"/>
      <c r="Q27" s="55" t="s">
        <v>88</v>
      </c>
      <c r="R27" s="53"/>
      <c r="S27" s="54"/>
      <c r="T27" s="52"/>
    </row>
    <row r="28" spans="2:20" ht="15" customHeight="1" x14ac:dyDescent="0.25">
      <c r="B28" s="66"/>
      <c r="C28" s="156"/>
      <c r="D28" s="156"/>
      <c r="E28" s="156"/>
      <c r="F28" s="156"/>
      <c r="G28" s="156"/>
      <c r="H28" s="156"/>
      <c r="I28" s="156"/>
      <c r="J28" s="156"/>
      <c r="K28" s="156"/>
      <c r="L28" s="156"/>
      <c r="M28" s="156"/>
      <c r="N28" s="46"/>
      <c r="O28" s="46"/>
      <c r="P28" s="46"/>
      <c r="T28" s="52"/>
    </row>
    <row r="29" spans="2:20" ht="15" customHeight="1" x14ac:dyDescent="0.25">
      <c r="B29" s="66"/>
      <c r="C29" s="156"/>
      <c r="D29" s="156"/>
      <c r="E29" s="156"/>
      <c r="F29" s="156"/>
      <c r="G29" s="156"/>
      <c r="H29" s="156"/>
      <c r="I29" s="156"/>
      <c r="J29" s="156"/>
      <c r="K29" s="156"/>
      <c r="L29" s="156"/>
      <c r="M29" s="156"/>
      <c r="N29" s="46"/>
      <c r="O29" s="46"/>
      <c r="P29" s="46"/>
      <c r="Q29" s="60"/>
      <c r="R29" s="51"/>
      <c r="S29" s="51"/>
      <c r="T29" s="52"/>
    </row>
    <row r="30" spans="2:20" ht="15" customHeight="1" x14ac:dyDescent="0.25">
      <c r="B30" s="11"/>
      <c r="C30" s="156"/>
      <c r="D30" s="156"/>
      <c r="E30" s="156"/>
      <c r="R30" s="52"/>
      <c r="S30" s="52"/>
      <c r="T30" s="52"/>
    </row>
    <row r="31" spans="2:20" x14ac:dyDescent="0.25">
      <c r="B31" s="12"/>
      <c r="C31" s="13"/>
      <c r="D31" s="13"/>
      <c r="E31" s="41"/>
      <c r="F31" s="15"/>
      <c r="G31" s="15"/>
      <c r="H31" s="15"/>
      <c r="I31" s="15"/>
      <c r="J31" s="15"/>
      <c r="K31" s="15"/>
      <c r="L31" s="16"/>
      <c r="M31" s="20"/>
      <c r="N31" s="18"/>
      <c r="O31" s="18"/>
      <c r="P31" s="18"/>
    </row>
    <row r="32" spans="2:20" x14ac:dyDescent="0.25">
      <c r="B32" s="12"/>
      <c r="C32" s="13"/>
      <c r="D32" s="13"/>
      <c r="E32" s="41"/>
      <c r="F32" s="15"/>
      <c r="G32" s="15"/>
      <c r="H32" s="15"/>
      <c r="I32" s="15"/>
      <c r="J32" s="15"/>
      <c r="K32" s="15"/>
      <c r="L32" s="16"/>
      <c r="M32" s="20"/>
      <c r="N32" s="18"/>
      <c r="O32" s="18"/>
      <c r="P32" s="18"/>
    </row>
    <row r="33" spans="2:16" x14ac:dyDescent="0.25">
      <c r="B33" s="12"/>
      <c r="C33" s="13"/>
      <c r="D33" s="13"/>
      <c r="E33" s="41"/>
      <c r="F33" s="15"/>
      <c r="G33" s="15"/>
      <c r="H33" s="15"/>
      <c r="I33" s="15"/>
      <c r="J33" s="15"/>
      <c r="K33" s="15"/>
      <c r="L33" s="16"/>
      <c r="M33" s="20"/>
      <c r="N33" s="18"/>
      <c r="O33" s="18"/>
      <c r="P33" s="18"/>
    </row>
    <row r="34" spans="2:16" x14ac:dyDescent="0.25">
      <c r="B34" s="12"/>
      <c r="C34" s="13"/>
      <c r="D34" s="13"/>
      <c r="E34" s="41"/>
      <c r="F34" s="15"/>
      <c r="G34" s="15"/>
      <c r="H34" s="15"/>
      <c r="I34" s="15"/>
      <c r="J34" s="15"/>
      <c r="K34" s="15"/>
      <c r="L34" s="16"/>
      <c r="M34" s="20"/>
      <c r="N34" s="18"/>
      <c r="O34" s="18"/>
      <c r="P34" s="18"/>
    </row>
  </sheetData>
  <mergeCells count="8">
    <mergeCell ref="B23:H23"/>
    <mergeCell ref="B18:F18"/>
    <mergeCell ref="Q1:S1"/>
    <mergeCell ref="Q2:S2"/>
    <mergeCell ref="B17:F17"/>
    <mergeCell ref="B13:F13"/>
    <mergeCell ref="B15:F15"/>
    <mergeCell ref="B8:B9"/>
  </mergeCells>
  <hyperlinks>
    <hyperlink ref="B18" r:id="rId1" xr:uid="{00000000-0004-0000-2F00-000000000000}"/>
  </hyperlinks>
  <printOptions horizontalCentered="1" gridLines="1"/>
  <pageMargins left="0" right="0" top="0.75" bottom="0.75" header="0.3" footer="0.3"/>
  <pageSetup scale="49" orientation="landscape" horizontalDpi="1200" verticalDpi="1200"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T35"/>
  <sheetViews>
    <sheetView topLeftCell="B1" zoomScale="90" zoomScaleNormal="90" workbookViewId="0">
      <selection activeCell="B8" sqref="B8"/>
    </sheetView>
  </sheetViews>
  <sheetFormatPr defaultColWidth="9.140625" defaultRowHeight="15" x14ac:dyDescent="0.25"/>
  <cols>
    <col min="1" max="1" width="5.7109375" style="2" hidden="1" customWidth="1"/>
    <col min="2" max="2" width="53.28515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5.5703125" style="2" customWidth="1"/>
    <col min="9" max="9" width="10.85546875" style="2" customWidth="1"/>
    <col min="10" max="10" width="10" style="2" customWidth="1"/>
    <col min="11" max="11" width="10.28515625" style="2" customWidth="1"/>
    <col min="12" max="12" width="18.7109375" style="2" customWidth="1"/>
    <col min="13" max="13" width="13.28515625" style="2" bestFit="1" customWidth="1"/>
    <col min="14" max="14" width="16.14062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4.45" customHeight="1" x14ac:dyDescent="0.25">
      <c r="B1" s="8" t="s">
        <v>165</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166</v>
      </c>
      <c r="C3" s="8"/>
      <c r="D3" s="8"/>
      <c r="E3" s="8"/>
      <c r="P3" s="29"/>
      <c r="Q3" s="46"/>
      <c r="R3" s="30"/>
    </row>
    <row r="4" spans="1:20" x14ac:dyDescent="0.25">
      <c r="B4" s="8" t="s">
        <v>184</v>
      </c>
      <c r="M4" s="89" t="s">
        <v>28</v>
      </c>
      <c r="N4" s="89" t="s">
        <v>28</v>
      </c>
      <c r="O4" s="89" t="s">
        <v>28</v>
      </c>
      <c r="P4" s="156"/>
      <c r="Q4" s="93" t="s">
        <v>29</v>
      </c>
      <c r="R4" s="93" t="s">
        <v>31</v>
      </c>
      <c r="S4" s="93" t="s">
        <v>23</v>
      </c>
      <c r="T4" s="7"/>
    </row>
    <row r="5" spans="1:20" ht="15.75" thickBot="1" x14ac:dyDescent="0.3">
      <c r="G5" s="192" t="s">
        <v>213</v>
      </c>
      <c r="H5" s="192" t="s">
        <v>213</v>
      </c>
      <c r="M5" s="90" t="s">
        <v>27</v>
      </c>
      <c r="N5" s="90" t="s">
        <v>26</v>
      </c>
      <c r="O5" s="90" t="s">
        <v>25</v>
      </c>
      <c r="P5" s="156"/>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156"/>
      <c r="Q6" s="95"/>
      <c r="R6" s="101" t="s">
        <v>32</v>
      </c>
      <c r="S6" s="102" t="s">
        <v>33</v>
      </c>
    </row>
    <row r="7" spans="1:20" hidden="1" x14ac:dyDescent="0.25">
      <c r="B7" s="210"/>
      <c r="C7" s="115"/>
      <c r="D7" s="96"/>
      <c r="F7" s="2" t="s">
        <v>7</v>
      </c>
      <c r="G7" s="195">
        <v>2.7699999999999999E-2</v>
      </c>
      <c r="H7" s="195">
        <v>0.15060000000000001</v>
      </c>
      <c r="I7" s="196">
        <v>43646</v>
      </c>
      <c r="J7" s="196">
        <v>43647</v>
      </c>
      <c r="K7" s="196">
        <v>43282</v>
      </c>
      <c r="L7" s="197" t="s">
        <v>161</v>
      </c>
      <c r="M7" s="82"/>
      <c r="N7" s="70"/>
      <c r="O7" s="70"/>
      <c r="P7" s="70"/>
      <c r="Q7" s="70"/>
      <c r="R7" s="70"/>
      <c r="S7" s="71"/>
    </row>
    <row r="8" spans="1:20" ht="30" customHeight="1" x14ac:dyDescent="0.25">
      <c r="B8" s="239" t="s">
        <v>129</v>
      </c>
      <c r="C8" s="240" t="s">
        <v>123</v>
      </c>
      <c r="D8" s="96" t="s">
        <v>251</v>
      </c>
      <c r="E8" s="2" t="s">
        <v>216</v>
      </c>
      <c r="F8" s="2" t="s">
        <v>7</v>
      </c>
      <c r="G8" s="195">
        <v>2.81E-2</v>
      </c>
      <c r="H8" s="195">
        <v>0.1641</v>
      </c>
      <c r="I8" s="196">
        <v>44012</v>
      </c>
      <c r="J8" s="196">
        <v>44013</v>
      </c>
      <c r="K8" s="196">
        <f t="shared" ref="K8" si="0">+K7</f>
        <v>43282</v>
      </c>
      <c r="L8" s="197" t="s">
        <v>217</v>
      </c>
      <c r="M8" s="82">
        <v>2470.5</v>
      </c>
      <c r="N8" s="70"/>
      <c r="O8" s="70">
        <f>M8+N8</f>
        <v>2470.5</v>
      </c>
      <c r="P8" s="70"/>
      <c r="Q8" s="70">
        <v>2470.5</v>
      </c>
      <c r="R8" s="70"/>
      <c r="S8" s="71">
        <f>Q8+R8</f>
        <v>2470.5</v>
      </c>
    </row>
    <row r="9" spans="1:20" x14ac:dyDescent="0.25">
      <c r="G9" s="128"/>
      <c r="H9" s="128"/>
      <c r="I9" s="121"/>
      <c r="J9" s="121"/>
      <c r="K9" s="121"/>
      <c r="M9" s="24"/>
      <c r="N9" s="25"/>
      <c r="O9" s="25"/>
      <c r="P9" s="70"/>
      <c r="Q9" s="25"/>
      <c r="R9" s="25"/>
      <c r="S9" s="26"/>
    </row>
    <row r="10" spans="1:20" x14ac:dyDescent="0.25">
      <c r="C10" s="97"/>
      <c r="D10" s="97"/>
      <c r="G10" s="128"/>
      <c r="H10" s="128"/>
      <c r="I10" s="121"/>
      <c r="J10" s="121"/>
      <c r="K10" s="121" t="s">
        <v>100</v>
      </c>
      <c r="L10" s="21" t="s">
        <v>38</v>
      </c>
      <c r="M10" s="69">
        <f>SUM(M8:M8)</f>
        <v>2470.5</v>
      </c>
      <c r="N10" s="69">
        <f>SUM(N8:N8)</f>
        <v>0</v>
      </c>
      <c r="O10" s="69">
        <f>SUM(O8:O8)</f>
        <v>2470.5</v>
      </c>
      <c r="P10" s="69"/>
      <c r="Q10" s="69">
        <f>SUM(Q8:Q8)</f>
        <v>2470.5</v>
      </c>
      <c r="R10" s="69">
        <f>SUM(R8:R8)</f>
        <v>0</v>
      </c>
      <c r="S10" s="23">
        <f>SUM(S8:S8)</f>
        <v>2470.5</v>
      </c>
    </row>
    <row r="11" spans="1:20" x14ac:dyDescent="0.25">
      <c r="C11" s="97"/>
      <c r="D11" s="97"/>
      <c r="G11" s="128"/>
      <c r="H11" s="128"/>
      <c r="I11" s="121"/>
      <c r="J11" s="121"/>
      <c r="K11" s="121"/>
      <c r="L11" s="21"/>
      <c r="M11" s="69"/>
      <c r="N11" s="69"/>
      <c r="O11" s="69"/>
      <c r="P11" s="69"/>
      <c r="Q11" s="69"/>
      <c r="R11" s="69"/>
      <c r="S11" s="71"/>
    </row>
    <row r="12" spans="1:20" x14ac:dyDescent="0.25">
      <c r="C12" s="97"/>
      <c r="D12" s="97"/>
      <c r="G12" s="128"/>
      <c r="H12" s="128"/>
      <c r="I12" s="121"/>
      <c r="J12" s="121"/>
      <c r="K12" s="121"/>
      <c r="L12" s="21"/>
      <c r="M12" s="69"/>
      <c r="N12" s="69"/>
      <c r="O12" s="69"/>
      <c r="P12" s="69"/>
      <c r="Q12" s="69"/>
      <c r="R12" s="69"/>
      <c r="S12" s="71"/>
    </row>
    <row r="13" spans="1:20" x14ac:dyDescent="0.25">
      <c r="B13" s="8" t="s">
        <v>126</v>
      </c>
      <c r="C13" s="96"/>
      <c r="D13" s="96"/>
      <c r="S13" s="27"/>
    </row>
    <row r="14" spans="1:20" ht="33.75" customHeight="1" x14ac:dyDescent="0.25">
      <c r="B14" s="279" t="s">
        <v>127</v>
      </c>
      <c r="C14" s="279"/>
      <c r="D14" s="279"/>
      <c r="E14" s="279"/>
      <c r="F14" s="279"/>
      <c r="S14" s="27"/>
    </row>
    <row r="15" spans="1:20" x14ac:dyDescent="0.25">
      <c r="C15" s="96"/>
      <c r="D15" s="96"/>
      <c r="S15" s="27"/>
    </row>
    <row r="16" spans="1:20" ht="50.25" customHeight="1" x14ac:dyDescent="0.25">
      <c r="B16" s="279" t="s">
        <v>130</v>
      </c>
      <c r="C16" s="279"/>
      <c r="D16" s="279"/>
      <c r="E16" s="279"/>
      <c r="F16" s="279"/>
      <c r="S16" s="27"/>
    </row>
    <row r="17" spans="2:20" x14ac:dyDescent="0.25">
      <c r="B17" s="207"/>
      <c r="C17" s="207"/>
      <c r="D17" s="207"/>
      <c r="E17" s="207"/>
      <c r="S17" s="27"/>
    </row>
    <row r="18" spans="2:20" ht="32.25" customHeight="1" x14ac:dyDescent="0.25">
      <c r="B18" s="279" t="s">
        <v>164</v>
      </c>
      <c r="C18" s="279"/>
      <c r="D18" s="279"/>
      <c r="E18" s="279"/>
      <c r="F18" s="279"/>
      <c r="S18" s="27"/>
    </row>
    <row r="19" spans="2:20" ht="15" customHeight="1" x14ac:dyDescent="0.25">
      <c r="B19" s="287" t="s">
        <v>163</v>
      </c>
      <c r="C19" s="279"/>
      <c r="D19" s="279"/>
      <c r="E19" s="279"/>
      <c r="F19" s="279"/>
      <c r="S19" s="27"/>
    </row>
    <row r="20" spans="2:20" ht="15" customHeight="1" x14ac:dyDescent="0.25">
      <c r="B20" s="207"/>
      <c r="C20" s="207"/>
      <c r="D20" s="207"/>
      <c r="E20" s="207"/>
      <c r="S20" s="27"/>
    </row>
    <row r="21" spans="2:20" x14ac:dyDescent="0.25">
      <c r="B21" s="7" t="s">
        <v>109</v>
      </c>
      <c r="C21" s="106" t="s">
        <v>112</v>
      </c>
      <c r="D21" s="106" t="s">
        <v>113</v>
      </c>
      <c r="E21" s="207"/>
      <c r="S21" s="27"/>
    </row>
    <row r="22" spans="2:20" x14ac:dyDescent="0.25">
      <c r="B22" s="239" t="s">
        <v>111</v>
      </c>
      <c r="C22" s="96" t="s">
        <v>114</v>
      </c>
      <c r="D22" s="96" t="s">
        <v>120</v>
      </c>
      <c r="E22" s="238"/>
      <c r="S22" s="27"/>
    </row>
    <row r="23" spans="2:20" ht="15.75" x14ac:dyDescent="0.25">
      <c r="B23" s="206"/>
      <c r="C23" s="97"/>
      <c r="D23" s="97"/>
      <c r="S23" s="27"/>
    </row>
    <row r="24" spans="2:20" x14ac:dyDescent="0.25">
      <c r="B24" s="274" t="s">
        <v>231</v>
      </c>
      <c r="C24" s="274"/>
      <c r="D24" s="274"/>
      <c r="E24" s="274"/>
      <c r="F24" s="274"/>
      <c r="G24" s="274"/>
      <c r="H24" s="274"/>
      <c r="S24" s="27"/>
    </row>
    <row r="25" spans="2:20" x14ac:dyDescent="0.25">
      <c r="B25" s="254" t="s">
        <v>230</v>
      </c>
      <c r="C25" s="96"/>
      <c r="D25" s="96"/>
      <c r="S25" s="27"/>
    </row>
    <row r="26" spans="2:20" x14ac:dyDescent="0.25">
      <c r="B26" s="230"/>
      <c r="C26" s="98"/>
      <c r="D26" s="98"/>
      <c r="E26" s="10"/>
      <c r="F26" s="10"/>
      <c r="G26" s="10"/>
      <c r="H26" s="10"/>
      <c r="I26" s="10"/>
      <c r="J26" s="10"/>
      <c r="K26" s="10"/>
      <c r="L26" s="10"/>
      <c r="M26" s="10"/>
      <c r="N26" s="10"/>
      <c r="O26" s="10"/>
      <c r="P26" s="10"/>
      <c r="Q26" s="10"/>
      <c r="R26" s="10"/>
      <c r="S26" s="28"/>
    </row>
    <row r="27" spans="2:20" x14ac:dyDescent="0.25">
      <c r="B27" s="201"/>
      <c r="C27" s="97"/>
      <c r="D27" s="97"/>
      <c r="Q27" s="60" t="s">
        <v>90</v>
      </c>
      <c r="R27" s="51"/>
      <c r="S27" s="173"/>
    </row>
    <row r="28" spans="2:20" ht="15" customHeight="1" x14ac:dyDescent="0.25">
      <c r="B28" s="17" t="s">
        <v>39</v>
      </c>
      <c r="C28" s="208" t="s">
        <v>2</v>
      </c>
      <c r="D28" s="208"/>
      <c r="E28" s="208" t="s">
        <v>34</v>
      </c>
      <c r="F28" s="208" t="s">
        <v>35</v>
      </c>
      <c r="G28" s="208"/>
      <c r="H28" s="208"/>
      <c r="I28" s="208"/>
      <c r="J28" s="208"/>
      <c r="K28" s="208"/>
      <c r="L28" s="208" t="s">
        <v>36</v>
      </c>
      <c r="M28" s="208" t="s">
        <v>37</v>
      </c>
      <c r="N28" s="48"/>
      <c r="O28" s="48"/>
      <c r="P28" s="48"/>
      <c r="Q28" s="55" t="s">
        <v>88</v>
      </c>
      <c r="R28" s="53"/>
      <c r="S28" s="54"/>
      <c r="T28" s="52"/>
    </row>
    <row r="29" spans="2:20" ht="15" customHeight="1" x14ac:dyDescent="0.25">
      <c r="B29" s="66"/>
      <c r="C29" s="156"/>
      <c r="D29" s="156"/>
      <c r="E29" s="156"/>
      <c r="F29" s="156"/>
      <c r="G29" s="156"/>
      <c r="H29" s="156"/>
      <c r="I29" s="156"/>
      <c r="J29" s="156"/>
      <c r="K29" s="156"/>
      <c r="L29" s="156"/>
      <c r="M29" s="156"/>
      <c r="N29" s="46"/>
      <c r="O29" s="46"/>
      <c r="P29" s="46"/>
      <c r="T29" s="52"/>
    </row>
    <row r="30" spans="2:20" ht="15" customHeight="1" x14ac:dyDescent="0.25">
      <c r="B30" s="66"/>
      <c r="C30" s="156"/>
      <c r="D30" s="156"/>
      <c r="E30" s="156"/>
      <c r="F30" s="156"/>
      <c r="G30" s="156"/>
      <c r="H30" s="156"/>
      <c r="I30" s="156"/>
      <c r="J30" s="156"/>
      <c r="K30" s="156"/>
      <c r="L30" s="156"/>
      <c r="M30" s="156"/>
      <c r="N30" s="46"/>
      <c r="O30" s="46"/>
      <c r="P30" s="46"/>
      <c r="Q30" s="60"/>
      <c r="R30" s="51"/>
      <c r="S30" s="51"/>
      <c r="T30" s="52"/>
    </row>
    <row r="31" spans="2:20" x14ac:dyDescent="0.25">
      <c r="B31" s="11"/>
      <c r="C31" s="156"/>
      <c r="D31" s="156"/>
      <c r="E31" s="156"/>
      <c r="R31" s="52"/>
      <c r="S31" s="52"/>
      <c r="T31" s="52"/>
    </row>
    <row r="32" spans="2:20" x14ac:dyDescent="0.25">
      <c r="B32" s="12"/>
      <c r="C32" s="13"/>
      <c r="D32" s="13"/>
      <c r="E32" s="41"/>
      <c r="F32" s="15"/>
      <c r="G32" s="15"/>
      <c r="H32" s="15"/>
      <c r="I32" s="15"/>
      <c r="J32" s="15"/>
      <c r="K32" s="15"/>
      <c r="L32" s="16"/>
      <c r="M32" s="20"/>
      <c r="N32" s="18"/>
      <c r="O32" s="18"/>
      <c r="P32" s="18"/>
    </row>
    <row r="33" spans="2:16" x14ac:dyDescent="0.25">
      <c r="B33" s="12"/>
      <c r="C33" s="13"/>
      <c r="D33" s="13"/>
      <c r="E33" s="41"/>
      <c r="F33" s="15"/>
      <c r="G33" s="15"/>
      <c r="H33" s="15"/>
      <c r="I33" s="15"/>
      <c r="J33" s="15"/>
      <c r="K33" s="15"/>
      <c r="L33" s="16"/>
      <c r="M33" s="20"/>
      <c r="N33" s="18"/>
      <c r="O33" s="18"/>
      <c r="P33" s="18"/>
    </row>
    <row r="34" spans="2:16" x14ac:dyDescent="0.25">
      <c r="B34" s="12"/>
      <c r="C34" s="13"/>
      <c r="D34" s="13"/>
      <c r="E34" s="41"/>
      <c r="F34" s="15"/>
      <c r="G34" s="15"/>
      <c r="H34" s="15"/>
      <c r="I34" s="15"/>
      <c r="J34" s="15"/>
      <c r="K34" s="15"/>
      <c r="L34" s="16"/>
      <c r="M34" s="20"/>
      <c r="N34" s="18"/>
      <c r="O34" s="18"/>
      <c r="P34" s="18"/>
    </row>
    <row r="35" spans="2:16" x14ac:dyDescent="0.25">
      <c r="B35" s="12"/>
      <c r="C35" s="13"/>
      <c r="D35" s="13"/>
      <c r="E35" s="41"/>
      <c r="F35" s="15"/>
      <c r="G35" s="15"/>
      <c r="H35" s="15"/>
      <c r="I35" s="15"/>
      <c r="J35" s="15"/>
      <c r="K35" s="15"/>
      <c r="L35" s="16"/>
      <c r="M35" s="20"/>
      <c r="N35" s="18"/>
      <c r="O35" s="18"/>
      <c r="P35" s="18"/>
    </row>
  </sheetData>
  <mergeCells count="7">
    <mergeCell ref="B24:H24"/>
    <mergeCell ref="B19:F19"/>
    <mergeCell ref="Q1:S1"/>
    <mergeCell ref="Q2:S2"/>
    <mergeCell ref="B14:F14"/>
    <mergeCell ref="B16:F16"/>
    <mergeCell ref="B18:F18"/>
  </mergeCells>
  <hyperlinks>
    <hyperlink ref="B19" r:id="rId1" xr:uid="{00000000-0004-0000-3000-000000000000}"/>
  </hyperlinks>
  <printOptions horizontalCentered="1" gridLines="1"/>
  <pageMargins left="0" right="0" top="0.75" bottom="0.75" header="0.3" footer="0.3"/>
  <pageSetup scale="49"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50"/>
  <sheetViews>
    <sheetView topLeftCell="J1" zoomScale="90" zoomScaleNormal="90" workbookViewId="0">
      <selection activeCell="S3" sqref="S3"/>
    </sheetView>
  </sheetViews>
  <sheetFormatPr defaultColWidth="9.140625" defaultRowHeight="15" x14ac:dyDescent="0.25"/>
  <cols>
    <col min="1" max="1" width="8.140625" style="2" hidden="1" customWidth="1"/>
    <col min="2" max="2" width="53.28515625" style="2" customWidth="1"/>
    <col min="3" max="3" width="25" style="2" bestFit="1" customWidth="1"/>
    <col min="4" max="4" width="13.7109375" style="2" customWidth="1"/>
    <col min="5" max="5" width="18" style="2" customWidth="1"/>
    <col min="6" max="6" width="21.28515625" style="2" customWidth="1"/>
    <col min="7" max="7" width="10.140625" style="2" customWidth="1"/>
    <col min="8" max="8" width="14.140625" style="2" customWidth="1"/>
    <col min="9" max="9" width="13.28515625" style="2" customWidth="1"/>
    <col min="10" max="10" width="14.7109375" style="2" customWidth="1"/>
    <col min="11" max="11" width="10.4257812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B1" s="1" t="s">
        <v>12</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66</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6.25" hidden="1" customHeight="1" x14ac:dyDescent="0.25">
      <c r="B7" s="2" t="s">
        <v>8</v>
      </c>
      <c r="C7" s="96" t="s">
        <v>106</v>
      </c>
      <c r="D7" s="96" t="s">
        <v>246</v>
      </c>
      <c r="E7" s="2" t="s">
        <v>215</v>
      </c>
      <c r="F7" s="2" t="s">
        <v>7</v>
      </c>
      <c r="G7" s="195">
        <v>2.81E-2</v>
      </c>
      <c r="H7" s="195">
        <v>0.1641</v>
      </c>
      <c r="I7" s="196">
        <v>44012</v>
      </c>
      <c r="J7" s="196">
        <v>44013</v>
      </c>
      <c r="K7" s="196">
        <v>43647</v>
      </c>
      <c r="L7" s="197" t="s">
        <v>217</v>
      </c>
      <c r="M7" s="68"/>
      <c r="N7" s="70"/>
      <c r="O7" s="70">
        <f>M7+N7</f>
        <v>0</v>
      </c>
      <c r="P7" s="70"/>
      <c r="Q7" s="70"/>
      <c r="R7" s="70"/>
      <c r="S7" s="71">
        <f>Q7+R7</f>
        <v>0</v>
      </c>
    </row>
    <row r="8" spans="1:20" ht="35.25" customHeight="1" x14ac:dyDescent="0.25">
      <c r="B8" s="2" t="s">
        <v>129</v>
      </c>
      <c r="C8" s="237" t="s">
        <v>123</v>
      </c>
      <c r="D8" s="97" t="s">
        <v>251</v>
      </c>
      <c r="E8" s="2" t="s">
        <v>216</v>
      </c>
      <c r="F8" s="2" t="s">
        <v>7</v>
      </c>
      <c r="G8" s="195">
        <f>+G7</f>
        <v>2.81E-2</v>
      </c>
      <c r="H8" s="195">
        <f t="shared" ref="H8:L8" si="0">+H7</f>
        <v>0.1641</v>
      </c>
      <c r="I8" s="196">
        <f>+I7</f>
        <v>44012</v>
      </c>
      <c r="J8" s="196">
        <f t="shared" si="0"/>
        <v>44013</v>
      </c>
      <c r="K8" s="196">
        <f t="shared" si="0"/>
        <v>43647</v>
      </c>
      <c r="L8" s="197" t="str">
        <f t="shared" si="0"/>
        <v>07/01/19 - 06/30/20</v>
      </c>
      <c r="M8" s="72">
        <v>9413.06</v>
      </c>
      <c r="N8" s="70">
        <f>14334.32+18877.66+9608.83+10979.35+4800.51+5237.59</f>
        <v>63838.259999999995</v>
      </c>
      <c r="O8" s="70">
        <f>M8+N8</f>
        <v>73251.319999999992</v>
      </c>
      <c r="P8" s="70"/>
      <c r="Q8" s="70">
        <f>9413.06+14334.32+18877.66+9608.83+10979.35+4800.51+5237.59</f>
        <v>73251.319999999992</v>
      </c>
      <c r="R8" s="70"/>
      <c r="S8" s="71">
        <f>Q8+R8</f>
        <v>73251.319999999992</v>
      </c>
    </row>
    <row r="9" spans="1:20" ht="37.5" customHeight="1" x14ac:dyDescent="0.25">
      <c r="B9" s="2" t="s">
        <v>131</v>
      </c>
      <c r="C9" s="99" t="s">
        <v>132</v>
      </c>
      <c r="D9" s="97" t="s">
        <v>179</v>
      </c>
      <c r="E9" s="2" t="s">
        <v>219</v>
      </c>
      <c r="F9" s="2" t="s">
        <v>7</v>
      </c>
      <c r="G9" s="195">
        <f>+G7</f>
        <v>2.81E-2</v>
      </c>
      <c r="H9" s="195">
        <f>+H7</f>
        <v>0.1641</v>
      </c>
      <c r="I9" s="196">
        <f>+I7</f>
        <v>44012</v>
      </c>
      <c r="J9" s="196">
        <f t="shared" ref="J9:L9" si="1">+J7</f>
        <v>44013</v>
      </c>
      <c r="K9" s="196">
        <f t="shared" si="1"/>
        <v>43647</v>
      </c>
      <c r="L9" s="197" t="str">
        <f t="shared" si="1"/>
        <v>07/01/19 - 06/30/20</v>
      </c>
      <c r="M9" s="72">
        <v>797.2</v>
      </c>
      <c r="N9" s="70"/>
      <c r="O9" s="70">
        <f>M9+N9</f>
        <v>797.2</v>
      </c>
      <c r="P9" s="70"/>
      <c r="Q9" s="70">
        <v>797.2</v>
      </c>
      <c r="R9" s="70"/>
      <c r="S9" s="71">
        <f>Q9+R9</f>
        <v>797.2</v>
      </c>
    </row>
    <row r="10" spans="1:20" x14ac:dyDescent="0.25">
      <c r="C10" s="97"/>
      <c r="D10" s="97"/>
      <c r="I10" s="121"/>
      <c r="J10" s="121"/>
      <c r="K10" s="121"/>
      <c r="L10" s="97"/>
      <c r="M10" s="25"/>
      <c r="N10" s="25"/>
      <c r="O10" s="25"/>
      <c r="P10" s="29"/>
      <c r="Q10" s="25"/>
      <c r="R10" s="25"/>
      <c r="S10" s="26"/>
    </row>
    <row r="11" spans="1:20" x14ac:dyDescent="0.25">
      <c r="B11" s="29"/>
      <c r="C11" s="96"/>
      <c r="D11" s="96"/>
      <c r="L11" s="5" t="s">
        <v>38</v>
      </c>
      <c r="M11" s="69">
        <f>SUM(M7:M10)</f>
        <v>10210.26</v>
      </c>
      <c r="N11" s="69">
        <f>SUM(N7:N10)</f>
        <v>63838.259999999995</v>
      </c>
      <c r="O11" s="69">
        <f>SUM(O7:O10)</f>
        <v>74048.51999999999</v>
      </c>
      <c r="Q11" s="69">
        <f>SUM(Q7:Q10)</f>
        <v>74048.51999999999</v>
      </c>
      <c r="R11" s="69">
        <f>SUM(R7:R10)</f>
        <v>0</v>
      </c>
      <c r="S11" s="23">
        <f>SUM(S7:S10)</f>
        <v>74048.51999999999</v>
      </c>
    </row>
    <row r="12" spans="1:20" x14ac:dyDescent="0.25">
      <c r="C12" s="96"/>
      <c r="D12" s="96"/>
      <c r="L12" s="5"/>
      <c r="S12" s="27"/>
    </row>
    <row r="13" spans="1:20" x14ac:dyDescent="0.25">
      <c r="B13" s="8" t="s">
        <v>126</v>
      </c>
      <c r="C13" s="96"/>
      <c r="D13" s="96"/>
      <c r="L13" s="5"/>
      <c r="M13" s="69"/>
      <c r="N13" s="69"/>
      <c r="O13" s="69"/>
      <c r="Q13" s="69"/>
      <c r="R13" s="69"/>
      <c r="S13" s="71"/>
    </row>
    <row r="14" spans="1:20" ht="33"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70.5" customHeight="1" x14ac:dyDescent="0.25">
      <c r="B16" s="279" t="s">
        <v>130</v>
      </c>
      <c r="C16" s="279"/>
      <c r="D16" s="279"/>
      <c r="E16" s="279"/>
      <c r="F16" s="279"/>
      <c r="G16" s="122"/>
      <c r="H16" s="122"/>
      <c r="I16" s="116"/>
      <c r="L16" s="5"/>
      <c r="M16" s="69"/>
      <c r="N16" s="69"/>
      <c r="O16" s="69"/>
      <c r="Q16" s="69"/>
      <c r="R16" s="69"/>
      <c r="S16" s="71"/>
    </row>
    <row r="17" spans="2:20" x14ac:dyDescent="0.25">
      <c r="B17" s="113"/>
      <c r="C17" s="113"/>
      <c r="D17" s="113"/>
      <c r="E17" s="113"/>
      <c r="F17" s="113"/>
      <c r="G17" s="122"/>
      <c r="H17" s="122"/>
      <c r="I17" s="116"/>
      <c r="L17" s="5"/>
      <c r="M17" s="69"/>
      <c r="N17" s="69"/>
      <c r="O17" s="69"/>
      <c r="Q17" s="69"/>
      <c r="R17" s="69"/>
      <c r="S17" s="71"/>
    </row>
    <row r="18" spans="2:20" ht="30.75" customHeight="1" x14ac:dyDescent="0.25">
      <c r="B18" s="279" t="s">
        <v>164</v>
      </c>
      <c r="C18" s="279"/>
      <c r="D18" s="279"/>
      <c r="E18" s="279"/>
      <c r="F18" s="279"/>
      <c r="G18" s="203"/>
      <c r="H18" s="203"/>
      <c r="I18" s="203"/>
      <c r="L18" s="5"/>
      <c r="M18" s="69"/>
      <c r="N18" s="69"/>
      <c r="O18" s="69"/>
      <c r="Q18" s="69"/>
      <c r="R18" s="69"/>
      <c r="S18" s="71"/>
    </row>
    <row r="19" spans="2:20" ht="19.899999999999999" customHeight="1" x14ac:dyDescent="0.25">
      <c r="B19" s="287" t="s">
        <v>163</v>
      </c>
      <c r="C19" s="279"/>
      <c r="D19" s="279"/>
      <c r="E19" s="279"/>
      <c r="F19" s="279"/>
      <c r="G19" s="203"/>
      <c r="H19" s="203"/>
      <c r="I19" s="203"/>
      <c r="L19" s="5"/>
      <c r="M19" s="69"/>
      <c r="N19" s="69"/>
      <c r="O19" s="69"/>
      <c r="Q19" s="69"/>
      <c r="R19" s="69"/>
      <c r="S19" s="71"/>
    </row>
    <row r="20" spans="2:20" ht="15" customHeight="1" x14ac:dyDescent="0.25">
      <c r="B20" s="205"/>
      <c r="C20" s="205"/>
      <c r="D20" s="205"/>
      <c r="E20" s="205"/>
      <c r="F20" s="205"/>
      <c r="G20" s="205"/>
      <c r="H20" s="205"/>
      <c r="I20" s="205"/>
      <c r="L20" s="5"/>
      <c r="M20" s="69"/>
      <c r="N20" s="69"/>
      <c r="O20" s="69"/>
      <c r="Q20" s="69"/>
      <c r="R20" s="69"/>
      <c r="S20" s="71"/>
    </row>
    <row r="21" spans="2:20" x14ac:dyDescent="0.25">
      <c r="B21" s="7" t="s">
        <v>109</v>
      </c>
      <c r="C21" s="106" t="s">
        <v>112</v>
      </c>
      <c r="D21" s="106" t="s">
        <v>113</v>
      </c>
      <c r="E21" s="113"/>
      <c r="F21" s="113"/>
      <c r="G21" s="122"/>
      <c r="H21" s="122"/>
      <c r="I21" s="116"/>
      <c r="L21" s="5"/>
      <c r="M21" s="69"/>
      <c r="N21" s="69"/>
      <c r="O21" s="69"/>
      <c r="Q21" s="69"/>
      <c r="R21" s="69"/>
      <c r="S21" s="71"/>
    </row>
    <row r="22" spans="2:20" hidden="1" x14ac:dyDescent="0.25">
      <c r="B22" s="2" t="s">
        <v>110</v>
      </c>
      <c r="C22" s="96" t="s">
        <v>117</v>
      </c>
      <c r="D22" s="96" t="s">
        <v>119</v>
      </c>
      <c r="E22" s="113"/>
      <c r="F22" s="113"/>
      <c r="G22" s="122"/>
      <c r="H22" s="122"/>
      <c r="I22" s="116"/>
      <c r="L22" s="5"/>
      <c r="M22" s="69"/>
      <c r="N22" s="69"/>
      <c r="O22" s="69"/>
      <c r="Q22" s="69"/>
      <c r="R22" s="69"/>
      <c r="S22" s="71"/>
    </row>
    <row r="23" spans="2:20" x14ac:dyDescent="0.25">
      <c r="B23" s="2" t="s">
        <v>111</v>
      </c>
      <c r="C23" s="96" t="s">
        <v>114</v>
      </c>
      <c r="D23" s="96" t="s">
        <v>120</v>
      </c>
      <c r="L23" s="5"/>
      <c r="M23" s="69"/>
      <c r="N23" s="69"/>
      <c r="O23" s="69"/>
      <c r="Q23" s="69"/>
      <c r="R23" s="69"/>
      <c r="S23" s="71"/>
    </row>
    <row r="24" spans="2:20" x14ac:dyDescent="0.25">
      <c r="C24" s="96"/>
      <c r="D24" s="96"/>
      <c r="L24" s="5"/>
      <c r="M24" s="69"/>
      <c r="N24" s="69"/>
      <c r="O24" s="69"/>
      <c r="Q24" s="69"/>
      <c r="R24" s="69"/>
      <c r="S24" s="71"/>
    </row>
    <row r="25" spans="2:20" ht="15.75" x14ac:dyDescent="0.25">
      <c r="B25" s="206"/>
      <c r="C25" s="96"/>
      <c r="D25" s="96"/>
      <c r="L25" s="5"/>
      <c r="M25" s="69"/>
      <c r="N25" s="69"/>
      <c r="O25" s="69"/>
      <c r="Q25" s="69"/>
      <c r="R25" s="69"/>
      <c r="S25" s="71"/>
    </row>
    <row r="26" spans="2:20" x14ac:dyDescent="0.25">
      <c r="B26" s="274" t="s">
        <v>231</v>
      </c>
      <c r="C26" s="274"/>
      <c r="D26" s="274"/>
      <c r="E26" s="274"/>
      <c r="F26" s="274"/>
      <c r="G26" s="274"/>
      <c r="H26" s="274"/>
      <c r="L26" s="5"/>
      <c r="M26" s="69"/>
      <c r="N26" s="69"/>
      <c r="O26" s="69"/>
      <c r="Q26" s="69"/>
      <c r="R26" s="69"/>
      <c r="S26" s="71"/>
    </row>
    <row r="27" spans="2:20" x14ac:dyDescent="0.25">
      <c r="B27" s="254" t="s">
        <v>230</v>
      </c>
      <c r="C27" s="96"/>
      <c r="D27" s="96"/>
      <c r="L27" s="5"/>
      <c r="M27" s="69"/>
      <c r="N27" s="69"/>
      <c r="O27" s="69"/>
      <c r="Q27" s="69"/>
      <c r="R27" s="69"/>
      <c r="S27" s="71"/>
    </row>
    <row r="28" spans="2:20" ht="15" customHeight="1" x14ac:dyDescent="0.25">
      <c r="B28" s="10"/>
      <c r="C28" s="10"/>
      <c r="D28" s="10"/>
      <c r="E28" s="10"/>
      <c r="F28" s="10"/>
      <c r="G28" s="10"/>
      <c r="H28" s="10"/>
      <c r="I28" s="10"/>
      <c r="J28" s="10"/>
      <c r="K28" s="10"/>
      <c r="L28" s="10"/>
      <c r="M28" s="10"/>
      <c r="N28" s="29"/>
      <c r="O28" s="29"/>
      <c r="P28" s="29"/>
      <c r="Q28" s="29"/>
      <c r="R28" s="29"/>
      <c r="S28" s="27"/>
    </row>
    <row r="29" spans="2:20" ht="15" customHeight="1" x14ac:dyDescent="0.25">
      <c r="N29" s="114"/>
      <c r="O29" s="114"/>
      <c r="P29" s="114"/>
      <c r="Q29" s="174" t="s">
        <v>90</v>
      </c>
      <c r="R29" s="171"/>
      <c r="S29" s="172"/>
    </row>
    <row r="30" spans="2:20" ht="15" customHeight="1" x14ac:dyDescent="0.25">
      <c r="B30" s="17" t="s">
        <v>39</v>
      </c>
      <c r="C30" s="100" t="s">
        <v>2</v>
      </c>
      <c r="D30" s="100"/>
      <c r="E30" s="100" t="s">
        <v>34</v>
      </c>
      <c r="F30" s="100" t="s">
        <v>35</v>
      </c>
      <c r="G30" s="125"/>
      <c r="H30" s="125"/>
      <c r="I30" s="119"/>
      <c r="J30" s="100"/>
      <c r="K30" s="100"/>
      <c r="L30" s="100" t="s">
        <v>36</v>
      </c>
      <c r="M30" s="100" t="s">
        <v>37</v>
      </c>
      <c r="N30" s="48"/>
      <c r="O30" s="48"/>
      <c r="P30" s="48"/>
      <c r="Q30" s="55" t="s">
        <v>88</v>
      </c>
      <c r="R30" s="53"/>
      <c r="S30" s="54"/>
      <c r="T30" s="52"/>
    </row>
    <row r="31" spans="2:20" x14ac:dyDescent="0.25">
      <c r="B31" s="66"/>
      <c r="C31" s="9"/>
      <c r="D31" s="9"/>
      <c r="E31" s="9"/>
      <c r="F31" s="9"/>
      <c r="G31" s="9"/>
      <c r="H31" s="9"/>
      <c r="I31" s="9"/>
      <c r="J31" s="9"/>
      <c r="K31" s="9"/>
      <c r="L31" s="9"/>
      <c r="M31" s="9"/>
      <c r="N31" s="46"/>
      <c r="O31" s="46"/>
      <c r="P31" s="46"/>
      <c r="Q31" s="60"/>
      <c r="R31" s="51"/>
      <c r="S31" s="51"/>
      <c r="T31" s="52"/>
    </row>
    <row r="32" spans="2:20" x14ac:dyDescent="0.25">
      <c r="B32" s="66"/>
      <c r="C32" s="9"/>
      <c r="D32" s="9"/>
      <c r="E32" s="9"/>
      <c r="F32" s="9"/>
      <c r="G32" s="9"/>
      <c r="H32" s="9"/>
      <c r="I32" s="9"/>
      <c r="J32" s="9"/>
      <c r="K32" s="9"/>
      <c r="L32" s="9"/>
      <c r="M32" s="9"/>
      <c r="N32" s="46"/>
      <c r="O32" s="46"/>
      <c r="P32" s="46"/>
      <c r="R32" s="51"/>
      <c r="S32" s="51"/>
      <c r="T32" s="52"/>
    </row>
    <row r="33" spans="2:20" x14ac:dyDescent="0.25">
      <c r="B33" s="66"/>
      <c r="C33" s="9"/>
      <c r="D33" s="9"/>
      <c r="E33" s="9"/>
      <c r="F33" s="9"/>
      <c r="G33" s="9"/>
      <c r="H33" s="9"/>
      <c r="I33" s="9"/>
      <c r="J33" s="9"/>
      <c r="K33" s="9"/>
      <c r="L33" s="9"/>
      <c r="M33" s="9"/>
      <c r="N33" s="46"/>
      <c r="O33" s="46"/>
      <c r="P33" s="46"/>
      <c r="Q33" s="60"/>
      <c r="R33" s="51"/>
      <c r="S33" s="51"/>
      <c r="T33" s="52"/>
    </row>
    <row r="34" spans="2:20" x14ac:dyDescent="0.25">
      <c r="B34" s="66"/>
      <c r="C34" s="9"/>
      <c r="D34" s="9"/>
      <c r="E34" s="9"/>
      <c r="F34" s="9"/>
      <c r="G34" s="9"/>
      <c r="H34" s="9"/>
      <c r="I34" s="9"/>
      <c r="J34" s="9"/>
      <c r="K34" s="9"/>
      <c r="L34" s="9"/>
      <c r="M34" s="9"/>
      <c r="N34" s="46"/>
      <c r="O34" s="46"/>
      <c r="P34" s="46"/>
      <c r="Q34" s="60"/>
      <c r="R34" s="51"/>
      <c r="S34" s="51"/>
      <c r="T34" s="52"/>
    </row>
    <row r="35" spans="2:20" x14ac:dyDescent="0.25">
      <c r="B35" s="66"/>
      <c r="C35" s="9"/>
      <c r="D35" s="9"/>
      <c r="E35" s="9"/>
      <c r="F35" s="9"/>
      <c r="G35" s="9"/>
      <c r="H35" s="9"/>
      <c r="I35" s="9"/>
      <c r="J35" s="9"/>
      <c r="K35" s="9"/>
      <c r="L35" s="9"/>
      <c r="M35" s="9"/>
      <c r="N35" s="46"/>
      <c r="O35" s="46"/>
      <c r="P35" s="46"/>
      <c r="R35" s="52"/>
      <c r="S35" s="52"/>
      <c r="T35" s="52"/>
    </row>
    <row r="36" spans="2:20" x14ac:dyDescent="0.25">
      <c r="B36" s="12"/>
      <c r="C36" s="13"/>
      <c r="D36" s="13"/>
      <c r="E36" s="41"/>
      <c r="F36" s="15"/>
      <c r="G36" s="15"/>
      <c r="H36" s="15"/>
      <c r="I36" s="15"/>
      <c r="J36" s="15"/>
      <c r="K36" s="15"/>
      <c r="L36" s="16"/>
      <c r="M36" s="20"/>
      <c r="N36" s="18"/>
      <c r="O36" s="18"/>
      <c r="P36" s="18"/>
      <c r="T36" s="52"/>
    </row>
    <row r="37" spans="2:20" ht="15" customHeight="1" x14ac:dyDescent="0.25">
      <c r="B37" s="12"/>
      <c r="C37" s="13"/>
      <c r="D37" s="13"/>
      <c r="E37" s="41"/>
      <c r="F37" s="15"/>
      <c r="G37" s="15"/>
      <c r="H37" s="15"/>
      <c r="I37" s="15"/>
      <c r="J37" s="15"/>
      <c r="K37" s="15"/>
      <c r="L37" s="16"/>
      <c r="M37" s="20"/>
      <c r="N37" s="18"/>
      <c r="O37" s="18"/>
      <c r="P37" s="18"/>
    </row>
    <row r="38" spans="2:20" x14ac:dyDescent="0.25">
      <c r="B38" s="36"/>
      <c r="C38" s="40"/>
      <c r="D38" s="40"/>
      <c r="E38" s="41"/>
      <c r="F38" s="38"/>
      <c r="G38" s="38"/>
      <c r="H38" s="38"/>
      <c r="I38" s="38"/>
      <c r="J38" s="38"/>
      <c r="K38" s="38"/>
      <c r="L38" s="39"/>
      <c r="M38" s="34"/>
      <c r="N38" s="109"/>
      <c r="O38" s="29"/>
      <c r="P38" s="29"/>
    </row>
    <row r="39" spans="2:20" x14ac:dyDescent="0.25">
      <c r="C39" s="40"/>
      <c r="D39" s="40"/>
      <c r="E39" s="41"/>
      <c r="F39" s="72"/>
      <c r="G39" s="72"/>
      <c r="H39" s="72"/>
      <c r="I39" s="72"/>
      <c r="J39" s="72"/>
      <c r="K39" s="72"/>
      <c r="L39" s="33"/>
      <c r="M39" s="31"/>
      <c r="N39" s="109"/>
    </row>
    <row r="40" spans="2:20" x14ac:dyDescent="0.25">
      <c r="C40" s="40"/>
      <c r="D40" s="40"/>
      <c r="E40" s="41"/>
      <c r="F40" s="72"/>
      <c r="G40" s="72"/>
      <c r="H40" s="72"/>
      <c r="I40" s="72"/>
      <c r="J40" s="72"/>
      <c r="K40" s="72"/>
      <c r="L40" s="33"/>
      <c r="M40" s="31"/>
      <c r="N40" s="110"/>
    </row>
    <row r="41" spans="2:20" x14ac:dyDescent="0.25">
      <c r="C41" s="40"/>
      <c r="D41" s="40"/>
      <c r="E41" s="41"/>
      <c r="F41" s="72"/>
      <c r="G41" s="72"/>
      <c r="H41" s="72"/>
      <c r="I41" s="72"/>
      <c r="J41" s="72"/>
      <c r="K41" s="72"/>
      <c r="L41" s="33"/>
      <c r="M41" s="35"/>
      <c r="N41" s="37"/>
      <c r="O41" s="37"/>
      <c r="P41" s="29"/>
    </row>
    <row r="42" spans="2:20" ht="15" customHeight="1" x14ac:dyDescent="0.25">
      <c r="B42" s="36"/>
      <c r="C42" s="40"/>
      <c r="D42" s="40"/>
      <c r="E42" s="41"/>
      <c r="F42" s="38"/>
      <c r="G42" s="38"/>
      <c r="H42" s="38"/>
      <c r="I42" s="38"/>
      <c r="J42" s="38"/>
      <c r="K42" s="38"/>
      <c r="L42" s="33"/>
      <c r="M42" s="31"/>
      <c r="N42" s="103"/>
      <c r="O42" s="103"/>
      <c r="P42" s="29"/>
    </row>
    <row r="43" spans="2:20" x14ac:dyDescent="0.25">
      <c r="B43" s="36"/>
      <c r="C43" s="40"/>
      <c r="D43" s="40"/>
      <c r="E43" s="41"/>
      <c r="F43" s="38"/>
      <c r="G43" s="38"/>
      <c r="H43" s="38"/>
      <c r="I43" s="38"/>
      <c r="J43" s="38"/>
      <c r="K43" s="38"/>
      <c r="L43" s="33"/>
      <c r="M43" s="31"/>
      <c r="N43" s="103"/>
      <c r="O43" s="103"/>
      <c r="P43" s="29"/>
    </row>
    <row r="44" spans="2:20" x14ac:dyDescent="0.25">
      <c r="B44" s="36"/>
      <c r="C44" s="40"/>
      <c r="D44" s="40"/>
      <c r="E44" s="41"/>
      <c r="F44" s="38"/>
      <c r="G44" s="38"/>
      <c r="H44" s="38"/>
      <c r="I44" s="38"/>
      <c r="J44" s="38"/>
      <c r="K44" s="38"/>
      <c r="L44" s="33"/>
      <c r="M44" s="31"/>
      <c r="N44" s="103"/>
      <c r="O44" s="103"/>
      <c r="P44" s="29"/>
    </row>
    <row r="45" spans="2:20" ht="16.5" customHeight="1" x14ac:dyDescent="0.25">
      <c r="B45" s="36"/>
      <c r="C45" s="40"/>
      <c r="D45" s="40"/>
      <c r="E45" s="41"/>
      <c r="F45" s="38"/>
      <c r="G45" s="38"/>
      <c r="H45" s="38"/>
      <c r="I45" s="38"/>
      <c r="J45" s="38"/>
      <c r="K45" s="38"/>
      <c r="L45" s="39"/>
      <c r="M45" s="20"/>
      <c r="N45" s="103"/>
      <c r="O45" s="103"/>
      <c r="P45" s="29"/>
    </row>
    <row r="46" spans="2:20" ht="15" hidden="1" customHeight="1" x14ac:dyDescent="0.25"/>
    <row r="47" spans="2:20" ht="15" customHeight="1" x14ac:dyDescent="0.25">
      <c r="E47" s="21"/>
      <c r="F47" s="107"/>
      <c r="G47" s="107"/>
      <c r="H47" s="107"/>
      <c r="I47" s="107"/>
      <c r="J47" s="107"/>
      <c r="K47" s="107"/>
    </row>
    <row r="50" ht="15" customHeight="1" x14ac:dyDescent="0.25"/>
  </sheetData>
  <mergeCells count="7">
    <mergeCell ref="B26:H26"/>
    <mergeCell ref="B19:F19"/>
    <mergeCell ref="Q2:S2"/>
    <mergeCell ref="Q1:S1"/>
    <mergeCell ref="B16:F16"/>
    <mergeCell ref="B14:F14"/>
    <mergeCell ref="B18:F18"/>
  </mergeCells>
  <hyperlinks>
    <hyperlink ref="B19" r:id="rId1" xr:uid="{00000000-0004-0000-0400-000000000000}"/>
  </hyperlinks>
  <printOptions horizontalCentered="1" gridLines="1"/>
  <pageMargins left="0" right="0" top="0.75" bottom="0.75" header="0.3" footer="0.3"/>
  <pageSetup scale="52" orientation="landscape" horizontalDpi="1200" verticalDpi="1200"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T37"/>
  <sheetViews>
    <sheetView topLeftCell="K1" zoomScale="90" zoomScaleNormal="90" workbookViewId="0">
      <selection activeCell="R10" sqref="R10"/>
    </sheetView>
  </sheetViews>
  <sheetFormatPr defaultColWidth="9.140625" defaultRowHeight="15" x14ac:dyDescent="0.25"/>
  <cols>
    <col min="1" max="1" width="5.7109375" style="2" hidden="1" customWidth="1"/>
    <col min="2" max="2" width="53.28515625" style="2" customWidth="1"/>
    <col min="3" max="3" width="24.42578125" style="2" bestFit="1"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6.14062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4.45" customHeight="1" x14ac:dyDescent="0.25">
      <c r="B1" s="8" t="s">
        <v>224</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225</v>
      </c>
      <c r="C3" s="8"/>
      <c r="D3" s="8"/>
      <c r="E3" s="8"/>
      <c r="P3" s="29"/>
      <c r="Q3" s="46"/>
      <c r="R3" s="30"/>
    </row>
    <row r="4" spans="1:20" x14ac:dyDescent="0.25">
      <c r="B4" s="8" t="s">
        <v>234</v>
      </c>
      <c r="M4" s="89" t="s">
        <v>28</v>
      </c>
      <c r="N4" s="89" t="s">
        <v>28</v>
      </c>
      <c r="O4" s="89" t="s">
        <v>28</v>
      </c>
      <c r="P4" s="156"/>
      <c r="Q4" s="93" t="s">
        <v>29</v>
      </c>
      <c r="R4" s="93" t="s">
        <v>31</v>
      </c>
      <c r="S4" s="93" t="s">
        <v>23</v>
      </c>
      <c r="T4" s="7"/>
    </row>
    <row r="5" spans="1:20" ht="15.75" thickBot="1" x14ac:dyDescent="0.3">
      <c r="G5" s="192" t="s">
        <v>213</v>
      </c>
      <c r="H5" s="192" t="s">
        <v>213</v>
      </c>
      <c r="M5" s="90" t="s">
        <v>27</v>
      </c>
      <c r="N5" s="90" t="s">
        <v>26</v>
      </c>
      <c r="O5" s="90" t="s">
        <v>25</v>
      </c>
      <c r="P5" s="156"/>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156"/>
      <c r="Q6" s="95"/>
      <c r="R6" s="101" t="s">
        <v>32</v>
      </c>
      <c r="S6" s="102" t="s">
        <v>33</v>
      </c>
    </row>
    <row r="7" spans="1:20" ht="31.5" customHeight="1" x14ac:dyDescent="0.25">
      <c r="B7" s="2" t="s">
        <v>8</v>
      </c>
      <c r="C7" s="96" t="s">
        <v>106</v>
      </c>
      <c r="D7" s="96" t="s">
        <v>246</v>
      </c>
      <c r="E7" s="2" t="s">
        <v>215</v>
      </c>
      <c r="F7" s="2" t="s">
        <v>7</v>
      </c>
      <c r="G7" s="195">
        <v>2.81E-2</v>
      </c>
      <c r="H7" s="195">
        <v>0.1641</v>
      </c>
      <c r="I7" s="196">
        <v>44012</v>
      </c>
      <c r="J7" s="196">
        <v>44013</v>
      </c>
      <c r="K7" s="196">
        <v>43647</v>
      </c>
      <c r="L7" s="197" t="s">
        <v>217</v>
      </c>
      <c r="M7" s="82">
        <v>21163.200000000001</v>
      </c>
      <c r="N7" s="70"/>
      <c r="O7" s="70">
        <f>M7+N7</f>
        <v>21163.200000000001</v>
      </c>
      <c r="P7" s="70"/>
      <c r="Q7" s="70">
        <v>14493</v>
      </c>
      <c r="R7" s="70"/>
      <c r="S7" s="71">
        <f>Q7+R7</f>
        <v>14493</v>
      </c>
    </row>
    <row r="8" spans="1:20" ht="30" customHeight="1" x14ac:dyDescent="0.25">
      <c r="B8" s="284" t="s">
        <v>256</v>
      </c>
      <c r="C8" s="248" t="s">
        <v>204</v>
      </c>
      <c r="D8" s="2" t="s">
        <v>205</v>
      </c>
      <c r="E8" s="2" t="s">
        <v>257</v>
      </c>
      <c r="F8" s="2" t="s">
        <v>7</v>
      </c>
      <c r="G8" s="195">
        <v>2.81E-2</v>
      </c>
      <c r="H8" s="195">
        <v>0.1641</v>
      </c>
      <c r="I8" s="121">
        <v>44043</v>
      </c>
      <c r="J8" s="121">
        <v>44058</v>
      </c>
      <c r="K8" s="121">
        <v>40756</v>
      </c>
      <c r="L8" s="97" t="s">
        <v>273</v>
      </c>
      <c r="M8" s="82">
        <v>533555</v>
      </c>
      <c r="N8" s="70"/>
      <c r="O8" s="70">
        <f>M8+N8</f>
        <v>533555</v>
      </c>
      <c r="P8" s="70"/>
      <c r="Q8" s="70">
        <f>205741.92+307938.1</f>
        <v>513680.02</v>
      </c>
      <c r="R8" s="70"/>
      <c r="S8" s="71">
        <f>Q8+R8</f>
        <v>513680.02</v>
      </c>
    </row>
    <row r="9" spans="1:20" x14ac:dyDescent="0.25">
      <c r="B9" s="284"/>
      <c r="C9" s="258"/>
      <c r="G9" s="128"/>
      <c r="H9" s="128"/>
      <c r="I9" s="121"/>
      <c r="J9" s="121"/>
      <c r="K9" s="121"/>
      <c r="M9" s="24"/>
      <c r="N9" s="25"/>
      <c r="O9" s="25"/>
      <c r="P9" s="70"/>
      <c r="Q9" s="25"/>
      <c r="R9" s="25"/>
      <c r="S9" s="26"/>
    </row>
    <row r="10" spans="1:20" x14ac:dyDescent="0.25">
      <c r="C10" s="97"/>
      <c r="D10" s="97"/>
      <c r="G10" s="128"/>
      <c r="H10" s="128"/>
      <c r="I10" s="121"/>
      <c r="J10" s="121"/>
      <c r="K10" s="121" t="s">
        <v>100</v>
      </c>
      <c r="L10" s="21" t="s">
        <v>38</v>
      </c>
      <c r="M10" s="69">
        <f>SUM(M7:M8)</f>
        <v>554718.19999999995</v>
      </c>
      <c r="N10" s="69">
        <f>SUM(N7:N8)</f>
        <v>0</v>
      </c>
      <c r="O10" s="69">
        <f>SUM(O7:O8)</f>
        <v>554718.19999999995</v>
      </c>
      <c r="P10" s="69"/>
      <c r="Q10" s="69">
        <f>SUM(Q7:Q8)</f>
        <v>528173.02</v>
      </c>
      <c r="R10" s="69">
        <f>SUM(R7:R8)</f>
        <v>0</v>
      </c>
      <c r="S10" s="69">
        <f>SUM(S7:S8)</f>
        <v>528173.02</v>
      </c>
    </row>
    <row r="11" spans="1:20" x14ac:dyDescent="0.25">
      <c r="C11" s="97"/>
      <c r="D11" s="97"/>
      <c r="G11" s="128"/>
      <c r="H11" s="128"/>
      <c r="I11" s="121"/>
      <c r="J11" s="121"/>
      <c r="K11" s="121"/>
      <c r="L11" s="21"/>
      <c r="M11" s="69"/>
      <c r="N11" s="69"/>
      <c r="O11" s="69"/>
      <c r="P11" s="69"/>
      <c r="Q11" s="69"/>
      <c r="R11" s="69"/>
      <c r="S11" s="71"/>
    </row>
    <row r="12" spans="1:20" x14ac:dyDescent="0.25">
      <c r="C12" s="97"/>
      <c r="D12" s="97"/>
      <c r="G12" s="128"/>
      <c r="H12" s="128"/>
      <c r="I12" s="121"/>
      <c r="J12" s="121"/>
      <c r="K12" s="121"/>
      <c r="L12" s="21"/>
      <c r="M12" s="69"/>
      <c r="N12" s="69"/>
      <c r="O12" s="69"/>
      <c r="P12" s="69"/>
      <c r="Q12" s="69"/>
      <c r="R12" s="69"/>
      <c r="S12" s="71"/>
    </row>
    <row r="13" spans="1:20" x14ac:dyDescent="0.25">
      <c r="B13" s="8" t="s">
        <v>126</v>
      </c>
      <c r="C13" s="96"/>
      <c r="D13" s="96"/>
      <c r="S13" s="27"/>
    </row>
    <row r="14" spans="1:20" ht="33.75" customHeight="1" x14ac:dyDescent="0.25">
      <c r="B14" s="279" t="s">
        <v>127</v>
      </c>
      <c r="C14" s="279"/>
      <c r="D14" s="279"/>
      <c r="E14" s="279"/>
      <c r="F14" s="279"/>
      <c r="S14" s="27"/>
    </row>
    <row r="15" spans="1:20" x14ac:dyDescent="0.25">
      <c r="C15" s="96"/>
      <c r="D15" s="96"/>
      <c r="S15" s="27"/>
    </row>
    <row r="16" spans="1:20" ht="50.25" customHeight="1" x14ac:dyDescent="0.25">
      <c r="B16" s="279" t="s">
        <v>130</v>
      </c>
      <c r="C16" s="279"/>
      <c r="D16" s="279"/>
      <c r="E16" s="279"/>
      <c r="F16" s="279"/>
      <c r="S16" s="27"/>
    </row>
    <row r="17" spans="2:20" x14ac:dyDescent="0.25">
      <c r="B17" s="249"/>
      <c r="C17" s="249"/>
      <c r="D17" s="249"/>
      <c r="E17" s="249"/>
      <c r="S17" s="27"/>
    </row>
    <row r="18" spans="2:20" ht="32.25" customHeight="1" x14ac:dyDescent="0.25">
      <c r="B18" s="279" t="s">
        <v>164</v>
      </c>
      <c r="C18" s="279"/>
      <c r="D18" s="279"/>
      <c r="E18" s="279"/>
      <c r="F18" s="279"/>
      <c r="S18" s="27"/>
    </row>
    <row r="19" spans="2:20" ht="15" customHeight="1" x14ac:dyDescent="0.25">
      <c r="B19" s="287" t="s">
        <v>163</v>
      </c>
      <c r="C19" s="279"/>
      <c r="D19" s="279"/>
      <c r="E19" s="279"/>
      <c r="F19" s="279"/>
      <c r="S19" s="27"/>
    </row>
    <row r="20" spans="2:20" ht="15" customHeight="1" x14ac:dyDescent="0.25">
      <c r="B20" s="249"/>
      <c r="C20" s="249"/>
      <c r="D20" s="249"/>
      <c r="E20" s="249"/>
      <c r="S20" s="27"/>
    </row>
    <row r="21" spans="2:20" x14ac:dyDescent="0.25">
      <c r="B21" s="7" t="s">
        <v>109</v>
      </c>
      <c r="C21" s="106" t="s">
        <v>112</v>
      </c>
      <c r="D21" s="106" t="s">
        <v>113</v>
      </c>
      <c r="E21" s="249"/>
      <c r="S21" s="27"/>
    </row>
    <row r="22" spans="2:20" x14ac:dyDescent="0.25">
      <c r="B22" s="250" t="s">
        <v>111</v>
      </c>
      <c r="C22" s="96" t="s">
        <v>114</v>
      </c>
      <c r="D22" s="96" t="s">
        <v>120</v>
      </c>
      <c r="E22" s="249"/>
      <c r="S22" s="27"/>
    </row>
    <row r="23" spans="2:20" x14ac:dyDescent="0.25">
      <c r="B23" s="2" t="s">
        <v>185</v>
      </c>
      <c r="C23" s="96" t="s">
        <v>136</v>
      </c>
      <c r="D23" s="96" t="s">
        <v>151</v>
      </c>
      <c r="E23" s="257"/>
      <c r="S23" s="27"/>
    </row>
    <row r="24" spans="2:20" x14ac:dyDescent="0.25">
      <c r="B24" s="258"/>
      <c r="C24" s="96"/>
      <c r="D24" s="96"/>
      <c r="E24" s="257"/>
      <c r="S24" s="27"/>
    </row>
    <row r="25" spans="2:20" ht="15.75" x14ac:dyDescent="0.25">
      <c r="B25" s="206"/>
      <c r="C25" s="97"/>
      <c r="D25" s="97"/>
      <c r="S25" s="27"/>
    </row>
    <row r="26" spans="2:20" x14ac:dyDescent="0.25">
      <c r="B26" s="274" t="s">
        <v>231</v>
      </c>
      <c r="C26" s="274"/>
      <c r="D26" s="274"/>
      <c r="E26" s="274"/>
      <c r="F26" s="274"/>
      <c r="G26" s="274"/>
      <c r="H26" s="274"/>
      <c r="S26" s="27"/>
    </row>
    <row r="27" spans="2:20" x14ac:dyDescent="0.25">
      <c r="B27" s="254" t="s">
        <v>230</v>
      </c>
      <c r="C27" s="96"/>
      <c r="D27" s="96"/>
      <c r="S27" s="27"/>
    </row>
    <row r="28" spans="2:20" x14ac:dyDescent="0.25">
      <c r="B28" s="230"/>
      <c r="C28" s="98"/>
      <c r="D28" s="98"/>
      <c r="E28" s="10"/>
      <c r="F28" s="10"/>
      <c r="G28" s="10"/>
      <c r="H28" s="10"/>
      <c r="I28" s="10"/>
      <c r="J28" s="10"/>
      <c r="K28" s="10"/>
      <c r="L28" s="10"/>
      <c r="M28" s="10"/>
      <c r="N28" s="10"/>
      <c r="O28" s="10"/>
      <c r="P28" s="10"/>
      <c r="Q28" s="10"/>
      <c r="R28" s="10"/>
      <c r="S28" s="28"/>
    </row>
    <row r="29" spans="2:20" x14ac:dyDescent="0.25">
      <c r="B29" s="201"/>
      <c r="C29" s="97"/>
      <c r="D29" s="97"/>
      <c r="Q29" s="60" t="s">
        <v>90</v>
      </c>
      <c r="R29" s="51"/>
      <c r="S29" s="173"/>
    </row>
    <row r="30" spans="2:20" ht="15" customHeight="1" x14ac:dyDescent="0.25">
      <c r="B30" s="17" t="s">
        <v>39</v>
      </c>
      <c r="C30" s="251" t="s">
        <v>2</v>
      </c>
      <c r="D30" s="251"/>
      <c r="E30" s="251" t="s">
        <v>34</v>
      </c>
      <c r="F30" s="251" t="s">
        <v>35</v>
      </c>
      <c r="G30" s="251"/>
      <c r="H30" s="251"/>
      <c r="I30" s="251"/>
      <c r="J30" s="251"/>
      <c r="K30" s="251"/>
      <c r="L30" s="251" t="s">
        <v>36</v>
      </c>
      <c r="M30" s="251" t="s">
        <v>37</v>
      </c>
      <c r="N30" s="48"/>
      <c r="O30" s="48"/>
      <c r="P30" s="48"/>
      <c r="Q30" s="55" t="s">
        <v>88</v>
      </c>
      <c r="R30" s="53"/>
      <c r="S30" s="54"/>
      <c r="T30" s="52"/>
    </row>
    <row r="31" spans="2:20" ht="15" customHeight="1" x14ac:dyDescent="0.25">
      <c r="B31" s="66"/>
      <c r="C31" s="156"/>
      <c r="D31" s="156"/>
      <c r="E31" s="156"/>
      <c r="F31" s="156"/>
      <c r="G31" s="156"/>
      <c r="H31" s="156"/>
      <c r="I31" s="156"/>
      <c r="J31" s="156"/>
      <c r="K31" s="156"/>
      <c r="L31" s="156"/>
      <c r="M31" s="156"/>
      <c r="N31" s="46"/>
      <c r="O31" s="46"/>
      <c r="P31" s="46"/>
      <c r="T31" s="52"/>
    </row>
    <row r="32" spans="2:20" ht="15" customHeight="1" x14ac:dyDescent="0.25">
      <c r="B32" s="66"/>
      <c r="C32" s="156"/>
      <c r="D32" s="156"/>
      <c r="E32" s="156"/>
      <c r="F32" s="156"/>
      <c r="G32" s="156"/>
      <c r="H32" s="156"/>
      <c r="I32" s="156"/>
      <c r="J32" s="156"/>
      <c r="K32" s="156"/>
      <c r="L32" s="156"/>
      <c r="M32" s="156"/>
      <c r="N32" s="46"/>
      <c r="O32" s="46"/>
      <c r="P32" s="46"/>
      <c r="Q32" s="60"/>
      <c r="R32" s="51"/>
      <c r="S32" s="51"/>
      <c r="T32" s="52"/>
    </row>
    <row r="33" spans="2:20" x14ac:dyDescent="0.25">
      <c r="B33" s="11"/>
      <c r="C33" s="156"/>
      <c r="D33" s="156"/>
      <c r="E33" s="156"/>
      <c r="R33" s="52"/>
      <c r="S33" s="52"/>
      <c r="T33" s="52"/>
    </row>
    <row r="34" spans="2:20" x14ac:dyDescent="0.25">
      <c r="B34" s="12"/>
      <c r="C34" s="13"/>
      <c r="D34" s="13"/>
      <c r="E34" s="41"/>
      <c r="F34" s="15"/>
      <c r="G34" s="15"/>
      <c r="H34" s="15"/>
      <c r="I34" s="15"/>
      <c r="J34" s="15"/>
      <c r="K34" s="15"/>
      <c r="L34" s="16"/>
      <c r="M34" s="20"/>
      <c r="N34" s="18"/>
      <c r="O34" s="18"/>
      <c r="P34" s="18"/>
    </row>
    <row r="35" spans="2:20" x14ac:dyDescent="0.25">
      <c r="B35" s="12"/>
      <c r="C35" s="13"/>
      <c r="D35" s="13"/>
      <c r="E35" s="41"/>
      <c r="F35" s="15"/>
      <c r="G35" s="15"/>
      <c r="H35" s="15"/>
      <c r="I35" s="15"/>
      <c r="J35" s="15"/>
      <c r="K35" s="15"/>
      <c r="L35" s="16"/>
      <c r="M35" s="20"/>
      <c r="N35" s="18"/>
      <c r="O35" s="18"/>
      <c r="P35" s="18"/>
    </row>
    <row r="36" spans="2:20" x14ac:dyDescent="0.25">
      <c r="B36" s="12"/>
      <c r="C36" s="13"/>
      <c r="D36" s="13"/>
      <c r="E36" s="41"/>
      <c r="F36" s="15"/>
      <c r="G36" s="15"/>
      <c r="H36" s="15"/>
      <c r="I36" s="15"/>
      <c r="J36" s="15"/>
      <c r="K36" s="15"/>
      <c r="L36" s="16"/>
      <c r="M36" s="20"/>
      <c r="N36" s="18"/>
      <c r="O36" s="18"/>
      <c r="P36" s="18"/>
    </row>
    <row r="37" spans="2:20" x14ac:dyDescent="0.25">
      <c r="B37" s="12"/>
      <c r="C37" s="13"/>
      <c r="D37" s="13"/>
      <c r="E37" s="41"/>
      <c r="F37" s="15"/>
      <c r="G37" s="15"/>
      <c r="H37" s="15"/>
      <c r="I37" s="15"/>
      <c r="J37" s="15"/>
      <c r="K37" s="15"/>
      <c r="L37" s="16"/>
      <c r="M37" s="20"/>
      <c r="N37" s="18"/>
      <c r="O37" s="18"/>
      <c r="P37" s="18"/>
    </row>
  </sheetData>
  <mergeCells count="8">
    <mergeCell ref="B19:F19"/>
    <mergeCell ref="B26:H26"/>
    <mergeCell ref="Q1:S1"/>
    <mergeCell ref="Q2:S2"/>
    <mergeCell ref="B14:F14"/>
    <mergeCell ref="B16:F16"/>
    <mergeCell ref="B18:F18"/>
    <mergeCell ref="B8:B9"/>
  </mergeCells>
  <hyperlinks>
    <hyperlink ref="B19" r:id="rId1" xr:uid="{00000000-0004-0000-3100-000000000000}"/>
  </hyperlinks>
  <printOptions horizontalCentered="1" gridLines="1"/>
  <pageMargins left="0" right="0" top="0.75" bottom="0.75" header="0.3" footer="0.3"/>
  <pageSetup scale="49" orientation="landscape" horizontalDpi="1200" verticalDpi="1200"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T35"/>
  <sheetViews>
    <sheetView topLeftCell="B1" zoomScale="90" zoomScaleNormal="90" workbookViewId="0">
      <selection activeCell="Q3" sqref="Q3"/>
    </sheetView>
  </sheetViews>
  <sheetFormatPr defaultColWidth="9.140625" defaultRowHeight="15" x14ac:dyDescent="0.25"/>
  <cols>
    <col min="1" max="1" width="5.7109375" style="2" hidden="1" customWidth="1"/>
    <col min="2" max="2" width="53.28515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6.42578125" style="2" customWidth="1"/>
    <col min="9" max="9" width="10.85546875" style="2" customWidth="1"/>
    <col min="10" max="10" width="10" style="2" customWidth="1"/>
    <col min="11" max="11" width="10.28515625" style="2" customWidth="1"/>
    <col min="12" max="12" width="18.7109375" style="2" customWidth="1"/>
    <col min="13" max="13" width="13.28515625" style="2" bestFit="1" customWidth="1"/>
    <col min="14" max="14" width="16.14062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4.45" customHeight="1" x14ac:dyDescent="0.25">
      <c r="B1" s="8" t="s">
        <v>228</v>
      </c>
      <c r="Q1" s="276" t="s">
        <v>214</v>
      </c>
      <c r="R1" s="276"/>
      <c r="S1" s="276"/>
    </row>
    <row r="2" spans="1:20" x14ac:dyDescent="0.25">
      <c r="B2" s="92" t="s">
        <v>152</v>
      </c>
      <c r="C2" s="191">
        <v>43738</v>
      </c>
      <c r="M2" s="74"/>
      <c r="N2" s="74"/>
      <c r="P2" s="29"/>
      <c r="Q2" s="275" t="s">
        <v>236</v>
      </c>
      <c r="R2" s="275"/>
      <c r="S2" s="275"/>
    </row>
    <row r="3" spans="1:20" ht="15.75" thickBot="1" x14ac:dyDescent="0.3">
      <c r="A3" s="2" t="s">
        <v>16</v>
      </c>
      <c r="B3" s="44" t="s">
        <v>229</v>
      </c>
      <c r="C3" s="8"/>
      <c r="D3" s="8"/>
      <c r="E3" s="8"/>
      <c r="P3" s="29"/>
      <c r="Q3" s="46"/>
      <c r="R3" s="30"/>
    </row>
    <row r="4" spans="1:20" x14ac:dyDescent="0.25">
      <c r="B4" s="8" t="s">
        <v>235</v>
      </c>
      <c r="M4" s="89" t="s">
        <v>28</v>
      </c>
      <c r="N4" s="89" t="s">
        <v>28</v>
      </c>
      <c r="O4" s="89" t="s">
        <v>28</v>
      </c>
      <c r="P4" s="156"/>
      <c r="Q4" s="93" t="s">
        <v>29</v>
      </c>
      <c r="R4" s="93" t="s">
        <v>31</v>
      </c>
      <c r="S4" s="93" t="s">
        <v>23</v>
      </c>
      <c r="T4" s="7"/>
    </row>
    <row r="5" spans="1:20" ht="15.75" thickBot="1" x14ac:dyDescent="0.3">
      <c r="G5" s="192" t="s">
        <v>213</v>
      </c>
      <c r="H5" s="192" t="s">
        <v>213</v>
      </c>
      <c r="M5" s="90" t="s">
        <v>27</v>
      </c>
      <c r="N5" s="90" t="s">
        <v>26</v>
      </c>
      <c r="O5" s="90" t="s">
        <v>25</v>
      </c>
      <c r="P5" s="156"/>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156"/>
      <c r="Q6" s="95"/>
      <c r="R6" s="101" t="s">
        <v>32</v>
      </c>
      <c r="S6" s="102" t="s">
        <v>33</v>
      </c>
    </row>
    <row r="7" spans="1:20" hidden="1" x14ac:dyDescent="0.25">
      <c r="B7" s="250"/>
      <c r="C7" s="115"/>
      <c r="D7" s="96"/>
      <c r="F7" s="2" t="s">
        <v>7</v>
      </c>
      <c r="G7" s="195">
        <v>2.7699999999999999E-2</v>
      </c>
      <c r="H7" s="195">
        <v>0.15060000000000001</v>
      </c>
      <c r="I7" s="196">
        <v>43646</v>
      </c>
      <c r="J7" s="196">
        <v>43647</v>
      </c>
      <c r="K7" s="196">
        <v>43282</v>
      </c>
      <c r="L7" s="197" t="s">
        <v>161</v>
      </c>
      <c r="M7" s="82"/>
      <c r="N7" s="70"/>
      <c r="O7" s="70"/>
      <c r="P7" s="70"/>
      <c r="Q7" s="70"/>
      <c r="R7" s="70"/>
      <c r="S7" s="71"/>
    </row>
    <row r="8" spans="1:20" ht="30" customHeight="1" x14ac:dyDescent="0.25">
      <c r="B8" s="250"/>
      <c r="C8" s="248"/>
      <c r="D8" s="96"/>
      <c r="G8" s="195"/>
      <c r="H8" s="195"/>
      <c r="I8" s="196"/>
      <c r="J8" s="196"/>
      <c r="K8" s="196"/>
      <c r="L8" s="197"/>
      <c r="M8" s="82"/>
      <c r="N8" s="70"/>
      <c r="O8" s="70">
        <f>M8+N8</f>
        <v>0</v>
      </c>
      <c r="P8" s="70"/>
      <c r="Q8" s="70"/>
      <c r="R8" s="70"/>
      <c r="S8" s="71">
        <f>Q8+R8</f>
        <v>0</v>
      </c>
    </row>
    <row r="9" spans="1:20" x14ac:dyDescent="0.25">
      <c r="G9" s="128"/>
      <c r="H9" s="128"/>
      <c r="I9" s="121"/>
      <c r="J9" s="121"/>
      <c r="K9" s="121"/>
      <c r="M9" s="24"/>
      <c r="N9" s="25"/>
      <c r="O9" s="25"/>
      <c r="P9" s="70"/>
      <c r="Q9" s="25"/>
      <c r="R9" s="25"/>
      <c r="S9" s="26"/>
    </row>
    <row r="10" spans="1:20" x14ac:dyDescent="0.25">
      <c r="C10" s="97"/>
      <c r="D10" s="97"/>
      <c r="G10" s="128"/>
      <c r="H10" s="128"/>
      <c r="I10" s="121"/>
      <c r="J10" s="121"/>
      <c r="K10" s="121" t="s">
        <v>100</v>
      </c>
      <c r="L10" s="21" t="s">
        <v>38</v>
      </c>
      <c r="M10" s="69">
        <f>SUM(M8:M8)</f>
        <v>0</v>
      </c>
      <c r="N10" s="69">
        <f>SUM(N8:N8)</f>
        <v>0</v>
      </c>
      <c r="O10" s="69">
        <f>SUM(O8:O8)</f>
        <v>0</v>
      </c>
      <c r="P10" s="69"/>
      <c r="Q10" s="69">
        <f>SUM(Q8:Q8)</f>
        <v>0</v>
      </c>
      <c r="R10" s="69">
        <f>SUM(R8:R8)</f>
        <v>0</v>
      </c>
      <c r="S10" s="23">
        <f>SUM(S8:S8)</f>
        <v>0</v>
      </c>
    </row>
    <row r="11" spans="1:20" x14ac:dyDescent="0.25">
      <c r="C11" s="97"/>
      <c r="D11" s="97"/>
      <c r="G11" s="128"/>
      <c r="H11" s="128"/>
      <c r="I11" s="121"/>
      <c r="J11" s="121"/>
      <c r="K11" s="121"/>
      <c r="L11" s="21"/>
      <c r="M11" s="69"/>
      <c r="N11" s="69"/>
      <c r="O11" s="69"/>
      <c r="P11" s="69"/>
      <c r="Q11" s="69"/>
      <c r="R11" s="69"/>
      <c r="S11" s="71"/>
    </row>
    <row r="12" spans="1:20" x14ac:dyDescent="0.25">
      <c r="C12" s="97"/>
      <c r="D12" s="97"/>
      <c r="G12" s="128"/>
      <c r="H12" s="128"/>
      <c r="I12" s="121"/>
      <c r="J12" s="121"/>
      <c r="K12" s="121"/>
      <c r="L12" s="21"/>
      <c r="M12" s="69"/>
      <c r="N12" s="69"/>
      <c r="O12" s="69"/>
      <c r="P12" s="69"/>
      <c r="Q12" s="69"/>
      <c r="R12" s="69"/>
      <c r="S12" s="71"/>
    </row>
    <row r="13" spans="1:20" x14ac:dyDescent="0.25">
      <c r="B13" s="8" t="s">
        <v>126</v>
      </c>
      <c r="C13" s="96"/>
      <c r="D13" s="96"/>
      <c r="S13" s="27"/>
    </row>
    <row r="14" spans="1:20" ht="33.75" customHeight="1" x14ac:dyDescent="0.25">
      <c r="B14" s="279" t="s">
        <v>127</v>
      </c>
      <c r="C14" s="279"/>
      <c r="D14" s="279"/>
      <c r="E14" s="279"/>
      <c r="F14" s="279"/>
      <c r="S14" s="27"/>
    </row>
    <row r="15" spans="1:20" x14ac:dyDescent="0.25">
      <c r="C15" s="96"/>
      <c r="D15" s="96"/>
      <c r="S15" s="27"/>
    </row>
    <row r="16" spans="1:20" ht="50.25" customHeight="1" x14ac:dyDescent="0.25">
      <c r="B16" s="279" t="s">
        <v>130</v>
      </c>
      <c r="C16" s="279"/>
      <c r="D16" s="279"/>
      <c r="E16" s="279"/>
      <c r="F16" s="279"/>
      <c r="S16" s="27"/>
    </row>
    <row r="17" spans="2:20" x14ac:dyDescent="0.25">
      <c r="B17" s="249"/>
      <c r="C17" s="249"/>
      <c r="D17" s="249"/>
      <c r="E17" s="249"/>
      <c r="S17" s="27"/>
    </row>
    <row r="18" spans="2:20" ht="32.25" customHeight="1" x14ac:dyDescent="0.25">
      <c r="B18" s="279" t="s">
        <v>164</v>
      </c>
      <c r="C18" s="279"/>
      <c r="D18" s="279"/>
      <c r="E18" s="279"/>
      <c r="F18" s="279"/>
      <c r="S18" s="27"/>
    </row>
    <row r="19" spans="2:20" ht="15" customHeight="1" x14ac:dyDescent="0.25">
      <c r="B19" s="287" t="s">
        <v>163</v>
      </c>
      <c r="C19" s="279"/>
      <c r="D19" s="279"/>
      <c r="E19" s="279"/>
      <c r="F19" s="279"/>
      <c r="S19" s="27"/>
    </row>
    <row r="20" spans="2:20" ht="15" customHeight="1" x14ac:dyDescent="0.25">
      <c r="B20" s="249"/>
      <c r="C20" s="249"/>
      <c r="D20" s="249"/>
      <c r="E20" s="249"/>
      <c r="S20" s="27"/>
    </row>
    <row r="21" spans="2:20" x14ac:dyDescent="0.25">
      <c r="B21" s="7" t="s">
        <v>109</v>
      </c>
      <c r="C21" s="106" t="s">
        <v>112</v>
      </c>
      <c r="D21" s="106" t="s">
        <v>113</v>
      </c>
      <c r="E21" s="249"/>
      <c r="S21" s="27"/>
    </row>
    <row r="22" spans="2:20" x14ac:dyDescent="0.25">
      <c r="B22" s="250" t="s">
        <v>111</v>
      </c>
      <c r="C22" s="96" t="s">
        <v>114</v>
      </c>
      <c r="D22" s="96" t="s">
        <v>120</v>
      </c>
      <c r="E22" s="249"/>
      <c r="S22" s="27"/>
    </row>
    <row r="23" spans="2:20" ht="15.75" x14ac:dyDescent="0.25">
      <c r="B23" s="206"/>
      <c r="C23" s="97"/>
      <c r="D23" s="97"/>
      <c r="S23" s="27"/>
    </row>
    <row r="24" spans="2:20" x14ac:dyDescent="0.25">
      <c r="B24" s="274" t="s">
        <v>231</v>
      </c>
      <c r="C24" s="274"/>
      <c r="D24" s="274"/>
      <c r="E24" s="274"/>
      <c r="F24" s="274"/>
      <c r="G24" s="274"/>
      <c r="H24" s="274"/>
      <c r="S24" s="27"/>
    </row>
    <row r="25" spans="2:20" x14ac:dyDescent="0.25">
      <c r="B25" s="254" t="s">
        <v>230</v>
      </c>
      <c r="C25" s="96"/>
      <c r="D25" s="96"/>
      <c r="S25" s="27"/>
    </row>
    <row r="26" spans="2:20" x14ac:dyDescent="0.25">
      <c r="B26" s="230"/>
      <c r="C26" s="98"/>
      <c r="D26" s="98"/>
      <c r="E26" s="10"/>
      <c r="F26" s="10"/>
      <c r="G26" s="10"/>
      <c r="H26" s="10"/>
      <c r="I26" s="10"/>
      <c r="J26" s="10"/>
      <c r="K26" s="10"/>
      <c r="L26" s="10"/>
      <c r="M26" s="10"/>
      <c r="N26" s="10"/>
      <c r="O26" s="10"/>
      <c r="P26" s="10"/>
      <c r="Q26" s="10"/>
      <c r="R26" s="10"/>
      <c r="S26" s="28"/>
    </row>
    <row r="27" spans="2:20" x14ac:dyDescent="0.25">
      <c r="B27" s="201"/>
      <c r="C27" s="97"/>
      <c r="D27" s="97"/>
      <c r="Q27" s="60" t="s">
        <v>90</v>
      </c>
      <c r="R27" s="51"/>
      <c r="S27" s="173"/>
    </row>
    <row r="28" spans="2:20" ht="15" customHeight="1" x14ac:dyDescent="0.25">
      <c r="B28" s="17" t="s">
        <v>39</v>
      </c>
      <c r="C28" s="251" t="s">
        <v>2</v>
      </c>
      <c r="D28" s="251"/>
      <c r="E28" s="251" t="s">
        <v>34</v>
      </c>
      <c r="F28" s="251" t="s">
        <v>35</v>
      </c>
      <c r="G28" s="251"/>
      <c r="H28" s="251"/>
      <c r="I28" s="251"/>
      <c r="J28" s="251"/>
      <c r="K28" s="251"/>
      <c r="L28" s="251" t="s">
        <v>36</v>
      </c>
      <c r="M28" s="251" t="s">
        <v>37</v>
      </c>
      <c r="N28" s="48"/>
      <c r="O28" s="48"/>
      <c r="P28" s="48"/>
      <c r="Q28" s="55" t="s">
        <v>88</v>
      </c>
      <c r="R28" s="53"/>
      <c r="S28" s="54"/>
      <c r="T28" s="52"/>
    </row>
    <row r="29" spans="2:20" ht="15" customHeight="1" x14ac:dyDescent="0.25">
      <c r="B29" s="66"/>
      <c r="C29" s="156"/>
      <c r="D29" s="156"/>
      <c r="E29" s="156"/>
      <c r="F29" s="156"/>
      <c r="G29" s="156"/>
      <c r="H29" s="156"/>
      <c r="I29" s="156"/>
      <c r="J29" s="156"/>
      <c r="K29" s="156"/>
      <c r="L29" s="156"/>
      <c r="M29" s="156"/>
      <c r="N29" s="46"/>
      <c r="O29" s="46"/>
      <c r="P29" s="46"/>
      <c r="T29" s="52"/>
    </row>
    <row r="30" spans="2:20" ht="15" customHeight="1" x14ac:dyDescent="0.25">
      <c r="B30" s="66"/>
      <c r="C30" s="156"/>
      <c r="D30" s="156"/>
      <c r="E30" s="156"/>
      <c r="F30" s="156"/>
      <c r="G30" s="156"/>
      <c r="H30" s="156"/>
      <c r="I30" s="156"/>
      <c r="J30" s="156"/>
      <c r="K30" s="156"/>
      <c r="L30" s="156"/>
      <c r="M30" s="156"/>
      <c r="N30" s="46"/>
      <c r="O30" s="46"/>
      <c r="P30" s="46"/>
      <c r="Q30" s="60"/>
      <c r="R30" s="51"/>
      <c r="S30" s="51"/>
      <c r="T30" s="52"/>
    </row>
    <row r="31" spans="2:20" x14ac:dyDescent="0.25">
      <c r="B31" s="11"/>
      <c r="C31" s="156"/>
      <c r="D31" s="156"/>
      <c r="E31" s="156"/>
      <c r="R31" s="52"/>
      <c r="S31" s="52"/>
      <c r="T31" s="52"/>
    </row>
    <row r="32" spans="2:20" x14ac:dyDescent="0.25">
      <c r="B32" s="12"/>
      <c r="C32" s="13"/>
      <c r="D32" s="13"/>
      <c r="E32" s="41"/>
      <c r="F32" s="15"/>
      <c r="G32" s="15"/>
      <c r="H32" s="15"/>
      <c r="I32" s="15"/>
      <c r="J32" s="15"/>
      <c r="K32" s="15"/>
      <c r="L32" s="16"/>
      <c r="M32" s="20"/>
      <c r="N32" s="18"/>
      <c r="O32" s="18"/>
      <c r="P32" s="18"/>
    </row>
    <row r="33" spans="2:16" x14ac:dyDescent="0.25">
      <c r="B33" s="12"/>
      <c r="C33" s="13"/>
      <c r="D33" s="13"/>
      <c r="E33" s="41"/>
      <c r="F33" s="15"/>
      <c r="G33" s="15"/>
      <c r="H33" s="15"/>
      <c r="I33" s="15"/>
      <c r="J33" s="15"/>
      <c r="K33" s="15"/>
      <c r="L33" s="16"/>
      <c r="M33" s="20"/>
      <c r="N33" s="18"/>
      <c r="O33" s="18"/>
      <c r="P33" s="18"/>
    </row>
    <row r="34" spans="2:16" x14ac:dyDescent="0.25">
      <c r="B34" s="12"/>
      <c r="C34" s="13"/>
      <c r="D34" s="13"/>
      <c r="E34" s="41"/>
      <c r="F34" s="15"/>
      <c r="G34" s="15"/>
      <c r="H34" s="15"/>
      <c r="I34" s="15"/>
      <c r="J34" s="15"/>
      <c r="K34" s="15"/>
      <c r="L34" s="16"/>
      <c r="M34" s="20"/>
      <c r="N34" s="18"/>
      <c r="O34" s="18"/>
      <c r="P34" s="18"/>
    </row>
    <row r="35" spans="2:16" x14ac:dyDescent="0.25">
      <c r="B35" s="12"/>
      <c r="C35" s="13"/>
      <c r="D35" s="13"/>
      <c r="E35" s="41"/>
      <c r="F35" s="15"/>
      <c r="G35" s="15"/>
      <c r="H35" s="15"/>
      <c r="I35" s="15"/>
      <c r="J35" s="15"/>
      <c r="K35" s="15"/>
      <c r="L35" s="16"/>
      <c r="M35" s="20"/>
      <c r="N35" s="18"/>
      <c r="O35" s="18"/>
      <c r="P35" s="18"/>
    </row>
  </sheetData>
  <mergeCells count="7">
    <mergeCell ref="B19:F19"/>
    <mergeCell ref="B24:H24"/>
    <mergeCell ref="Q1:S1"/>
    <mergeCell ref="Q2:S2"/>
    <mergeCell ref="B14:F14"/>
    <mergeCell ref="B16:F16"/>
    <mergeCell ref="B18:F18"/>
  </mergeCells>
  <hyperlinks>
    <hyperlink ref="B19" r:id="rId1" xr:uid="{00000000-0004-0000-3200-000000000000}"/>
  </hyperlinks>
  <printOptions horizontalCentered="1" gridLines="1"/>
  <pageMargins left="0" right="0" top="0.75" bottom="0.75" header="0.3" footer="0.3"/>
  <pageSetup scale="49" orientation="landscape"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50"/>
  <sheetViews>
    <sheetView topLeftCell="J1" zoomScale="90" zoomScaleNormal="90" workbookViewId="0">
      <selection activeCell="R8" sqref="R8"/>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8.5703125" style="2"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6.85546875" style="2" customWidth="1"/>
    <col min="13" max="13" width="13.28515625" style="2" bestFit="1" customWidth="1"/>
    <col min="14" max="14" width="13.7109375" style="2" customWidth="1"/>
    <col min="15" max="15" width="14.42578125" style="2" customWidth="1"/>
    <col min="16" max="16" width="3.140625" style="2" customWidth="1"/>
    <col min="17" max="17" width="14.7109375" style="2" customWidth="1"/>
    <col min="18" max="18" width="14.140625" style="2" customWidth="1"/>
    <col min="19" max="19" width="16.7109375" style="2" customWidth="1"/>
    <col min="20" max="16384" width="9.140625" style="2"/>
  </cols>
  <sheetData>
    <row r="1" spans="1:20" ht="15.6" customHeight="1" x14ac:dyDescent="0.25">
      <c r="B1" s="1" t="s">
        <v>175</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72</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32.450000000000003" customHeight="1" x14ac:dyDescent="0.25">
      <c r="B7" s="2" t="s">
        <v>129</v>
      </c>
      <c r="C7" s="99" t="s">
        <v>123</v>
      </c>
      <c r="D7" s="97" t="s">
        <v>251</v>
      </c>
      <c r="E7" s="2" t="s">
        <v>216</v>
      </c>
      <c r="F7" s="2" t="s">
        <v>7</v>
      </c>
      <c r="G7" s="195">
        <v>2.81E-2</v>
      </c>
      <c r="H7" s="195">
        <v>0.1641</v>
      </c>
      <c r="I7" s="196">
        <v>44012</v>
      </c>
      <c r="J7" s="196">
        <v>44013</v>
      </c>
      <c r="K7" s="196">
        <v>43282</v>
      </c>
      <c r="L7" s="197" t="s">
        <v>217</v>
      </c>
      <c r="M7" s="73">
        <v>391620.65</v>
      </c>
      <c r="N7" s="73"/>
      <c r="O7" s="70">
        <f>M7+N7</f>
        <v>391620.65</v>
      </c>
      <c r="P7" s="42"/>
      <c r="Q7" s="43">
        <v>391620.65</v>
      </c>
      <c r="R7" s="70">
        <v>0</v>
      </c>
      <c r="S7" s="71">
        <f>Q7+R7</f>
        <v>391620.65</v>
      </c>
    </row>
    <row r="8" spans="1:20" ht="30" customHeight="1" x14ac:dyDescent="0.25">
      <c r="B8" s="2" t="s">
        <v>131</v>
      </c>
      <c r="C8" s="99" t="s">
        <v>132</v>
      </c>
      <c r="D8" s="97" t="s">
        <v>253</v>
      </c>
      <c r="E8" s="2" t="s">
        <v>219</v>
      </c>
      <c r="F8" s="2" t="s">
        <v>7</v>
      </c>
      <c r="G8" s="195">
        <f t="shared" ref="G8:L8" si="0">+G7</f>
        <v>2.81E-2</v>
      </c>
      <c r="H8" s="195">
        <f t="shared" si="0"/>
        <v>0.1641</v>
      </c>
      <c r="I8" s="196">
        <f t="shared" si="0"/>
        <v>44012</v>
      </c>
      <c r="J8" s="196">
        <f t="shared" si="0"/>
        <v>44013</v>
      </c>
      <c r="K8" s="196">
        <f t="shared" si="0"/>
        <v>43282</v>
      </c>
      <c r="L8" s="197" t="str">
        <f t="shared" si="0"/>
        <v>07/01/19 - 06/30/20</v>
      </c>
      <c r="M8" s="73">
        <v>4827.5</v>
      </c>
      <c r="N8" s="73"/>
      <c r="O8" s="70">
        <f>M8+N8</f>
        <v>4827.5</v>
      </c>
      <c r="P8" s="42"/>
      <c r="Q8" s="43">
        <v>4827.2</v>
      </c>
      <c r="R8" s="70"/>
      <c r="S8" s="71">
        <f>Q8+R8</f>
        <v>4827.2</v>
      </c>
    </row>
    <row r="9" spans="1:20" x14ac:dyDescent="0.25">
      <c r="C9" s="97"/>
      <c r="D9" s="97"/>
      <c r="G9" s="212"/>
      <c r="H9" s="195" t="s">
        <v>100</v>
      </c>
      <c r="I9" s="196"/>
      <c r="J9" s="196"/>
      <c r="K9" s="196"/>
      <c r="L9" s="197"/>
      <c r="M9" s="25"/>
      <c r="N9" s="25"/>
      <c r="O9" s="25"/>
      <c r="P9" s="29"/>
      <c r="Q9" s="25"/>
      <c r="R9" s="25"/>
      <c r="S9" s="26"/>
    </row>
    <row r="10" spans="1:20" x14ac:dyDescent="0.25">
      <c r="B10" s="29"/>
      <c r="C10" s="96"/>
      <c r="D10" s="96"/>
      <c r="I10" s="121"/>
      <c r="J10" s="121"/>
      <c r="K10" s="121"/>
      <c r="L10" s="5" t="s">
        <v>38</v>
      </c>
      <c r="M10" s="69">
        <f>SUM(M7:M9)</f>
        <v>396448.15</v>
      </c>
      <c r="N10" s="69">
        <f t="shared" ref="N10:O10" si="1">SUM(N7:N9)</f>
        <v>0</v>
      </c>
      <c r="O10" s="69">
        <f t="shared" si="1"/>
        <v>396448.15</v>
      </c>
      <c r="P10" s="69"/>
      <c r="Q10" s="69">
        <f t="shared" ref="Q10:S10" si="2">SUM(Q7:Q9)</f>
        <v>396447.85000000003</v>
      </c>
      <c r="R10" s="69">
        <f t="shared" si="2"/>
        <v>0</v>
      </c>
      <c r="S10" s="23">
        <f t="shared" si="2"/>
        <v>396447.85000000003</v>
      </c>
    </row>
    <row r="11" spans="1:20" x14ac:dyDescent="0.25">
      <c r="B11" s="29"/>
      <c r="C11" s="96"/>
      <c r="D11" s="96"/>
      <c r="I11" s="121"/>
      <c r="J11" s="121"/>
      <c r="K11" s="121"/>
      <c r="L11" s="5"/>
      <c r="M11" s="69"/>
      <c r="N11" s="69"/>
      <c r="O11" s="69"/>
      <c r="P11" s="69"/>
      <c r="Q11" s="69"/>
      <c r="R11" s="69"/>
      <c r="S11" s="71"/>
    </row>
    <row r="12" spans="1:20" x14ac:dyDescent="0.25">
      <c r="C12" s="96"/>
      <c r="D12" s="96"/>
      <c r="L12" s="5"/>
      <c r="M12" s="69"/>
      <c r="N12" s="69"/>
      <c r="O12" s="69"/>
      <c r="Q12" s="69"/>
      <c r="R12" s="69"/>
      <c r="S12" s="71"/>
    </row>
    <row r="13" spans="1:20" x14ac:dyDescent="0.25">
      <c r="B13" s="8" t="s">
        <v>126</v>
      </c>
      <c r="C13" s="96"/>
      <c r="D13" s="96"/>
      <c r="L13" s="5"/>
      <c r="M13" s="69"/>
      <c r="N13" s="69"/>
      <c r="O13" s="69"/>
      <c r="Q13" s="69"/>
      <c r="R13" s="69"/>
      <c r="S13" s="71"/>
    </row>
    <row r="14" spans="1:20" ht="33"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45.75" customHeight="1" x14ac:dyDescent="0.25">
      <c r="B16" s="279" t="s">
        <v>130</v>
      </c>
      <c r="C16" s="279"/>
      <c r="D16" s="279"/>
      <c r="E16" s="279"/>
      <c r="F16" s="279"/>
      <c r="G16" s="122"/>
      <c r="H16" s="122"/>
      <c r="I16" s="116"/>
      <c r="L16" s="5"/>
      <c r="M16" s="69"/>
      <c r="N16" s="69"/>
      <c r="O16" s="69"/>
      <c r="Q16" s="69"/>
      <c r="R16" s="69"/>
      <c r="S16" s="71"/>
    </row>
    <row r="17" spans="2:20" x14ac:dyDescent="0.25">
      <c r="B17" s="113"/>
      <c r="C17" s="113"/>
      <c r="D17" s="113"/>
      <c r="E17" s="113"/>
      <c r="F17" s="113"/>
      <c r="G17" s="122"/>
      <c r="H17" s="122"/>
      <c r="I17" s="116"/>
      <c r="L17" s="5"/>
      <c r="M17" s="69"/>
      <c r="N17" s="69"/>
      <c r="O17" s="69"/>
      <c r="Q17" s="69"/>
      <c r="R17" s="69"/>
      <c r="S17" s="71"/>
    </row>
    <row r="18" spans="2:20" ht="31.5" customHeight="1" x14ac:dyDescent="0.25">
      <c r="B18" s="279" t="s">
        <v>164</v>
      </c>
      <c r="C18" s="279"/>
      <c r="D18" s="279"/>
      <c r="E18" s="279"/>
      <c r="F18" s="279"/>
      <c r="G18" s="203"/>
      <c r="H18" s="203"/>
      <c r="I18" s="203"/>
      <c r="L18" s="5"/>
      <c r="M18" s="69"/>
      <c r="N18" s="69"/>
      <c r="O18" s="69"/>
      <c r="Q18" s="69"/>
      <c r="R18" s="69"/>
      <c r="S18" s="71"/>
    </row>
    <row r="19" spans="2:20" ht="15" customHeight="1" x14ac:dyDescent="0.25">
      <c r="B19" s="287" t="s">
        <v>163</v>
      </c>
      <c r="C19" s="279"/>
      <c r="D19" s="279"/>
      <c r="E19" s="279"/>
      <c r="F19" s="279"/>
      <c r="G19" s="203"/>
      <c r="H19" s="203"/>
      <c r="I19" s="203"/>
      <c r="L19" s="5"/>
      <c r="M19" s="69"/>
      <c r="N19" s="69"/>
      <c r="O19" s="69"/>
      <c r="Q19" s="69"/>
      <c r="R19" s="69"/>
      <c r="S19" s="71"/>
    </row>
    <row r="20" spans="2:20" ht="15" customHeight="1" x14ac:dyDescent="0.25">
      <c r="B20" s="205"/>
      <c r="C20" s="205"/>
      <c r="D20" s="205"/>
      <c r="E20" s="205"/>
      <c r="F20" s="205"/>
      <c r="G20" s="205"/>
      <c r="H20" s="205"/>
      <c r="I20" s="205"/>
      <c r="L20" s="5"/>
      <c r="M20" s="69"/>
      <c r="N20" s="69"/>
      <c r="O20" s="69"/>
      <c r="Q20" s="69"/>
      <c r="R20" s="69"/>
      <c r="S20" s="71"/>
    </row>
    <row r="21" spans="2:20" x14ac:dyDescent="0.25">
      <c r="B21" s="7" t="s">
        <v>109</v>
      </c>
      <c r="C21" s="106" t="s">
        <v>112</v>
      </c>
      <c r="D21" s="106" t="s">
        <v>113</v>
      </c>
      <c r="E21" s="113"/>
      <c r="F21" s="113"/>
      <c r="G21" s="122"/>
      <c r="H21" s="122"/>
      <c r="I21" s="116"/>
      <c r="L21" s="5"/>
      <c r="M21" s="69"/>
      <c r="N21" s="69"/>
      <c r="O21" s="69"/>
      <c r="Q21" s="69"/>
      <c r="R21" s="69"/>
      <c r="S21" s="71"/>
    </row>
    <row r="22" spans="2:20" x14ac:dyDescent="0.25">
      <c r="C22" s="96"/>
      <c r="D22" s="96"/>
      <c r="E22" s="113"/>
      <c r="F22" s="113"/>
      <c r="G22" s="122"/>
      <c r="H22" s="122"/>
      <c r="I22" s="116"/>
      <c r="L22" s="5"/>
      <c r="M22" s="69"/>
      <c r="N22" s="69"/>
      <c r="O22" s="69"/>
      <c r="Q22" s="69"/>
      <c r="R22" s="69"/>
      <c r="S22" s="71"/>
    </row>
    <row r="23" spans="2:20" x14ac:dyDescent="0.25">
      <c r="B23" s="2" t="s">
        <v>111</v>
      </c>
      <c r="C23" s="96" t="s">
        <v>114</v>
      </c>
      <c r="D23" s="96" t="s">
        <v>120</v>
      </c>
      <c r="L23" s="5"/>
      <c r="M23" s="69"/>
      <c r="N23" s="69"/>
      <c r="O23" s="69"/>
      <c r="Q23" s="69"/>
      <c r="R23" s="69"/>
      <c r="S23" s="71"/>
    </row>
    <row r="24" spans="2:20" x14ac:dyDescent="0.25">
      <c r="B24" s="2" t="s">
        <v>100</v>
      </c>
      <c r="C24" s="96"/>
      <c r="D24" s="96"/>
      <c r="L24" s="5"/>
      <c r="M24" s="69"/>
      <c r="N24" s="69"/>
      <c r="O24" s="69"/>
      <c r="Q24" s="69"/>
      <c r="R24" s="69"/>
      <c r="S24" s="71"/>
    </row>
    <row r="25" spans="2:20" ht="15.75" x14ac:dyDescent="0.25">
      <c r="B25" s="206"/>
      <c r="C25" s="96"/>
      <c r="D25" s="96"/>
      <c r="L25" s="5"/>
      <c r="M25" s="69"/>
      <c r="N25" s="69"/>
      <c r="O25" s="69"/>
      <c r="Q25" s="69"/>
      <c r="R25" s="69"/>
      <c r="S25" s="71"/>
    </row>
    <row r="26" spans="2:20" x14ac:dyDescent="0.25">
      <c r="B26" s="274" t="s">
        <v>231</v>
      </c>
      <c r="C26" s="274"/>
      <c r="D26" s="274"/>
      <c r="E26" s="274"/>
      <c r="F26" s="274"/>
      <c r="G26" s="274"/>
      <c r="H26" s="274"/>
      <c r="L26" s="5"/>
      <c r="M26" s="69"/>
      <c r="N26" s="69"/>
      <c r="O26" s="69"/>
      <c r="Q26" s="69"/>
      <c r="R26" s="69"/>
      <c r="S26" s="71"/>
    </row>
    <row r="27" spans="2:20" x14ac:dyDescent="0.25">
      <c r="B27" s="254" t="s">
        <v>230</v>
      </c>
      <c r="C27" s="96"/>
      <c r="D27" s="96"/>
      <c r="L27" s="5"/>
      <c r="M27" s="69"/>
      <c r="N27" s="69"/>
      <c r="O27" s="69"/>
      <c r="Q27" s="69"/>
      <c r="R27" s="69"/>
      <c r="S27" s="71"/>
    </row>
    <row r="28" spans="2:20" ht="15" customHeight="1" x14ac:dyDescent="0.25">
      <c r="B28" s="10"/>
      <c r="C28" s="10"/>
      <c r="D28" s="10"/>
      <c r="E28" s="10"/>
      <c r="F28" s="10"/>
      <c r="G28" s="10"/>
      <c r="H28" s="10"/>
      <c r="I28" s="10"/>
      <c r="J28" s="10"/>
      <c r="K28" s="10"/>
      <c r="L28" s="10"/>
      <c r="M28" s="10"/>
      <c r="N28" s="29"/>
      <c r="O28" s="29"/>
      <c r="P28" s="29"/>
      <c r="Q28" s="29"/>
      <c r="R28" s="29"/>
      <c r="S28" s="27"/>
    </row>
    <row r="29" spans="2:20" ht="15" customHeight="1" x14ac:dyDescent="0.25">
      <c r="N29" s="114"/>
      <c r="O29" s="114"/>
      <c r="P29" s="114"/>
      <c r="Q29" s="174" t="s">
        <v>90</v>
      </c>
      <c r="R29" s="171"/>
      <c r="S29" s="172"/>
    </row>
    <row r="30" spans="2:20" ht="15" customHeight="1" x14ac:dyDescent="0.25">
      <c r="B30" s="17" t="s">
        <v>39</v>
      </c>
      <c r="C30" s="100" t="s">
        <v>2</v>
      </c>
      <c r="D30" s="100"/>
      <c r="E30" s="100" t="s">
        <v>34</v>
      </c>
      <c r="F30" s="100" t="s">
        <v>35</v>
      </c>
      <c r="G30" s="125"/>
      <c r="H30" s="125"/>
      <c r="I30" s="119"/>
      <c r="J30" s="100"/>
      <c r="K30" s="100"/>
      <c r="L30" s="100" t="s">
        <v>36</v>
      </c>
      <c r="M30" s="100" t="s">
        <v>37</v>
      </c>
      <c r="N30" s="48"/>
      <c r="O30" s="48"/>
      <c r="P30" s="48"/>
      <c r="Q30" s="55" t="s">
        <v>88</v>
      </c>
      <c r="R30" s="53"/>
      <c r="S30" s="54"/>
      <c r="T30" s="52"/>
    </row>
    <row r="31" spans="2:20" x14ac:dyDescent="0.25">
      <c r="B31" s="66"/>
      <c r="C31" s="9"/>
      <c r="D31" s="9"/>
      <c r="E31" s="9"/>
      <c r="F31" s="9"/>
      <c r="G31" s="9"/>
      <c r="H31" s="9"/>
      <c r="I31" s="9"/>
      <c r="J31" s="9"/>
      <c r="K31" s="9"/>
      <c r="L31" s="9"/>
      <c r="M31" s="9"/>
      <c r="N31" s="46"/>
      <c r="O31" s="46"/>
      <c r="P31" s="46"/>
      <c r="Q31" s="60"/>
      <c r="R31" s="51"/>
      <c r="S31" s="51"/>
      <c r="T31" s="52"/>
    </row>
    <row r="32" spans="2:20" x14ac:dyDescent="0.25">
      <c r="B32" s="66"/>
      <c r="C32" s="9"/>
      <c r="D32" s="9"/>
      <c r="E32" s="9"/>
      <c r="F32" s="9"/>
      <c r="G32" s="9"/>
      <c r="H32" s="9"/>
      <c r="I32" s="9"/>
      <c r="J32" s="9"/>
      <c r="K32" s="9"/>
      <c r="L32" s="9"/>
      <c r="M32" s="9"/>
      <c r="N32" s="46"/>
      <c r="O32" s="46"/>
      <c r="P32" s="46"/>
      <c r="R32" s="52"/>
      <c r="S32" s="52"/>
      <c r="T32" s="52"/>
    </row>
    <row r="33" spans="2:20" x14ac:dyDescent="0.25">
      <c r="B33" s="12"/>
      <c r="C33" s="13"/>
      <c r="D33" s="13"/>
      <c r="E33" s="41"/>
      <c r="F33" s="15"/>
      <c r="G33" s="15"/>
      <c r="H33" s="15"/>
      <c r="I33" s="15"/>
      <c r="J33" s="15"/>
      <c r="K33" s="15"/>
      <c r="L33" s="16"/>
      <c r="M33" s="20"/>
      <c r="N33" s="18"/>
      <c r="O33" s="18"/>
      <c r="P33" s="18"/>
      <c r="Q33" s="52"/>
      <c r="R33" s="52"/>
      <c r="S33" s="52"/>
      <c r="T33" s="52"/>
    </row>
    <row r="34" spans="2:20" x14ac:dyDescent="0.25">
      <c r="B34" s="12"/>
      <c r="C34" s="13"/>
      <c r="D34" s="13"/>
      <c r="E34" s="41"/>
      <c r="F34" s="15"/>
      <c r="G34" s="15"/>
      <c r="H34" s="15"/>
      <c r="I34" s="15"/>
      <c r="J34" s="15"/>
      <c r="K34" s="15"/>
      <c r="L34" s="16"/>
      <c r="M34" s="20"/>
      <c r="N34" s="18"/>
      <c r="O34" s="18"/>
      <c r="P34" s="18"/>
      <c r="Q34" s="52"/>
      <c r="R34" s="52"/>
      <c r="S34" s="52"/>
      <c r="T34" s="52"/>
    </row>
    <row r="35" spans="2:20" x14ac:dyDescent="0.25">
      <c r="B35" s="12"/>
      <c r="C35" s="13"/>
      <c r="D35" s="13"/>
      <c r="E35" s="41"/>
      <c r="F35" s="15"/>
      <c r="G35" s="15"/>
      <c r="H35" s="15"/>
      <c r="I35" s="15"/>
      <c r="J35" s="15"/>
      <c r="K35" s="15"/>
      <c r="L35" s="16"/>
      <c r="M35" s="20"/>
      <c r="N35" s="18"/>
      <c r="O35" s="18"/>
      <c r="P35" s="18"/>
      <c r="Q35" s="52"/>
      <c r="R35" s="52"/>
      <c r="S35" s="52"/>
      <c r="T35" s="52"/>
    </row>
    <row r="36" spans="2:20" x14ac:dyDescent="0.25">
      <c r="B36" s="12"/>
      <c r="C36" s="13"/>
      <c r="D36" s="13"/>
      <c r="E36" s="41"/>
      <c r="F36" s="15"/>
      <c r="G36" s="15"/>
      <c r="H36" s="15"/>
      <c r="I36" s="15"/>
      <c r="J36" s="15"/>
      <c r="K36" s="15"/>
      <c r="L36" s="16"/>
      <c r="M36" s="20"/>
      <c r="N36" s="18"/>
      <c r="O36" s="18"/>
      <c r="P36" s="18"/>
      <c r="T36" s="52"/>
    </row>
    <row r="37" spans="2:20" ht="15" customHeight="1" x14ac:dyDescent="0.25">
      <c r="B37" s="12"/>
      <c r="C37" s="13"/>
      <c r="D37" s="13"/>
      <c r="E37" s="41"/>
      <c r="F37" s="15"/>
      <c r="G37" s="15"/>
      <c r="H37" s="15"/>
      <c r="I37" s="15"/>
      <c r="J37" s="15"/>
      <c r="K37" s="15"/>
      <c r="L37" s="16"/>
      <c r="M37" s="20"/>
      <c r="N37" s="18"/>
      <c r="O37" s="18"/>
      <c r="P37" s="18"/>
    </row>
    <row r="38" spans="2:20" x14ac:dyDescent="0.25">
      <c r="B38" s="36"/>
      <c r="C38" s="40"/>
      <c r="D38" s="40"/>
      <c r="E38" s="41"/>
      <c r="F38" s="38"/>
      <c r="G38" s="38"/>
      <c r="H38" s="38"/>
      <c r="I38" s="38"/>
      <c r="J38" s="38"/>
      <c r="K38" s="38"/>
      <c r="L38" s="39"/>
      <c r="M38" s="34"/>
      <c r="N38" s="109"/>
      <c r="O38" s="29"/>
      <c r="P38" s="29"/>
    </row>
    <row r="39" spans="2:20" x14ac:dyDescent="0.25">
      <c r="C39" s="40"/>
      <c r="D39" s="40"/>
      <c r="E39" s="41"/>
      <c r="F39" s="72"/>
      <c r="G39" s="72"/>
      <c r="H39" s="72"/>
      <c r="I39" s="72"/>
      <c r="J39" s="72"/>
      <c r="K39" s="72"/>
      <c r="L39" s="33"/>
      <c r="M39" s="31"/>
      <c r="N39" s="109"/>
    </row>
    <row r="40" spans="2:20" x14ac:dyDescent="0.25">
      <c r="C40" s="40"/>
      <c r="D40" s="40"/>
      <c r="E40" s="41"/>
      <c r="F40" s="72"/>
      <c r="G40" s="72"/>
      <c r="H40" s="72"/>
      <c r="I40" s="72"/>
      <c r="J40" s="72"/>
      <c r="K40" s="72"/>
      <c r="L40" s="33"/>
      <c r="M40" s="31"/>
      <c r="N40" s="110"/>
    </row>
    <row r="41" spans="2:20" x14ac:dyDescent="0.25">
      <c r="C41" s="40"/>
      <c r="D41" s="40"/>
      <c r="E41" s="41"/>
      <c r="F41" s="72"/>
      <c r="G41" s="72"/>
      <c r="H41" s="72"/>
      <c r="I41" s="72"/>
      <c r="J41" s="72"/>
      <c r="K41" s="72"/>
      <c r="L41" s="33"/>
      <c r="M41" s="35"/>
      <c r="N41" s="37"/>
      <c r="O41" s="37"/>
      <c r="P41" s="29"/>
    </row>
    <row r="42" spans="2:20" ht="15" customHeight="1" x14ac:dyDescent="0.25">
      <c r="B42" s="36"/>
      <c r="C42" s="40"/>
      <c r="D42" s="40"/>
      <c r="E42" s="41"/>
      <c r="F42" s="38"/>
      <c r="G42" s="38"/>
      <c r="H42" s="38"/>
      <c r="I42" s="38"/>
      <c r="J42" s="38"/>
      <c r="K42" s="38"/>
      <c r="L42" s="33"/>
      <c r="M42" s="31"/>
      <c r="N42" s="103"/>
      <c r="O42" s="103"/>
      <c r="P42" s="29"/>
    </row>
    <row r="43" spans="2:20" x14ac:dyDescent="0.25">
      <c r="B43" s="36"/>
      <c r="C43" s="40"/>
      <c r="D43" s="40"/>
      <c r="E43" s="41"/>
      <c r="F43" s="38"/>
      <c r="G43" s="38"/>
      <c r="H43" s="38"/>
      <c r="I43" s="38"/>
      <c r="J43" s="38"/>
      <c r="K43" s="38"/>
      <c r="L43" s="33"/>
      <c r="M43" s="31"/>
      <c r="N43" s="103"/>
      <c r="O43" s="103"/>
      <c r="P43" s="29"/>
    </row>
    <row r="44" spans="2:20" x14ac:dyDescent="0.25">
      <c r="B44" s="36"/>
      <c r="C44" s="40"/>
      <c r="D44" s="40"/>
      <c r="E44" s="41"/>
      <c r="F44" s="38"/>
      <c r="G44" s="38"/>
      <c r="H44" s="38"/>
      <c r="I44" s="38"/>
      <c r="J44" s="38"/>
      <c r="K44" s="38"/>
      <c r="L44" s="33"/>
      <c r="M44" s="31"/>
      <c r="N44" s="103"/>
      <c r="O44" s="103"/>
      <c r="P44" s="29"/>
    </row>
    <row r="45" spans="2:20" ht="16.5" customHeight="1" x14ac:dyDescent="0.25">
      <c r="B45" s="36"/>
      <c r="C45" s="40"/>
      <c r="D45" s="40"/>
      <c r="E45" s="41"/>
      <c r="F45" s="38"/>
      <c r="G45" s="38"/>
      <c r="H45" s="38"/>
      <c r="I45" s="38"/>
      <c r="J45" s="38"/>
      <c r="K45" s="38"/>
      <c r="L45" s="39"/>
      <c r="M45" s="20"/>
      <c r="N45" s="103"/>
      <c r="O45" s="103"/>
      <c r="P45" s="29"/>
    </row>
    <row r="46" spans="2:20" ht="15" hidden="1" customHeight="1" x14ac:dyDescent="0.25"/>
    <row r="47" spans="2:20" ht="15" customHeight="1" x14ac:dyDescent="0.25">
      <c r="E47" s="21"/>
      <c r="F47" s="107"/>
      <c r="G47" s="107"/>
      <c r="H47" s="107"/>
      <c r="I47" s="107"/>
      <c r="J47" s="107"/>
      <c r="K47" s="107"/>
    </row>
    <row r="50" ht="15" customHeight="1" x14ac:dyDescent="0.25"/>
  </sheetData>
  <mergeCells count="7">
    <mergeCell ref="B26:H26"/>
    <mergeCell ref="B19:F19"/>
    <mergeCell ref="Q2:S2"/>
    <mergeCell ref="Q1:S1"/>
    <mergeCell ref="B14:F14"/>
    <mergeCell ref="B16:F16"/>
    <mergeCell ref="B18:F18"/>
  </mergeCells>
  <hyperlinks>
    <hyperlink ref="B19" r:id="rId1" xr:uid="{00000000-0004-0000-0500-000000000000}"/>
  </hyperlinks>
  <printOptions horizontalCentered="1" gridLines="1"/>
  <pageMargins left="0" right="0" top="0.75" bottom="0.75" header="0.3" footer="0.3"/>
  <pageSetup scale="53" orientation="landscape"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50"/>
  <sheetViews>
    <sheetView topLeftCell="J1" zoomScale="90" zoomScaleNormal="90" workbookViewId="0">
      <selection activeCell="Q7" sqref="Q7"/>
    </sheetView>
  </sheetViews>
  <sheetFormatPr defaultColWidth="9.140625" defaultRowHeight="15" x14ac:dyDescent="0.25"/>
  <cols>
    <col min="1" max="1" width="7.5703125" style="2" hidden="1" customWidth="1"/>
    <col min="2" max="2" width="53.28515625" style="2" customWidth="1"/>
    <col min="3" max="3" width="24.5703125" style="2" customWidth="1"/>
    <col min="4" max="4" width="13.7109375" style="2" customWidth="1"/>
    <col min="5" max="5" width="17.85546875" style="2" customWidth="1"/>
    <col min="6" max="6" width="21.42578125" style="2" customWidth="1"/>
    <col min="7" max="7" width="10.140625" style="2" customWidth="1"/>
    <col min="8" max="8" width="14.42578125" style="2" customWidth="1"/>
    <col min="9" max="9" width="13.28515625" style="2" customWidth="1"/>
    <col min="10" max="10" width="14.7109375" style="2" customWidth="1"/>
    <col min="11" max="11" width="10.42578125"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4" style="2" customWidth="1"/>
    <col min="18" max="18" width="14.140625" style="2" customWidth="1"/>
    <col min="19" max="19" width="16.7109375" style="2" customWidth="1"/>
    <col min="20" max="16384" width="9.140625" style="2"/>
  </cols>
  <sheetData>
    <row r="1" spans="1:20" ht="18" customHeight="1" x14ac:dyDescent="0.25">
      <c r="B1" s="1" t="s">
        <v>43</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64</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4.75" customHeight="1" x14ac:dyDescent="0.25">
      <c r="A7" s="2">
        <v>4201</v>
      </c>
      <c r="B7" s="2" t="s">
        <v>8</v>
      </c>
      <c r="C7" s="96" t="s">
        <v>106</v>
      </c>
      <c r="D7" s="96" t="s">
        <v>246</v>
      </c>
      <c r="E7" s="2" t="s">
        <v>215</v>
      </c>
      <c r="F7" s="2" t="s">
        <v>7</v>
      </c>
      <c r="G7" s="195">
        <v>2.81E-2</v>
      </c>
      <c r="H7" s="195">
        <v>0.1641</v>
      </c>
      <c r="I7" s="196">
        <v>44012</v>
      </c>
      <c r="J7" s="196">
        <v>44013</v>
      </c>
      <c r="K7" s="196">
        <v>43647</v>
      </c>
      <c r="L7" s="197" t="s">
        <v>217</v>
      </c>
      <c r="M7" s="68">
        <v>334202.2</v>
      </c>
      <c r="N7" s="217"/>
      <c r="O7" s="70">
        <f>M7+N7</f>
        <v>334202.2</v>
      </c>
      <c r="P7" s="70"/>
      <c r="Q7" s="70">
        <f>68187.54+85650.56+63588.92+51465.86+12613.31+47520.61</f>
        <v>329026.79999999993</v>
      </c>
      <c r="R7" s="70"/>
      <c r="S7" s="71">
        <f>Q7+R7</f>
        <v>329026.79999999993</v>
      </c>
    </row>
    <row r="8" spans="1:20" ht="30" hidden="1" customHeight="1" x14ac:dyDescent="0.25">
      <c r="A8" s="2">
        <v>4253</v>
      </c>
      <c r="B8" s="2" t="s">
        <v>129</v>
      </c>
      <c r="C8" s="99" t="s">
        <v>123</v>
      </c>
      <c r="D8" s="97" t="s">
        <v>180</v>
      </c>
      <c r="E8" s="2" t="s">
        <v>216</v>
      </c>
      <c r="F8" s="2" t="s">
        <v>7</v>
      </c>
      <c r="G8" s="195">
        <f>+G7</f>
        <v>2.81E-2</v>
      </c>
      <c r="H8" s="195">
        <f>+H7</f>
        <v>0.1641</v>
      </c>
      <c r="I8" s="196">
        <f>+I7</f>
        <v>44012</v>
      </c>
      <c r="J8" s="196">
        <f t="shared" ref="J8:L8" si="0">+J7</f>
        <v>44013</v>
      </c>
      <c r="K8" s="196">
        <f t="shared" si="0"/>
        <v>43647</v>
      </c>
      <c r="L8" s="198" t="str">
        <f t="shared" si="0"/>
        <v>07/01/19 - 06/30/20</v>
      </c>
      <c r="M8" s="68"/>
      <c r="N8" s="70">
        <v>0</v>
      </c>
      <c r="O8" s="70">
        <f>M8+N8</f>
        <v>0</v>
      </c>
      <c r="P8" s="70"/>
      <c r="Q8" s="70"/>
      <c r="R8" s="70">
        <v>0</v>
      </c>
      <c r="S8" s="71">
        <f>Q8+R8</f>
        <v>0</v>
      </c>
    </row>
    <row r="9" spans="1:20" ht="30" customHeight="1" x14ac:dyDescent="0.25">
      <c r="B9" s="2" t="s">
        <v>242</v>
      </c>
      <c r="C9" s="248" t="s">
        <v>239</v>
      </c>
      <c r="D9" s="209" t="s">
        <v>240</v>
      </c>
      <c r="E9" s="2" t="s">
        <v>241</v>
      </c>
      <c r="F9" s="2" t="s">
        <v>7</v>
      </c>
      <c r="G9" s="195">
        <f>+G8</f>
        <v>2.81E-2</v>
      </c>
      <c r="H9" s="195">
        <f>+H8</f>
        <v>0.1641</v>
      </c>
      <c r="I9" s="196">
        <v>43941</v>
      </c>
      <c r="J9" s="196">
        <v>43971</v>
      </c>
      <c r="K9" s="196">
        <v>43234</v>
      </c>
      <c r="L9" s="197" t="s">
        <v>250</v>
      </c>
      <c r="M9" s="68">
        <v>26375</v>
      </c>
      <c r="N9" s="70">
        <v>5215</v>
      </c>
      <c r="O9" s="70">
        <f>M9+N9</f>
        <v>31590</v>
      </c>
      <c r="P9" s="70"/>
      <c r="Q9" s="70">
        <f>26375+5215</f>
        <v>31590</v>
      </c>
      <c r="R9" s="70"/>
      <c r="S9" s="71">
        <f>Q9+R9</f>
        <v>31590</v>
      </c>
    </row>
    <row r="10" spans="1:20" ht="16.149999999999999" customHeight="1" x14ac:dyDescent="0.25">
      <c r="C10" s="99"/>
      <c r="D10" s="209"/>
      <c r="G10" s="195"/>
      <c r="H10" s="195"/>
      <c r="I10" s="196"/>
      <c r="J10" s="196"/>
      <c r="K10" s="196"/>
      <c r="L10" s="197"/>
      <c r="M10" s="25"/>
      <c r="N10" s="25"/>
      <c r="O10" s="218"/>
      <c r="P10" s="29"/>
      <c r="Q10" s="25"/>
      <c r="R10" s="25"/>
      <c r="S10" s="26"/>
    </row>
    <row r="11" spans="1:20" x14ac:dyDescent="0.25">
      <c r="C11" s="96"/>
      <c r="D11" s="96"/>
      <c r="I11" s="121"/>
      <c r="J11" s="121"/>
      <c r="K11" s="121"/>
      <c r="L11" s="5" t="s">
        <v>38</v>
      </c>
      <c r="M11" s="69">
        <f>SUM(M7:M10)</f>
        <v>360577.2</v>
      </c>
      <c r="N11" s="69">
        <f>SUM(N7:N10)</f>
        <v>5215</v>
      </c>
      <c r="O11" s="69">
        <f>SUM(O7:O10)</f>
        <v>365792.2</v>
      </c>
      <c r="Q11" s="69">
        <f>SUM(Q7:Q10)</f>
        <v>360616.79999999993</v>
      </c>
      <c r="R11" s="69">
        <f>SUM(R7:R10)</f>
        <v>0</v>
      </c>
      <c r="S11" s="23">
        <f>SUM(S7:S10)</f>
        <v>360616.79999999993</v>
      </c>
    </row>
    <row r="12" spans="1:20" x14ac:dyDescent="0.25">
      <c r="C12" s="96"/>
      <c r="D12" s="96"/>
      <c r="L12" s="5"/>
      <c r="M12" s="69"/>
      <c r="N12" s="69"/>
      <c r="O12" s="69"/>
      <c r="Q12" s="69"/>
      <c r="R12" s="69"/>
      <c r="S12" s="71"/>
    </row>
    <row r="13" spans="1:20" x14ac:dyDescent="0.25">
      <c r="C13" s="96"/>
      <c r="D13" s="96"/>
      <c r="L13" s="5"/>
      <c r="M13" s="69"/>
      <c r="N13" s="69"/>
      <c r="O13" s="69"/>
      <c r="Q13" s="69"/>
      <c r="R13" s="69"/>
      <c r="S13" s="71"/>
    </row>
    <row r="14" spans="1:20" ht="33" customHeight="1" x14ac:dyDescent="0.25">
      <c r="B14" s="8" t="s">
        <v>126</v>
      </c>
      <c r="C14" s="96"/>
      <c r="D14" s="96"/>
      <c r="L14" s="5"/>
      <c r="M14" s="69"/>
      <c r="N14" s="69"/>
      <c r="O14" s="69"/>
      <c r="Q14" s="69"/>
      <c r="R14" s="69"/>
      <c r="S14" s="71"/>
    </row>
    <row r="15" spans="1:20" ht="28.5" customHeight="1" x14ac:dyDescent="0.25">
      <c r="B15" s="279" t="s">
        <v>127</v>
      </c>
      <c r="C15" s="279"/>
      <c r="D15" s="279"/>
      <c r="E15" s="279"/>
      <c r="F15" s="279"/>
      <c r="G15" s="122"/>
      <c r="H15" s="122"/>
      <c r="I15" s="116"/>
      <c r="L15" s="5"/>
      <c r="M15" s="69"/>
      <c r="N15" s="69"/>
      <c r="O15" s="69"/>
      <c r="Q15" s="69"/>
      <c r="R15" s="69"/>
      <c r="S15" s="71"/>
    </row>
    <row r="16" spans="1:20" x14ac:dyDescent="0.25">
      <c r="C16" s="96"/>
      <c r="D16" s="96"/>
      <c r="L16" s="5"/>
      <c r="M16" s="69"/>
      <c r="N16" s="69"/>
      <c r="O16" s="69"/>
      <c r="Q16" s="69"/>
      <c r="R16" s="69"/>
      <c r="S16" s="71"/>
    </row>
    <row r="17" spans="2:20" ht="44.25" customHeight="1" x14ac:dyDescent="0.25">
      <c r="B17" s="279" t="s">
        <v>130</v>
      </c>
      <c r="C17" s="279"/>
      <c r="D17" s="279"/>
      <c r="E17" s="279"/>
      <c r="F17" s="279"/>
      <c r="G17" s="122"/>
      <c r="H17" s="122"/>
      <c r="I17" s="116"/>
      <c r="L17" s="5"/>
      <c r="M17" s="69"/>
      <c r="N17" s="69"/>
      <c r="O17" s="69"/>
      <c r="Q17" s="69"/>
      <c r="R17" s="69"/>
      <c r="S17" s="71"/>
    </row>
    <row r="18" spans="2:20" x14ac:dyDescent="0.25">
      <c r="B18" s="113"/>
      <c r="C18" s="113"/>
      <c r="D18" s="113"/>
      <c r="E18" s="113"/>
      <c r="F18" s="113"/>
      <c r="G18" s="122"/>
      <c r="H18" s="122"/>
      <c r="I18" s="116"/>
      <c r="L18" s="5"/>
      <c r="M18" s="69"/>
      <c r="N18" s="69"/>
      <c r="O18" s="69"/>
      <c r="Q18" s="69"/>
      <c r="R18" s="69"/>
      <c r="S18" s="71"/>
    </row>
    <row r="19" spans="2:20" ht="29.25" customHeight="1" x14ac:dyDescent="0.25">
      <c r="B19" s="279" t="s">
        <v>164</v>
      </c>
      <c r="C19" s="279"/>
      <c r="D19" s="279"/>
      <c r="E19" s="279"/>
      <c r="F19" s="279"/>
      <c r="G19" s="203"/>
      <c r="H19" s="203"/>
      <c r="I19" s="203"/>
      <c r="L19" s="5"/>
      <c r="M19" s="69"/>
      <c r="N19" s="69"/>
      <c r="O19" s="69"/>
      <c r="Q19" s="69"/>
      <c r="R19" s="69"/>
      <c r="S19" s="71"/>
    </row>
    <row r="20" spans="2:20" ht="15" customHeight="1" x14ac:dyDescent="0.25">
      <c r="B20" s="287" t="s">
        <v>163</v>
      </c>
      <c r="C20" s="279"/>
      <c r="D20" s="279"/>
      <c r="E20" s="279"/>
      <c r="F20" s="279"/>
      <c r="G20" s="203"/>
      <c r="H20" s="203"/>
      <c r="I20" s="203"/>
      <c r="L20" s="5"/>
      <c r="M20" s="69"/>
      <c r="N20" s="69"/>
      <c r="O20" s="69"/>
      <c r="Q20" s="69"/>
      <c r="R20" s="69"/>
      <c r="S20" s="71"/>
    </row>
    <row r="21" spans="2:20" ht="15" customHeight="1" x14ac:dyDescent="0.25">
      <c r="B21" s="205"/>
      <c r="C21" s="205"/>
      <c r="D21" s="205"/>
      <c r="E21" s="205"/>
      <c r="F21" s="205"/>
      <c r="G21" s="205"/>
      <c r="H21" s="205"/>
      <c r="I21" s="205"/>
      <c r="L21" s="5"/>
      <c r="M21" s="69"/>
      <c r="N21" s="69"/>
      <c r="O21" s="69"/>
      <c r="Q21" s="69"/>
      <c r="R21" s="69"/>
      <c r="S21" s="71"/>
    </row>
    <row r="22" spans="2:20" x14ac:dyDescent="0.25">
      <c r="B22" s="7" t="s">
        <v>109</v>
      </c>
      <c r="C22" s="106" t="s">
        <v>112</v>
      </c>
      <c r="D22" s="106" t="s">
        <v>113</v>
      </c>
      <c r="E22" s="113"/>
      <c r="F22" s="113"/>
      <c r="G22" s="122"/>
      <c r="H22" s="122"/>
      <c r="I22" s="116"/>
      <c r="L22" s="5"/>
      <c r="M22" s="69"/>
      <c r="N22" s="69"/>
      <c r="O22" s="69"/>
      <c r="Q22" s="69"/>
      <c r="R22" s="69"/>
      <c r="S22" s="71"/>
    </row>
    <row r="23" spans="2:20" x14ac:dyDescent="0.25">
      <c r="B23" s="2" t="s">
        <v>110</v>
      </c>
      <c r="C23" s="96" t="s">
        <v>117</v>
      </c>
      <c r="D23" s="96" t="s">
        <v>119</v>
      </c>
      <c r="E23" s="113"/>
      <c r="F23" s="113"/>
      <c r="G23" s="122"/>
      <c r="H23" s="122"/>
      <c r="I23" s="116"/>
      <c r="L23" s="5"/>
      <c r="M23" s="69"/>
      <c r="N23" s="69"/>
      <c r="O23" s="69"/>
      <c r="Q23" s="69"/>
      <c r="R23" s="69"/>
      <c r="S23" s="71"/>
    </row>
    <row r="24" spans="2:20" x14ac:dyDescent="0.25">
      <c r="B24" s="2" t="s">
        <v>111</v>
      </c>
      <c r="C24" s="96" t="s">
        <v>114</v>
      </c>
      <c r="D24" s="96" t="s">
        <v>120</v>
      </c>
      <c r="L24" s="5"/>
      <c r="M24" s="69"/>
      <c r="N24" s="69"/>
      <c r="O24" s="69"/>
      <c r="Q24" s="69"/>
      <c r="R24" s="69"/>
      <c r="S24" s="71"/>
    </row>
    <row r="25" spans="2:20" ht="15.75" x14ac:dyDescent="0.25">
      <c r="B25" s="206"/>
      <c r="C25" s="96"/>
      <c r="D25" s="96"/>
      <c r="L25" s="5"/>
      <c r="M25" s="69"/>
      <c r="N25" s="69"/>
      <c r="O25" s="69"/>
      <c r="Q25" s="69"/>
      <c r="R25" s="69"/>
      <c r="S25" s="71"/>
    </row>
    <row r="26" spans="2:20" x14ac:dyDescent="0.25">
      <c r="B26" s="274" t="s">
        <v>231</v>
      </c>
      <c r="C26" s="274"/>
      <c r="D26" s="274"/>
      <c r="E26" s="274"/>
      <c r="F26" s="274"/>
      <c r="G26" s="274"/>
      <c r="H26" s="274"/>
      <c r="L26" s="5"/>
      <c r="M26" s="69"/>
      <c r="N26" s="69"/>
      <c r="O26" s="69"/>
      <c r="Q26" s="69"/>
      <c r="R26" s="69"/>
      <c r="S26" s="71"/>
    </row>
    <row r="27" spans="2:20" x14ac:dyDescent="0.25">
      <c r="B27" s="254" t="s">
        <v>230</v>
      </c>
      <c r="C27" s="96"/>
      <c r="D27" s="96"/>
      <c r="L27" s="5"/>
      <c r="M27" s="69"/>
      <c r="N27" s="69"/>
      <c r="O27" s="69"/>
      <c r="Q27" s="69"/>
      <c r="R27" s="69"/>
      <c r="S27" s="71"/>
    </row>
    <row r="28" spans="2:20" x14ac:dyDescent="0.25">
      <c r="B28" s="10"/>
      <c r="C28" s="98"/>
      <c r="D28" s="98"/>
      <c r="E28" s="10"/>
      <c r="F28" s="10"/>
      <c r="G28" s="10"/>
      <c r="H28" s="10"/>
      <c r="I28" s="10"/>
      <c r="J28" s="10"/>
      <c r="K28" s="10"/>
      <c r="L28" s="10"/>
      <c r="M28" s="10"/>
      <c r="N28" s="29"/>
      <c r="O28" s="29"/>
      <c r="P28" s="29"/>
      <c r="Q28" s="29"/>
      <c r="R28" s="29"/>
      <c r="S28" s="27"/>
    </row>
    <row r="29" spans="2:20" ht="15" customHeight="1" x14ac:dyDescent="0.25">
      <c r="N29" s="114"/>
      <c r="O29" s="114"/>
      <c r="P29" s="114"/>
      <c r="Q29" s="174" t="s">
        <v>90</v>
      </c>
      <c r="R29" s="171"/>
      <c r="S29" s="172"/>
    </row>
    <row r="30" spans="2:20" ht="15" customHeight="1" x14ac:dyDescent="0.25">
      <c r="B30" s="17" t="s">
        <v>39</v>
      </c>
      <c r="C30" s="100" t="s">
        <v>2</v>
      </c>
      <c r="D30" s="100"/>
      <c r="E30" s="100" t="s">
        <v>34</v>
      </c>
      <c r="F30" s="100" t="s">
        <v>35</v>
      </c>
      <c r="G30" s="125"/>
      <c r="H30" s="125"/>
      <c r="I30" s="119"/>
      <c r="J30" s="100"/>
      <c r="K30" s="100"/>
      <c r="L30" s="100" t="s">
        <v>36</v>
      </c>
      <c r="M30" s="100" t="s">
        <v>37</v>
      </c>
      <c r="N30" s="48"/>
      <c r="O30" s="48"/>
      <c r="P30" s="48"/>
      <c r="Q30" s="55" t="s">
        <v>88</v>
      </c>
      <c r="R30" s="53"/>
      <c r="S30" s="54"/>
      <c r="T30" s="52"/>
    </row>
    <row r="31" spans="2:20" ht="15" customHeight="1" x14ac:dyDescent="0.25">
      <c r="B31" s="66"/>
      <c r="C31" s="9"/>
      <c r="D31" s="9"/>
      <c r="E31" s="9"/>
      <c r="F31" s="9"/>
      <c r="G31" s="9"/>
      <c r="H31" s="9"/>
      <c r="I31" s="9"/>
      <c r="J31" s="9"/>
      <c r="K31" s="9"/>
      <c r="L31" s="9"/>
      <c r="M31" s="9"/>
      <c r="N31" s="46"/>
      <c r="O31" s="46"/>
      <c r="P31" s="46"/>
      <c r="Q31" s="60"/>
      <c r="R31" s="51"/>
      <c r="S31" s="51"/>
      <c r="T31" s="52"/>
    </row>
    <row r="32" spans="2:20" x14ac:dyDescent="0.25">
      <c r="B32" s="66"/>
      <c r="C32" s="9"/>
      <c r="D32" s="9"/>
      <c r="E32" s="9"/>
      <c r="F32" s="9"/>
      <c r="G32" s="9"/>
      <c r="H32" s="9"/>
      <c r="I32" s="9"/>
      <c r="J32" s="9"/>
      <c r="K32" s="9"/>
      <c r="L32" s="9"/>
      <c r="M32" s="9"/>
      <c r="N32" s="46"/>
      <c r="O32" s="46"/>
      <c r="P32" s="46"/>
      <c r="R32" s="52"/>
      <c r="S32" s="52"/>
      <c r="T32" s="52"/>
    </row>
    <row r="33" spans="2:20" x14ac:dyDescent="0.25">
      <c r="B33" s="12"/>
      <c r="C33" s="13"/>
      <c r="D33" s="13"/>
      <c r="E33" s="41"/>
      <c r="F33" s="15"/>
      <c r="G33" s="15"/>
      <c r="H33" s="15"/>
      <c r="I33" s="15"/>
      <c r="J33" s="15"/>
      <c r="K33" s="15"/>
      <c r="L33" s="16"/>
      <c r="M33" s="31"/>
      <c r="Q33" s="52"/>
      <c r="R33" s="52"/>
      <c r="S33" s="52"/>
      <c r="T33" s="52"/>
    </row>
    <row r="34" spans="2:20" x14ac:dyDescent="0.25">
      <c r="B34" s="12"/>
      <c r="C34" s="13"/>
      <c r="D34" s="13"/>
      <c r="E34" s="41"/>
      <c r="F34" s="15"/>
      <c r="G34" s="15"/>
      <c r="H34" s="15"/>
      <c r="I34" s="15"/>
      <c r="J34" s="15"/>
      <c r="K34" s="15"/>
      <c r="L34" s="16"/>
      <c r="M34" s="31"/>
      <c r="Q34" s="52"/>
      <c r="R34" s="52"/>
      <c r="S34" s="52"/>
      <c r="T34" s="52"/>
    </row>
    <row r="35" spans="2:20" x14ac:dyDescent="0.25">
      <c r="B35" s="12"/>
      <c r="C35" s="13"/>
      <c r="D35" s="13"/>
      <c r="E35" s="41"/>
      <c r="F35" s="15"/>
      <c r="G35" s="15"/>
      <c r="H35" s="15"/>
      <c r="I35" s="15"/>
      <c r="J35" s="15"/>
      <c r="K35" s="15"/>
      <c r="L35" s="16"/>
      <c r="M35" s="31"/>
      <c r="Q35" s="52"/>
      <c r="R35" s="52"/>
      <c r="S35" s="52"/>
      <c r="T35" s="52"/>
    </row>
    <row r="36" spans="2:20" x14ac:dyDescent="0.25">
      <c r="B36" s="12"/>
      <c r="C36" s="13"/>
      <c r="D36" s="13"/>
      <c r="E36" s="41"/>
      <c r="F36" s="15"/>
      <c r="G36" s="15"/>
      <c r="H36" s="15"/>
      <c r="I36" s="15"/>
      <c r="J36" s="15"/>
      <c r="K36" s="15"/>
      <c r="L36" s="16"/>
      <c r="M36" s="31"/>
      <c r="T36" s="52"/>
    </row>
    <row r="37" spans="2:20" ht="15" customHeight="1" x14ac:dyDescent="0.25">
      <c r="B37" s="12"/>
      <c r="C37" s="13"/>
      <c r="D37" s="13"/>
      <c r="E37" s="41"/>
      <c r="F37" s="15"/>
      <c r="G37" s="15"/>
      <c r="H37" s="15"/>
      <c r="I37" s="15"/>
      <c r="J37" s="15"/>
      <c r="K37" s="15"/>
      <c r="L37" s="16"/>
      <c r="M37" s="20"/>
      <c r="N37" s="18"/>
      <c r="O37" s="18"/>
      <c r="P37" s="18"/>
    </row>
    <row r="38" spans="2:20" x14ac:dyDescent="0.25">
      <c r="B38" s="36"/>
      <c r="C38" s="40"/>
      <c r="D38" s="40"/>
      <c r="E38" s="41"/>
      <c r="F38" s="38"/>
      <c r="G38" s="38"/>
      <c r="H38" s="38"/>
      <c r="I38" s="38"/>
      <c r="J38" s="38"/>
      <c r="K38" s="38"/>
      <c r="L38" s="39"/>
      <c r="M38" s="34"/>
      <c r="N38" s="109"/>
      <c r="O38" s="29"/>
      <c r="P38" s="29"/>
    </row>
    <row r="39" spans="2:20" x14ac:dyDescent="0.25">
      <c r="C39" s="40"/>
      <c r="D39" s="40"/>
      <c r="E39" s="41"/>
      <c r="F39" s="72"/>
      <c r="G39" s="72"/>
      <c r="H39" s="72"/>
      <c r="I39" s="72"/>
      <c r="J39" s="72"/>
      <c r="K39" s="72"/>
      <c r="L39" s="33"/>
      <c r="M39" s="31"/>
      <c r="N39" s="109"/>
    </row>
    <row r="40" spans="2:20" x14ac:dyDescent="0.25">
      <c r="C40" s="40"/>
      <c r="D40" s="40"/>
      <c r="E40" s="41"/>
      <c r="F40" s="72"/>
      <c r="G40" s="72"/>
      <c r="H40" s="72"/>
      <c r="I40" s="72"/>
      <c r="J40" s="72"/>
      <c r="K40" s="72"/>
      <c r="L40" s="33"/>
      <c r="M40" s="31"/>
      <c r="N40" s="110"/>
    </row>
    <row r="41" spans="2:20" x14ac:dyDescent="0.25">
      <c r="C41" s="40"/>
      <c r="D41" s="40"/>
      <c r="E41" s="41"/>
      <c r="F41" s="72"/>
      <c r="G41" s="72"/>
      <c r="H41" s="72"/>
      <c r="I41" s="72"/>
      <c r="J41" s="72"/>
      <c r="K41" s="72"/>
      <c r="L41" s="33"/>
      <c r="M41" s="35"/>
      <c r="N41" s="37"/>
      <c r="O41" s="37"/>
      <c r="P41" s="29"/>
    </row>
    <row r="42" spans="2:20" ht="15" customHeight="1" x14ac:dyDescent="0.25">
      <c r="B42" s="36"/>
      <c r="C42" s="40"/>
      <c r="D42" s="40"/>
      <c r="E42" s="41"/>
      <c r="F42" s="38"/>
      <c r="G42" s="38"/>
      <c r="H42" s="38"/>
      <c r="I42" s="38"/>
      <c r="J42" s="38"/>
      <c r="K42" s="38"/>
      <c r="L42" s="33"/>
      <c r="M42" s="31"/>
      <c r="N42" s="103"/>
      <c r="O42" s="103"/>
      <c r="P42" s="29"/>
    </row>
    <row r="43" spans="2:20" x14ac:dyDescent="0.25">
      <c r="B43" s="36"/>
      <c r="C43" s="40"/>
      <c r="D43" s="40"/>
      <c r="E43" s="41"/>
      <c r="F43" s="38"/>
      <c r="G43" s="38"/>
      <c r="H43" s="38"/>
      <c r="I43" s="38"/>
      <c r="J43" s="38"/>
      <c r="K43" s="38"/>
      <c r="L43" s="33"/>
      <c r="M43" s="31"/>
      <c r="N43" s="103"/>
      <c r="O43" s="103"/>
      <c r="P43" s="29"/>
    </row>
    <row r="44" spans="2:20" x14ac:dyDescent="0.25">
      <c r="B44" s="36"/>
      <c r="C44" s="40"/>
      <c r="D44" s="40"/>
      <c r="E44" s="41"/>
      <c r="F44" s="38"/>
      <c r="G44" s="38"/>
      <c r="H44" s="38"/>
      <c r="I44" s="38"/>
      <c r="J44" s="38"/>
      <c r="K44" s="38"/>
      <c r="L44" s="33"/>
      <c r="M44" s="31"/>
      <c r="N44" s="103"/>
      <c r="O44" s="103"/>
      <c r="P44" s="29"/>
    </row>
    <row r="45" spans="2:20" ht="16.5" customHeight="1" x14ac:dyDescent="0.25">
      <c r="B45" s="36"/>
      <c r="C45" s="40"/>
      <c r="D45" s="40"/>
      <c r="E45" s="41"/>
      <c r="F45" s="38"/>
      <c r="G45" s="38"/>
      <c r="H45" s="38"/>
      <c r="I45" s="38"/>
      <c r="J45" s="38"/>
      <c r="K45" s="38"/>
      <c r="L45" s="39"/>
      <c r="M45" s="20"/>
      <c r="N45" s="103"/>
      <c r="O45" s="103"/>
      <c r="P45" s="29"/>
    </row>
    <row r="46" spans="2:20" ht="15" hidden="1" customHeight="1" x14ac:dyDescent="0.25"/>
    <row r="47" spans="2:20" ht="15" customHeight="1" x14ac:dyDescent="0.25">
      <c r="E47" s="21"/>
      <c r="F47" s="107"/>
      <c r="G47" s="107"/>
      <c r="H47" s="107"/>
      <c r="I47" s="107"/>
      <c r="J47" s="107"/>
      <c r="K47" s="107"/>
    </row>
    <row r="50" ht="15" customHeight="1" x14ac:dyDescent="0.25"/>
  </sheetData>
  <mergeCells count="7">
    <mergeCell ref="B26:H26"/>
    <mergeCell ref="B20:F20"/>
    <mergeCell ref="Q2:S2"/>
    <mergeCell ref="Q1:S1"/>
    <mergeCell ref="B15:F15"/>
    <mergeCell ref="B17:F17"/>
    <mergeCell ref="B19:F19"/>
  </mergeCells>
  <hyperlinks>
    <hyperlink ref="B20" r:id="rId1" xr:uid="{00000000-0004-0000-0600-000000000000}"/>
  </hyperlinks>
  <printOptions horizontalCentered="1" gridLines="1"/>
  <pageMargins left="0" right="0" top="0.75" bottom="0.75" header="0.3" footer="0.3"/>
  <pageSetup scale="51" orientation="landscape"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topLeftCell="B1" zoomScale="90" zoomScaleNormal="90" workbookViewId="0">
      <selection activeCell="B25" sqref="B25"/>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8.140625" style="2" customWidth="1"/>
    <col min="6" max="6" width="21.28515625" style="2" customWidth="1"/>
    <col min="7" max="7" width="8.5703125" style="2" customWidth="1"/>
    <col min="8" max="8" width="13.28515625" style="2" customWidth="1"/>
    <col min="9" max="9" width="13.5703125" style="2" customWidth="1"/>
    <col min="10" max="10" width="15.28515625"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B1" s="1" t="s">
        <v>47</v>
      </c>
      <c r="Q1" s="276" t="s">
        <v>214</v>
      </c>
      <c r="R1" s="276"/>
      <c r="S1" s="276"/>
    </row>
    <row r="2" spans="1:20" x14ac:dyDescent="0.25">
      <c r="B2" s="92" t="s">
        <v>152</v>
      </c>
      <c r="C2" s="191">
        <v>44012</v>
      </c>
      <c r="M2" s="74"/>
      <c r="N2" s="74"/>
      <c r="P2" s="29"/>
      <c r="Q2" s="275" t="s">
        <v>268</v>
      </c>
      <c r="R2" s="275"/>
      <c r="S2" s="275"/>
    </row>
    <row r="3" spans="1:20" ht="15.75" thickBot="1" x14ac:dyDescent="0.3">
      <c r="A3" s="2" t="s">
        <v>16</v>
      </c>
      <c r="B3" s="44" t="s">
        <v>77</v>
      </c>
      <c r="C3" s="8"/>
      <c r="D3" s="8"/>
      <c r="E3" s="8"/>
      <c r="P3" s="29"/>
      <c r="Q3" s="46"/>
      <c r="R3" s="30"/>
    </row>
    <row r="4" spans="1:20"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0.45" hidden="1" customHeight="1" x14ac:dyDescent="0.25">
      <c r="B7" s="2" t="s">
        <v>139</v>
      </c>
      <c r="C7" s="115" t="s">
        <v>196</v>
      </c>
      <c r="D7" s="96" t="s">
        <v>182</v>
      </c>
      <c r="E7" s="2" t="s">
        <v>183</v>
      </c>
      <c r="F7" s="2" t="s">
        <v>7</v>
      </c>
      <c r="G7" s="195">
        <v>2.7699999999999999E-2</v>
      </c>
      <c r="H7" s="195">
        <v>0.15060000000000001</v>
      </c>
      <c r="I7" s="196">
        <v>43646</v>
      </c>
      <c r="J7" s="196">
        <v>43647</v>
      </c>
      <c r="K7" s="196">
        <v>43282</v>
      </c>
      <c r="L7" s="197" t="s">
        <v>161</v>
      </c>
      <c r="M7" s="73"/>
      <c r="N7" s="73"/>
      <c r="O7" s="70">
        <f>+M7+N7</f>
        <v>0</v>
      </c>
      <c r="P7" s="42"/>
      <c r="Q7" s="43"/>
      <c r="R7" s="70"/>
      <c r="S7" s="71">
        <f>+Q7+R7</f>
        <v>0</v>
      </c>
    </row>
    <row r="8" spans="1:20" ht="21.75" customHeight="1" x14ac:dyDescent="0.25">
      <c r="B8" s="2" t="s">
        <v>139</v>
      </c>
      <c r="C8" s="115" t="s">
        <v>201</v>
      </c>
      <c r="D8" s="96" t="s">
        <v>271</v>
      </c>
      <c r="E8" s="2" t="s">
        <v>220</v>
      </c>
      <c r="F8" s="2" t="s">
        <v>7</v>
      </c>
      <c r="G8" s="195">
        <v>2.81E-2</v>
      </c>
      <c r="H8" s="195">
        <v>0.1641</v>
      </c>
      <c r="I8" s="196">
        <v>44012</v>
      </c>
      <c r="J8" s="196">
        <v>44013</v>
      </c>
      <c r="K8" s="196">
        <v>43282</v>
      </c>
      <c r="L8" s="197" t="s">
        <v>217</v>
      </c>
      <c r="M8" s="73">
        <v>17194.93</v>
      </c>
      <c r="N8" s="73"/>
      <c r="O8" s="70">
        <f>M8+N8</f>
        <v>17194.93</v>
      </c>
      <c r="P8" s="42"/>
      <c r="Q8" s="43">
        <f>8740.4+4486.68</f>
        <v>13227.08</v>
      </c>
      <c r="R8" s="70"/>
      <c r="S8" s="71">
        <f>Q8+R8</f>
        <v>13227.08</v>
      </c>
    </row>
    <row r="9" spans="1:20" ht="30" x14ac:dyDescent="0.25">
      <c r="B9" s="2" t="s">
        <v>129</v>
      </c>
      <c r="C9" s="237" t="s">
        <v>123</v>
      </c>
      <c r="D9" s="96" t="s">
        <v>251</v>
      </c>
      <c r="E9" s="2" t="s">
        <v>216</v>
      </c>
      <c r="F9" s="2" t="s">
        <v>7</v>
      </c>
      <c r="G9" s="195">
        <f t="shared" ref="G9:L9" si="0">G8</f>
        <v>2.81E-2</v>
      </c>
      <c r="H9" s="195">
        <f t="shared" si="0"/>
        <v>0.1641</v>
      </c>
      <c r="I9" s="196">
        <f t="shared" si="0"/>
        <v>44012</v>
      </c>
      <c r="J9" s="196">
        <f t="shared" si="0"/>
        <v>44013</v>
      </c>
      <c r="K9" s="196">
        <v>43647</v>
      </c>
      <c r="L9" s="197" t="str">
        <f t="shared" si="0"/>
        <v>07/01/19 - 06/30/20</v>
      </c>
      <c r="M9" s="73">
        <v>8953.75</v>
      </c>
      <c r="N9" s="73">
        <v>9714.18</v>
      </c>
      <c r="O9" s="70">
        <f>M9+N9</f>
        <v>18667.93</v>
      </c>
      <c r="P9" s="42"/>
      <c r="Q9" s="43">
        <f>8953.75+9714.18</f>
        <v>18667.93</v>
      </c>
      <c r="R9" s="70">
        <v>0</v>
      </c>
      <c r="S9" s="71">
        <f>Q9+R9</f>
        <v>18667.93</v>
      </c>
    </row>
    <row r="10" spans="1:20" x14ac:dyDescent="0.25">
      <c r="C10" s="115"/>
      <c r="D10" s="96"/>
      <c r="G10" s="195"/>
      <c r="H10" s="195"/>
      <c r="I10" s="196"/>
      <c r="J10" s="196"/>
      <c r="K10" s="196"/>
      <c r="L10" s="215"/>
      <c r="M10" s="25"/>
      <c r="N10" s="25"/>
      <c r="O10" s="25"/>
      <c r="Q10" s="25"/>
      <c r="R10" s="25"/>
      <c r="S10" s="26"/>
    </row>
    <row r="11" spans="1:20" x14ac:dyDescent="0.25">
      <c r="C11" s="96"/>
      <c r="D11" s="96"/>
      <c r="G11" s="128"/>
      <c r="H11" s="129"/>
      <c r="I11" s="121"/>
      <c r="J11" s="121"/>
      <c r="K11" s="121"/>
      <c r="L11" s="5" t="s">
        <v>38</v>
      </c>
      <c r="M11" s="69">
        <f>SUM(M8:M10)</f>
        <v>26148.68</v>
      </c>
      <c r="N11" s="69">
        <f>SUM(N8:N10)</f>
        <v>9714.18</v>
      </c>
      <c r="O11" s="69">
        <f>SUM(O8:O10)</f>
        <v>35862.86</v>
      </c>
      <c r="P11" s="69"/>
      <c r="Q11" s="69">
        <f>SUM(Q8:Q10)</f>
        <v>31895.010000000002</v>
      </c>
      <c r="R11" s="69">
        <f>SUM(R8:R10)</f>
        <v>0</v>
      </c>
      <c r="S11" s="23">
        <f>SUM(S8:S10)</f>
        <v>31895.010000000002</v>
      </c>
    </row>
    <row r="12" spans="1:20" x14ac:dyDescent="0.25">
      <c r="C12" s="96"/>
      <c r="D12" s="96"/>
      <c r="I12" s="121"/>
      <c r="J12" s="121"/>
      <c r="K12" s="121"/>
      <c r="L12" s="5"/>
      <c r="M12" s="69"/>
      <c r="N12" s="69"/>
      <c r="O12" s="69"/>
      <c r="Q12" s="69"/>
      <c r="R12" s="69"/>
      <c r="S12" s="71"/>
    </row>
    <row r="13" spans="1:20" x14ac:dyDescent="0.25">
      <c r="C13" s="96"/>
      <c r="D13" s="96"/>
      <c r="L13" s="5"/>
      <c r="M13" s="69"/>
      <c r="N13" s="69"/>
      <c r="O13" s="69"/>
      <c r="Q13" s="69"/>
      <c r="R13" s="69"/>
      <c r="S13" s="71"/>
    </row>
    <row r="14" spans="1:20" x14ac:dyDescent="0.25">
      <c r="B14" s="8" t="s">
        <v>126</v>
      </c>
      <c r="C14" s="96"/>
      <c r="D14" s="96"/>
      <c r="L14" s="5"/>
      <c r="M14" s="69"/>
      <c r="N14" s="69"/>
      <c r="O14" s="69"/>
      <c r="Q14" s="69"/>
      <c r="R14" s="69"/>
      <c r="S14" s="71"/>
    </row>
    <row r="15" spans="1:20" ht="28.5" customHeight="1" x14ac:dyDescent="0.25">
      <c r="B15" s="279" t="s">
        <v>127</v>
      </c>
      <c r="C15" s="279"/>
      <c r="D15" s="279"/>
      <c r="E15" s="279"/>
      <c r="F15" s="279"/>
      <c r="G15" s="122"/>
      <c r="H15" s="122"/>
      <c r="I15" s="116"/>
      <c r="L15" s="5"/>
      <c r="M15" s="69"/>
      <c r="N15" s="69"/>
      <c r="O15" s="69"/>
      <c r="Q15" s="69"/>
      <c r="R15" s="69"/>
      <c r="S15" s="71"/>
    </row>
    <row r="16" spans="1:20" x14ac:dyDescent="0.25">
      <c r="C16" s="96"/>
      <c r="D16" s="96"/>
      <c r="L16" s="5"/>
      <c r="M16" s="69"/>
      <c r="N16" s="69"/>
      <c r="O16" s="69"/>
      <c r="Q16" s="69"/>
      <c r="R16" s="69"/>
      <c r="S16" s="71"/>
    </row>
    <row r="17" spans="2:19" ht="47.25" customHeight="1" x14ac:dyDescent="0.25">
      <c r="B17" s="279" t="s">
        <v>130</v>
      </c>
      <c r="C17" s="279"/>
      <c r="D17" s="279"/>
      <c r="E17" s="279"/>
      <c r="F17" s="279"/>
      <c r="G17" s="122"/>
      <c r="H17" s="122"/>
      <c r="I17" s="116"/>
      <c r="L17" s="5"/>
      <c r="M17" s="69"/>
      <c r="N17" s="69"/>
      <c r="O17" s="69"/>
      <c r="Q17" s="69"/>
      <c r="R17" s="69"/>
      <c r="S17" s="71"/>
    </row>
    <row r="18" spans="2:19" x14ac:dyDescent="0.25">
      <c r="B18" s="203"/>
      <c r="C18" s="203"/>
      <c r="D18" s="203"/>
      <c r="E18" s="203"/>
      <c r="F18" s="203"/>
      <c r="G18" s="203"/>
      <c r="H18" s="203"/>
      <c r="I18" s="203"/>
      <c r="L18" s="5"/>
      <c r="M18" s="69"/>
      <c r="N18" s="69"/>
      <c r="O18" s="69"/>
      <c r="Q18" s="69"/>
      <c r="R18" s="69"/>
      <c r="S18" s="71"/>
    </row>
    <row r="19" spans="2:19" ht="31.5" customHeight="1" x14ac:dyDescent="0.25">
      <c r="B19" s="279" t="s">
        <v>164</v>
      </c>
      <c r="C19" s="279"/>
      <c r="D19" s="279"/>
      <c r="E19" s="279"/>
      <c r="F19" s="279"/>
      <c r="G19" s="203"/>
      <c r="H19" s="203"/>
      <c r="I19" s="203"/>
      <c r="L19" s="5"/>
      <c r="M19" s="69"/>
      <c r="N19" s="69"/>
      <c r="O19" s="69"/>
      <c r="Q19" s="69"/>
      <c r="R19" s="69"/>
      <c r="S19" s="71"/>
    </row>
    <row r="20" spans="2:19" ht="15" customHeight="1" x14ac:dyDescent="0.25">
      <c r="B20" s="287" t="s">
        <v>163</v>
      </c>
      <c r="C20" s="279"/>
      <c r="D20" s="279"/>
      <c r="E20" s="279"/>
      <c r="F20" s="279"/>
      <c r="G20" s="203"/>
      <c r="H20" s="203"/>
      <c r="I20" s="203"/>
      <c r="L20" s="5"/>
      <c r="M20" s="69"/>
      <c r="N20" s="69"/>
      <c r="O20" s="69"/>
      <c r="Q20" s="69"/>
      <c r="R20" s="69"/>
      <c r="S20" s="71"/>
    </row>
    <row r="21" spans="2:19" ht="15" customHeight="1" x14ac:dyDescent="0.25">
      <c r="B21" s="205"/>
      <c r="C21" s="205"/>
      <c r="D21" s="205"/>
      <c r="E21" s="205"/>
      <c r="F21" s="205"/>
      <c r="G21" s="205"/>
      <c r="H21" s="205"/>
      <c r="I21" s="205"/>
      <c r="L21" s="5"/>
      <c r="M21" s="69"/>
      <c r="N21" s="69"/>
      <c r="O21" s="69"/>
      <c r="Q21" s="69"/>
      <c r="R21" s="69"/>
      <c r="S21" s="71"/>
    </row>
    <row r="22" spans="2:19" x14ac:dyDescent="0.25">
      <c r="B22" s="113"/>
      <c r="C22" s="113"/>
      <c r="D22" s="113"/>
      <c r="E22" s="113"/>
      <c r="F22" s="113"/>
      <c r="G22" s="122"/>
      <c r="H22" s="122"/>
      <c r="I22" s="116"/>
      <c r="L22" s="5"/>
      <c r="M22" s="69"/>
      <c r="N22" s="69"/>
      <c r="O22" s="69"/>
      <c r="Q22" s="69"/>
      <c r="R22" s="69"/>
      <c r="S22" s="71"/>
    </row>
    <row r="23" spans="2:19" x14ac:dyDescent="0.25">
      <c r="B23" s="7" t="s">
        <v>109</v>
      </c>
      <c r="C23" s="106" t="s">
        <v>112</v>
      </c>
      <c r="D23" s="106" t="s">
        <v>113</v>
      </c>
      <c r="E23" s="113"/>
      <c r="F23" s="113"/>
      <c r="G23" s="122"/>
      <c r="H23" s="122"/>
      <c r="I23" s="116"/>
      <c r="L23" s="5"/>
      <c r="M23" s="69"/>
      <c r="N23" s="69"/>
      <c r="O23" s="69"/>
      <c r="Q23" s="69"/>
      <c r="R23" s="69"/>
      <c r="S23" s="71"/>
    </row>
    <row r="24" spans="2:19" x14ac:dyDescent="0.25">
      <c r="C24" s="96"/>
      <c r="D24" s="96"/>
      <c r="E24" s="113"/>
      <c r="F24" s="113"/>
      <c r="G24" s="122"/>
      <c r="H24" s="122"/>
      <c r="I24" s="116"/>
      <c r="L24" s="5"/>
      <c r="M24" s="69"/>
      <c r="N24" s="69"/>
      <c r="O24" s="69"/>
      <c r="Q24" s="69"/>
      <c r="R24" s="69"/>
      <c r="S24" s="71"/>
    </row>
    <row r="25" spans="2:19" x14ac:dyDescent="0.25">
      <c r="B25" s="2" t="s">
        <v>111</v>
      </c>
      <c r="C25" s="96" t="s">
        <v>114</v>
      </c>
      <c r="D25" s="96" t="s">
        <v>120</v>
      </c>
      <c r="L25" s="5"/>
      <c r="M25" s="69"/>
      <c r="N25" s="69"/>
      <c r="O25" s="69"/>
      <c r="Q25" s="69"/>
      <c r="R25" s="69"/>
      <c r="S25" s="71"/>
    </row>
    <row r="26" spans="2:19" x14ac:dyDescent="0.25">
      <c r="B26" s="2" t="s">
        <v>139</v>
      </c>
      <c r="C26" s="96" t="s">
        <v>192</v>
      </c>
      <c r="D26" s="96" t="s">
        <v>193</v>
      </c>
      <c r="L26" s="5"/>
      <c r="M26" s="69"/>
      <c r="N26" s="69"/>
      <c r="O26" s="69"/>
      <c r="Q26" s="69"/>
      <c r="R26" s="69"/>
      <c r="S26" s="71"/>
    </row>
    <row r="27" spans="2:19" x14ac:dyDescent="0.25">
      <c r="C27" s="96"/>
      <c r="D27" s="96"/>
      <c r="L27" s="5"/>
      <c r="M27" s="69"/>
      <c r="N27" s="69"/>
      <c r="O27" s="69"/>
      <c r="Q27" s="69"/>
      <c r="R27" s="69"/>
      <c r="S27" s="71"/>
    </row>
    <row r="28" spans="2:19" ht="15" customHeight="1" x14ac:dyDescent="0.25">
      <c r="B28" s="274" t="s">
        <v>231</v>
      </c>
      <c r="C28" s="274"/>
      <c r="D28" s="274"/>
      <c r="E28" s="274"/>
      <c r="F28" s="274"/>
      <c r="G28" s="274"/>
      <c r="H28" s="274"/>
      <c r="L28" s="5"/>
      <c r="M28" s="69"/>
      <c r="N28" s="69"/>
      <c r="O28" s="69"/>
      <c r="Q28" s="69"/>
      <c r="R28" s="69"/>
      <c r="S28" s="71"/>
    </row>
    <row r="29" spans="2:19" ht="15" customHeight="1" x14ac:dyDescent="0.25">
      <c r="B29" s="254" t="s">
        <v>230</v>
      </c>
      <c r="C29" s="96"/>
      <c r="D29" s="96"/>
      <c r="L29" s="5"/>
      <c r="M29" s="69"/>
      <c r="N29" s="69"/>
      <c r="O29" s="69"/>
      <c r="Q29" s="69"/>
      <c r="R29" s="69"/>
      <c r="S29" s="71"/>
    </row>
    <row r="30" spans="2:19" ht="15" customHeight="1" x14ac:dyDescent="0.25">
      <c r="B30" s="10"/>
      <c r="C30" s="10"/>
      <c r="D30" s="10"/>
      <c r="E30" s="10"/>
      <c r="F30" s="10"/>
      <c r="G30" s="10"/>
      <c r="H30" s="10"/>
      <c r="I30" s="10"/>
      <c r="J30" s="10"/>
      <c r="K30" s="10"/>
      <c r="L30" s="10"/>
      <c r="M30" s="10"/>
      <c r="N30" s="29"/>
      <c r="O30" s="29"/>
      <c r="P30" s="29"/>
      <c r="Q30" s="29"/>
      <c r="R30" s="29"/>
      <c r="S30" s="27"/>
    </row>
    <row r="31" spans="2:19" ht="15" customHeight="1" x14ac:dyDescent="0.25">
      <c r="N31" s="114"/>
      <c r="O31" s="114"/>
      <c r="P31" s="114"/>
      <c r="Q31" s="178" t="s">
        <v>90</v>
      </c>
      <c r="R31" s="179"/>
      <c r="S31" s="180"/>
    </row>
    <row r="32" spans="2:19" ht="15" customHeight="1" x14ac:dyDescent="0.25">
      <c r="B32" s="17" t="s">
        <v>39</v>
      </c>
      <c r="C32" s="100" t="s">
        <v>2</v>
      </c>
      <c r="D32" s="100"/>
      <c r="E32" s="100" t="s">
        <v>34</v>
      </c>
      <c r="F32" s="100" t="s">
        <v>35</v>
      </c>
      <c r="G32" s="125"/>
      <c r="H32" s="125"/>
      <c r="I32" s="119"/>
      <c r="J32" s="100"/>
      <c r="K32" s="100"/>
      <c r="L32" s="100" t="s">
        <v>36</v>
      </c>
      <c r="M32" s="100" t="s">
        <v>37</v>
      </c>
      <c r="N32" s="10"/>
      <c r="O32" s="10"/>
      <c r="P32" s="10"/>
      <c r="Q32" s="55" t="s">
        <v>88</v>
      </c>
      <c r="R32" s="55"/>
      <c r="S32" s="56"/>
    </row>
    <row r="33" spans="2:20" x14ac:dyDescent="0.25">
      <c r="B33" s="66"/>
      <c r="C33" s="9"/>
      <c r="D33" s="9"/>
      <c r="E33" s="9"/>
      <c r="F33" s="9"/>
      <c r="G33" s="9"/>
      <c r="H33" s="9"/>
      <c r="I33" s="9"/>
      <c r="J33" s="9"/>
      <c r="K33" s="9"/>
      <c r="L33" s="9"/>
      <c r="M33" s="9"/>
      <c r="Q33" s="59"/>
      <c r="R33" s="52"/>
      <c r="S33" s="52"/>
    </row>
    <row r="34" spans="2:20" x14ac:dyDescent="0.25">
      <c r="B34" s="66"/>
      <c r="C34" s="9"/>
      <c r="D34" s="9"/>
      <c r="E34" s="9"/>
      <c r="F34" s="9"/>
      <c r="G34" s="9"/>
      <c r="H34" s="9"/>
      <c r="I34" s="9"/>
      <c r="J34" s="9"/>
      <c r="K34" s="9"/>
      <c r="L34" s="9"/>
      <c r="M34" s="9"/>
      <c r="R34" s="52"/>
      <c r="S34" s="52"/>
    </row>
    <row r="35" spans="2:20" x14ac:dyDescent="0.25">
      <c r="B35" s="12"/>
      <c r="C35" s="13"/>
      <c r="D35" s="13"/>
      <c r="E35" s="41"/>
      <c r="F35" s="15"/>
      <c r="G35" s="15"/>
      <c r="H35" s="15"/>
      <c r="I35" s="15"/>
      <c r="J35" s="15"/>
      <c r="K35" s="15"/>
      <c r="L35" s="16"/>
      <c r="M35" s="20"/>
      <c r="N35" s="47"/>
      <c r="O35" s="47"/>
      <c r="P35" s="47"/>
      <c r="Q35" s="52"/>
      <c r="R35" s="52"/>
      <c r="S35" s="52"/>
      <c r="T35" s="52"/>
    </row>
    <row r="36" spans="2:20" x14ac:dyDescent="0.25">
      <c r="B36" s="12"/>
      <c r="C36" s="13"/>
      <c r="D36" s="13"/>
      <c r="E36" s="41"/>
      <c r="F36" s="15"/>
      <c r="G36" s="15"/>
      <c r="H36" s="15"/>
      <c r="I36" s="15"/>
      <c r="J36" s="15"/>
      <c r="K36" s="15"/>
      <c r="L36" s="16"/>
      <c r="M36" s="20"/>
      <c r="N36" s="47"/>
      <c r="O36" s="47"/>
      <c r="P36" s="47"/>
      <c r="Q36" s="52"/>
      <c r="R36" s="52"/>
      <c r="S36" s="52"/>
      <c r="T36" s="52"/>
    </row>
    <row r="37" spans="2:20" x14ac:dyDescent="0.25">
      <c r="B37" s="12"/>
      <c r="C37" s="13"/>
      <c r="D37" s="13"/>
      <c r="E37" s="41"/>
      <c r="F37" s="15"/>
      <c r="G37" s="15"/>
      <c r="H37" s="15"/>
      <c r="I37" s="15"/>
      <c r="J37" s="15"/>
      <c r="K37" s="15"/>
      <c r="L37" s="16"/>
      <c r="M37" s="20"/>
      <c r="N37" s="47"/>
      <c r="O37" s="47"/>
      <c r="P37" s="47"/>
      <c r="Q37" s="52"/>
      <c r="R37" s="52"/>
      <c r="S37" s="52"/>
      <c r="T37" s="52"/>
    </row>
    <row r="38" spans="2:20" x14ac:dyDescent="0.25">
      <c r="B38" s="12"/>
      <c r="C38" s="13"/>
      <c r="D38" s="13"/>
      <c r="E38" s="41"/>
      <c r="F38" s="15"/>
      <c r="G38" s="15"/>
      <c r="H38" s="15"/>
      <c r="I38" s="15"/>
      <c r="J38" s="15"/>
      <c r="K38" s="15"/>
      <c r="L38" s="16"/>
      <c r="M38" s="20"/>
      <c r="N38" s="47"/>
      <c r="O38" s="47"/>
      <c r="P38" s="47"/>
      <c r="Q38" s="52"/>
      <c r="R38" s="52"/>
      <c r="S38" s="52"/>
      <c r="T38" s="52"/>
    </row>
    <row r="39" spans="2:20" ht="15" customHeight="1" x14ac:dyDescent="0.25">
      <c r="B39" s="12"/>
      <c r="C39" s="13"/>
      <c r="D39" s="13"/>
      <c r="E39" s="41"/>
      <c r="F39" s="15"/>
      <c r="G39" s="15"/>
      <c r="H39" s="15"/>
      <c r="I39" s="15"/>
      <c r="J39" s="15"/>
      <c r="K39" s="15"/>
      <c r="L39" s="33"/>
      <c r="M39" s="31"/>
      <c r="N39" s="109"/>
      <c r="O39" s="29"/>
      <c r="P39" s="18"/>
      <c r="T39" s="52"/>
    </row>
    <row r="40" spans="2:20" x14ac:dyDescent="0.25">
      <c r="B40" s="36"/>
      <c r="C40" s="40"/>
      <c r="D40" s="40"/>
      <c r="E40" s="41"/>
      <c r="F40" s="38"/>
      <c r="G40" s="38"/>
      <c r="H40" s="38"/>
      <c r="I40" s="38"/>
      <c r="J40" s="38"/>
      <c r="K40" s="38"/>
      <c r="L40" s="33"/>
      <c r="M40" s="31"/>
      <c r="N40" s="103"/>
    </row>
    <row r="41" spans="2:20" x14ac:dyDescent="0.25">
      <c r="B41" s="36"/>
      <c r="C41" s="40"/>
      <c r="D41" s="40"/>
      <c r="E41" s="41"/>
      <c r="F41" s="38"/>
      <c r="G41" s="38"/>
      <c r="H41" s="38"/>
      <c r="I41" s="38"/>
      <c r="J41" s="38"/>
      <c r="K41" s="38"/>
      <c r="L41" s="33"/>
      <c r="M41" s="31"/>
      <c r="N41" s="103"/>
    </row>
    <row r="42" spans="2:20" ht="16.5" customHeight="1" x14ac:dyDescent="0.25">
      <c r="B42" s="36"/>
      <c r="C42" s="40"/>
      <c r="D42" s="40"/>
      <c r="E42" s="41"/>
      <c r="F42" s="38"/>
      <c r="G42" s="38"/>
      <c r="H42" s="38"/>
      <c r="I42" s="38"/>
      <c r="J42" s="38"/>
      <c r="K42" s="38"/>
      <c r="L42" s="39"/>
      <c r="M42" s="20"/>
      <c r="N42" s="103"/>
      <c r="O42" s="103"/>
      <c r="P42" s="29"/>
    </row>
    <row r="43" spans="2:20" ht="15" hidden="1" customHeight="1" x14ac:dyDescent="0.25"/>
    <row r="44" spans="2:20" ht="15" customHeight="1" x14ac:dyDescent="0.25">
      <c r="E44" s="21"/>
      <c r="F44" s="107"/>
      <c r="G44" s="107"/>
      <c r="H44" s="107"/>
      <c r="I44" s="107"/>
      <c r="J44" s="107"/>
      <c r="K44" s="107"/>
    </row>
    <row r="47" spans="2:20" ht="15" customHeight="1" x14ac:dyDescent="0.25"/>
  </sheetData>
  <mergeCells count="7">
    <mergeCell ref="B28:H28"/>
    <mergeCell ref="B20:F20"/>
    <mergeCell ref="Q2:S2"/>
    <mergeCell ref="Q1:S1"/>
    <mergeCell ref="B15:F15"/>
    <mergeCell ref="B17:F17"/>
    <mergeCell ref="B19:F19"/>
  </mergeCells>
  <hyperlinks>
    <hyperlink ref="B20" r:id="rId1" xr:uid="{00000000-0004-0000-0700-000000000000}"/>
  </hyperlinks>
  <printOptions horizontalCentered="1" gridLines="1"/>
  <pageMargins left="0" right="0" top="0.75" bottom="0.75" header="0.3" footer="0.3"/>
  <pageSetup scale="54" orientation="landscape"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49"/>
  <sheetViews>
    <sheetView tabSelected="1" topLeftCell="K1" zoomScale="90" zoomScaleNormal="90" workbookViewId="0">
      <selection activeCell="Q7" sqref="Q7"/>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8" style="2" customWidth="1"/>
    <col min="6" max="6" width="21.7109375" style="2" customWidth="1"/>
    <col min="7" max="7" width="10.140625" style="2" customWidth="1"/>
    <col min="8" max="8" width="12.85546875" style="2" customWidth="1"/>
    <col min="9" max="9" width="13.28515625" style="2" customWidth="1"/>
    <col min="10" max="10" width="14.7109375" style="2" customWidth="1"/>
    <col min="11" max="11" width="10.42578125" style="2" customWidth="1"/>
    <col min="12" max="12" width="17.7109375" style="2" customWidth="1"/>
    <col min="13" max="13" width="13.28515625" style="2" bestFit="1" customWidth="1"/>
    <col min="14" max="14" width="13.7109375" style="2" customWidth="1"/>
    <col min="15" max="15" width="14.42578125" style="2" customWidth="1"/>
    <col min="16" max="16" width="3.140625" style="2" customWidth="1"/>
    <col min="17" max="17" width="19.7109375" style="2" customWidth="1"/>
    <col min="18" max="18" width="14.140625" style="2" customWidth="1"/>
    <col min="19" max="19" width="16.7109375" style="2" customWidth="1"/>
    <col min="20" max="16384" width="9.140625" style="2"/>
  </cols>
  <sheetData>
    <row r="1" spans="1:20" ht="18" customHeight="1" x14ac:dyDescent="0.25">
      <c r="B1" s="1" t="s">
        <v>14</v>
      </c>
      <c r="Q1" s="276" t="s">
        <v>214</v>
      </c>
      <c r="R1" s="276"/>
      <c r="S1" s="276"/>
    </row>
    <row r="2" spans="1:20" ht="18" customHeight="1" x14ac:dyDescent="0.25">
      <c r="B2" s="92" t="s">
        <v>152</v>
      </c>
      <c r="C2" s="191">
        <v>44012</v>
      </c>
      <c r="M2" s="74"/>
      <c r="N2" s="74"/>
      <c r="P2" s="29"/>
      <c r="Q2" s="275" t="s">
        <v>268</v>
      </c>
      <c r="R2" s="275"/>
      <c r="S2" s="275"/>
    </row>
    <row r="3" spans="1:20" ht="18" customHeight="1" thickBot="1" x14ac:dyDescent="0.3">
      <c r="A3" s="2" t="s">
        <v>16</v>
      </c>
      <c r="B3" s="44" t="s">
        <v>65</v>
      </c>
      <c r="C3" s="8"/>
      <c r="D3" s="8"/>
      <c r="E3" s="8"/>
      <c r="P3" s="29"/>
      <c r="Q3" s="46"/>
      <c r="R3" s="30"/>
    </row>
    <row r="4" spans="1:20" ht="18.75" customHeight="1" x14ac:dyDescent="0.25">
      <c r="B4" s="8" t="s">
        <v>184</v>
      </c>
      <c r="M4" s="89" t="s">
        <v>28</v>
      </c>
      <c r="N4" s="89" t="s">
        <v>28</v>
      </c>
      <c r="O4" s="89" t="s">
        <v>28</v>
      </c>
      <c r="P4" s="9"/>
      <c r="Q4" s="93" t="s">
        <v>29</v>
      </c>
      <c r="R4" s="93" t="s">
        <v>31</v>
      </c>
      <c r="S4" s="93" t="s">
        <v>23</v>
      </c>
      <c r="T4" s="7"/>
    </row>
    <row r="5" spans="1:20" ht="15.75" thickBot="1" x14ac:dyDescent="0.3">
      <c r="G5" s="192" t="s">
        <v>213</v>
      </c>
      <c r="H5" s="192" t="s">
        <v>213</v>
      </c>
      <c r="M5" s="90" t="s">
        <v>27</v>
      </c>
      <c r="N5" s="90" t="s">
        <v>26</v>
      </c>
      <c r="O5" s="90" t="s">
        <v>25</v>
      </c>
      <c r="P5" s="9"/>
      <c r="Q5" s="94" t="s">
        <v>30</v>
      </c>
      <c r="R5" s="94" t="s">
        <v>30</v>
      </c>
      <c r="S5" s="94" t="s">
        <v>30</v>
      </c>
      <c r="T5" s="7"/>
    </row>
    <row r="6" spans="1:20" ht="85.5" customHeight="1" thickBot="1" x14ac:dyDescent="0.3">
      <c r="B6" s="88" t="s">
        <v>1</v>
      </c>
      <c r="C6" s="88" t="s">
        <v>128</v>
      </c>
      <c r="D6" s="88" t="s">
        <v>107</v>
      </c>
      <c r="E6" s="88" t="s">
        <v>3</v>
      </c>
      <c r="F6" s="88" t="s">
        <v>4</v>
      </c>
      <c r="G6" s="112" t="s">
        <v>137</v>
      </c>
      <c r="H6" s="112" t="s">
        <v>138</v>
      </c>
      <c r="I6" s="112" t="s">
        <v>134</v>
      </c>
      <c r="J6" s="112" t="s">
        <v>135</v>
      </c>
      <c r="K6" s="112" t="s">
        <v>122</v>
      </c>
      <c r="L6" s="87" t="s">
        <v>5</v>
      </c>
      <c r="M6" s="91" t="s">
        <v>6</v>
      </c>
      <c r="N6" s="91" t="s">
        <v>6</v>
      </c>
      <c r="O6" s="91" t="s">
        <v>6</v>
      </c>
      <c r="P6" s="9"/>
      <c r="Q6" s="95"/>
      <c r="R6" s="101" t="s">
        <v>32</v>
      </c>
      <c r="S6" s="102" t="s">
        <v>33</v>
      </c>
    </row>
    <row r="7" spans="1:20" ht="24" customHeight="1" x14ac:dyDescent="0.25">
      <c r="B7" s="2" t="s">
        <v>8</v>
      </c>
      <c r="C7" s="96" t="s">
        <v>106</v>
      </c>
      <c r="D7" s="96" t="s">
        <v>246</v>
      </c>
      <c r="E7" s="2" t="s">
        <v>215</v>
      </c>
      <c r="F7" s="2" t="s">
        <v>7</v>
      </c>
      <c r="G7" s="195">
        <v>2.81E-2</v>
      </c>
      <c r="H7" s="195">
        <v>0.1641</v>
      </c>
      <c r="I7" s="196">
        <v>44012</v>
      </c>
      <c r="J7" s="196">
        <v>44013</v>
      </c>
      <c r="K7" s="196">
        <v>43647</v>
      </c>
      <c r="L7" s="197" t="s">
        <v>217</v>
      </c>
      <c r="M7" s="70">
        <v>151748.1</v>
      </c>
      <c r="N7" s="70"/>
      <c r="O7" s="70">
        <f>M7+N7</f>
        <v>151748.1</v>
      </c>
      <c r="P7" s="29"/>
      <c r="Q7" s="70">
        <f>17597.48+8398.33+27247.25+22500+6050</f>
        <v>81793.06</v>
      </c>
      <c r="R7" s="70"/>
      <c r="S7" s="71">
        <f>Q7+R7</f>
        <v>81793.06</v>
      </c>
    </row>
    <row r="8" spans="1:20" ht="36" customHeight="1" x14ac:dyDescent="0.25">
      <c r="B8" s="2" t="s">
        <v>129</v>
      </c>
      <c r="C8" s="236" t="s">
        <v>123</v>
      </c>
      <c r="D8" s="46" t="s">
        <v>251</v>
      </c>
      <c r="E8" s="2" t="s">
        <v>216</v>
      </c>
      <c r="F8" s="2" t="s">
        <v>7</v>
      </c>
      <c r="G8" s="195">
        <f>G7</f>
        <v>2.81E-2</v>
      </c>
      <c r="H8" s="195">
        <f>H7</f>
        <v>0.1641</v>
      </c>
      <c r="I8" s="196">
        <f>I7</f>
        <v>44012</v>
      </c>
      <c r="J8" s="196">
        <f>J7</f>
        <v>44013</v>
      </c>
      <c r="K8" s="196">
        <v>43282</v>
      </c>
      <c r="L8" s="197" t="str">
        <f>L7</f>
        <v>07/01/19 - 06/30/20</v>
      </c>
      <c r="M8" s="70">
        <v>904176.96</v>
      </c>
      <c r="N8" s="70"/>
      <c r="O8" s="70">
        <f>M8+N8</f>
        <v>904176.96</v>
      </c>
      <c r="P8" s="29"/>
      <c r="Q8" s="70">
        <v>904176.96</v>
      </c>
      <c r="R8" s="70"/>
      <c r="S8" s="71">
        <f>Q8+R8</f>
        <v>904176.96</v>
      </c>
    </row>
    <row r="9" spans="1:20" ht="30" customHeight="1" x14ac:dyDescent="0.25">
      <c r="B9" s="2" t="s">
        <v>131</v>
      </c>
      <c r="C9" s="99" t="s">
        <v>132</v>
      </c>
      <c r="D9" s="97" t="s">
        <v>253</v>
      </c>
      <c r="E9" s="2" t="s">
        <v>219</v>
      </c>
      <c r="F9" s="2" t="s">
        <v>7</v>
      </c>
      <c r="G9" s="195">
        <f>+G8</f>
        <v>2.81E-2</v>
      </c>
      <c r="H9" s="195">
        <f t="shared" ref="H9" si="0">+H8</f>
        <v>0.1641</v>
      </c>
      <c r="I9" s="196">
        <f>+I8</f>
        <v>44012</v>
      </c>
      <c r="J9" s="196">
        <f>J7</f>
        <v>44013</v>
      </c>
      <c r="K9" s="196">
        <f>+K8</f>
        <v>43282</v>
      </c>
      <c r="L9" s="214" t="str">
        <f>+L8</f>
        <v>07/01/19 - 06/30/20</v>
      </c>
      <c r="M9" s="70">
        <v>15899.74</v>
      </c>
      <c r="N9" s="70"/>
      <c r="O9" s="70">
        <f>M9+N9</f>
        <v>15899.74</v>
      </c>
      <c r="P9" s="29"/>
      <c r="Q9" s="70">
        <v>15899.74</v>
      </c>
      <c r="R9" s="70"/>
      <c r="S9" s="71">
        <f>Q9+R9</f>
        <v>15899.74</v>
      </c>
    </row>
    <row r="10" spans="1:20" x14ac:dyDescent="0.25">
      <c r="C10" s="46"/>
      <c r="D10" s="46"/>
      <c r="G10" s="128"/>
      <c r="H10" s="129" t="s">
        <v>100</v>
      </c>
      <c r="I10" s="121"/>
      <c r="J10" s="121"/>
      <c r="K10" s="121"/>
      <c r="M10" s="25"/>
      <c r="N10" s="25"/>
      <c r="O10" s="25"/>
      <c r="P10" s="29"/>
      <c r="Q10" s="25"/>
      <c r="R10" s="25"/>
      <c r="S10" s="26"/>
    </row>
    <row r="11" spans="1:20" x14ac:dyDescent="0.25">
      <c r="C11" s="4"/>
      <c r="D11" s="4"/>
      <c r="I11" s="121"/>
      <c r="J11" s="121"/>
      <c r="K11" s="121"/>
      <c r="L11" s="5" t="s">
        <v>38</v>
      </c>
      <c r="M11" s="69">
        <f>SUM(M7:M10)</f>
        <v>1071824.8</v>
      </c>
      <c r="N11" s="69">
        <f t="shared" ref="N11:S11" si="1">SUM(N7:N10)</f>
        <v>0</v>
      </c>
      <c r="O11" s="69">
        <f t="shared" si="1"/>
        <v>1071824.8</v>
      </c>
      <c r="P11" s="69"/>
      <c r="Q11" s="69">
        <f t="shared" si="1"/>
        <v>1001869.76</v>
      </c>
      <c r="R11" s="69">
        <f t="shared" si="1"/>
        <v>0</v>
      </c>
      <c r="S11" s="23">
        <f t="shared" si="1"/>
        <v>1001869.76</v>
      </c>
    </row>
    <row r="12" spans="1:20" x14ac:dyDescent="0.25">
      <c r="C12" s="4"/>
      <c r="D12" s="4"/>
      <c r="L12" s="5"/>
      <c r="M12" s="69"/>
      <c r="N12" s="69"/>
      <c r="O12" s="69"/>
      <c r="Q12" s="69"/>
      <c r="R12" s="69"/>
      <c r="S12" s="71"/>
    </row>
    <row r="13" spans="1:20" x14ac:dyDescent="0.25">
      <c r="B13" s="8" t="s">
        <v>126</v>
      </c>
      <c r="C13" s="96"/>
      <c r="D13" s="96"/>
      <c r="L13" s="5"/>
      <c r="M13" s="69"/>
      <c r="N13" s="69"/>
      <c r="O13" s="69"/>
      <c r="Q13" s="69"/>
      <c r="R13" s="69"/>
      <c r="S13" s="71"/>
    </row>
    <row r="14" spans="1:20" ht="27.75" customHeight="1" x14ac:dyDescent="0.25">
      <c r="B14" s="279" t="s">
        <v>127</v>
      </c>
      <c r="C14" s="279"/>
      <c r="D14" s="279"/>
      <c r="E14" s="279"/>
      <c r="F14" s="279"/>
      <c r="G14" s="122"/>
      <c r="H14" s="122"/>
      <c r="I14" s="116"/>
      <c r="L14" s="5"/>
      <c r="M14" s="69"/>
      <c r="N14" s="69"/>
      <c r="O14" s="69"/>
      <c r="Q14" s="69"/>
      <c r="R14" s="69"/>
      <c r="S14" s="71"/>
    </row>
    <row r="15" spans="1:20" x14ac:dyDescent="0.25">
      <c r="C15" s="96"/>
      <c r="D15" s="96"/>
      <c r="L15" s="5"/>
      <c r="M15" s="69"/>
      <c r="N15" s="69"/>
      <c r="O15" s="69"/>
      <c r="Q15" s="69"/>
      <c r="R15" s="69"/>
      <c r="S15" s="71"/>
    </row>
    <row r="16" spans="1:20" ht="48.75" customHeight="1" x14ac:dyDescent="0.25">
      <c r="B16" s="279" t="s">
        <v>130</v>
      </c>
      <c r="C16" s="279"/>
      <c r="D16" s="279"/>
      <c r="E16" s="279"/>
      <c r="F16" s="279"/>
      <c r="G16" s="122"/>
      <c r="H16" s="122"/>
      <c r="I16" s="116"/>
      <c r="L16" s="5"/>
      <c r="M16" s="69"/>
      <c r="N16" s="69"/>
      <c r="O16" s="69"/>
      <c r="Q16" s="69"/>
      <c r="R16" s="69"/>
      <c r="S16" s="71"/>
    </row>
    <row r="17" spans="1:20" x14ac:dyDescent="0.25">
      <c r="B17" s="203"/>
      <c r="C17" s="203"/>
      <c r="D17" s="203"/>
      <c r="E17" s="203"/>
      <c r="F17" s="203"/>
      <c r="G17" s="203"/>
      <c r="H17" s="203"/>
      <c r="I17" s="203"/>
      <c r="L17" s="5"/>
      <c r="M17" s="69"/>
      <c r="N17" s="69"/>
      <c r="O17" s="69"/>
      <c r="Q17" s="69"/>
      <c r="R17" s="69"/>
      <c r="S17" s="71"/>
    </row>
    <row r="18" spans="1:20" ht="33.75" customHeight="1" x14ac:dyDescent="0.25">
      <c r="B18" s="279" t="s">
        <v>164</v>
      </c>
      <c r="C18" s="279"/>
      <c r="D18" s="279"/>
      <c r="E18" s="279"/>
      <c r="F18" s="279"/>
      <c r="G18" s="203"/>
      <c r="H18" s="203"/>
      <c r="I18" s="203"/>
      <c r="L18" s="5"/>
      <c r="M18" s="69"/>
      <c r="N18" s="69"/>
      <c r="O18" s="69"/>
      <c r="Q18" s="69"/>
      <c r="R18" s="69"/>
      <c r="S18" s="71"/>
    </row>
    <row r="19" spans="1:20" ht="15" customHeight="1" x14ac:dyDescent="0.25">
      <c r="B19" s="287" t="s">
        <v>163</v>
      </c>
      <c r="C19" s="279"/>
      <c r="D19" s="279"/>
      <c r="E19" s="279"/>
      <c r="F19" s="279"/>
      <c r="G19" s="203"/>
      <c r="H19" s="203"/>
      <c r="I19" s="203"/>
      <c r="L19" s="5"/>
      <c r="M19" s="69"/>
      <c r="N19" s="69"/>
      <c r="O19" s="69"/>
      <c r="Q19" s="69"/>
      <c r="R19" s="69"/>
      <c r="S19" s="71"/>
    </row>
    <row r="20" spans="1:20" ht="15" customHeight="1" x14ac:dyDescent="0.25">
      <c r="B20" s="205"/>
      <c r="C20" s="205"/>
      <c r="D20" s="205"/>
      <c r="E20" s="205"/>
      <c r="F20" s="205"/>
      <c r="G20" s="205"/>
      <c r="H20" s="205"/>
      <c r="I20" s="205"/>
      <c r="L20" s="5"/>
      <c r="M20" s="69"/>
      <c r="N20" s="69"/>
      <c r="O20" s="69"/>
      <c r="Q20" s="69"/>
      <c r="R20" s="69"/>
      <c r="S20" s="71"/>
    </row>
    <row r="21" spans="1:20" x14ac:dyDescent="0.25">
      <c r="B21" s="113"/>
      <c r="C21" s="113"/>
      <c r="D21" s="113"/>
      <c r="E21" s="113"/>
      <c r="F21" s="113"/>
      <c r="G21" s="122"/>
      <c r="H21" s="122"/>
      <c r="I21" s="116"/>
      <c r="L21" s="5"/>
      <c r="M21" s="69"/>
      <c r="N21" s="69"/>
      <c r="O21" s="69"/>
      <c r="Q21" s="69"/>
      <c r="R21" s="69"/>
      <c r="S21" s="71"/>
    </row>
    <row r="22" spans="1:20" x14ac:dyDescent="0.25">
      <c r="B22" s="7" t="s">
        <v>109</v>
      </c>
      <c r="C22" s="106" t="s">
        <v>112</v>
      </c>
      <c r="D22" s="106" t="s">
        <v>113</v>
      </c>
      <c r="E22" s="113"/>
      <c r="F22" s="113"/>
      <c r="G22" s="122"/>
      <c r="H22" s="122"/>
      <c r="I22" s="116"/>
      <c r="L22" s="5"/>
      <c r="M22" s="69"/>
      <c r="N22" s="69"/>
      <c r="O22" s="69"/>
      <c r="Q22" s="69"/>
      <c r="R22" s="69"/>
      <c r="S22" s="71"/>
    </row>
    <row r="23" spans="1:20" x14ac:dyDescent="0.25">
      <c r="A23" s="2" t="s">
        <v>110</v>
      </c>
      <c r="B23" s="2" t="s">
        <v>110</v>
      </c>
      <c r="C23" s="96" t="s">
        <v>117</v>
      </c>
      <c r="D23" s="96" t="s">
        <v>119</v>
      </c>
      <c r="L23" s="5"/>
      <c r="M23" s="69"/>
      <c r="N23" s="69"/>
      <c r="O23" s="69"/>
      <c r="Q23" s="69"/>
      <c r="R23" s="69"/>
      <c r="S23" s="71"/>
    </row>
    <row r="24" spans="1:20" x14ac:dyDescent="0.25">
      <c r="B24" s="2" t="s">
        <v>111</v>
      </c>
      <c r="C24" s="96" t="s">
        <v>114</v>
      </c>
      <c r="D24" s="96" t="s">
        <v>188</v>
      </c>
      <c r="L24" s="5"/>
      <c r="M24" s="69"/>
      <c r="N24" s="69"/>
      <c r="O24" s="69"/>
      <c r="Q24" s="69"/>
      <c r="R24" s="69"/>
      <c r="S24" s="71"/>
    </row>
    <row r="25" spans="1:20" x14ac:dyDescent="0.25">
      <c r="C25" s="96"/>
      <c r="D25" s="96"/>
      <c r="L25" s="5"/>
      <c r="M25" s="69"/>
      <c r="N25" s="69"/>
      <c r="O25" s="69"/>
      <c r="Q25" s="69"/>
      <c r="R25" s="69"/>
      <c r="S25" s="71"/>
    </row>
    <row r="26" spans="1:20" x14ac:dyDescent="0.25">
      <c r="B26" s="274" t="s">
        <v>231</v>
      </c>
      <c r="C26" s="274"/>
      <c r="D26" s="274"/>
      <c r="E26" s="274"/>
      <c r="F26" s="274"/>
      <c r="G26" s="274"/>
      <c r="H26" s="274"/>
      <c r="L26" s="5"/>
      <c r="M26" s="69"/>
      <c r="N26" s="69"/>
      <c r="O26" s="69"/>
      <c r="Q26" s="69"/>
      <c r="R26" s="69"/>
      <c r="S26" s="71"/>
    </row>
    <row r="27" spans="1:20" ht="15" customHeight="1" x14ac:dyDescent="0.25">
      <c r="B27" s="254" t="s">
        <v>230</v>
      </c>
      <c r="C27" s="96"/>
      <c r="D27" s="96"/>
      <c r="I27" s="29"/>
      <c r="J27" s="29"/>
      <c r="K27" s="29"/>
      <c r="L27" s="29"/>
      <c r="M27" s="29"/>
      <c r="N27" s="29"/>
      <c r="O27" s="29"/>
      <c r="P27" s="29"/>
      <c r="Q27" s="29"/>
      <c r="R27" s="29"/>
      <c r="S27" s="27"/>
    </row>
    <row r="28" spans="1:20" ht="15" customHeight="1" x14ac:dyDescent="0.25">
      <c r="B28" s="29"/>
      <c r="C28" s="29"/>
      <c r="I28" s="29"/>
      <c r="J28" s="29"/>
      <c r="K28" s="29"/>
      <c r="L28" s="29"/>
      <c r="M28" s="29"/>
      <c r="N28" s="29"/>
      <c r="O28" s="29"/>
      <c r="P28" s="29"/>
      <c r="Q28" s="60"/>
      <c r="R28" s="50"/>
      <c r="S28" s="173"/>
    </row>
    <row r="29" spans="1:20" ht="15" customHeight="1" x14ac:dyDescent="0.25">
      <c r="B29" s="114"/>
      <c r="C29" s="114"/>
      <c r="D29" s="114"/>
      <c r="E29" s="114"/>
      <c r="F29" s="114"/>
      <c r="G29" s="114"/>
      <c r="H29" s="114"/>
      <c r="I29" s="114"/>
      <c r="J29" s="114"/>
      <c r="K29" s="114"/>
      <c r="L29" s="114"/>
      <c r="M29" s="114"/>
      <c r="N29" s="114"/>
      <c r="O29" s="114"/>
      <c r="P29" s="114"/>
      <c r="Q29" s="178" t="s">
        <v>90</v>
      </c>
      <c r="R29" s="179"/>
      <c r="S29" s="180"/>
      <c r="T29" s="52"/>
    </row>
    <row r="30" spans="1:20" x14ac:dyDescent="0.25">
      <c r="B30" s="17" t="s">
        <v>39</v>
      </c>
      <c r="C30" s="253" t="s">
        <v>2</v>
      </c>
      <c r="D30" s="253"/>
      <c r="E30" s="253" t="s">
        <v>34</v>
      </c>
      <c r="F30" s="253" t="s">
        <v>35</v>
      </c>
      <c r="G30" s="253"/>
      <c r="H30" s="253"/>
      <c r="I30" s="253"/>
      <c r="J30" s="253"/>
      <c r="K30" s="253"/>
      <c r="L30" s="253" t="s">
        <v>36</v>
      </c>
      <c r="M30" s="253" t="s">
        <v>37</v>
      </c>
      <c r="N30" s="10"/>
      <c r="O30" s="10"/>
      <c r="P30" s="10"/>
      <c r="Q30" s="55" t="s">
        <v>88</v>
      </c>
      <c r="R30" s="55"/>
      <c r="S30" s="56"/>
      <c r="T30" s="52"/>
    </row>
    <row r="31" spans="1:20" x14ac:dyDescent="0.25">
      <c r="B31" s="66"/>
      <c r="C31" s="9"/>
      <c r="D31" s="9"/>
      <c r="E31" s="9"/>
      <c r="F31" s="9"/>
      <c r="G31" s="9"/>
      <c r="H31" s="9"/>
      <c r="I31" s="9"/>
      <c r="J31" s="9"/>
      <c r="K31" s="9"/>
      <c r="L31" s="9"/>
      <c r="M31" s="9"/>
      <c r="N31" s="46"/>
      <c r="O31" s="46"/>
      <c r="P31" s="46"/>
      <c r="R31" s="52"/>
      <c r="S31" s="52"/>
      <c r="T31" s="52"/>
    </row>
    <row r="32" spans="1:20" x14ac:dyDescent="0.25">
      <c r="B32" s="66"/>
      <c r="C32" s="9"/>
      <c r="D32" s="13"/>
      <c r="E32" s="41"/>
      <c r="F32" s="15"/>
      <c r="G32" s="15"/>
      <c r="H32" s="15"/>
      <c r="I32" s="15"/>
      <c r="J32" s="15"/>
      <c r="K32" s="15"/>
      <c r="L32" s="16"/>
      <c r="M32" s="31"/>
      <c r="Q32" s="52"/>
      <c r="R32" s="52"/>
      <c r="S32" s="52"/>
      <c r="T32" s="52"/>
    </row>
    <row r="33" spans="2:20" x14ac:dyDescent="0.25">
      <c r="B33" s="12"/>
      <c r="C33" s="13"/>
      <c r="D33" s="13"/>
      <c r="E33" s="41"/>
      <c r="F33" s="15"/>
      <c r="G33" s="15"/>
      <c r="H33" s="15"/>
      <c r="I33" s="15"/>
      <c r="J33" s="15"/>
      <c r="K33" s="15"/>
      <c r="L33" s="16"/>
      <c r="M33" s="31"/>
      <c r="Q33" s="52"/>
      <c r="R33" s="52"/>
      <c r="S33" s="52"/>
      <c r="T33" s="52"/>
    </row>
    <row r="34" spans="2:20" x14ac:dyDescent="0.25">
      <c r="B34" s="12"/>
      <c r="C34" s="13"/>
      <c r="D34" s="13"/>
      <c r="E34" s="41"/>
      <c r="F34" s="15"/>
      <c r="G34" s="15"/>
      <c r="H34" s="15"/>
      <c r="I34" s="15"/>
      <c r="J34" s="15"/>
      <c r="K34" s="15"/>
      <c r="L34" s="16"/>
      <c r="M34" s="31"/>
      <c r="Q34" s="52"/>
      <c r="R34" s="52"/>
      <c r="S34" s="52"/>
      <c r="T34" s="52"/>
    </row>
    <row r="35" spans="2:20" x14ac:dyDescent="0.25">
      <c r="B35" s="12"/>
      <c r="C35" s="13"/>
      <c r="D35" s="13"/>
      <c r="E35" s="41"/>
      <c r="F35" s="15"/>
      <c r="G35" s="15"/>
      <c r="H35" s="15"/>
      <c r="I35" s="15"/>
      <c r="J35" s="15"/>
      <c r="K35" s="15"/>
      <c r="L35" s="16"/>
      <c r="M35" s="31"/>
      <c r="T35" s="52"/>
    </row>
    <row r="36" spans="2:20" ht="15" customHeight="1" x14ac:dyDescent="0.25">
      <c r="B36" s="12"/>
      <c r="C36" s="13"/>
      <c r="D36" s="13"/>
      <c r="E36" s="41"/>
      <c r="F36" s="15"/>
      <c r="G36" s="15"/>
      <c r="H36" s="15"/>
      <c r="I36" s="15"/>
      <c r="J36" s="15"/>
      <c r="K36" s="15"/>
      <c r="L36" s="16"/>
      <c r="M36" s="20"/>
      <c r="N36" s="18"/>
      <c r="O36" s="18"/>
      <c r="P36" s="18"/>
    </row>
    <row r="37" spans="2:20" x14ac:dyDescent="0.25">
      <c r="B37" s="12"/>
      <c r="C37" s="13"/>
      <c r="D37" s="40"/>
      <c r="E37" s="41"/>
      <c r="F37" s="38"/>
      <c r="G37" s="38"/>
      <c r="H37" s="38"/>
      <c r="I37" s="38"/>
      <c r="J37" s="38"/>
      <c r="K37" s="38"/>
      <c r="L37" s="39"/>
      <c r="M37" s="34"/>
      <c r="N37" s="109"/>
      <c r="O37" s="29"/>
      <c r="P37" s="29"/>
    </row>
    <row r="38" spans="2:20" x14ac:dyDescent="0.25">
      <c r="B38" s="36"/>
      <c r="C38" s="40"/>
      <c r="D38" s="40"/>
      <c r="E38" s="41"/>
      <c r="F38" s="72"/>
      <c r="G38" s="72"/>
      <c r="H38" s="72"/>
      <c r="I38" s="72"/>
      <c r="J38" s="72"/>
      <c r="K38" s="72"/>
      <c r="L38" s="33"/>
      <c r="M38" s="31"/>
      <c r="N38" s="109"/>
    </row>
    <row r="39" spans="2:20" x14ac:dyDescent="0.25">
      <c r="C39" s="40"/>
      <c r="D39" s="40"/>
      <c r="E39" s="41"/>
      <c r="F39" s="72"/>
      <c r="G39" s="72"/>
      <c r="H39" s="72"/>
      <c r="I39" s="72"/>
      <c r="J39" s="72"/>
      <c r="K39" s="72"/>
      <c r="L39" s="33"/>
      <c r="M39" s="31"/>
      <c r="N39" s="110"/>
    </row>
    <row r="40" spans="2:20" x14ac:dyDescent="0.25">
      <c r="C40" s="40"/>
      <c r="D40" s="40"/>
      <c r="E40" s="41"/>
      <c r="F40" s="72"/>
      <c r="G40" s="72"/>
      <c r="H40" s="72"/>
      <c r="I40" s="72"/>
      <c r="J40" s="72"/>
      <c r="K40" s="72"/>
      <c r="L40" s="33"/>
      <c r="M40" s="35"/>
      <c r="N40" s="37"/>
      <c r="O40" s="37"/>
      <c r="P40" s="29"/>
    </row>
    <row r="41" spans="2:20" ht="15" customHeight="1" x14ac:dyDescent="0.25">
      <c r="C41" s="40"/>
      <c r="D41" s="40"/>
      <c r="E41" s="41"/>
      <c r="F41" s="38"/>
      <c r="G41" s="38"/>
      <c r="H41" s="38"/>
      <c r="I41" s="38"/>
      <c r="J41" s="38"/>
      <c r="K41" s="38"/>
      <c r="L41" s="33"/>
      <c r="M41" s="31"/>
      <c r="N41" s="103"/>
      <c r="O41" s="103"/>
      <c r="P41" s="29"/>
    </row>
    <row r="42" spans="2:20" x14ac:dyDescent="0.25">
      <c r="B42" s="36"/>
      <c r="C42" s="40"/>
      <c r="D42" s="40"/>
      <c r="E42" s="41"/>
      <c r="F42" s="38"/>
      <c r="G42" s="38"/>
      <c r="H42" s="38"/>
      <c r="I42" s="38"/>
      <c r="J42" s="38"/>
      <c r="K42" s="38"/>
      <c r="L42" s="33"/>
      <c r="M42" s="31"/>
      <c r="N42" s="103"/>
      <c r="O42" s="103"/>
      <c r="P42" s="29"/>
    </row>
    <row r="43" spans="2:20" x14ac:dyDescent="0.25">
      <c r="B43" s="36"/>
      <c r="C43" s="40"/>
      <c r="D43" s="40"/>
      <c r="E43" s="41"/>
      <c r="F43" s="38"/>
      <c r="G43" s="38"/>
      <c r="H43" s="38"/>
      <c r="I43" s="38"/>
      <c r="J43" s="38"/>
      <c r="K43" s="38"/>
      <c r="L43" s="33"/>
      <c r="M43" s="31"/>
      <c r="N43" s="103"/>
      <c r="O43" s="103"/>
      <c r="P43" s="29"/>
    </row>
    <row r="44" spans="2:20" ht="16.5" customHeight="1" x14ac:dyDescent="0.25">
      <c r="B44" s="36"/>
      <c r="C44" s="40"/>
      <c r="D44" s="40"/>
      <c r="E44" s="41"/>
      <c r="F44" s="38"/>
      <c r="G44" s="38"/>
      <c r="H44" s="38"/>
      <c r="I44" s="38"/>
      <c r="J44" s="38"/>
      <c r="K44" s="38"/>
      <c r="L44" s="39"/>
      <c r="M44" s="20"/>
      <c r="N44" s="103"/>
      <c r="O44" s="103"/>
      <c r="P44" s="29"/>
    </row>
    <row r="45" spans="2:20" ht="15" hidden="1" customHeight="1" x14ac:dyDescent="0.25">
      <c r="B45" s="36"/>
      <c r="C45" s="40"/>
    </row>
    <row r="46" spans="2:20" ht="15" customHeight="1" x14ac:dyDescent="0.25">
      <c r="E46" s="21"/>
      <c r="F46" s="107"/>
      <c r="G46" s="107"/>
      <c r="H46" s="107"/>
      <c r="I46" s="107"/>
      <c r="J46" s="107"/>
      <c r="K46" s="107"/>
    </row>
    <row r="49" ht="15" customHeight="1" x14ac:dyDescent="0.25"/>
  </sheetData>
  <mergeCells count="7">
    <mergeCell ref="B26:H26"/>
    <mergeCell ref="B19:F19"/>
    <mergeCell ref="Q2:S2"/>
    <mergeCell ref="Q1:S1"/>
    <mergeCell ref="B14:F14"/>
    <mergeCell ref="B16:F16"/>
    <mergeCell ref="B18:F18"/>
  </mergeCells>
  <hyperlinks>
    <hyperlink ref="B19" r:id="rId1" xr:uid="{00000000-0004-0000-0800-000000000000}"/>
  </hyperlinks>
  <printOptions horizontalCentered="1" gridLines="1"/>
  <pageMargins left="0" right="0" top="0.75" bottom="0.75" header="0.3" footer="0.3"/>
  <pageSetup scale="53" orientation="landscape"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51</vt:i4>
      </vt:variant>
    </vt:vector>
  </HeadingPairs>
  <TitlesOfParts>
    <vt:vector size="102" baseType="lpstr">
      <vt:lpstr>#0664 Academy Positive Learning</vt:lpstr>
      <vt:lpstr>#1461 Inlet Grove Comm. HS </vt:lpstr>
      <vt:lpstr>#1571 South Tech Charter Acad</vt:lpstr>
      <vt:lpstr>#2521 Ed Venture </vt:lpstr>
      <vt:lpstr>#2531 Potentials </vt:lpstr>
      <vt:lpstr>#2791 The Learning Center @ Els</vt:lpstr>
      <vt:lpstr>#2801 Palm Beach Maritime Acad </vt:lpstr>
      <vt:lpstr>#2911 Western Academy</vt:lpstr>
      <vt:lpstr>#2941 Palm Beach School Autism </vt:lpstr>
      <vt:lpstr>#3083 The Learning Acad @ Els </vt:lpstr>
      <vt:lpstr>#3345 Gulfstream Goodwill Life </vt:lpstr>
      <vt:lpstr>#3381 Imagine Schools </vt:lpstr>
      <vt:lpstr>#3382 Glades Academy </vt:lpstr>
      <vt:lpstr>#3385 Bright Futures Academy </vt:lpstr>
      <vt:lpstr>#3386 Toussaint L'Ouverture </vt:lpstr>
      <vt:lpstr>#3391 Seagull Academy Ind. Liv</vt:lpstr>
      <vt:lpstr>#3394 Montessori Acad Early  </vt:lpstr>
      <vt:lpstr>#3395 Somerset Academy JFK </vt:lpstr>
      <vt:lpstr>#3396 G-Star of the Arts </vt:lpstr>
      <vt:lpstr>#3398 Everglades Preparatory </vt:lpstr>
      <vt:lpstr>#3400 Believers Academy </vt:lpstr>
      <vt:lpstr>#3401 Quantum High School </vt:lpstr>
      <vt:lpstr>#3413 Somerset Acad Boca East</vt:lpstr>
      <vt:lpstr>#3421 Worthington High School</vt:lpstr>
      <vt:lpstr> #3431 Renaissance CS @ WPB</vt:lpstr>
      <vt:lpstr>#3441 South Tech Preparatory A </vt:lpstr>
      <vt:lpstr>#3924 PB Maritime Academy HS </vt:lpstr>
      <vt:lpstr>#3941 Ben Gamla </vt:lpstr>
      <vt:lpstr>#3961 Gardens Schl Tech Arts</vt:lpstr>
      <vt:lpstr>#3971 Palm Beach Preparatory  </vt:lpstr>
      <vt:lpstr>#4000 Palms West Charter School</vt:lpstr>
      <vt:lpstr>#4001 Renaissance CS @ Welling </vt:lpstr>
      <vt:lpstr>#4002 Renaissance CS @ Summit </vt:lpstr>
      <vt:lpstr>#4012 Somerset Canyons Middle  </vt:lpstr>
      <vt:lpstr>#4013 Somerset Acad Canyons HS </vt:lpstr>
      <vt:lpstr>#4020 Franklin Academy "B" </vt:lpstr>
      <vt:lpstr>#4030 Olympus International Aca</vt:lpstr>
      <vt:lpstr>#4031 Somerset Academy of Arts</vt:lpstr>
      <vt:lpstr>#4041 Somerset Acad Boca Middle</vt:lpstr>
      <vt:lpstr>#4050 Renaissance CS @ Cypress</vt:lpstr>
      <vt:lpstr>#4051 Renaissance CS @ Central </vt:lpstr>
      <vt:lpstr>#4061 Franklin Academy - PBG</vt:lpstr>
      <vt:lpstr>#4080 University Prep Academy</vt:lpstr>
      <vt:lpstr>#4081 Florida Futures Academy N</vt:lpstr>
      <vt:lpstr>#4090 Sprts Leadership Mgmt</vt:lpstr>
      <vt:lpstr>#4091 Somerset Acad Lakes</vt:lpstr>
      <vt:lpstr>#4100 ConnectionsEd.CenterPB</vt:lpstr>
      <vt:lpstr>#4102 Bridge Prep Academy</vt:lpstr>
      <vt:lpstr>#4103 SLAM Boca MiddleHigh</vt:lpstr>
      <vt:lpstr>#4111 SLAM Academy High School</vt:lpstr>
      <vt:lpstr>#4121 South Tech Success</vt:lpstr>
      <vt:lpstr>' #3431 Renaissance CS @ WPB'!Print_Area</vt:lpstr>
      <vt:lpstr>'#0664 Academy Positive Learning'!Print_Area</vt:lpstr>
      <vt:lpstr>'#1461 Inlet Grove Comm. HS '!Print_Area</vt:lpstr>
      <vt:lpstr>'#1571 South Tech Charter Acad'!Print_Area</vt:lpstr>
      <vt:lpstr>'#2521 Ed Venture '!Print_Area</vt:lpstr>
      <vt:lpstr>'#2531 Potentials '!Print_Area</vt:lpstr>
      <vt:lpstr>'#2791 The Learning Center @ Els'!Print_Area</vt:lpstr>
      <vt:lpstr>'#2801 Palm Beach Maritime Acad '!Print_Area</vt:lpstr>
      <vt:lpstr>'#2911 Western Academy'!Print_Area</vt:lpstr>
      <vt:lpstr>'#2941 Palm Beach School Autism '!Print_Area</vt:lpstr>
      <vt:lpstr>'#3083 The Learning Acad @ Els '!Print_Area</vt:lpstr>
      <vt:lpstr>'#3345 Gulfstream Goodwill Life '!Print_Area</vt:lpstr>
      <vt:lpstr>'#3381 Imagine Schools '!Print_Area</vt:lpstr>
      <vt:lpstr>'#3382 Glades Academy '!Print_Area</vt:lpstr>
      <vt:lpstr>'#3385 Bright Futures Academy '!Print_Area</vt:lpstr>
      <vt:lpstr>'#3386 Toussaint L''Ouverture '!Print_Area</vt:lpstr>
      <vt:lpstr>'#3391 Seagull Academy Ind. Liv'!Print_Area</vt:lpstr>
      <vt:lpstr>'#3394 Montessori Acad Early  '!Print_Area</vt:lpstr>
      <vt:lpstr>'#3395 Somerset Academy JFK '!Print_Area</vt:lpstr>
      <vt:lpstr>'#3396 G-Star of the Arts '!Print_Area</vt:lpstr>
      <vt:lpstr>'#3398 Everglades Preparatory '!Print_Area</vt:lpstr>
      <vt:lpstr>'#3400 Believers Academy '!Print_Area</vt:lpstr>
      <vt:lpstr>'#3401 Quantum High School '!Print_Area</vt:lpstr>
      <vt:lpstr>'#3413 Somerset Acad Boca East'!Print_Area</vt:lpstr>
      <vt:lpstr>'#3421 Worthington High School'!Print_Area</vt:lpstr>
      <vt:lpstr>'#3441 South Tech Preparatory A '!Print_Area</vt:lpstr>
      <vt:lpstr>'#3924 PB Maritime Academy HS '!Print_Area</vt:lpstr>
      <vt:lpstr>'#3941 Ben Gamla '!Print_Area</vt:lpstr>
      <vt:lpstr>'#3961 Gardens Schl Tech Arts'!Print_Area</vt:lpstr>
      <vt:lpstr>'#3971 Palm Beach Preparatory  '!Print_Area</vt:lpstr>
      <vt:lpstr>'#4000 Palms West Charter School'!Print_Area</vt:lpstr>
      <vt:lpstr>'#4001 Renaissance CS @ Welling '!Print_Area</vt:lpstr>
      <vt:lpstr>'#4002 Renaissance CS @ Summit '!Print_Area</vt:lpstr>
      <vt:lpstr>'#4012 Somerset Canyons Middle  '!Print_Area</vt:lpstr>
      <vt:lpstr>'#4013 Somerset Acad Canyons HS '!Print_Area</vt:lpstr>
      <vt:lpstr>'#4020 Franklin Academy "B" '!Print_Area</vt:lpstr>
      <vt:lpstr>'#4030 Olympus International Aca'!Print_Area</vt:lpstr>
      <vt:lpstr>'#4031 Somerset Academy of Arts'!Print_Area</vt:lpstr>
      <vt:lpstr>'#4041 Somerset Acad Boca Middle'!Print_Area</vt:lpstr>
      <vt:lpstr>'#4050 Renaissance CS @ Cypress'!Print_Area</vt:lpstr>
      <vt:lpstr>'#4051 Renaissance CS @ Central '!Print_Area</vt:lpstr>
      <vt:lpstr>'#4061 Franklin Academy - PBG'!Print_Area</vt:lpstr>
      <vt:lpstr>'#4080 University Prep Academy'!Print_Area</vt:lpstr>
      <vt:lpstr>'#4081 Florida Futures Academy N'!Print_Area</vt:lpstr>
      <vt:lpstr>'#4090 Sprts Leadership Mgmt'!Print_Area</vt:lpstr>
      <vt:lpstr>'#4091 Somerset Acad Lakes'!Print_Area</vt:lpstr>
      <vt:lpstr>'#4100 ConnectionsEd.CenterPB'!Print_Area</vt:lpstr>
      <vt:lpstr>'#4102 Bridge Prep Academy'!Print_Area</vt:lpstr>
      <vt:lpstr>'#4103 SLAM Boca MiddleHigh'!Print_Area</vt:lpstr>
      <vt:lpstr>'#4111 SLAM Academy High School'!Print_Area</vt:lpstr>
      <vt:lpstr>'#4121 South Tech Success'!Print_Area</vt:lpstr>
    </vt:vector>
  </TitlesOfParts>
  <Company>School District Of Palm Beach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kovners</dc:creator>
  <cp:lastModifiedBy>RSO</cp:lastModifiedBy>
  <cp:lastPrinted>2019-07-10T18:56:18Z</cp:lastPrinted>
  <dcterms:created xsi:type="dcterms:W3CDTF">2009-12-03T15:07:28Z</dcterms:created>
  <dcterms:modified xsi:type="dcterms:W3CDTF">2020-08-17T12:29:31Z</dcterms:modified>
</cp:coreProperties>
</file>