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sacsorg-my.sharepoint.com/personal/ssnow_amsacs_org/Documents/Documents/"/>
    </mc:Choice>
  </mc:AlternateContent>
  <xr:revisionPtr revIDLastSave="0" documentId="8_{3C764C01-9735-4519-BF83-463395E7716D}" xr6:coauthVersionLast="47" xr6:coauthVersionMax="47" xr10:uidLastSave="{00000000-0000-0000-0000-000000000000}"/>
  <bookViews>
    <workbookView xWindow="1560" yWindow="1560" windowWidth="21555" windowHeight="11385" tabRatio="675" activeTab="1" xr2:uid="{00000000-000D-0000-FFFF-FFFF00000000}"/>
  </bookViews>
  <sheets>
    <sheet name="June 30 2024 by Quarter" sheetId="1" r:id="rId1"/>
    <sheet name="Balance Sheet" sheetId="10" r:id="rId2"/>
    <sheet name="Cash Flow" sheetId="11" r:id="rId3"/>
    <sheet name="Capital Campaign" sheetId="16" r:id="rId4"/>
    <sheet name="Tuition" sheetId="9" r:id="rId5"/>
    <sheet name="Capital Assets" sheetId="12" r:id="rId6"/>
    <sheet name="Budget by Month" sheetId="13" r:id="rId7"/>
    <sheet name="FYE 2023 P&amp;L by Month" sheetId="14" r:id="rId8"/>
    <sheet name="Tuition updated 10.29.18" sheetId="2" state="hidden" r:id="rId9"/>
    <sheet name="Tuition By Town" sheetId="3" state="hidden" r:id="rId10"/>
    <sheet name="Budget to New Projection" sheetId="4" state="hidden" r:id="rId11"/>
  </sheets>
  <definedNames>
    <definedName name="QB_COLUMN_29" localSheetId="2" hidden="1">'Cash Flow'!#REF!</definedName>
    <definedName name="QB_COLUMN_290" localSheetId="6" hidden="1">'Budget by Month'!$T$1</definedName>
    <definedName name="QB_COLUMN_76201" localSheetId="6" hidden="1">'Budget by Month'!$H$2</definedName>
    <definedName name="QB_COLUMN_762010" localSheetId="6" hidden="1">'Budget by Month'!$Z$2</definedName>
    <definedName name="QB_COLUMN_762011" localSheetId="6" hidden="1">'Budget by Month'!$AB$2</definedName>
    <definedName name="QB_COLUMN_762012" localSheetId="6" hidden="1">'Budget by Month'!$AD$2</definedName>
    <definedName name="QB_COLUMN_76202" localSheetId="6" hidden="1">'Budget by Month'!$J$2</definedName>
    <definedName name="QB_COLUMN_76203" localSheetId="6" hidden="1">'Budget by Month'!$L$2</definedName>
    <definedName name="QB_COLUMN_76204" localSheetId="6" hidden="1">'Budget by Month'!$N$2</definedName>
    <definedName name="QB_COLUMN_76205" localSheetId="6" hidden="1">'Budget by Month'!$P$2</definedName>
    <definedName name="QB_COLUMN_76206" localSheetId="6" hidden="1">'Budget by Month'!$R$2</definedName>
    <definedName name="QB_COLUMN_76207" localSheetId="6" hidden="1">'Budget by Month'!$T$2</definedName>
    <definedName name="QB_COLUMN_76208" localSheetId="6" hidden="1">'Budget by Month'!$V$2</definedName>
    <definedName name="QB_COLUMN_76209" localSheetId="6" hidden="1">'Budget by Month'!$X$2</definedName>
    <definedName name="QB_COLUMN_76300" localSheetId="6" hidden="1">'Budget by Month'!$AF$2</definedName>
    <definedName name="QB_DATA_0" localSheetId="6" hidden="1">'Budget by Month'!$4:$4,'Budget by Month'!$5:$5,'Budget by Month'!$6:$6,'Budget by Month'!$8:$8,'Budget by Month'!$9:$9,'Budget by Month'!$10:$10,'Budget by Month'!$12:$12,'Budget by Month'!$14:$14,'Budget by Month'!$15:$15,'Budget by Month'!$18:$18,'Budget by Month'!$19:$19,'Budget by Month'!$20:$20,'Budget by Month'!$21:$21,'Budget by Month'!$22:$22,'Budget by Month'!$23:$23,'Budget by Month'!$24:$24</definedName>
    <definedName name="QB_DATA_1" localSheetId="6" hidden="1">'Budget by Month'!$25:$25,'Budget by Month'!$26:$26,'Budget by Month'!$28:$28,'Budget by Month'!$29:$29,'Budget by Month'!$33:$33,'Budget by Month'!$36:$36,'Budget by Month'!$39:$39,'Budget by Month'!$40:$40,'Budget by Month'!$41:$41,'Budget by Month'!$42:$42,'Budget by Month'!$43:$43,'Budget by Month'!$44:$44,'Budget by Month'!$46:$46,'Budget by Month'!$47:$47,'Budget by Month'!$48:$48,'Budget by Month'!$49:$49</definedName>
    <definedName name="QB_DATA_2" localSheetId="6" hidden="1">'Budget by Month'!$50:$50,'Budget by Month'!$51:$51,'Budget by Month'!$54:$54,'Budget by Month'!$55:$55,'Budget by Month'!$56:$56,'Budget by Month'!$61:$61,'Budget by Month'!$62:$62,'Budget by Month'!$65:$65,'Budget by Month'!$66:$66,'Budget by Month'!$67:$67,'Budget by Month'!$68:$68,'Budget by Month'!$69:$69,'Budget by Month'!$70:$70,'Budget by Month'!$71:$71,'Budget by Month'!$72:$72,'Budget by Month'!$73:$73</definedName>
    <definedName name="QB_DATA_3" localSheetId="6" hidden="1">'Budget by Month'!$74:$74,'Budget by Month'!$75:$75,'Budget by Month'!$76:$76,'Budget by Month'!$79:$79,'Budget by Month'!$80:$80,'Budget by Month'!$81:$81,'Budget by Month'!$82:$82,'Budget by Month'!$88:$88,'Budget by Month'!$89:$89,'Budget by Month'!$90:$90,'Budget by Month'!$91:$91,'Budget by Month'!$94:$94,'Budget by Month'!$95:$95,'Budget by Month'!$96:$96,'Budget by Month'!$97:$97,'Budget by Month'!$99:$99</definedName>
    <definedName name="QB_DATA_4" localSheetId="6" hidden="1">'Budget by Month'!$100:$100,'Budget by Month'!$102:$102,'Budget by Month'!$104:$104,'Budget by Month'!$106:$106,'Budget by Month'!$108:$108,'Budget by Month'!$110:$110,'Budget by Month'!$112:$112,'Budget by Month'!$114:$114,'Budget by Month'!$115:$115,'Budget by Month'!$117:$117,'Budget by Month'!$118:$118,'Budget by Month'!$120:$120,'Budget by Month'!$121:$121,'Budget by Month'!$122:$122,'Budget by Month'!$123:$123,'Budget by Month'!$124:$124</definedName>
    <definedName name="QB_DATA_5" localSheetId="6" hidden="1">'Budget by Month'!$126:$126,'Budget by Month'!$128:$128,'Budget by Month'!$129:$129,'Budget by Month'!$130:$130,'Budget by Month'!$131:$131,'Budget by Month'!$132:$132,'Budget by Month'!$133:$133,'Budget by Month'!$134:$134,'Budget by Month'!$137:$137,'Budget by Month'!$139:$139,'Budget by Month'!$140:$140,'Budget by Month'!$142:$142,'Budget by Month'!$143:$143,'Budget by Month'!$144:$144,'Budget by Month'!$148:$148,'Budget by Month'!$149:$149</definedName>
    <definedName name="QB_FORMULA_0" localSheetId="6" hidden="1">'Budget by Month'!$AF$4,'Budget by Month'!$AF$5,'Budget by Month'!$AF$6,'Budget by Month'!$AF$8,'Budget by Month'!$AF$9,'Budget by Month'!$AF$10,'Budget by Month'!$H$11,'Budget by Month'!$J$11,'Budget by Month'!$L$11,'Budget by Month'!$N$11,'Budget by Month'!$P$11,'Budget by Month'!$R$11,'Budget by Month'!$T$11,'Budget by Month'!$V$11,'Budget by Month'!$X$11,'Budget by Month'!$Z$11</definedName>
    <definedName name="QB_FORMULA_0" localSheetId="2" hidden="1">'Cash Flow'!#REF!,'Cash Flow'!#REF!,'Cash Flow'!#REF!,'Cash Flow'!#REF!</definedName>
    <definedName name="QB_FORMULA_1" localSheetId="6" hidden="1">'Budget by Month'!$AB$11,'Budget by Month'!$AD$11,'Budget by Month'!$AF$11,'Budget by Month'!$AF$12,'Budget by Month'!$AF$14,'Budget by Month'!$AF$15,'Budget by Month'!$H$16,'Budget by Month'!$J$16,'Budget by Month'!$L$16,'Budget by Month'!$N$16,'Budget by Month'!$P$16,'Budget by Month'!$R$16,'Budget by Month'!$T$16,'Budget by Month'!$V$16,'Budget by Month'!$X$16,'Budget by Month'!$Z$16</definedName>
    <definedName name="QB_FORMULA_10" localSheetId="6" hidden="1">'Budget by Month'!$P$63,'Budget by Month'!$R$63,'Budget by Month'!$T$63,'Budget by Month'!$V$63,'Budget by Month'!$X$63,'Budget by Month'!$Z$63,'Budget by Month'!$AB$63,'Budget by Month'!$AD$63,'Budget by Month'!$AF$63,'Budget by Month'!$AF$65,'Budget by Month'!$AF$66,'Budget by Month'!$AF$67,'Budget by Month'!$AF$68,'Budget by Month'!$AF$69,'Budget by Month'!$AF$70,'Budget by Month'!$AF$71</definedName>
    <definedName name="QB_FORMULA_11" localSheetId="6" hidden="1">'Budget by Month'!$AF$72,'Budget by Month'!$AF$73,'Budget by Month'!$AF$74,'Budget by Month'!$AF$75,'Budget by Month'!$AF$76,'Budget by Month'!$H$77,'Budget by Month'!$J$77,'Budget by Month'!$L$77,'Budget by Month'!$N$77,'Budget by Month'!$P$77,'Budget by Month'!$R$77,'Budget by Month'!$T$77,'Budget by Month'!$V$77,'Budget by Month'!$X$77,'Budget by Month'!$Z$77,'Budget by Month'!$AB$77</definedName>
    <definedName name="QB_FORMULA_12" localSheetId="6" hidden="1">'Budget by Month'!$AD$77,'Budget by Month'!$AF$77,'Budget by Month'!$AF$79,'Budget by Month'!$AF$80,'Budget by Month'!$AF$81,'Budget by Month'!$AF$82,'Budget by Month'!$H$83,'Budget by Month'!$J$83,'Budget by Month'!$L$83,'Budget by Month'!$N$83,'Budget by Month'!$P$83,'Budget by Month'!$R$83,'Budget by Month'!$T$83,'Budget by Month'!$V$83,'Budget by Month'!$X$83,'Budget by Month'!$Z$83</definedName>
    <definedName name="QB_FORMULA_13" localSheetId="6" hidden="1">'Budget by Month'!$AB$83,'Budget by Month'!$AD$83,'Budget by Month'!$AF$83,'Budget by Month'!$H$84,'Budget by Month'!$J$84,'Budget by Month'!$L$84,'Budget by Month'!$N$84,'Budget by Month'!$P$84,'Budget by Month'!$R$84,'Budget by Month'!$T$84,'Budget by Month'!$V$84,'Budget by Month'!$X$84,'Budget by Month'!$Z$84,'Budget by Month'!$AB$84,'Budget by Month'!$AD$84,'Budget by Month'!$AF$84</definedName>
    <definedName name="QB_FORMULA_14" localSheetId="6" hidden="1">'Budget by Month'!$H$85,'Budget by Month'!$J$85,'Budget by Month'!$L$85,'Budget by Month'!$N$85,'Budget by Month'!$P$85,'Budget by Month'!$R$85,'Budget by Month'!$T$85,'Budget by Month'!$V$85,'Budget by Month'!$X$85,'Budget by Month'!$Z$85,'Budget by Month'!$AB$85,'Budget by Month'!$AD$85,'Budget by Month'!$AF$85,'Budget by Month'!$AF$88,'Budget by Month'!$AF$89,'Budget by Month'!$AF$90</definedName>
    <definedName name="QB_FORMULA_15" localSheetId="6" hidden="1">'Budget by Month'!$AF$91,'Budget by Month'!$H$92,'Budget by Month'!$J$92,'Budget by Month'!$L$92,'Budget by Month'!$N$92,'Budget by Month'!$P$92,'Budget by Month'!$R$92,'Budget by Month'!$T$92,'Budget by Month'!$V$92,'Budget by Month'!$X$92,'Budget by Month'!$Z$92,'Budget by Month'!$AB$92,'Budget by Month'!$AD$92,'Budget by Month'!$AF$92,'Budget by Month'!$AF$94,'Budget by Month'!$AF$95</definedName>
    <definedName name="QB_FORMULA_16" localSheetId="6" hidden="1">'Budget by Month'!$AF$96,'Budget by Month'!$AF$97,'Budget by Month'!$H$98,'Budget by Month'!$J$98,'Budget by Month'!$L$98,'Budget by Month'!$N$98,'Budget by Month'!$P$98,'Budget by Month'!$R$98,'Budget by Month'!$T$98,'Budget by Month'!$V$98,'Budget by Month'!$X$98,'Budget by Month'!$Z$98,'Budget by Month'!$AB$98,'Budget by Month'!$AD$98,'Budget by Month'!$AF$98,'Budget by Month'!$AF$99</definedName>
    <definedName name="QB_FORMULA_17" localSheetId="6" hidden="1">'Budget by Month'!$AF$100,'Budget by Month'!$H$101,'Budget by Month'!$J$101,'Budget by Month'!$L$101,'Budget by Month'!$N$101,'Budget by Month'!$P$101,'Budget by Month'!$R$101,'Budget by Month'!$T$101,'Budget by Month'!$V$101,'Budget by Month'!$X$101,'Budget by Month'!$Z$101,'Budget by Month'!$AB$101,'Budget by Month'!$AD$101,'Budget by Month'!$AF$101,'Budget by Month'!$AF$102,'Budget by Month'!$AF$104</definedName>
    <definedName name="QB_FORMULA_18" localSheetId="6" hidden="1">'Budget by Month'!$AF$106,'Budget by Month'!$H$107,'Budget by Month'!$J$107,'Budget by Month'!$L$107,'Budget by Month'!$N$107,'Budget by Month'!$P$107,'Budget by Month'!$R$107,'Budget by Month'!$T$107,'Budget by Month'!$V$107,'Budget by Month'!$X$107,'Budget by Month'!$Z$107,'Budget by Month'!$AB$107,'Budget by Month'!$AD$107,'Budget by Month'!$AF$107,'Budget by Month'!$AF$108,'Budget by Month'!$H$109</definedName>
    <definedName name="QB_FORMULA_19" localSheetId="6" hidden="1">'Budget by Month'!$J$109,'Budget by Month'!$L$109,'Budget by Month'!$N$109,'Budget by Month'!$P$109,'Budget by Month'!$R$109,'Budget by Month'!$T$109,'Budget by Month'!$V$109,'Budget by Month'!$X$109,'Budget by Month'!$Z$109,'Budget by Month'!$AB$109,'Budget by Month'!$AD$109,'Budget by Month'!$AF$109,'Budget by Month'!$AF$110,'Budget by Month'!$AF$112,'Budget by Month'!$AF$114,'Budget by Month'!$AF$115</definedName>
    <definedName name="QB_FORMULA_2" localSheetId="6" hidden="1">'Budget by Month'!$AB$16,'Budget by Month'!$AD$16,'Budget by Month'!$AF$16,'Budget by Month'!$AF$18,'Budget by Month'!$AF$19,'Budget by Month'!$AF$20,'Budget by Month'!$AF$21,'Budget by Month'!$AF$22,'Budget by Month'!$AF$23,'Budget by Month'!$AF$24,'Budget by Month'!$AF$25,'Budget by Month'!$AF$26,'Budget by Month'!$H$27,'Budget by Month'!$J$27,'Budget by Month'!$L$27,'Budget by Month'!$N$27</definedName>
    <definedName name="QB_FORMULA_20" localSheetId="6" hidden="1">'Budget by Month'!$H$116,'Budget by Month'!$J$116,'Budget by Month'!$L$116,'Budget by Month'!$N$116,'Budget by Month'!$P$116,'Budget by Month'!$R$116,'Budget by Month'!$AF$116,'Budget by Month'!$AF$117,'Budget by Month'!$AF$118,'Budget by Month'!$H$119,'Budget by Month'!$J$119,'Budget by Month'!$L$119,'Budget by Month'!$N$119,'Budget by Month'!$P$119,'Budget by Month'!$R$119,'Budget by Month'!$T$119</definedName>
    <definedName name="QB_FORMULA_21" localSheetId="6" hidden="1">'Budget by Month'!$V$119,'Budget by Month'!$X$119,'Budget by Month'!$Z$119,'Budget by Month'!$AB$119,'Budget by Month'!$AD$119,'Budget by Month'!$AF$119,'Budget by Month'!$AF$120,'Budget by Month'!$AF$121,'Budget by Month'!$AF$122,'Budget by Month'!$AF$123,'Budget by Month'!$AF$124,'Budget by Month'!$AF$126,'Budget by Month'!$AF$128,'Budget by Month'!$AF$129,'Budget by Month'!$AF$130,'Budget by Month'!$AF$131</definedName>
    <definedName name="QB_FORMULA_22" localSheetId="6" hidden="1">'Budget by Month'!$AF$132,'Budget by Month'!$AF$133,'Budget by Month'!$AF$134,'Budget by Month'!$H$135,'Budget by Month'!$J$135,'Budget by Month'!$L$135,'Budget by Month'!$N$135,'Budget by Month'!$P$135,'Budget by Month'!$R$135,'Budget by Month'!$T$135,'Budget by Month'!$V$135,'Budget by Month'!$X$135,'Budget by Month'!$Z$135,'Budget by Month'!$AB$135,'Budget by Month'!$AD$135,'Budget by Month'!$AF$135</definedName>
    <definedName name="QB_FORMULA_23" localSheetId="6" hidden="1">'Budget by Month'!$AF$137,'Budget by Month'!$H$138,'Budget by Month'!$J$138,'Budget by Month'!$L$138,'Budget by Month'!$N$138,'Budget by Month'!$P$138,'Budget by Month'!$R$138,'Budget by Month'!$T$138,'Budget by Month'!$V$138,'Budget by Month'!$X$138,'Budget by Month'!$Z$138,'Budget by Month'!$AB$138,'Budget by Month'!$AD$138,'Budget by Month'!$AF$138,'Budget by Month'!$AF$139,'Budget by Month'!$AF$140</definedName>
    <definedName name="QB_FORMULA_24" localSheetId="6" hidden="1">'Budget by Month'!$AF$142,'Budget by Month'!$AF$143,'Budget by Month'!$AF$144,'Budget by Month'!$H$145,'Budget by Month'!$J$145,'Budget by Month'!$L$145,'Budget by Month'!$N$145,'Budget by Month'!$P$145,'Budget by Month'!$R$145,'Budget by Month'!$T$145,'Budget by Month'!$V$145,'Budget by Month'!$X$145,'Budget by Month'!$Z$145,'Budget by Month'!$AB$145,'Budget by Month'!$AD$145,'Budget by Month'!$AF$145</definedName>
    <definedName name="QB_FORMULA_25" localSheetId="6" hidden="1">'Budget by Month'!$H$146,'Budget by Month'!$J$146,'Budget by Month'!$L$146,'Budget by Month'!$N$146,'Budget by Month'!$P$146,'Budget by Month'!$R$146,'Budget by Month'!$T$146,'Budget by Month'!$V$146,'Budget by Month'!$X$146,'Budget by Month'!$Z$146,'Budget by Month'!$AB$146,'Budget by Month'!$AD$146,'Budget by Month'!$AF$146,'Budget by Month'!$AF$148,'Budget by Month'!$AF$149,'Budget by Month'!$H$150</definedName>
    <definedName name="QB_FORMULA_26" localSheetId="6" hidden="1">'Budget by Month'!$J$150,'Budget by Month'!$L$150,'Budget by Month'!$N$150,'Budget by Month'!$P$150,'Budget by Month'!$R$150,'Budget by Month'!$T$150,'Budget by Month'!$V$150,'Budget by Month'!$X$150,'Budget by Month'!$Z$150,'Budget by Month'!$AB$150,'Budget by Month'!$AD$150,'Budget by Month'!$AF$150,'Budget by Month'!$H$151,'Budget by Month'!$J$151,'Budget by Month'!$L$151,'Budget by Month'!$N$151</definedName>
    <definedName name="QB_FORMULA_27" localSheetId="6" hidden="1">'Budget by Month'!$P$151,'Budget by Month'!$R$151,'Budget by Month'!$T$151,'Budget by Month'!$V$151,'Budget by Month'!$X$151,'Budget by Month'!$Z$151,'Budget by Month'!$AB$151,'Budget by Month'!$AD$151,'Budget by Month'!$AF$151,'Budget by Month'!$H$152,'Budget by Month'!$J$152,'Budget by Month'!$L$152,'Budget by Month'!$N$152,'Budget by Month'!$P$152,'Budget by Month'!$R$152,'Budget by Month'!$T$152</definedName>
    <definedName name="QB_FORMULA_28" localSheetId="6" hidden="1">'Budget by Month'!$V$152,'Budget by Month'!$X$152,'Budget by Month'!$Z$152,'Budget by Month'!$AB$152,'Budget by Month'!$AD$152,'Budget by Month'!$AF$152</definedName>
    <definedName name="QB_FORMULA_3" localSheetId="6" hidden="1">'Budget by Month'!$P$27,'Budget by Month'!$R$27,'Budget by Month'!$T$27,'Budget by Month'!$V$27,'Budget by Month'!$X$27,'Budget by Month'!$Z$27,'Budget by Month'!$AB$27,'Budget by Month'!$AD$27,'Budget by Month'!$AF$27,'Budget by Month'!$AF$28,'Budget by Month'!$AF$29,'Budget by Month'!$H$30,'Budget by Month'!$J$30,'Budget by Month'!$L$30,'Budget by Month'!$N$30,'Budget by Month'!$P$30</definedName>
    <definedName name="QB_FORMULA_4" localSheetId="6" hidden="1">'Budget by Month'!$R$30,'Budget by Month'!$T$30,'Budget by Month'!$V$30,'Budget by Month'!$X$30,'Budget by Month'!$Z$30,'Budget by Month'!$AB$30,'Budget by Month'!$AD$30,'Budget by Month'!$AF$30,'Budget by Month'!$H$31,'Budget by Month'!$J$31,'Budget by Month'!$L$31,'Budget by Month'!$N$31,'Budget by Month'!$P$31,'Budget by Month'!$R$31,'Budget by Month'!$T$31,'Budget by Month'!$V$31</definedName>
    <definedName name="QB_FORMULA_5" localSheetId="6" hidden="1">'Budget by Month'!$X$31,'Budget by Month'!$Z$31,'Budget by Month'!$AB$31,'Budget by Month'!$AD$31,'Budget by Month'!$AF$31,'Budget by Month'!$AF$33,'Budget by Month'!$AF$36,'Budget by Month'!$H$37,'Budget by Month'!$J$37,'Budget by Month'!$L$37,'Budget by Month'!$N$37,'Budget by Month'!$P$37,'Budget by Month'!$R$37,'Budget by Month'!$T$37,'Budget by Month'!$V$37,'Budget by Month'!$X$37</definedName>
    <definedName name="QB_FORMULA_6" localSheetId="6" hidden="1">'Budget by Month'!$Z$37,'Budget by Month'!$AB$37,'Budget by Month'!$AD$37,'Budget by Month'!$AF$37,'Budget by Month'!$AF$39,'Budget by Month'!$AF$40,'Budget by Month'!$AF$41,'Budget by Month'!$AF$42,'Budget by Month'!$AF$43,'Budget by Month'!$AF$44,'Budget by Month'!$H$45,'Budget by Month'!$J$45,'Budget by Month'!$L$45,'Budget by Month'!$N$45,'Budget by Month'!$P$45,'Budget by Month'!$R$45</definedName>
    <definedName name="QB_FORMULA_7" localSheetId="6" hidden="1">'Budget by Month'!$T$45,'Budget by Month'!$V$45,'Budget by Month'!$X$45,'Budget by Month'!$Z$45,'Budget by Month'!$AB$45,'Budget by Month'!$AD$45,'Budget by Month'!$AF$45,'Budget by Month'!$AF$46,'Budget by Month'!$AF$47,'Budget by Month'!$AF$48,'Budget by Month'!$AF$49,'Budget by Month'!$AF$50,'Budget by Month'!$AF$51,'Budget by Month'!$H$52,'Budget by Month'!$J$52,'Budget by Month'!$L$52</definedName>
    <definedName name="QB_FORMULA_8" localSheetId="6" hidden="1">'Budget by Month'!$N$52,'Budget by Month'!$P$52,'Budget by Month'!$R$52,'Budget by Month'!$T$52,'Budget by Month'!$V$52,'Budget by Month'!$X$52,'Budget by Month'!$Z$52,'Budget by Month'!$AB$52,'Budget by Month'!$AD$52,'Budget by Month'!$AF$52,'Budget by Month'!$AF$54,'Budget by Month'!$AF$55,'Budget by Month'!$AF$56,'Budget by Month'!$H$57,'Budget by Month'!$J$57,'Budget by Month'!$L$57</definedName>
    <definedName name="QB_FORMULA_9" localSheetId="6" hidden="1">'Budget by Month'!$N$57,'Budget by Month'!$P$57,'Budget by Month'!$R$57,'Budget by Month'!$T$57,'Budget by Month'!$V$57,'Budget by Month'!$X$57,'Budget by Month'!$Z$57,'Budget by Month'!$AB$57,'Budget by Month'!$AD$57,'Budget by Month'!$AF$57,'Budget by Month'!$AF$61,'Budget by Month'!$AF$62,'Budget by Month'!$H$63,'Budget by Month'!$J$63,'Budget by Month'!$L$63,'Budget by Month'!$N$63</definedName>
    <definedName name="QB_ROW_17231" localSheetId="2" hidden="1">'Cash Flow'!#REF!</definedName>
    <definedName name="QB_ROW_18301" localSheetId="6" hidden="1">'Budget by Month'!$A$152</definedName>
    <definedName name="QB_ROW_20022" localSheetId="6" hidden="1">'Budget by Month'!$C$3</definedName>
    <definedName name="QB_ROW_20322" localSheetId="6" hidden="1">'Budget by Month'!$C$30</definedName>
    <definedName name="QB_ROW_21022" localSheetId="6" hidden="1">'Budget by Month'!$C$32</definedName>
    <definedName name="QB_ROW_211040" localSheetId="6" hidden="1">'Budget by Month'!$E$136</definedName>
    <definedName name="QB_ROW_211340" localSheetId="6" hidden="1">'Budget by Month'!$E$138</definedName>
    <definedName name="QB_ROW_212240" localSheetId="6" hidden="1">'Budget by Month'!$E$140</definedName>
    <definedName name="QB_ROW_21322" localSheetId="6" hidden="1">'Budget by Month'!$C$151</definedName>
    <definedName name="QB_ROW_214250" localSheetId="6" hidden="1">'Budget by Month'!$F$137</definedName>
    <definedName name="QB_ROW_215340" localSheetId="6" hidden="1">'Budget by Month'!$E$139</definedName>
    <definedName name="QB_ROW_216040" localSheetId="6" hidden="1">'Budget by Month'!$E$38</definedName>
    <definedName name="QB_ROW_216250" localSheetId="6" hidden="1">'Budget by Month'!$F$44</definedName>
    <definedName name="QB_ROW_216340" localSheetId="6" hidden="1">'Budget by Month'!$E$45</definedName>
    <definedName name="QB_ROW_219240" localSheetId="6" hidden="1">'Budget by Month'!$E$48</definedName>
    <definedName name="QB_ROW_220240" localSheetId="6" hidden="1">'Budget by Month'!$E$9</definedName>
    <definedName name="QB_ROW_221250" localSheetId="6" hidden="1">'Budget by Month'!$F$129</definedName>
    <definedName name="QB_ROW_222250" localSheetId="6" hidden="1">'Budget by Month'!$F$130</definedName>
    <definedName name="QB_ROW_223040" localSheetId="6" hidden="1">'Budget by Month'!$E$59</definedName>
    <definedName name="QB_ROW_223340" localSheetId="6" hidden="1">'Budget by Month'!$E$84</definedName>
    <definedName name="QB_ROW_233250" localSheetId="6" hidden="1">'Budget by Month'!$F$131</definedName>
    <definedName name="QB_ROW_238030" localSheetId="6" hidden="1">'Budget by Month'!$D$34</definedName>
    <definedName name="QB_ROW_238240" localSheetId="6" hidden="1">'Budget by Month'!$E$51</definedName>
    <definedName name="QB_ROW_238330" localSheetId="6" hidden="1">'Budget by Month'!$D$52</definedName>
    <definedName name="QB_ROW_244250" localSheetId="6" hidden="1">'Budget by Month'!$F$42</definedName>
    <definedName name="QB_ROW_247230" localSheetId="2" hidden="1">'Cash Flow'!#REF!</definedName>
    <definedName name="QB_ROW_248230" localSheetId="6" hidden="1">'Budget by Month'!$D$4</definedName>
    <definedName name="QB_ROW_249040" localSheetId="6" hidden="1">'Budget by Month'!$E$113</definedName>
    <definedName name="QB_ROW_249340" localSheetId="6" hidden="1">'Budget by Month'!$E$116</definedName>
    <definedName name="QB_ROW_251040" localSheetId="6" hidden="1">'Budget by Month'!$E$87</definedName>
    <definedName name="QB_ROW_251250" localSheetId="6" hidden="1">'Budget by Month'!$F$91</definedName>
    <definedName name="QB_ROW_251340" localSheetId="6" hidden="1">'Budget by Month'!$E$92</definedName>
    <definedName name="QB_ROW_253050" localSheetId="6" hidden="1">'Budget by Month'!$F$78</definedName>
    <definedName name="QB_ROW_253350" localSheetId="6" hidden="1">'Budget by Month'!$F$83</definedName>
    <definedName name="QB_ROW_257050" localSheetId="6" hidden="1">'Budget by Month'!$F$64</definedName>
    <definedName name="QB_ROW_257350" localSheetId="6" hidden="1">'Budget by Month'!$F$77</definedName>
    <definedName name="QB_ROW_259050" localSheetId="6" hidden="1">'Budget by Month'!$F$60</definedName>
    <definedName name="QB_ROW_259260" localSheetId="6" hidden="1">'Budget by Month'!$G$62</definedName>
    <definedName name="QB_ROW_259350" localSheetId="6" hidden="1">'Budget by Month'!$F$63</definedName>
    <definedName name="QB_ROW_264250" localSheetId="6" hidden="1">'Budget by Month'!$F$90</definedName>
    <definedName name="QB_ROW_269250" localSheetId="6" hidden="1">'Budget by Month'!$F$36</definedName>
    <definedName name="QB_ROW_270040" localSheetId="6" hidden="1">'Budget by Month'!$E$93</definedName>
    <definedName name="QB_ROW_270250" localSheetId="6" hidden="1">'Budget by Month'!$F$97</definedName>
    <definedName name="QB_ROW_270340" localSheetId="6" hidden="1">'Budget by Month'!$E$98</definedName>
    <definedName name="QB_ROW_283330" localSheetId="6" hidden="1">'Budget by Month'!$D$12</definedName>
    <definedName name="QB_ROW_286250" localSheetId="6" hidden="1">'Budget by Month'!$F$40</definedName>
    <definedName name="QB_ROW_287240" localSheetId="6" hidden="1">'Budget by Month'!$E$8</definedName>
    <definedName name="QB_ROW_288230" localSheetId="2" hidden="1">'Cash Flow'!#REF!</definedName>
    <definedName name="QB_ROW_290030" localSheetId="6" hidden="1">'Budget by Month'!$D$17</definedName>
    <definedName name="QB_ROW_290240" localSheetId="6" hidden="1">'Budget by Month'!$E$26</definedName>
    <definedName name="QB_ROW_290330" localSheetId="6" hidden="1">'Budget by Month'!$D$27</definedName>
    <definedName name="QB_ROW_304230" localSheetId="2" hidden="1">'Cash Flow'!#REF!</definedName>
    <definedName name="QB_ROW_309250" localSheetId="6" hidden="1">'Budget by Month'!$F$115</definedName>
    <definedName name="QB_ROW_310240" localSheetId="6" hidden="1">'Budget by Month'!$E$99</definedName>
    <definedName name="QB_ROW_312040" localSheetId="6" hidden="1">'Budget by Month'!$E$105</definedName>
    <definedName name="QB_ROW_312340" localSheetId="6" hidden="1">'Budget by Month'!$E$107</definedName>
    <definedName name="QB_ROW_320030" localSheetId="6" hidden="1">'Budget by Month'!$D$53</definedName>
    <definedName name="QB_ROW_320240" localSheetId="6" hidden="1">'Budget by Month'!$E$56</definedName>
    <definedName name="QB_ROW_320330" localSheetId="6" hidden="1">'Budget by Month'!$D$57</definedName>
    <definedName name="QB_ROW_321240" localSheetId="6" hidden="1">'Budget by Month'!$E$54</definedName>
    <definedName name="QB_ROW_322250" localSheetId="6" hidden="1">'Budget by Month'!$F$143</definedName>
    <definedName name="QB_ROW_324240" localSheetId="6" hidden="1">'Budget by Month'!$E$117</definedName>
    <definedName name="QB_ROW_327230" localSheetId="2" hidden="1">'Cash Flow'!#REF!</definedName>
    <definedName name="QB_ROW_328230" localSheetId="2" hidden="1">'Cash Flow'!#REF!</definedName>
    <definedName name="QB_ROW_329230" localSheetId="2" hidden="1">'Cash Flow'!#REF!</definedName>
    <definedName name="QB_ROW_338240" localSheetId="6" hidden="1">'Budget by Month'!$E$47</definedName>
    <definedName name="QB_ROW_339240" localSheetId="6" hidden="1">'Budget by Month'!$E$46</definedName>
    <definedName name="QB_ROW_341250" localSheetId="6" hidden="1">'Budget by Month'!$F$41</definedName>
    <definedName name="QB_ROW_344250" localSheetId="6" hidden="1">'Budget by Month'!$F$114</definedName>
    <definedName name="QB_ROW_346240" localSheetId="6" hidden="1">'Budget by Month'!$E$23</definedName>
    <definedName name="QB_ROW_348230" localSheetId="6" hidden="1">'Budget by Month'!$D$29</definedName>
    <definedName name="QB_ROW_354250" localSheetId="6" hidden="1">'Budget by Month'!$F$89</definedName>
    <definedName name="QB_ROW_357240" localSheetId="2" hidden="1">'Cash Flow'!#REF!</definedName>
    <definedName name="QB_ROW_365240" localSheetId="2" hidden="1">'Cash Flow'!#REF!</definedName>
    <definedName name="QB_ROW_380250" localSheetId="6" hidden="1">'Budget by Month'!$F$88</definedName>
    <definedName name="QB_ROW_404240" localSheetId="2" hidden="1">'Cash Flow'!#REF!</definedName>
    <definedName name="QB_ROW_405240" localSheetId="2" hidden="1">'Cash Flow'!#REF!</definedName>
    <definedName name="QB_ROW_41240" localSheetId="2" hidden="1">'Cash Flow'!#REF!</definedName>
    <definedName name="QB_ROW_416240" localSheetId="2" hidden="1">'Cash Flow'!#REF!</definedName>
    <definedName name="QB_ROW_418330" localSheetId="6" hidden="1">'Budget by Month'!$D$28</definedName>
    <definedName name="QB_ROW_421250" localSheetId="6" hidden="1">'Budget by Month'!$F$106</definedName>
    <definedName name="QB_ROW_428030" localSheetId="6" hidden="1">'Budget by Month'!$D$7</definedName>
    <definedName name="QB_ROW_428240" localSheetId="6" hidden="1">'Budget by Month'!$E$10</definedName>
    <definedName name="QB_ROW_428330" localSheetId="6" hidden="1">'Budget by Month'!$D$11</definedName>
    <definedName name="QB_ROW_436030" localSheetId="6" hidden="1">'Budget by Month'!$D$147</definedName>
    <definedName name="QB_ROW_436240" localSheetId="6" hidden="1">'Budget by Month'!$E$149</definedName>
    <definedName name="QB_ROW_436330" localSheetId="6" hidden="1">'Budget by Month'!$D$150</definedName>
    <definedName name="QB_ROW_437240" localSheetId="6" hidden="1">'Budget by Month'!$E$24</definedName>
    <definedName name="QB_ROW_439230" localSheetId="2" hidden="1">'Cash Flow'!#REF!</definedName>
    <definedName name="QB_ROW_440230" localSheetId="2" hidden="1">'Cash Flow'!#REF!</definedName>
    <definedName name="QB_ROW_44240" localSheetId="2" hidden="1">'Cash Flow'!#REF!</definedName>
    <definedName name="QB_ROW_443340" localSheetId="6" hidden="1">'Budget by Month'!$E$19</definedName>
    <definedName name="QB_ROW_451330" localSheetId="6" hidden="1">'Budget by Month'!$D$5</definedName>
    <definedName name="QB_ROW_457250" localSheetId="6" hidden="1">'Budget by Month'!$F$128</definedName>
    <definedName name="QB_ROW_473340" localSheetId="6" hidden="1">'Budget by Month'!$E$104</definedName>
    <definedName name="QB_ROW_48240" localSheetId="2" hidden="1">'Cash Flow'!#REF!</definedName>
    <definedName name="QB_ROW_486240" localSheetId="6" hidden="1">'Budget by Month'!$E$50</definedName>
    <definedName name="QB_ROW_49240" localSheetId="2" hidden="1">'Cash Flow'!#REF!</definedName>
    <definedName name="QB_ROW_494240" localSheetId="6" hidden="1">'Budget by Month'!$E$20</definedName>
    <definedName name="QB_ROW_497250" localSheetId="6" hidden="1">'Budget by Month'!$F$95</definedName>
    <definedName name="QB_ROW_501021" localSheetId="2" hidden="1">'Cash Flow'!#REF!</definedName>
    <definedName name="QB_ROW_501321" localSheetId="2" hidden="1">'Cash Flow'!#REF!</definedName>
    <definedName name="QB_ROW_502021" localSheetId="2" hidden="1">'Cash Flow'!#REF!</definedName>
    <definedName name="QB_ROW_502321" localSheetId="2" hidden="1">'Cash Flow'!#REF!</definedName>
    <definedName name="QB_ROW_504031" localSheetId="2" hidden="1">'Cash Flow'!#REF!</definedName>
    <definedName name="QB_ROW_505031" localSheetId="2" hidden="1">'Cash Flow'!#REF!</definedName>
    <definedName name="QB_ROW_511301" localSheetId="2" hidden="1">'Cash Flow'!#REF!</definedName>
    <definedName name="QB_ROW_512311" localSheetId="2" hidden="1">'Cash Flow'!#REF!</definedName>
    <definedName name="QB_ROW_513211" localSheetId="2" hidden="1">'Cash Flow'!#REF!</definedName>
    <definedName name="QB_ROW_524250" localSheetId="6" hidden="1">'Budget by Month'!$F$94</definedName>
    <definedName name="QB_ROW_528230" localSheetId="2" hidden="1">'Cash Flow'!#REF!</definedName>
    <definedName name="QB_ROW_544260" localSheetId="6" hidden="1">'Budget by Month'!$G$67</definedName>
    <definedName name="QB_ROW_545240" localSheetId="2" hidden="1">'Cash Flow'!#REF!</definedName>
    <definedName name="QB_ROW_565250" localSheetId="6" hidden="1">'Budget by Month'!$F$132</definedName>
    <definedName name="QB_ROW_587250" localSheetId="6" hidden="1">'Budget by Month'!$F$96</definedName>
    <definedName name="QB_ROW_597240" localSheetId="2" hidden="1">'Cash Flow'!#REF!</definedName>
    <definedName name="QB_ROW_598240" localSheetId="2" hidden="1">'Cash Flow'!#REF!</definedName>
    <definedName name="QB_ROW_605240" localSheetId="6" hidden="1">'Budget by Month'!$E$49</definedName>
    <definedName name="QB_ROW_624260" localSheetId="6" hidden="1">'Budget by Month'!$G$79</definedName>
    <definedName name="QB_ROW_625260" localSheetId="6" hidden="1">'Budget by Month'!$G$81</definedName>
    <definedName name="QB_ROW_626260" localSheetId="6" hidden="1">'Budget by Month'!$G$82</definedName>
    <definedName name="QB_ROW_628260" localSheetId="6" hidden="1">'Budget by Month'!$G$80</definedName>
    <definedName name="QB_ROW_654240" localSheetId="6" hidden="1">'Budget by Month'!$E$22</definedName>
    <definedName name="QB_ROW_673230" localSheetId="6" hidden="1">'Budget by Month'!$D$6</definedName>
    <definedName name="QB_ROW_674040" localSheetId="6" hidden="1">'Budget by Month'!$E$35</definedName>
    <definedName name="QB_ROW_674340" localSheetId="6" hidden="1">'Budget by Month'!$E$37</definedName>
    <definedName name="QB_ROW_675030" localSheetId="6" hidden="1">'Budget by Month'!$D$125</definedName>
    <definedName name="QB_ROW_675330" localSheetId="6" hidden="1">'Budget by Month'!$D$146</definedName>
    <definedName name="QB_ROW_678040" localSheetId="6" hidden="1">'Budget by Month'!$E$141</definedName>
    <definedName name="QB_ROW_678250" localSheetId="6" hidden="1">'Budget by Month'!$F$144</definedName>
    <definedName name="QB_ROW_678340" localSheetId="6" hidden="1">'Budget by Month'!$E$145</definedName>
    <definedName name="QB_ROW_680030" localSheetId="6" hidden="1">'Budget by Month'!$D$58</definedName>
    <definedName name="QB_ROW_680330" localSheetId="6" hidden="1">'Budget by Month'!$D$85</definedName>
    <definedName name="QB_ROW_683030" localSheetId="6" hidden="1">'Budget by Month'!$D$86</definedName>
    <definedName name="QB_ROW_683240" localSheetId="6" hidden="1">'Budget by Month'!$E$100</definedName>
    <definedName name="QB_ROW_683330" localSheetId="6" hidden="1">'Budget by Month'!$D$101</definedName>
    <definedName name="QB_ROW_684330" localSheetId="6" hidden="1">'Budget by Month'!$D$102</definedName>
    <definedName name="QB_ROW_685030" localSheetId="6" hidden="1">'Budget by Month'!$D$111</definedName>
    <definedName name="QB_ROW_685240" localSheetId="6" hidden="1">'Budget by Month'!$E$118</definedName>
    <definedName name="QB_ROW_685330" localSheetId="6" hidden="1">'Budget by Month'!$D$119</definedName>
    <definedName name="QB_ROW_686330" localSheetId="6" hidden="1">'Budget by Month'!$D$121</definedName>
    <definedName name="QB_ROW_687330" localSheetId="6" hidden="1">'Budget by Month'!$D$120</definedName>
    <definedName name="QB_ROW_703240" localSheetId="6" hidden="1">'Budget by Month'!$E$25</definedName>
    <definedName name="QB_ROW_704330" localSheetId="6" hidden="1">'Budget by Month'!$D$33</definedName>
    <definedName name="QB_ROW_708030" localSheetId="6" hidden="1">'Budget by Month'!$D$103</definedName>
    <definedName name="QB_ROW_708240" localSheetId="6" hidden="1">'Budget by Month'!$E$108</definedName>
    <definedName name="QB_ROW_708330" localSheetId="6" hidden="1">'Budget by Month'!$D$109</definedName>
    <definedName name="QB_ROW_709330" localSheetId="6" hidden="1">'Budget by Month'!$D$110</definedName>
    <definedName name="QB_ROW_711330" localSheetId="6" hidden="1">'Budget by Month'!$D$122</definedName>
    <definedName name="QB_ROW_712330" localSheetId="6" hidden="1">'Budget by Month'!$D$123</definedName>
    <definedName name="QB_ROW_713330" localSheetId="6" hidden="1">'Budget by Month'!$D$124</definedName>
    <definedName name="QB_ROW_720260" localSheetId="6" hidden="1">'Budget by Month'!$G$66</definedName>
    <definedName name="QB_ROW_721260" localSheetId="6" hidden="1">'Budget by Month'!$G$68</definedName>
    <definedName name="QB_ROW_722260" localSheetId="6" hidden="1">'Budget by Month'!$G$69</definedName>
    <definedName name="QB_ROW_723260" localSheetId="6" hidden="1">'Budget by Month'!$G$71</definedName>
    <definedName name="QB_ROW_7240" localSheetId="2" hidden="1">'Cash Flow'!#REF!</definedName>
    <definedName name="QB_ROW_724260" localSheetId="6" hidden="1">'Budget by Month'!$G$72</definedName>
    <definedName name="QB_ROW_725260" localSheetId="6" hidden="1">'Budget by Month'!$G$76</definedName>
    <definedName name="QB_ROW_726260" localSheetId="6" hidden="1">'Budget by Month'!$G$73</definedName>
    <definedName name="QB_ROW_727260" localSheetId="6" hidden="1">'Budget by Month'!$G$65</definedName>
    <definedName name="QB_ROW_734240" localSheetId="6" hidden="1">'Budget by Month'!$E$21</definedName>
    <definedName name="QB_ROW_740360" localSheetId="6" hidden="1">'Budget by Month'!$G$70</definedName>
    <definedName name="QB_ROW_747240" localSheetId="6" hidden="1">'Budget by Month'!$E$18</definedName>
    <definedName name="QB_ROW_749250" localSheetId="6" hidden="1">'Budget by Month'!$F$142</definedName>
    <definedName name="QB_ROW_751240" localSheetId="2" hidden="1">'Cash Flow'!#REF!</definedName>
    <definedName name="QB_ROW_752240" localSheetId="2" hidden="1">'Cash Flow'!#REF!</definedName>
    <definedName name="QB_ROW_753240" localSheetId="2" hidden="1">'Cash Flow'!#REF!</definedName>
    <definedName name="QB_ROW_754240" localSheetId="2" hidden="1">'Cash Flow'!#REF!</definedName>
    <definedName name="QB_ROW_755240" localSheetId="2" hidden="1">'Cash Flow'!#REF!</definedName>
    <definedName name="QB_ROW_769240" localSheetId="2" hidden="1">'Cash Flow'!#REF!</definedName>
    <definedName name="QB_ROW_774240" localSheetId="2" hidden="1">'Cash Flow'!#REF!</definedName>
    <definedName name="QB_ROW_775250" localSheetId="6" hidden="1">'Budget by Month'!$F$39</definedName>
    <definedName name="QB_ROW_791360" localSheetId="6" hidden="1">'Budget by Month'!$G$61</definedName>
    <definedName name="QB_ROW_792260" localSheetId="6" hidden="1">'Budget by Month'!$G$75</definedName>
    <definedName name="QB_ROW_794240" localSheetId="2" hidden="1">'Cash Flow'!#REF!</definedName>
    <definedName name="QB_ROW_795240" localSheetId="6" hidden="1">'Budget by Month'!$E$55</definedName>
    <definedName name="QB_ROW_815040" localSheetId="6" hidden="1">'Budget by Month'!$E$127</definedName>
    <definedName name="QB_ROW_815250" localSheetId="6" hidden="1">'Budget by Month'!$F$134</definedName>
    <definedName name="QB_ROW_815340" localSheetId="6" hidden="1">'Budget by Month'!$E$135</definedName>
    <definedName name="QB_ROW_817250" localSheetId="6" hidden="1">'Budget by Month'!$F$133</definedName>
    <definedName name="QB_ROW_822250" localSheetId="6" hidden="1">'Budget by Month'!$F$43</definedName>
    <definedName name="QB_ROW_828240" localSheetId="2" hidden="1">'Cash Flow'!#REF!</definedName>
    <definedName name="QB_ROW_831030" localSheetId="6" hidden="1">'Budget by Month'!$D$13</definedName>
    <definedName name="QB_ROW_831240" localSheetId="6" hidden="1">'Budget by Month'!$E$15</definedName>
    <definedName name="QB_ROW_831330" localSheetId="6" hidden="1">'Budget by Month'!$D$16</definedName>
    <definedName name="QB_ROW_833230" localSheetId="2" hidden="1">'Cash Flow'!#REF!</definedName>
    <definedName name="QB_ROW_839260" localSheetId="6" hidden="1">'Budget by Month'!$G$74</definedName>
    <definedName name="QB_ROW_845240" localSheetId="2" hidden="1">'Cash Flow'!#REF!</definedName>
    <definedName name="QB_ROW_846230" localSheetId="2" hidden="1">'Cash Flow'!#REF!</definedName>
    <definedName name="QB_ROW_847230" localSheetId="2" hidden="1">'Cash Flow'!#REF!</definedName>
    <definedName name="QB_ROW_848240" localSheetId="2" hidden="1">'Cash Flow'!#REF!</definedName>
    <definedName name="QB_ROW_849240" localSheetId="2" hidden="1">'Cash Flow'!#REF!</definedName>
    <definedName name="QB_ROW_851240" localSheetId="2" hidden="1">'Cash Flow'!#REF!</definedName>
    <definedName name="QB_ROW_857240" localSheetId="2" hidden="1">'Cash Flow'!#REF!</definedName>
    <definedName name="QB_ROW_858240" localSheetId="2" hidden="1">'Cash Flow'!#REF!</definedName>
    <definedName name="QB_ROW_860240" localSheetId="2" hidden="1">'Cash Flow'!#REF!</definedName>
    <definedName name="QB_ROW_86311" localSheetId="6" hidden="1">'Budget by Month'!$B$31</definedName>
    <definedName name="QB_ROW_882240" localSheetId="6" hidden="1">'Budget by Month'!$E$126</definedName>
    <definedName name="QB_ROW_883240" localSheetId="6" hidden="1">'Budget by Month'!$E$148</definedName>
    <definedName name="QB_ROW_888240" localSheetId="6" hidden="1">'Budget by Month'!$E$14</definedName>
    <definedName name="QB_ROW_903240" localSheetId="6" hidden="1">'Budget by Month'!$E$112</definedName>
    <definedName name="QBCANSUPPORTUPDATE" localSheetId="6">TRUE</definedName>
    <definedName name="QBCANSUPPORTUPDATE" localSheetId="2">TRUE</definedName>
    <definedName name="QBCOMPANYFILENAME" localSheetId="6">"M:\Advanced Math and Science Academy CS.QBW"</definedName>
    <definedName name="QBCOMPANYFILENAME" localSheetId="2">"V:\Advanced Math and Science Academy CS.QBW"</definedName>
    <definedName name="QBENDDATE" localSheetId="6">20230630</definedName>
    <definedName name="QBENDDATE" localSheetId="2">20200331</definedName>
    <definedName name="QBHEADERSONSCREEN" localSheetId="6">FALSE</definedName>
    <definedName name="QBHEADERSONSCREEN" localSheetId="2">FALSE</definedName>
    <definedName name="QBMETADATASIZE" localSheetId="6">5924</definedName>
    <definedName name="QBMETADATASIZE" localSheetId="2">5907</definedName>
    <definedName name="QBPRESERVECOLOR" localSheetId="6">TRUE</definedName>
    <definedName name="QBPRESERVECOLOR" localSheetId="2">TRUE</definedName>
    <definedName name="QBPRESERVEFONT" localSheetId="6">TRUE</definedName>
    <definedName name="QBPRESERVEFONT" localSheetId="2">TRUE</definedName>
    <definedName name="QBPRESERVEROWHEIGHT" localSheetId="6">TRUE</definedName>
    <definedName name="QBPRESERVEROWHEIGHT" localSheetId="2">TRUE</definedName>
    <definedName name="QBPRESERVESPACE" localSheetId="6">TRUE</definedName>
    <definedName name="QBPRESERVESPACE" localSheetId="2">TRUE</definedName>
    <definedName name="QBREPORTCOLAXIS" localSheetId="6">6</definedName>
    <definedName name="QBREPORTCOLAXIS" localSheetId="2">0</definedName>
    <definedName name="QBREPORTCOMPANYID" localSheetId="6">"e8c90c8d16cf41c290b8468bba922707"</definedName>
    <definedName name="QBREPORTCOMPANYID" localSheetId="2">"e8c90c8d16cf41c290b8468bba922707"</definedName>
    <definedName name="QBREPORTCOMPARECOL_ANNUALBUDGET" localSheetId="6">FALSE</definedName>
    <definedName name="QBREPORTCOMPARECOL_ANNUALBUDGET" localSheetId="2">FALSE</definedName>
    <definedName name="QBREPORTCOMPARECOL_AVGCOGS" localSheetId="6">FALSE</definedName>
    <definedName name="QBREPORTCOMPARECOL_AVGCOGS" localSheetId="2">FALSE</definedName>
    <definedName name="QBREPORTCOMPARECOL_AVGPRICE" localSheetId="6">FALSE</definedName>
    <definedName name="QBREPORTCOMPARECOL_AVGPRICE" localSheetId="2">FALSE</definedName>
    <definedName name="QBREPORTCOMPARECOL_BUDDIFF" localSheetId="6">FALSE</definedName>
    <definedName name="QBREPORTCOMPARECOL_BUDDIFF" localSheetId="2">FALSE</definedName>
    <definedName name="QBREPORTCOMPARECOL_BUDGET" localSheetId="6">TRUE</definedName>
    <definedName name="QBREPORTCOMPARECOL_BUDGET" localSheetId="2">FALSE</definedName>
    <definedName name="QBREPORTCOMPARECOL_BUDPCT" localSheetId="6">FALSE</definedName>
    <definedName name="QBREPORTCOMPARECOL_BUDPCT" localSheetId="2">FALSE</definedName>
    <definedName name="QBREPORTCOMPARECOL_COGS" localSheetId="6">FALSE</definedName>
    <definedName name="QBREPORTCOMPARECOL_COGS" localSheetId="2">FALSE</definedName>
    <definedName name="QBREPORTCOMPARECOL_EXCLUDEAMOUNT" localSheetId="6">FALSE</definedName>
    <definedName name="QBREPORTCOMPARECOL_EXCLUDEAMOUNT" localSheetId="2">FALSE</definedName>
    <definedName name="QBREPORTCOMPARECOL_EXCLUDECURPERIOD" localSheetId="6">TRUE</definedName>
    <definedName name="QBREPORTCOMPARECOL_EXCLUDECURPERIOD" localSheetId="2">FALSE</definedName>
    <definedName name="QBREPORTCOMPARECOL_FORECAST" localSheetId="6">FALSE</definedName>
    <definedName name="QBREPORTCOMPARECOL_FORECAST" localSheetId="2">FALSE</definedName>
    <definedName name="QBREPORTCOMPARECOL_GROSSMARGIN" localSheetId="6">FALSE</definedName>
    <definedName name="QBREPORTCOMPARECOL_GROSSMARGIN" localSheetId="2">FALSE</definedName>
    <definedName name="QBREPORTCOMPARECOL_GROSSMARGINPCT" localSheetId="6">FALSE</definedName>
    <definedName name="QBREPORTCOMPARECOL_GROSSMARGINPCT" localSheetId="2">FALSE</definedName>
    <definedName name="QBREPORTCOMPARECOL_HOURS" localSheetId="6">FALSE</definedName>
    <definedName name="QBREPORTCOMPARECOL_HOURS" localSheetId="2">FALSE</definedName>
    <definedName name="QBREPORTCOMPARECOL_PCTCOL" localSheetId="6">FALSE</definedName>
    <definedName name="QBREPORTCOMPARECOL_PCTCOL" localSheetId="2">FALSE</definedName>
    <definedName name="QBREPORTCOMPARECOL_PCTEXPENSE" localSheetId="6">FALSE</definedName>
    <definedName name="QBREPORTCOMPARECOL_PCTEXPENSE" localSheetId="2">FALSE</definedName>
    <definedName name="QBREPORTCOMPARECOL_PCTINCOME" localSheetId="6">FALSE</definedName>
    <definedName name="QBREPORTCOMPARECOL_PCTINCOME" localSheetId="2">FALSE</definedName>
    <definedName name="QBREPORTCOMPARECOL_PCTOFSALES" localSheetId="6">FALSE</definedName>
    <definedName name="QBREPORTCOMPARECOL_PCTOFSALES" localSheetId="2">FALSE</definedName>
    <definedName name="QBREPORTCOMPARECOL_PCTROW" localSheetId="6">FALSE</definedName>
    <definedName name="QBREPORTCOMPARECOL_PCTROW" localSheetId="2">FALSE</definedName>
    <definedName name="QBREPORTCOMPARECOL_PPDIFF" localSheetId="6">FALSE</definedName>
    <definedName name="QBREPORTCOMPARECOL_PPDIFF" localSheetId="2">FALSE</definedName>
    <definedName name="QBREPORTCOMPARECOL_PPPCT" localSheetId="6">FALSE</definedName>
    <definedName name="QBREPORTCOMPARECOL_PPPCT" localSheetId="2">FALSE</definedName>
    <definedName name="QBREPORTCOMPARECOL_PREVPERIOD" localSheetId="6">FALSE</definedName>
    <definedName name="QBREPORTCOMPARECOL_PREVPERIOD" localSheetId="2">FALSE</definedName>
    <definedName name="QBREPORTCOMPARECOL_PREVYEAR" localSheetId="6">FALSE</definedName>
    <definedName name="QBREPORTCOMPARECOL_PREVYEAR" localSheetId="2">FALSE</definedName>
    <definedName name="QBREPORTCOMPARECOL_PYDIFF" localSheetId="6">FALSE</definedName>
    <definedName name="QBREPORTCOMPARECOL_PYDIFF" localSheetId="2">FALSE</definedName>
    <definedName name="QBREPORTCOMPARECOL_PYPCT" localSheetId="6">FALSE</definedName>
    <definedName name="QBREPORTCOMPARECOL_PYPCT" localSheetId="2">FALSE</definedName>
    <definedName name="QBREPORTCOMPARECOL_QTY" localSheetId="6">FALSE</definedName>
    <definedName name="QBREPORTCOMPARECOL_QTY" localSheetId="2">FALSE</definedName>
    <definedName name="QBREPORTCOMPARECOL_RATE" localSheetId="6">FALSE</definedName>
    <definedName name="QBREPORTCOMPARECOL_RATE" localSheetId="2">FALSE</definedName>
    <definedName name="QBREPORTCOMPARECOL_TRIPBILLEDMILES" localSheetId="6">FALSE</definedName>
    <definedName name="QBREPORTCOMPARECOL_TRIPBILLEDMILES" localSheetId="2">FALSE</definedName>
    <definedName name="QBREPORTCOMPARECOL_TRIPBILLINGAMOUNT" localSheetId="6">FALSE</definedName>
    <definedName name="QBREPORTCOMPARECOL_TRIPBILLINGAMOUNT" localSheetId="2">FALSE</definedName>
    <definedName name="QBREPORTCOMPARECOL_TRIPMILES" localSheetId="6">FALSE</definedName>
    <definedName name="QBREPORTCOMPARECOL_TRIPMILES" localSheetId="2">FALSE</definedName>
    <definedName name="QBREPORTCOMPARECOL_TRIPNOTBILLABLEMILES" localSheetId="6">FALSE</definedName>
    <definedName name="QBREPORTCOMPARECOL_TRIPNOTBILLABLEMILES" localSheetId="2">FALSE</definedName>
    <definedName name="QBREPORTCOMPARECOL_TRIPTAXDEDUCTIBLEAMOUNT" localSheetId="6">FALSE</definedName>
    <definedName name="QBREPORTCOMPARECOL_TRIPTAXDEDUCTIBLEAMOUNT" localSheetId="2">FALSE</definedName>
    <definedName name="QBREPORTCOMPARECOL_TRIPUNBILLEDMILES" localSheetId="6">FALSE</definedName>
    <definedName name="QBREPORTCOMPARECOL_TRIPUNBILLEDMILES" localSheetId="2">FALSE</definedName>
    <definedName name="QBREPORTCOMPARECOL_YTD" localSheetId="6">FALSE</definedName>
    <definedName name="QBREPORTCOMPARECOL_YTD" localSheetId="2">FALSE</definedName>
    <definedName name="QBREPORTCOMPARECOL_YTDBUDGET" localSheetId="6">FALSE</definedName>
    <definedName name="QBREPORTCOMPARECOL_YTDBUDGET" localSheetId="2">FALSE</definedName>
    <definedName name="QBREPORTCOMPARECOL_YTDPCT" localSheetId="6">FALSE</definedName>
    <definedName name="QBREPORTCOMPARECOL_YTDPCT" localSheetId="2">FALSE</definedName>
    <definedName name="QBREPORTROWAXIS" localSheetId="6">11</definedName>
    <definedName name="QBREPORTROWAXIS" localSheetId="2">77</definedName>
    <definedName name="QBREPORTSUBCOLAXIS" localSheetId="6">24</definedName>
    <definedName name="QBREPORTSUBCOLAXIS" localSheetId="2">0</definedName>
    <definedName name="QBREPORTTYPE" localSheetId="6">287</definedName>
    <definedName name="QBREPORTTYPE" localSheetId="2">238</definedName>
    <definedName name="QBROWHEADERS" localSheetId="6">7</definedName>
    <definedName name="QBROWHEADERS" localSheetId="2">5</definedName>
    <definedName name="QBSTARTDATE" localSheetId="6">20220701</definedName>
    <definedName name="QBSTARTDATE" localSheetId="2">20190701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59" i="10" l="1"/>
  <c r="O134" i="10"/>
  <c r="D16" i="16"/>
  <c r="H5" i="16"/>
  <c r="CR79" i="9"/>
  <c r="CJ79" i="9"/>
  <c r="CF79" i="9"/>
  <c r="CK79" i="9" s="1"/>
  <c r="K79" i="9"/>
  <c r="J79" i="9"/>
  <c r="I79" i="9"/>
  <c r="L79" i="9" s="1"/>
  <c r="G79" i="9"/>
  <c r="F79" i="9"/>
  <c r="E79" i="9"/>
  <c r="D79" i="9"/>
  <c r="L65" i="9" l="1"/>
  <c r="F70" i="11"/>
  <c r="F53" i="11"/>
  <c r="F30" i="11"/>
  <c r="F71" i="11" s="1"/>
  <c r="F73" i="11" s="1"/>
  <c r="O14" i="10"/>
  <c r="N161" i="10"/>
  <c r="L161" i="10"/>
  <c r="J161" i="10"/>
  <c r="H161" i="10"/>
  <c r="N158" i="10"/>
  <c r="L158" i="10"/>
  <c r="J158" i="10"/>
  <c r="H158" i="10"/>
  <c r="N136" i="10"/>
  <c r="L136" i="10"/>
  <c r="J136" i="10"/>
  <c r="H136" i="10"/>
  <c r="N127" i="10"/>
  <c r="L127" i="10"/>
  <c r="J127" i="10"/>
  <c r="H127" i="10"/>
  <c r="N114" i="10"/>
  <c r="L114" i="10"/>
  <c r="J114" i="10"/>
  <c r="H114" i="10"/>
  <c r="N107" i="10"/>
  <c r="N115" i="10" s="1"/>
  <c r="N128" i="10" s="1"/>
  <c r="L107" i="10"/>
  <c r="L115" i="10" s="1"/>
  <c r="L128" i="10" s="1"/>
  <c r="J107" i="10"/>
  <c r="J115" i="10" s="1"/>
  <c r="J128" i="10" s="1"/>
  <c r="H107" i="10"/>
  <c r="H115" i="10" s="1"/>
  <c r="H128" i="10" s="1"/>
  <c r="N84" i="10"/>
  <c r="L84" i="10"/>
  <c r="J84" i="10"/>
  <c r="H84" i="10"/>
  <c r="N79" i="10"/>
  <c r="L79" i="10"/>
  <c r="J79" i="10"/>
  <c r="H79" i="10"/>
  <c r="N75" i="10"/>
  <c r="L75" i="10"/>
  <c r="J75" i="10"/>
  <c r="H75" i="10"/>
  <c r="N68" i="10"/>
  <c r="L68" i="10"/>
  <c r="J68" i="10"/>
  <c r="H68" i="10"/>
  <c r="N64" i="10"/>
  <c r="L64" i="10"/>
  <c r="J64" i="10"/>
  <c r="H64" i="10"/>
  <c r="N46" i="10"/>
  <c r="N51" i="10" s="1"/>
  <c r="N65" i="10" s="1"/>
  <c r="L46" i="10"/>
  <c r="L51" i="10" s="1"/>
  <c r="L65" i="10" s="1"/>
  <c r="J46" i="10"/>
  <c r="J51" i="10" s="1"/>
  <c r="J65" i="10" s="1"/>
  <c r="H46" i="10"/>
  <c r="H51" i="10" s="1"/>
  <c r="H65" i="10" s="1"/>
  <c r="N27" i="10"/>
  <c r="L27" i="10"/>
  <c r="J27" i="10"/>
  <c r="H27" i="10"/>
  <c r="N23" i="10"/>
  <c r="L23" i="10"/>
  <c r="J23" i="10"/>
  <c r="H23" i="10"/>
  <c r="N20" i="10"/>
  <c r="N28" i="10" s="1"/>
  <c r="L20" i="10"/>
  <c r="L28" i="10" s="1"/>
  <c r="J20" i="10"/>
  <c r="J28" i="10" s="1"/>
  <c r="H20" i="10"/>
  <c r="H28" i="10" s="1"/>
  <c r="N18" i="10"/>
  <c r="L18" i="10"/>
  <c r="J18" i="10"/>
  <c r="H18" i="10"/>
  <c r="M7" i="1"/>
  <c r="K38" i="1"/>
  <c r="I38" i="1"/>
  <c r="M38" i="1" s="1"/>
  <c r="G38" i="1"/>
  <c r="E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K17" i="1"/>
  <c r="K39" i="1" s="1"/>
  <c r="I17" i="1"/>
  <c r="I39" i="1" s="1"/>
  <c r="K16" i="1"/>
  <c r="I16" i="1"/>
  <c r="G16" i="1"/>
  <c r="G17" i="1" s="1"/>
  <c r="G39" i="1" s="1"/>
  <c r="E16" i="1"/>
  <c r="E17" i="1" s="1"/>
  <c r="M15" i="1"/>
  <c r="M14" i="1"/>
  <c r="M13" i="1"/>
  <c r="M12" i="1"/>
  <c r="M11" i="1"/>
  <c r="M10" i="1"/>
  <c r="M9" i="1"/>
  <c r="M8" i="1"/>
  <c r="H69" i="10" l="1"/>
  <c r="H129" i="10"/>
  <c r="H137" i="10" s="1"/>
  <c r="H162" i="10" s="1"/>
  <c r="J69" i="10"/>
  <c r="J129" i="10"/>
  <c r="J137" i="10" s="1"/>
  <c r="J162" i="10" s="1"/>
  <c r="L69" i="10"/>
  <c r="L129" i="10"/>
  <c r="L137" i="10" s="1"/>
  <c r="L162" i="10" s="1"/>
  <c r="N69" i="10"/>
  <c r="N129" i="10"/>
  <c r="N137" i="10" s="1"/>
  <c r="N162" i="10" s="1"/>
  <c r="E39" i="1"/>
  <c r="M39" i="1" s="1"/>
  <c r="M17" i="1"/>
  <c r="M16" i="1"/>
  <c r="L63" i="9" l="1"/>
  <c r="L60" i="9"/>
  <c r="L58" i="9"/>
  <c r="L39" i="9" l="1"/>
  <c r="L40" i="9"/>
  <c r="L23" i="9"/>
  <c r="L41" i="9" l="1"/>
  <c r="L42" i="9" s="1"/>
  <c r="L31" i="9" l="1"/>
  <c r="L32" i="9" s="1"/>
  <c r="L34" i="9" s="1"/>
  <c r="L21" i="9"/>
  <c r="D13" i="16"/>
  <c r="G5" i="16" l="1"/>
  <c r="C34" i="12"/>
  <c r="C33" i="12"/>
  <c r="C23" i="12"/>
  <c r="C11" i="12"/>
  <c r="C26" i="12" s="1"/>
  <c r="AC37" i="14"/>
  <c r="AA37" i="14"/>
  <c r="Y37" i="14"/>
  <c r="W37" i="14"/>
  <c r="U37" i="14"/>
  <c r="S37" i="14"/>
  <c r="Q37" i="14"/>
  <c r="O37" i="14"/>
  <c r="M37" i="14"/>
  <c r="K37" i="14"/>
  <c r="I37" i="14"/>
  <c r="G37" i="14"/>
  <c r="E37" i="14"/>
  <c r="AC36" i="14"/>
  <c r="AC35" i="14"/>
  <c r="AC34" i="14"/>
  <c r="AC33" i="14"/>
  <c r="AC32" i="14"/>
  <c r="AC31" i="14"/>
  <c r="AC30" i="14"/>
  <c r="AC29" i="14"/>
  <c r="AC28" i="14"/>
  <c r="AC27" i="14"/>
  <c r="AC26" i="14"/>
  <c r="AC25" i="14"/>
  <c r="AC24" i="14"/>
  <c r="AC23" i="14"/>
  <c r="AC22" i="14"/>
  <c r="AC21" i="14"/>
  <c r="AC20" i="14"/>
  <c r="AC19" i="14"/>
  <c r="AC18" i="14"/>
  <c r="Y16" i="14"/>
  <c r="Y38" i="14" s="1"/>
  <c r="O16" i="14"/>
  <c r="O38" i="14" s="1"/>
  <c r="M16" i="14"/>
  <c r="M38" i="14" s="1"/>
  <c r="I16" i="14"/>
  <c r="I38" i="14" s="1"/>
  <c r="AA15" i="14"/>
  <c r="AA16" i="14" s="1"/>
  <c r="AA38" i="14" s="1"/>
  <c r="Y15" i="14"/>
  <c r="W15" i="14"/>
  <c r="W16" i="14" s="1"/>
  <c r="W38" i="14" s="1"/>
  <c r="U15" i="14"/>
  <c r="U16" i="14" s="1"/>
  <c r="U38" i="14" s="1"/>
  <c r="S15" i="14"/>
  <c r="S16" i="14" s="1"/>
  <c r="S38" i="14" s="1"/>
  <c r="Q15" i="14"/>
  <c r="Q16" i="14" s="1"/>
  <c r="Q38" i="14" s="1"/>
  <c r="O15" i="14"/>
  <c r="M15" i="14"/>
  <c r="K15" i="14"/>
  <c r="K16" i="14" s="1"/>
  <c r="K38" i="14" s="1"/>
  <c r="I15" i="14"/>
  <c r="G15" i="14"/>
  <c r="G16" i="14" s="1"/>
  <c r="G38" i="14" s="1"/>
  <c r="E15" i="14"/>
  <c r="E16" i="14" s="1"/>
  <c r="AC14" i="14"/>
  <c r="AC13" i="14"/>
  <c r="AC12" i="14"/>
  <c r="AC11" i="14"/>
  <c r="AC10" i="14"/>
  <c r="AC9" i="14"/>
  <c r="AC8" i="14"/>
  <c r="AC7" i="14"/>
  <c r="AC6" i="14"/>
  <c r="AC5" i="14"/>
  <c r="AC4" i="14"/>
  <c r="AC3" i="14"/>
  <c r="AA34" i="13"/>
  <c r="Y34" i="13"/>
  <c r="W34" i="13"/>
  <c r="U34" i="13"/>
  <c r="S34" i="13"/>
  <c r="Q34" i="13"/>
  <c r="O34" i="13"/>
  <c r="M34" i="13"/>
  <c r="K34" i="13"/>
  <c r="I34" i="13"/>
  <c r="G34" i="13"/>
  <c r="E34" i="13"/>
  <c r="AC34" i="13" s="1"/>
  <c r="AC33" i="13"/>
  <c r="AC32" i="13"/>
  <c r="AC31" i="13"/>
  <c r="AC30" i="13"/>
  <c r="AC29" i="13"/>
  <c r="AC28" i="13"/>
  <c r="AC27" i="13"/>
  <c r="AC26" i="13"/>
  <c r="AC25" i="13"/>
  <c r="AC24" i="13"/>
  <c r="AC23" i="13"/>
  <c r="AC22" i="13"/>
  <c r="AC21" i="13"/>
  <c r="AC20" i="13"/>
  <c r="AC19" i="13"/>
  <c r="AC18" i="13"/>
  <c r="AC17" i="13"/>
  <c r="AC16" i="13"/>
  <c r="S14" i="13"/>
  <c r="S35" i="13" s="1"/>
  <c r="Q14" i="13"/>
  <c r="Q35" i="13" s="1"/>
  <c r="O14" i="13"/>
  <c r="O35" i="13" s="1"/>
  <c r="M14" i="13"/>
  <c r="M35" i="13" s="1"/>
  <c r="AA13" i="13"/>
  <c r="AA14" i="13" s="1"/>
  <c r="AA35" i="13" s="1"/>
  <c r="Y13" i="13"/>
  <c r="Y14" i="13" s="1"/>
  <c r="Y35" i="13" s="1"/>
  <c r="W13" i="13"/>
  <c r="W14" i="13" s="1"/>
  <c r="W35" i="13" s="1"/>
  <c r="U13" i="13"/>
  <c r="U14" i="13" s="1"/>
  <c r="U35" i="13" s="1"/>
  <c r="S13" i="13"/>
  <c r="Q13" i="13"/>
  <c r="O13" i="13"/>
  <c r="M13" i="13"/>
  <c r="K13" i="13"/>
  <c r="K14" i="13" s="1"/>
  <c r="K35" i="13" s="1"/>
  <c r="I13" i="13"/>
  <c r="I14" i="13" s="1"/>
  <c r="I35" i="13" s="1"/>
  <c r="G13" i="13"/>
  <c r="AC13" i="13" s="1"/>
  <c r="E13" i="13"/>
  <c r="E14" i="13" s="1"/>
  <c r="AC12" i="13"/>
  <c r="AC11" i="13"/>
  <c r="AC10" i="13"/>
  <c r="AC9" i="13"/>
  <c r="AC8" i="13"/>
  <c r="AC7" i="13"/>
  <c r="AC6" i="13"/>
  <c r="AC5" i="13"/>
  <c r="AC4" i="13"/>
  <c r="E38" i="14" l="1"/>
  <c r="AC38" i="14" s="1"/>
  <c r="AC16" i="14"/>
  <c r="AC15" i="14"/>
  <c r="E35" i="13"/>
  <c r="G14" i="13"/>
  <c r="G35" i="13" s="1"/>
  <c r="AC14" i="13" l="1"/>
  <c r="AC35" i="13"/>
  <c r="E9" i="16" l="1"/>
  <c r="I8" i="16"/>
  <c r="I9" i="16"/>
  <c r="H10" i="16"/>
  <c r="G10" i="16"/>
  <c r="C10" i="16"/>
  <c r="E8" i="16"/>
  <c r="D17" i="16" s="1"/>
  <c r="I7" i="16"/>
  <c r="E7" i="16"/>
  <c r="I6" i="16"/>
  <c r="E6" i="16"/>
  <c r="I5" i="16"/>
  <c r="E5" i="16"/>
  <c r="K5" i="16" l="1"/>
  <c r="K8" i="16"/>
  <c r="D10" i="16"/>
  <c r="K9" i="16"/>
  <c r="I10" i="16"/>
  <c r="E10" i="16"/>
  <c r="K7" i="16"/>
  <c r="K6" i="16"/>
  <c r="K10" i="16" l="1"/>
  <c r="K14" i="16" l="1"/>
  <c r="H13" i="4" l="1"/>
  <c r="K10" i="2" l="1"/>
  <c r="K12" i="2" s="1"/>
  <c r="K26" i="2" s="1"/>
  <c r="K19" i="2"/>
  <c r="K2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Y6" authorId="0" shapeId="0" xr:uid="{3FAD77D5-17BA-4F46-A401-294480BF68EB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17" authorId="0" shapeId="0" xr:uid="{6F0E6ECD-2D85-4C68-8EBB-38376EACE1C2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Z52" authorId="0" shapeId="0" xr:uid="{2437B662-AC81-4E28-9FD5-2D451044DF6C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CC77" authorId="0" shapeId="0" xr:uid="{367981A6-CED4-426A-8546-1559E2302769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M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sharedStrings.xml><?xml version="1.0" encoding="utf-8"?>
<sst xmlns="http://schemas.openxmlformats.org/spreadsheetml/2006/main" count="891" uniqueCount="495">
  <si>
    <t>% of Budget</t>
  </si>
  <si>
    <t>Total Income</t>
  </si>
  <si>
    <t>IT</t>
  </si>
  <si>
    <t>Total Expense</t>
  </si>
  <si>
    <t>AMSA Charter School</t>
  </si>
  <si>
    <t>Massachusetts Department of Elementary and Secondary Education</t>
  </si>
  <si>
    <t>derived</t>
  </si>
  <si>
    <t>Office of District and School Finance</t>
  </si>
  <si>
    <t>P R O J E C T E D     F Y 1 9    C h a r t e r   S c h o o l   F T E   a n d   T u i t i o n   (Q 1) (g)</t>
  </si>
  <si>
    <t>F T E</t>
  </si>
  <si>
    <t>T U I T I O N</t>
  </si>
  <si>
    <t xml:space="preserve">R A W    C H A R T E R   D A T A </t>
  </si>
  <si>
    <t xml:space="preserve">  S I B L I N G S</t>
  </si>
  <si>
    <t xml:space="preserve"> </t>
  </si>
  <si>
    <t>P R I O R     Y E A R     A D J U S T M E N T S - includes siblings</t>
  </si>
  <si>
    <t xml:space="preserve">P R I O R     Y R    S I B L I N G    O N L Y    A D J </t>
  </si>
  <si>
    <t>LEA</t>
  </si>
  <si>
    <t>CHARTER SCHOOL</t>
  </si>
  <si>
    <t>PROJECTED
(MAXIMUM)
FTE</t>
  </si>
  <si>
    <t>FTE IN 
EXCESS OF 
PROJECTION
MAX</t>
  </si>
  <si>
    <t>TRANS-
POR-
TATION
FTE</t>
  </si>
  <si>
    <t>REPORTED
FTE</t>
  </si>
  <si>
    <t>FOUNDATION TUITION</t>
  </si>
  <si>
    <t>TRANSPOR-
TATION
TUITION</t>
  </si>
  <si>
    <t>FACILITILES TUITION</t>
  </si>
  <si>
    <t>TOTAL
PAYMENT
TO CHARTER</t>
  </si>
  <si>
    <t>Total FTE</t>
  </si>
  <si>
    <t>Cap'd FTE</t>
  </si>
  <si>
    <t>Total
Transp
FTE</t>
  </si>
  <si>
    <t>Sibling FTE</t>
  </si>
  <si>
    <t>Unadj
Local Tuition</t>
  </si>
  <si>
    <t>NSS Reduction</t>
  </si>
  <si>
    <t>Local Base Tuition Payment</t>
  </si>
  <si>
    <t>Unadj Local Transp</t>
  </si>
  <si>
    <t>Local Facilities Tuition</t>
  </si>
  <si>
    <t>Total Local Payment</t>
  </si>
  <si>
    <t>State Tuition</t>
  </si>
  <si>
    <t>State Transp</t>
  </si>
  <si>
    <t>State Facilities Tuition</t>
  </si>
  <si>
    <t>Total State Payment</t>
  </si>
  <si>
    <t>Total Payment to Charter</t>
  </si>
  <si>
    <t>NSS
Sibling
FTE</t>
  </si>
  <si>
    <t>Foundation
Tuition</t>
  </si>
  <si>
    <t>Trans-
portation</t>
  </si>
  <si>
    <t>Facilities Tuition</t>
  </si>
  <si>
    <t>Total
Sibling
Tuition</t>
  </si>
  <si>
    <t>FTE</t>
  </si>
  <si>
    <t>Local
Found
Adj</t>
  </si>
  <si>
    <t>Local
Transp
Adj</t>
  </si>
  <si>
    <t>Local
Facilities
Adj</t>
  </si>
  <si>
    <t>TOTAL
LOCAL
Adj</t>
  </si>
  <si>
    <t>State
Found
Adj</t>
  </si>
  <si>
    <t>State
Transp
Adj</t>
  </si>
  <si>
    <t>State
Facilities
Adj</t>
  </si>
  <si>
    <t>TOTAL
STATE
Adj</t>
  </si>
  <si>
    <t>TOTAL
PRIOR
YEAR
ADJ</t>
  </si>
  <si>
    <t>ADVANCED MATH AND SCIENCE ACADEMY</t>
  </si>
  <si>
    <t/>
  </si>
  <si>
    <t>Less 1%</t>
  </si>
  <si>
    <t>Projected 4.24.18</t>
  </si>
  <si>
    <t>Net Budgeted Amount</t>
  </si>
  <si>
    <t>Net Projected Amount</t>
  </si>
  <si>
    <t>Projected Increase in Tuition</t>
  </si>
  <si>
    <t>Sending District</t>
  </si>
  <si>
    <t>Transpor-
tation</t>
  </si>
  <si>
    <t>All Tuition</t>
  </si>
  <si>
    <t>Tuition Adjustment</t>
  </si>
  <si>
    <t>ANDOVER</t>
  </si>
  <si>
    <t>ASHLAND</t>
  </si>
  <si>
    <t>BELLINGHAM</t>
  </si>
  <si>
    <t>BERLIN</t>
  </si>
  <si>
    <t>BILLERICA</t>
  </si>
  <si>
    <t>CLINTON</t>
  </si>
  <si>
    <t>FRAMINGHAM</t>
  </si>
  <si>
    <t>FRANKLIN</t>
  </si>
  <si>
    <t>GRAFTON</t>
  </si>
  <si>
    <t>HOLLISTON</t>
  </si>
  <si>
    <t>HOPKINTON</t>
  </si>
  <si>
    <t>HUDSON</t>
  </si>
  <si>
    <t>LEOMINSTER</t>
  </si>
  <si>
    <t>LITTLETON</t>
  </si>
  <si>
    <t>MARLBOROUGH</t>
  </si>
  <si>
    <t>MAYNARD</t>
  </si>
  <si>
    <t>MEDWAY</t>
  </si>
  <si>
    <t>MILFORD</t>
  </si>
  <si>
    <t>NATICK</t>
  </si>
  <si>
    <t>NORTHBOROUGH</t>
  </si>
  <si>
    <t>SHREWSBURY</t>
  </si>
  <si>
    <t>SOUTHBOROUGH</t>
  </si>
  <si>
    <t>SUDBURY</t>
  </si>
  <si>
    <t>UXBRIDGE</t>
  </si>
  <si>
    <t>WATERTOWN</t>
  </si>
  <si>
    <t>WESTBOROUGH</t>
  </si>
  <si>
    <t>WEST BOYLSTON</t>
  </si>
  <si>
    <t>WORCESTER</t>
  </si>
  <si>
    <t>AYER SHIRLEY</t>
  </si>
  <si>
    <t>BERLIN BOYLSTON</t>
  </si>
  <si>
    <t>LINCOLN SUDBURY</t>
  </si>
  <si>
    <t>MENDON UPTON</t>
  </si>
  <si>
    <t>NASHOBA</t>
  </si>
  <si>
    <t>NORTHBORO SOUTHBORO</t>
  </si>
  <si>
    <t>NORTH MIDDLESEX</t>
  </si>
  <si>
    <t>WACHUSETT</t>
  </si>
  <si>
    <t>--</t>
  </si>
  <si>
    <t>P R O J E C T E D     F Y 1 9    C h a r t e r   S c h o o l   F T E   a n d   T u i t i o n   (Q 1) (c)</t>
  </si>
  <si>
    <t>PROJECTED (MAXIMUM) FTE</t>
  </si>
  <si>
    <t>FTE IN EXCESS OF PROJECTION MAX</t>
  </si>
  <si>
    <t>TRANSPOR-
TATION
FTE</t>
  </si>
  <si>
    <t>REPORTED FTE</t>
  </si>
  <si>
    <t>SIBLING
FTE</t>
  </si>
  <si>
    <t>Lea</t>
  </si>
  <si>
    <t>Sibling Reduction</t>
  </si>
  <si>
    <t>Matched Sibling Headct</t>
  </si>
  <si>
    <t>State Tuit 
Sib FTE</t>
  </si>
  <si>
    <t>Annual Giving</t>
  </si>
  <si>
    <t>ASSETS</t>
  </si>
  <si>
    <t>Current Assets</t>
  </si>
  <si>
    <t>Checking/Savings</t>
  </si>
  <si>
    <t>Accounts Receivable</t>
  </si>
  <si>
    <t>Other Current Assets</t>
  </si>
  <si>
    <t>Total Current Assets</t>
  </si>
  <si>
    <t>Fixed Assets</t>
  </si>
  <si>
    <t>Other Assets</t>
  </si>
  <si>
    <t>TOTAL ASSETS</t>
  </si>
  <si>
    <t>LIABILITIES &amp; EQUITY</t>
  </si>
  <si>
    <t>Equity</t>
  </si>
  <si>
    <t>TOTAL LIABILITIES &amp; EQUITY</t>
  </si>
  <si>
    <t>Net Income</t>
  </si>
  <si>
    <t>TOTAL
PAYMENT
TO
CHARTER</t>
  </si>
  <si>
    <t>TOTAL</t>
  </si>
  <si>
    <t>Income</t>
  </si>
  <si>
    <t>4000 · Tuition</t>
  </si>
  <si>
    <t>4050 · Grants &amp; Donations</t>
  </si>
  <si>
    <t>4055 · Annual Giving</t>
  </si>
  <si>
    <t>4181 · Misc Income</t>
  </si>
  <si>
    <t>4200 · Nutrition Income</t>
  </si>
  <si>
    <t>4210 · Rental Income</t>
  </si>
  <si>
    <t>4300-01 · Student Program Income</t>
  </si>
  <si>
    <t>4300-02 · Athletic Program Income</t>
  </si>
  <si>
    <t>4300-08 · Student Transportation Income</t>
  </si>
  <si>
    <t>Gross Profit</t>
  </si>
  <si>
    <t>Expense</t>
  </si>
  <si>
    <t>50000 · Salaries</t>
  </si>
  <si>
    <t>50015 · Payroll Taxes &amp; Fringe Benefits</t>
  </si>
  <si>
    <t>50020 · Professional Development</t>
  </si>
  <si>
    <t>52010 · Instructional Supplies &amp; Equip</t>
  </si>
  <si>
    <t>52050 · Student Program Exp</t>
  </si>
  <si>
    <t>52060 · Nutrition Exp</t>
  </si>
  <si>
    <t>52070 · Athletic Expense</t>
  </si>
  <si>
    <t>52080 · Student Transportation Exp</t>
  </si>
  <si>
    <t>54010 · Lease. CAM and Taxes</t>
  </si>
  <si>
    <t>54030 · Facilities</t>
  </si>
  <si>
    <t>54050 · Utility</t>
  </si>
  <si>
    <t>55005 · IT</t>
  </si>
  <si>
    <t>55006 · Auditor</t>
  </si>
  <si>
    <t>55007 · Legal Expense</t>
  </si>
  <si>
    <t>55010 · Other Operating Costs</t>
  </si>
  <si>
    <t>5711 · Depreciation Expense</t>
  </si>
  <si>
    <t>Projector Upgrades</t>
  </si>
  <si>
    <t>Staff Laptops</t>
  </si>
  <si>
    <t>4400 · Contr. In-Kind - Transportation</t>
  </si>
  <si>
    <t>4901-2 · In-Kind MTRS</t>
  </si>
  <si>
    <t>9996 · Fund Transfer Income</t>
  </si>
  <si>
    <t>6000 · MTRS Expense</t>
  </si>
  <si>
    <t>FOUNDATION &amp; ABOVE FOUND TUITION</t>
  </si>
  <si>
    <t xml:space="preserve"> P R I V A T E / H O M E S C H O O L E D</t>
  </si>
  <si>
    <t>Transp FTE</t>
  </si>
  <si>
    <t>State Found &amp; Above Found Tuition (sibs)</t>
  </si>
  <si>
    <t>Priv/HS FTE</t>
  </si>
  <si>
    <t>Priv/HS Base Payment</t>
  </si>
  <si>
    <t>Priv/HS Transp</t>
  </si>
  <si>
    <t>Priv/HS Facilities Tuition</t>
  </si>
  <si>
    <t>Total
Priv/HS
Tuition</t>
  </si>
  <si>
    <t>Sibling
Found
Adj</t>
  </si>
  <si>
    <t>Sibling
Transp
Adj</t>
  </si>
  <si>
    <t>Sibling
Facilities
Adj</t>
  </si>
  <si>
    <t>TOTAL
Sibling
Adj</t>
  </si>
  <si>
    <t>Current Liabilities</t>
  </si>
  <si>
    <t>Jul 22</t>
  </si>
  <si>
    <t>Chromebook carts &amp; white glove services</t>
  </si>
  <si>
    <t>Facilities Capital Assets</t>
  </si>
  <si>
    <t>Total Facility Capital Improvements</t>
  </si>
  <si>
    <t>Total Capital Assets</t>
  </si>
  <si>
    <t>Aug 22</t>
  </si>
  <si>
    <t>Sep 22</t>
  </si>
  <si>
    <t>Oct 22</t>
  </si>
  <si>
    <t>Nov 22</t>
  </si>
  <si>
    <t>Dec 22</t>
  </si>
  <si>
    <t>Jan 23</t>
  </si>
  <si>
    <t>Feb 23</t>
  </si>
  <si>
    <t>Mar 23</t>
  </si>
  <si>
    <t>Apr 23</t>
  </si>
  <si>
    <t>May 23</t>
  </si>
  <si>
    <t>Jun 23</t>
  </si>
  <si>
    <t>1500 · Fixed Assets</t>
  </si>
  <si>
    <t>1505 · 199-201 Forest Street</t>
  </si>
  <si>
    <t>Completed</t>
  </si>
  <si>
    <t xml:space="preserve">Donations </t>
  </si>
  <si>
    <t>Stem Soaring Eagles</t>
  </si>
  <si>
    <t>Capital Campaign</t>
  </si>
  <si>
    <t>fye 6/30/23</t>
  </si>
  <si>
    <t>Total</t>
  </si>
  <si>
    <t>AMA Charter School</t>
  </si>
  <si>
    <t>Pledges</t>
  </si>
  <si>
    <t>OPERATING ACTIVITIES</t>
  </si>
  <si>
    <t>Adjustments to reconcile Net Income</t>
  </si>
  <si>
    <t>to net cash provided by operations:</t>
  </si>
  <si>
    <t>1110 · Accounts receivable</t>
  </si>
  <si>
    <t>1300 · Prepaid Expenses</t>
  </si>
  <si>
    <t>2000 · Accounts payable</t>
  </si>
  <si>
    <t>2054 · Capital One Credit Card</t>
  </si>
  <si>
    <t>2100 · Accrued expenses - other</t>
  </si>
  <si>
    <t>2105 · Accrued payroll</t>
  </si>
  <si>
    <t>2110 · Due to Foundation</t>
  </si>
  <si>
    <t>2120 · Accrued Interest Expense</t>
  </si>
  <si>
    <t>2200 · Deferred revenue:Deferred Revenue - Transportati</t>
  </si>
  <si>
    <t>2200 · Deferred revenue:Deferred Revenue Class of 2025</t>
  </si>
  <si>
    <t>Net cash provided by Operating Activities</t>
  </si>
  <si>
    <t>INVESTING ACTIVITIES</t>
  </si>
  <si>
    <t>1500 · Fixed Assets:1501 · Right to Use Asset - Copiers</t>
  </si>
  <si>
    <t>1500 · Fixed Assets:1501a · Right to Use Asset -Chromebooks</t>
  </si>
  <si>
    <t>1500 · Fixed Assets:1502 · Const. in Prog.  165, 199, 201</t>
  </si>
  <si>
    <t>1500 · Fixed Assets:1560 · Computer Hardware</t>
  </si>
  <si>
    <t>1600 · Accumulated Depreciation:1605 · Accum Depr - Building 165</t>
  </si>
  <si>
    <t>1600 · Accumulated Depreciation:1606 · Accumulated Depr 199-201</t>
  </si>
  <si>
    <t>1600 · Accumulated Depreciation:1640 · Accum. Depr. - Furniture</t>
  </si>
  <si>
    <t>1600 · Accumulated Depreciation:1650 · Accum. Depr. - Equipment</t>
  </si>
  <si>
    <t>1600 · Accumulated Depreciation:1660 · Accum. Depr. -Computer Hardware</t>
  </si>
  <si>
    <t>1600 · Accumulated Depreciation:1670 · Accum. Depr. -ComoputerSoftware</t>
  </si>
  <si>
    <t>1600 · Accumulated Depreciation:1680 · Accum. Depr. - Lab Equipment</t>
  </si>
  <si>
    <t>1160 · SMOC Asset Receivable</t>
  </si>
  <si>
    <t>Net cash provided by Investing Activities</t>
  </si>
  <si>
    <t>FINANCING ACTIVITIES</t>
  </si>
  <si>
    <t>2180 · SMOC Deferred Cash Inflow</t>
  </si>
  <si>
    <t>2500 · Leased Equipment Liab-Copier</t>
  </si>
  <si>
    <t>2501 · Leased Equip Liab - Chromebooks</t>
  </si>
  <si>
    <t>Net cash provided by Financing Activities</t>
  </si>
  <si>
    <t>Net cash increase for period</t>
  </si>
  <si>
    <t>Cash at beginning of period</t>
  </si>
  <si>
    <t>Cash at end of period</t>
  </si>
  <si>
    <t>In Kind</t>
  </si>
  <si>
    <t>3100 · Temporarily restrict net asset</t>
  </si>
  <si>
    <t>2200 · Deferred revenue:Deferred Revenue - Rent</t>
  </si>
  <si>
    <t>2115 · Accrued payroll taxes</t>
  </si>
  <si>
    <t>Jul - Sep 23</t>
  </si>
  <si>
    <t>Budget</t>
  </si>
  <si>
    <t>$ Over Budget</t>
  </si>
  <si>
    <t>Comments</t>
  </si>
  <si>
    <t>5709 · Interest Expense Leased Assets</t>
  </si>
  <si>
    <t>5710 · Amortization of Leased Assets</t>
  </si>
  <si>
    <t xml:space="preserve"> P r o j e c t e d    F Y 2 4    C h a r t e r   S c h o o l   F T E   a n d   T u i t i o n   (Q 1)(e)</t>
  </si>
  <si>
    <t>diff</t>
  </si>
  <si>
    <t>Rec'd</t>
  </si>
  <si>
    <t>July</t>
  </si>
  <si>
    <t>Aug</t>
  </si>
  <si>
    <t>Sept</t>
  </si>
  <si>
    <t>Sep 30, 23</t>
  </si>
  <si>
    <t>10000 · Cash and Cash Equivalents</t>
  </si>
  <si>
    <t>1007 · St.Mary's Operation #1491</t>
  </si>
  <si>
    <t>1008 · St. Mary's Payroll #0931</t>
  </si>
  <si>
    <t>1009 · St. Mary's Money Market #1533</t>
  </si>
  <si>
    <t>1013 · Petty Cash</t>
  </si>
  <si>
    <t>1014 · Boston Private Money Market 468</t>
  </si>
  <si>
    <t>1016 · Cash Project Acct- Boston P 647</t>
  </si>
  <si>
    <t>1020 · Boston Priv Operating Acct 582</t>
  </si>
  <si>
    <t>1030 · Boston Private ICS Mon. Mkt 524</t>
  </si>
  <si>
    <t>1035 · Boston Private ICS Project 567</t>
  </si>
  <si>
    <t>1040 · JP Morgan Chase Bank NY</t>
  </si>
  <si>
    <t>10000 · Cash and Cash Equivalents - Other</t>
  </si>
  <si>
    <t>Total 10000 · Cash and Cash Equivalents</t>
  </si>
  <si>
    <t>Total Checking/Savings</t>
  </si>
  <si>
    <t>Total Accounts Receivable</t>
  </si>
  <si>
    <t>1116 · Pledges Receivable</t>
  </si>
  <si>
    <t>Total Other Current Assets</t>
  </si>
  <si>
    <t>1600 · Accumulated Depreciation</t>
  </si>
  <si>
    <t>Total Fixed Assets</t>
  </si>
  <si>
    <t>Total Other Assets</t>
  </si>
  <si>
    <t>Liabilities</t>
  </si>
  <si>
    <t>Accounts Payable</t>
  </si>
  <si>
    <t>Total Accounts Payable</t>
  </si>
  <si>
    <t>Credit Cards</t>
  </si>
  <si>
    <t>St. Mary's x6027</t>
  </si>
  <si>
    <t>Total Credit Cards</t>
  </si>
  <si>
    <t>Other Current Liabilities</t>
  </si>
  <si>
    <t>2106 · Accrued PTO</t>
  </si>
  <si>
    <t>2160 · Payroll Withholdings</t>
  </si>
  <si>
    <t>2200 · Deferred revenue</t>
  </si>
  <si>
    <t>Total Other Current Liabilities</t>
  </si>
  <si>
    <t>Total Current Liabilities</t>
  </si>
  <si>
    <t>Long Term Liabilities</t>
  </si>
  <si>
    <t>2502 · Lease Liability - Powerschool</t>
  </si>
  <si>
    <t>2800 · Mortgage Payable Forest Street</t>
  </si>
  <si>
    <t>Total Long Term Liabilities</t>
  </si>
  <si>
    <t>Total Liabilities</t>
  </si>
  <si>
    <t>3000 · Unrestricted net assets</t>
  </si>
  <si>
    <t>3010 · Unrestrict (retained earnings)</t>
  </si>
  <si>
    <t>3150 · Investment in Fixed Assets</t>
  </si>
  <si>
    <t>Total Equity</t>
  </si>
  <si>
    <t>2160 · Payroll Withholdings:2160-T · Payroll Tax Liability:2160-25 · MA Family Leave Tax</t>
  </si>
  <si>
    <t>2160 · Payroll Withholdings:2160-T · Payroll Tax Liability:2160-26 · MA Medical Leave</t>
  </si>
  <si>
    <t>2200 · Deferred revenue:Deferred Revenue Class of 2024</t>
  </si>
  <si>
    <t>2200 · Deferred revenue:Deferred Revenue Class of 2026</t>
  </si>
  <si>
    <t>2200 · Deferred revenue:Deferred Revenue Class of 2027</t>
  </si>
  <si>
    <t>2200 · Deferred revenue:Deferred Revenue Class of 2028</t>
  </si>
  <si>
    <t>2200 · Deferred revenue:Deferred Revenue Class of 2029</t>
  </si>
  <si>
    <t>2200 · Deferred revenue:Deferred Revenue Class of 2030</t>
  </si>
  <si>
    <t>1500 · Fixed Assets:1501b · Right to Use - Powerschool</t>
  </si>
  <si>
    <t>3100 · Temporarily restrict net asset:3109 · Temp Rest - Track</t>
  </si>
  <si>
    <t>Jul 23</t>
  </si>
  <si>
    <t>Aug 23</t>
  </si>
  <si>
    <t>Sep 23</t>
  </si>
  <si>
    <t>Oct 23</t>
  </si>
  <si>
    <t>Nov 23</t>
  </si>
  <si>
    <t>Dec 23</t>
  </si>
  <si>
    <t>Jan 24</t>
  </si>
  <si>
    <t>Feb 24</t>
  </si>
  <si>
    <t>Mar 24</t>
  </si>
  <si>
    <t>Apr 24</t>
  </si>
  <si>
    <t>May 24</t>
  </si>
  <si>
    <t>Jun 24</t>
  </si>
  <si>
    <t>Jul '23 - Jun 24</t>
  </si>
  <si>
    <t>IT FIXED ASSETS</t>
  </si>
  <si>
    <t>Purchase 5 additional carts (New LS Health cart, 207, 308, 402, 801)</t>
  </si>
  <si>
    <t>IT - About 1/4 of staff receive a new laptop every year. They are on a 4 year rotation. 20 laptops.</t>
  </si>
  <si>
    <t>Computer Lab 507</t>
  </si>
  <si>
    <t>Upgrade for Engineering curriculum - CADD Program</t>
  </si>
  <si>
    <t>Projector upgrades to laser/wireless model with no bulb for 15 rooms</t>
  </si>
  <si>
    <t>Acronis backup and malware scanning</t>
  </si>
  <si>
    <t>HP Switch upgrades and 33 Wireless access point upgrades</t>
  </si>
  <si>
    <t>Price after 40% e-rate discount</t>
  </si>
  <si>
    <t>e-rate eligible</t>
  </si>
  <si>
    <t>Network Management services</t>
  </si>
  <si>
    <t>Fortigate Firewall 600E</t>
  </si>
  <si>
    <t>New Firewall and 3 year software licenses, price after 40% e-rate discount</t>
  </si>
  <si>
    <t>Replace Flooring-201</t>
  </si>
  <si>
    <t>Chiller Replacement</t>
  </si>
  <si>
    <t>Rooftop Unit Replacement</t>
  </si>
  <si>
    <t>Non Budgeted</t>
  </si>
  <si>
    <t>Handicapped doors/ 199 Forest</t>
  </si>
  <si>
    <t>Replace HVAC System(Rooftops)(3)-20 Years Old (est useful life 15 yrs) -165</t>
  </si>
  <si>
    <t>Replace HVAC Systems(rooftops) (4) - 20 Years Old (est useful life 15 years)-199</t>
  </si>
  <si>
    <t>Total Committed</t>
  </si>
  <si>
    <t>**Note Golf Tourn Net 2023</t>
  </si>
  <si>
    <t>Variance</t>
  </si>
  <si>
    <t>fye 6/30/24</t>
  </si>
  <si>
    <t>fye 6/30/23 &amp; Prior</t>
  </si>
  <si>
    <t>**Note Golf Tourn Net 2022</t>
  </si>
  <si>
    <t>Golf Tournament - Net **</t>
  </si>
  <si>
    <t>P r e l i m i n a r y    F Y 2 4    C h a r t e r   S c h o o l   F T E   a n d   T u i t i o n   (Q 2)</t>
  </si>
  <si>
    <t>Oct</t>
  </si>
  <si>
    <t>Nov</t>
  </si>
  <si>
    <t>Total Rec'd</t>
  </si>
  <si>
    <t>Left to Receive</t>
  </si>
  <si>
    <t>Over 7 Months</t>
  </si>
  <si>
    <t>Dec Pymt</t>
  </si>
  <si>
    <t>Variance to Previous DESE Calc</t>
  </si>
  <si>
    <t>Variance to AMSA Budget</t>
  </si>
  <si>
    <t>Oct - Dec 23</t>
  </si>
  <si>
    <t>Investment Income</t>
  </si>
  <si>
    <t>Dec 31, 23</t>
  </si>
  <si>
    <t>1025 · Boston Private Payroll Acct 639</t>
  </si>
  <si>
    <t>1501 · Right to Use Asset - Copiers</t>
  </si>
  <si>
    <t>1501a · Right to Use Asset -Chromebooks</t>
  </si>
  <si>
    <t>1501b · Right to Use - Powerschool</t>
  </si>
  <si>
    <t>1502 · Const. in Prog.  165, 199, 201</t>
  </si>
  <si>
    <t>1510 · 165 Forest Street</t>
  </si>
  <si>
    <t>1520 · Mini Buses</t>
  </si>
  <si>
    <t>1530 · Leasehold Improvement</t>
  </si>
  <si>
    <t>1540 · Furniture</t>
  </si>
  <si>
    <t>1540-1 · Cafeteria Tables</t>
  </si>
  <si>
    <t>1540-2 · Classroom Furniture</t>
  </si>
  <si>
    <t>1540-3 · Lockers</t>
  </si>
  <si>
    <t>1540 · Furniture - Other</t>
  </si>
  <si>
    <t>Total 1540 · Furniture</t>
  </si>
  <si>
    <t>1550 · Equipment</t>
  </si>
  <si>
    <t>1560 · Computer Hardware</t>
  </si>
  <si>
    <t>1570 · Computer Software</t>
  </si>
  <si>
    <t>1580 · Lab Equipment</t>
  </si>
  <si>
    <t>Total 1500 · Fixed Assets</t>
  </si>
  <si>
    <t>1605 · Accum Depr - Building 165</t>
  </si>
  <si>
    <t>1606 · Accumulated Depr 199-201</t>
  </si>
  <si>
    <t>1620 · Accum. Depr. - Mini Buses</t>
  </si>
  <si>
    <t>1640 · Accum. Depr. - Furniture</t>
  </si>
  <si>
    <t>1650 · Accum. Depr. - Equipment</t>
  </si>
  <si>
    <t>1660 · Accum. Depr. -Computer Hardware</t>
  </si>
  <si>
    <t>1670 · Accum. Depr. -ComoputerSoftware</t>
  </si>
  <si>
    <t>1680 · Accum. Depr. - Lab Equipment</t>
  </si>
  <si>
    <t>Total 1600 · Accumulated Depreciation</t>
  </si>
  <si>
    <t>2101 · Accrued Merit Bonus</t>
  </si>
  <si>
    <t>2100 · Accrued expenses - other - Other</t>
  </si>
  <si>
    <t>Total 2100 · Accrued expenses - other</t>
  </si>
  <si>
    <t>2160-01 · 403 B Retirement plan</t>
  </si>
  <si>
    <t>2160-04 · Dental Ins.Employee</t>
  </si>
  <si>
    <t>2160-10 · Medical Ins.Employee</t>
  </si>
  <si>
    <t>2160-13 · MTRS</t>
  </si>
  <si>
    <t>2160-14 · MTRS Over 30K</t>
  </si>
  <si>
    <t>2160-28 · Healthcare Savings - HSA</t>
  </si>
  <si>
    <t>2160-A · Employee Voluntary Benefits</t>
  </si>
  <si>
    <t>2160-07 · FSA</t>
  </si>
  <si>
    <t>2160-08 · Critical Illness</t>
  </si>
  <si>
    <t>2160-19 · Life Ind</t>
  </si>
  <si>
    <t>2160-20 · Life Spouse</t>
  </si>
  <si>
    <t>2160-21 · Life Child</t>
  </si>
  <si>
    <t>2160-22 · ADD Ind</t>
  </si>
  <si>
    <t>2160-23 · ADD Spouse</t>
  </si>
  <si>
    <t>2160-24 · ADD Child</t>
  </si>
  <si>
    <t>2160-42 · Vision</t>
  </si>
  <si>
    <t>Total 2160-A · Employee Voluntary Benefits</t>
  </si>
  <si>
    <t>2160-T · Payroll Tax Liability</t>
  </si>
  <si>
    <t>2160-25 · MA Family Leave Tax</t>
  </si>
  <si>
    <t>2160-26 · MA Medical Leave</t>
  </si>
  <si>
    <t>Total 2160-T · Payroll Tax Liability</t>
  </si>
  <si>
    <t>Total 2160 · Payroll Withholdings</t>
  </si>
  <si>
    <t>Deferred Revenue - Rent</t>
  </si>
  <si>
    <t>Deferred Revenue Class of 2024</t>
  </si>
  <si>
    <t>Deferred Revenue Class of 2025</t>
  </si>
  <si>
    <t>Deferred Revenue Class of 2026</t>
  </si>
  <si>
    <t>Deferred Revenue Class of 2027</t>
  </si>
  <si>
    <t>Deferred Revenue Class of 2028</t>
  </si>
  <si>
    <t>Deferred Revenue Class of 2029</t>
  </si>
  <si>
    <t>Deferred Revenue Class of 2030</t>
  </si>
  <si>
    <t>Total 2200 · Deferred revenue</t>
  </si>
  <si>
    <t>3101 · Temp Rest - Annual Giving</t>
  </si>
  <si>
    <t>3102 · Temp Rest - Marlborough Stem Co</t>
  </si>
  <si>
    <t>3103 · Temp Rest - Patriots</t>
  </si>
  <si>
    <t>3104 · Temp Rest - Avidia</t>
  </si>
  <si>
    <t>3105 · Temp Rest -Joe Perez</t>
  </si>
  <si>
    <t>3106 · Temp Rest - Harvard Pilgrim</t>
  </si>
  <si>
    <t>3107 · Temp Rest Project Here</t>
  </si>
  <si>
    <t>3108 · Temp Rest -  Building Fund</t>
  </si>
  <si>
    <t>3109 · Temp Rest - Track</t>
  </si>
  <si>
    <t>3110 · Temp Rest Math Works</t>
  </si>
  <si>
    <t>3111 · Temp Rest - Kyle Cares</t>
  </si>
  <si>
    <t>3112 · Temp Rest - I love to Read</t>
  </si>
  <si>
    <t>3113 · Temp Restricted Cummings Grant</t>
  </si>
  <si>
    <t>Total 3100 · Temporarily restrict net asset</t>
  </si>
  <si>
    <t>1500 · Fixed Assets:1530 · Leasehold Improvement</t>
  </si>
  <si>
    <t>1500 · Fixed Assets:1540 · Furniture:1540-2 · Classroom Furniture</t>
  </si>
  <si>
    <t>1500 · Fixed Assets:1550 · Equipment</t>
  </si>
  <si>
    <t>3100 · Temporarily restrict net asset:3102 · Temp Rest - Marlborough Stem Co</t>
  </si>
  <si>
    <t>3100 · Temporarily restrict net asset:3108 · Temp Rest -  Building Fund</t>
  </si>
  <si>
    <t>3100 · Temporarily restrict net asset:3111 · Temp Rest - Kyle Cares</t>
  </si>
  <si>
    <t>Per Month</t>
  </si>
  <si>
    <t>Excess Tuition Received</t>
  </si>
  <si>
    <t>July - Dec</t>
  </si>
  <si>
    <t>Prev Recorded</t>
  </si>
  <si>
    <t>F Y 2 4    C h a r t e r   S c h o o l   F T E   a n d   T u i t i o n   (Q 3)</t>
  </si>
  <si>
    <t>blank</t>
  </si>
  <si>
    <t>Previously Received</t>
  </si>
  <si>
    <t>Remaining to Receive</t>
  </si>
  <si>
    <t>Divide by 4 months March - June</t>
  </si>
  <si>
    <t>Variance from last quarter</t>
  </si>
  <si>
    <t>Variance from Budget</t>
  </si>
  <si>
    <t>Mar 31, 24</t>
  </si>
  <si>
    <t>Deferred Revenue Athletics Sch</t>
  </si>
  <si>
    <t>3114 · Temp Restricted - Hack a thon</t>
  </si>
  <si>
    <t>3100 · Temporarily restrict net asset:3114 · Temp Restricted - Hack a thon</t>
  </si>
  <si>
    <t>Jan - Mar 24</t>
  </si>
  <si>
    <t>Quarterly Financial Statements Ending 6/30/2024</t>
  </si>
  <si>
    <t>Apr - Jun 24</t>
  </si>
  <si>
    <t>More than estimated</t>
  </si>
  <si>
    <t>Jun 30, 24</t>
  </si>
  <si>
    <t>1015 · Store Account - Paypal</t>
  </si>
  <si>
    <t>1515 · Leasehold Improvements 20 Years</t>
  </si>
  <si>
    <t>1535 · Leasehold Improvements 10 Years</t>
  </si>
  <si>
    <t>1630 · AD - Leasehold Improvements</t>
  </si>
  <si>
    <t>1635 · AD - Leasehold Impr 10 Year</t>
  </si>
  <si>
    <t>1638 · AD - Leasehold Imp. 20 Year</t>
  </si>
  <si>
    <t>2160-06 · Fed W/H Payable</t>
  </si>
  <si>
    <t>2160-09 · Mass W/H Payable</t>
  </si>
  <si>
    <t>2160-11 · Medicare Payable</t>
  </si>
  <si>
    <t>Deferred Revenue - Transportati</t>
  </si>
  <si>
    <t>3115 · Temp Restricted - Baseball</t>
  </si>
  <si>
    <t>3116 · Temp Restricted Tennis</t>
  </si>
  <si>
    <t>Net</t>
  </si>
  <si>
    <t>June Transfer didn't come through until July for Constructions</t>
  </si>
  <si>
    <t>2160 · Payroll Withholdings:2160-T · Payroll Tax Liability:2160-06 · Fed W/H Payable</t>
  </si>
  <si>
    <t>2160 · Payroll Withholdings:2160-T · Payroll Tax Liability:2160-09 · Mass W/H Payable</t>
  </si>
  <si>
    <t>2160 · Payroll Withholdings:2160-T · Payroll Tax Liability:2160-11 · Medicare Payable</t>
  </si>
  <si>
    <t>1500 · Fixed Assets:1515 · Leasehold Improvements 20 Years</t>
  </si>
  <si>
    <t>1500 · Fixed Assets:1535 · Leasehold Improvements 10 Years</t>
  </si>
  <si>
    <t>1600 · Accumulated Depreciation:1630 · AD - Leasehold Improvements</t>
  </si>
  <si>
    <t>1600 · Accumulated Depreciation:1635 · AD - Leasehold Impr 10 Year</t>
  </si>
  <si>
    <t>1600 · Accumulated Depreciation:1638 · AD - Leasehold Imp. 20 Year</t>
  </si>
  <si>
    <t>3100 · Temporarily restrict net asset:3104 · Temp Rest - Avidia</t>
  </si>
  <si>
    <t>3100 · Temporarily restrict net asset:3105 · Temp Rest -Joe Perez</t>
  </si>
  <si>
    <t>3100 · Temporarily restrict net asset:3110 · Temp Rest Math Works</t>
  </si>
  <si>
    <t>3100 · Temporarily restrict net asset:3115 · Temp Restricted - Baseball</t>
  </si>
  <si>
    <t>3100 · Temporarily restrict net asset:3116 · Temp Restricted Tennis</t>
  </si>
  <si>
    <t>Lower than expected</t>
  </si>
  <si>
    <t>SMOC Flooding</t>
  </si>
  <si>
    <t>More people on Health Plan</t>
  </si>
  <si>
    <t>F Y 2 4    C h a r t e r   S c h o o l   F T E   a n d   T u i t i o n   (Q 4)</t>
  </si>
  <si>
    <t>As of 6/30/24</t>
  </si>
  <si>
    <t>**Note Golf Tourn Net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</si>
</sst>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_);[Red]\(0\)"/>
    <numFmt numFmtId="166" formatCode="#,##0.0_);[Red]\(#,##0.0\)"/>
    <numFmt numFmtId="167" formatCode="_(* #,##0_);_(* \(#,##0\);_(* &quot;-&quot;??_);_(@_)"/>
    <numFmt numFmtId="168" formatCode="#,##0.00;\-#,##0.00"/>
    <numFmt numFmtId="169" formatCode="#,##0.0#%;\-#,##0.0#%"/>
    <numFmt numFmtId="170" formatCode="#,##0.0"/>
    <numFmt numFmtId="171" formatCode="#,##0.0_);\(#,##0.0\)"/>
  </numFmts>
  <fonts count="8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2"/>
      <name val="Times New Roman"/>
      <family val="1"/>
    </font>
    <font>
      <sz val="14"/>
      <name val="Arial"/>
      <family val="2"/>
    </font>
    <font>
      <sz val="14"/>
      <name val="Calibri"/>
      <family val="2"/>
    </font>
    <font>
      <sz val="12"/>
      <name val="Calibri"/>
      <family val="2"/>
    </font>
    <font>
      <sz val="9"/>
      <color indexed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Arial"/>
      <family val="2"/>
    </font>
    <font>
      <sz val="12"/>
      <color indexed="9"/>
      <name val="Calibri"/>
      <family val="2"/>
    </font>
    <font>
      <b/>
      <sz val="12"/>
      <color theme="2" tint="-9.9978637043366805E-2"/>
      <name val="Calibri"/>
      <family val="2"/>
    </font>
    <font>
      <b/>
      <sz val="12"/>
      <color theme="2"/>
      <name val="Calibri"/>
      <family val="2"/>
    </font>
    <font>
      <b/>
      <sz val="12"/>
      <color indexed="23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sz val="12"/>
      <name val="Arial"/>
      <family val="2"/>
    </font>
    <font>
      <b/>
      <sz val="12"/>
      <color theme="4" tint="0.79998168889431442"/>
      <name val="Calibri"/>
      <family val="2"/>
    </font>
    <font>
      <sz val="12"/>
      <color theme="4" tint="0.79998168889431442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sz val="10"/>
      <color indexed="63"/>
      <name val="Calibri"/>
      <family val="2"/>
    </font>
    <font>
      <b/>
      <sz val="10"/>
      <name val="Arial"/>
      <family val="2"/>
    </font>
    <font>
      <sz val="10"/>
      <color theme="2"/>
      <name val="Calibri"/>
      <family val="2"/>
    </font>
    <font>
      <sz val="9"/>
      <name val="Arial"/>
      <family val="2"/>
    </font>
    <font>
      <sz val="9"/>
      <color theme="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</font>
    <font>
      <sz val="10"/>
      <color rgb="FFD2E4E3"/>
      <name val="Calibri"/>
      <family val="2"/>
    </font>
    <font>
      <sz val="8"/>
      <color rgb="FFD2E4E3"/>
      <name val="Calibri"/>
      <family val="2"/>
    </font>
    <font>
      <sz val="11"/>
      <color indexed="9"/>
      <name val="Calibri"/>
      <family val="2"/>
    </font>
    <font>
      <b/>
      <sz val="20"/>
      <color theme="2"/>
      <name val="Calibri"/>
      <family val="2"/>
    </font>
    <font>
      <sz val="14"/>
      <color indexed="9"/>
      <name val="Calibri"/>
      <family val="2"/>
    </font>
    <font>
      <b/>
      <sz val="18"/>
      <color theme="2" tint="-9.9978637043366805E-2"/>
      <name val="Calibri"/>
      <family val="2"/>
    </font>
    <font>
      <b/>
      <sz val="18"/>
      <color theme="2"/>
      <name val="Calibri"/>
      <family val="2"/>
    </font>
    <font>
      <b/>
      <sz val="18"/>
      <color indexed="23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indexed="63"/>
      <name val="Calibri"/>
      <family val="2"/>
    </font>
    <font>
      <sz val="9"/>
      <color theme="1" tint="0.249977111117893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000000"/>
      <name val="Calibri"/>
      <family val="2"/>
    </font>
    <font>
      <sz val="11"/>
      <color rgb="FF9C650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b/>
      <sz val="13"/>
      <name val="Calibri"/>
      <family val="2"/>
    </font>
    <font>
      <b/>
      <sz val="10"/>
      <color indexed="9"/>
      <name val="Calibri"/>
      <family val="2"/>
    </font>
    <font>
      <sz val="11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b/>
      <i/>
      <sz val="9"/>
      <name val="Arial"/>
      <family val="2"/>
    </font>
    <font>
      <sz val="14"/>
      <color theme="1"/>
      <name val="Arial"/>
      <family val="2"/>
    </font>
    <font>
      <b/>
      <sz val="22"/>
      <color theme="1"/>
      <name val="Calibri"/>
      <family val="2"/>
      <scheme val="minor"/>
    </font>
    <font>
      <sz val="16"/>
      <name val="Calibri"/>
      <family val="2"/>
    </font>
    <font>
      <sz val="7"/>
      <color theme="1" tint="0.249977111117893"/>
      <name val="Calibri"/>
      <family val="2"/>
    </font>
    <font>
      <b/>
      <sz val="14"/>
      <color indexed="9"/>
      <name val="Calibri"/>
      <family val="2"/>
    </font>
    <font>
      <sz val="7"/>
      <color rgb="FF404040"/>
      <name val="Calibri"/>
      <family val="2"/>
    </font>
    <font>
      <sz val="9"/>
      <color rgb="FF404040"/>
      <name val="Calibri"/>
      <family val="2"/>
    </font>
    <font>
      <sz val="10"/>
      <color rgb="FF000000"/>
      <name val="Calibri"/>
      <family val="2"/>
    </font>
    <font>
      <sz val="9"/>
      <color rgb="FFFFFFFF"/>
      <name val="Calibri"/>
      <family val="2"/>
    </font>
    <font>
      <sz val="12"/>
      <color rgb="FFFFFFFF"/>
      <name val="Calibri"/>
      <family val="2"/>
    </font>
    <font>
      <b/>
      <sz val="18"/>
      <color rgb="FFDDD9C4"/>
      <name val="Calibri"/>
      <family val="2"/>
    </font>
    <font>
      <b/>
      <sz val="18"/>
      <color rgb="FFEEECE1"/>
      <name val="Calibri"/>
      <family val="2"/>
    </font>
    <font>
      <b/>
      <sz val="18"/>
      <color rgb="FF808080"/>
      <name val="Calibri"/>
      <family val="2"/>
    </font>
    <font>
      <b/>
      <sz val="12"/>
      <color rgb="FFFFFFFF"/>
      <name val="Calibri"/>
      <family val="2"/>
    </font>
    <font>
      <b/>
      <sz val="14"/>
      <color rgb="FFFFFFFF"/>
      <name val="Calibri"/>
      <family val="2"/>
    </font>
    <font>
      <b/>
      <sz val="12"/>
      <color rgb="FFDCE6F1"/>
      <name val="Calibri"/>
      <family val="2"/>
    </font>
    <font>
      <sz val="12"/>
      <color rgb="FFDCE6F1"/>
      <name val="Calibri"/>
      <family val="2"/>
    </font>
    <font>
      <sz val="10"/>
      <color rgb="FFFFFFFF"/>
      <name val="Calibri"/>
      <family val="2"/>
    </font>
    <font>
      <sz val="10"/>
      <color rgb="FF333333"/>
      <name val="Calibri"/>
      <family val="2"/>
    </font>
    <font>
      <sz val="9"/>
      <color rgb="FF333333"/>
      <name val="Calibri"/>
      <family val="2"/>
    </font>
    <font>
      <sz val="10"/>
      <color rgb="FFEEECE1"/>
      <name val="Calibri"/>
      <family val="2"/>
    </font>
    <font>
      <sz val="9"/>
      <color rgb="FFEEECE1"/>
      <name val="Calibri"/>
      <family val="2"/>
    </font>
    <font>
      <sz val="9"/>
      <color rgb="FF000000"/>
      <name val="Calibri"/>
      <family val="2"/>
    </font>
    <font>
      <sz val="8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8A8DA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EEEE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E4E3"/>
        <bgColor indexed="64"/>
      </patternFill>
    </fill>
    <fill>
      <patternFill patternType="solid">
        <fgColor rgb="FFBED8D7"/>
        <bgColor indexed="64"/>
      </patternFill>
    </fill>
    <fill>
      <patternFill patternType="solid">
        <fgColor rgb="FFFFEB9C"/>
      </patternFill>
    </fill>
    <fill>
      <patternFill patternType="solid">
        <fgColor rgb="FFDDD9C4"/>
        <bgColor rgb="FF000000"/>
      </patternFill>
    </fill>
    <fill>
      <patternFill patternType="solid">
        <fgColor rgb="FF08A8DA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DEEEED"/>
        <bgColor rgb="FF000000"/>
      </patternFill>
    </fill>
    <fill>
      <patternFill patternType="solid">
        <fgColor rgb="FF31869B"/>
        <bgColor rgb="FF000000"/>
      </patternFill>
    </fill>
    <fill>
      <patternFill patternType="solid">
        <fgColor rgb="FF948A54"/>
        <bgColor rgb="FF000000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B8AB00"/>
      </top>
      <bottom/>
      <diagonal/>
    </border>
    <border>
      <left/>
      <right style="thin">
        <color rgb="FFB8AB00"/>
      </right>
      <top style="thin">
        <color rgb="FFB8AB00"/>
      </top>
      <bottom/>
      <diagonal/>
    </border>
    <border>
      <left/>
      <right/>
      <top/>
      <bottom style="thin">
        <color rgb="FFB8AB00"/>
      </bottom>
      <diagonal/>
    </border>
    <border>
      <left/>
      <right style="thin">
        <color rgb="FFB8AB00"/>
      </right>
      <top/>
      <bottom style="thin">
        <color rgb="FFB8AB00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9" fillId="0" borderId="0"/>
    <xf numFmtId="0" fontId="2" fillId="0" borderId="0"/>
    <xf numFmtId="43" fontId="9" fillId="0" borderId="0" applyFont="0" applyFill="0" applyBorder="0" applyAlignment="0" applyProtection="0"/>
    <xf numFmtId="0" fontId="3" fillId="0" borderId="0"/>
    <xf numFmtId="0" fontId="6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53" fillId="12" borderId="0" applyNumberFormat="0" applyBorder="0" applyAlignment="0" applyProtection="0"/>
    <xf numFmtId="0" fontId="49" fillId="0" borderId="0"/>
    <xf numFmtId="0" fontId="54" fillId="0" borderId="0" applyNumberForma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52" fillId="0" borderId="0"/>
    <xf numFmtId="0" fontId="50" fillId="0" borderId="0" applyNumberFormat="0" applyFill="0" applyBorder="0" applyAlignment="0" applyProtection="0"/>
  </cellStyleXfs>
  <cellXfs count="392">
    <xf numFmtId="0" fontId="0" fillId="0" borderId="0" xfId="0"/>
    <xf numFmtId="0" fontId="4" fillId="0" borderId="0" xfId="3" applyFont="1" applyAlignment="1">
      <alignment horizontal="left" vertical="center"/>
    </xf>
    <xf numFmtId="0" fontId="3" fillId="0" borderId="0" xfId="4" applyFont="1"/>
    <xf numFmtId="0" fontId="3" fillId="0" borderId="0" xfId="4" applyFont="1" applyAlignment="1">
      <alignment horizontal="center"/>
    </xf>
    <xf numFmtId="0" fontId="5" fillId="0" borderId="0" xfId="4" applyFont="1"/>
    <xf numFmtId="0" fontId="6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 wrapText="1"/>
    </xf>
    <xf numFmtId="0" fontId="7" fillId="2" borderId="0" xfId="0" applyFont="1" applyFill="1" applyAlignment="1">
      <alignment horizontal="center"/>
    </xf>
    <xf numFmtId="0" fontId="8" fillId="0" borderId="0" xfId="5" applyFont="1" applyAlignment="1">
      <alignment horizontal="left" vertical="center"/>
    </xf>
    <xf numFmtId="0" fontId="10" fillId="0" borderId="0" xfId="6" applyFont="1" applyAlignment="1">
      <alignment horizontal="center"/>
    </xf>
    <xf numFmtId="0" fontId="11" fillId="0" borderId="0" xfId="3" applyFont="1" applyAlignment="1">
      <alignment horizontal="left" vertical="center"/>
    </xf>
    <xf numFmtId="0" fontId="12" fillId="0" borderId="0" xfId="3" applyFont="1" applyAlignment="1">
      <alignment vertical="center"/>
    </xf>
    <xf numFmtId="0" fontId="12" fillId="0" borderId="0" xfId="3" applyFont="1" applyAlignment="1">
      <alignment horizontal="center" vertical="center"/>
    </xf>
    <xf numFmtId="0" fontId="13" fillId="0" borderId="0" xfId="5" applyFont="1" applyAlignment="1">
      <alignment horizontal="center" vertical="center"/>
    </xf>
    <xf numFmtId="0" fontId="14" fillId="0" borderId="0" xfId="4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4" applyFont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18" fillId="3" borderId="2" xfId="3" applyFont="1" applyFill="1" applyBorder="1" applyAlignment="1">
      <alignment horizontal="center" vertical="center"/>
    </xf>
    <xf numFmtId="0" fontId="18" fillId="3" borderId="4" xfId="3" applyFont="1" applyFill="1" applyBorder="1" applyAlignment="1">
      <alignment horizontal="center" vertical="center"/>
    </xf>
    <xf numFmtId="0" fontId="20" fillId="0" borderId="0" xfId="3" applyFont="1" applyAlignment="1">
      <alignment horizontal="center" vertical="center"/>
    </xf>
    <xf numFmtId="0" fontId="18" fillId="3" borderId="5" xfId="3" applyFont="1" applyFill="1" applyBorder="1" applyAlignment="1">
      <alignment horizontal="center" vertical="center"/>
    </xf>
    <xf numFmtId="0" fontId="18" fillId="3" borderId="6" xfId="3" applyFont="1" applyFill="1" applyBorder="1" applyAlignment="1">
      <alignment horizontal="center" vertical="center"/>
    </xf>
    <xf numFmtId="0" fontId="21" fillId="0" borderId="0" xfId="4" applyFont="1" applyAlignment="1">
      <alignment horizontal="center" vertical="center"/>
    </xf>
    <xf numFmtId="0" fontId="22" fillId="4" borderId="5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0" borderId="0" xfId="0" applyFont="1"/>
    <xf numFmtId="0" fontId="23" fillId="0" borderId="8" xfId="4" applyFont="1" applyBorder="1" applyAlignment="1">
      <alignment horizontal="center" vertical="center"/>
    </xf>
    <xf numFmtId="0" fontId="24" fillId="5" borderId="5" xfId="0" applyFont="1" applyFill="1" applyBorder="1" applyAlignment="1">
      <alignment horizontal="left" vertical="center"/>
    </xf>
    <xf numFmtId="0" fontId="24" fillId="5" borderId="3" xfId="0" applyFont="1" applyFill="1" applyBorder="1" applyAlignment="1">
      <alignment horizontal="left" vertical="center"/>
    </xf>
    <xf numFmtId="0" fontId="25" fillId="5" borderId="3" xfId="0" applyFont="1" applyFill="1" applyBorder="1" applyAlignment="1">
      <alignment horizontal="center" vertical="center"/>
    </xf>
    <xf numFmtId="0" fontId="25" fillId="5" borderId="6" xfId="0" applyFont="1" applyFill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26" fillId="4" borderId="2" xfId="5" applyFont="1" applyFill="1" applyBorder="1" applyAlignment="1">
      <alignment horizontal="center" wrapText="1"/>
    </xf>
    <xf numFmtId="0" fontId="26" fillId="4" borderId="7" xfId="5" applyFont="1" applyFill="1" applyBorder="1" applyAlignment="1">
      <alignment horizontal="left"/>
    </xf>
    <xf numFmtId="0" fontId="26" fillId="4" borderId="7" xfId="5" applyFont="1" applyFill="1" applyBorder="1" applyAlignment="1">
      <alignment horizontal="center" wrapText="1"/>
    </xf>
    <xf numFmtId="0" fontId="26" fillId="4" borderId="4" xfId="5" applyFont="1" applyFill="1" applyBorder="1" applyAlignment="1">
      <alignment horizontal="center" wrapText="1"/>
    </xf>
    <xf numFmtId="0" fontId="26" fillId="0" borderId="0" xfId="5" applyFont="1" applyAlignment="1">
      <alignment horizontal="right" wrapText="1"/>
    </xf>
    <xf numFmtId="0" fontId="27" fillId="0" borderId="0" xfId="4" applyFont="1" applyAlignment="1">
      <alignment horizontal="center" vertical="center"/>
    </xf>
    <xf numFmtId="0" fontId="28" fillId="6" borderId="5" xfId="0" applyFont="1" applyFill="1" applyBorder="1" applyAlignment="1">
      <alignment horizontal="center" wrapText="1"/>
    </xf>
    <xf numFmtId="0" fontId="28" fillId="6" borderId="3" xfId="0" applyFont="1" applyFill="1" applyBorder="1" applyAlignment="1">
      <alignment horizontal="center" wrapText="1"/>
    </xf>
    <xf numFmtId="0" fontId="5" fillId="6" borderId="6" xfId="0" applyFont="1" applyFill="1" applyBorder="1" applyAlignment="1">
      <alignment horizontal="right" wrapText="1"/>
    </xf>
    <xf numFmtId="0" fontId="5" fillId="0" borderId="0" xfId="0" applyFont="1"/>
    <xf numFmtId="0" fontId="28" fillId="6" borderId="6" xfId="0" applyFont="1" applyFill="1" applyBorder="1" applyAlignment="1">
      <alignment horizontal="center" wrapText="1"/>
    </xf>
    <xf numFmtId="0" fontId="29" fillId="0" borderId="8" xfId="4" applyFont="1" applyBorder="1" applyAlignment="1">
      <alignment horizontal="center" vertical="center"/>
    </xf>
    <xf numFmtId="0" fontId="30" fillId="7" borderId="5" xfId="0" applyFont="1" applyFill="1" applyBorder="1" applyAlignment="1">
      <alignment horizontal="center" wrapText="1"/>
    </xf>
    <xf numFmtId="0" fontId="30" fillId="7" borderId="3" xfId="0" applyFont="1" applyFill="1" applyBorder="1" applyAlignment="1">
      <alignment horizontal="right" wrapText="1" indent="1"/>
    </xf>
    <xf numFmtId="0" fontId="30" fillId="8" borderId="1" xfId="0" applyFont="1" applyFill="1" applyBorder="1" applyAlignment="1">
      <alignment horizontal="right" wrapText="1" indent="1"/>
    </xf>
    <xf numFmtId="0" fontId="29" fillId="0" borderId="0" xfId="4" applyFont="1" applyAlignment="1">
      <alignment horizontal="center" vertical="center"/>
    </xf>
    <xf numFmtId="0" fontId="30" fillId="7" borderId="3" xfId="0" applyFont="1" applyFill="1" applyBorder="1" applyAlignment="1">
      <alignment horizontal="center" wrapText="1"/>
    </xf>
    <xf numFmtId="0" fontId="13" fillId="4" borderId="9" xfId="5" applyFont="1" applyFill="1" applyBorder="1" applyAlignment="1">
      <alignment horizontal="center" wrapText="1"/>
    </xf>
    <xf numFmtId="0" fontId="13" fillId="4" borderId="10" xfId="5" applyFont="1" applyFill="1" applyBorder="1"/>
    <xf numFmtId="0" fontId="13" fillId="4" borderId="9" xfId="5" applyFont="1" applyFill="1" applyBorder="1" applyAlignment="1">
      <alignment horizontal="center"/>
    </xf>
    <xf numFmtId="0" fontId="13" fillId="4" borderId="10" xfId="5" applyFont="1" applyFill="1" applyBorder="1" applyAlignment="1">
      <alignment horizontal="center"/>
    </xf>
    <xf numFmtId="0" fontId="13" fillId="4" borderId="11" xfId="5" applyFont="1" applyFill="1" applyBorder="1" applyAlignment="1">
      <alignment horizontal="center"/>
    </xf>
    <xf numFmtId="0" fontId="13" fillId="0" borderId="0" xfId="5" applyFont="1" applyAlignment="1">
      <alignment horizontal="center"/>
    </xf>
    <xf numFmtId="0" fontId="15" fillId="0" borderId="0" xfId="4" applyFont="1"/>
    <xf numFmtId="0" fontId="15" fillId="6" borderId="12" xfId="0" applyFont="1" applyFill="1" applyBorder="1"/>
    <xf numFmtId="0" fontId="15" fillId="6" borderId="0" xfId="0" applyFont="1" applyFill="1"/>
    <xf numFmtId="0" fontId="15" fillId="6" borderId="6" xfId="0" applyFont="1" applyFill="1" applyBorder="1" applyAlignment="1">
      <alignment horizontal="right" wrapText="1"/>
    </xf>
    <xf numFmtId="0" fontId="31" fillId="6" borderId="13" xfId="4" applyFont="1" applyFill="1" applyBorder="1"/>
    <xf numFmtId="0" fontId="16" fillId="0" borderId="8" xfId="4" applyFont="1" applyBorder="1" applyAlignment="1">
      <alignment horizontal="center" vertical="center"/>
    </xf>
    <xf numFmtId="0" fontId="32" fillId="7" borderId="5" xfId="0" applyFont="1" applyFill="1" applyBorder="1" applyAlignment="1">
      <alignment horizontal="center" wrapText="1"/>
    </xf>
    <xf numFmtId="0" fontId="32" fillId="7" borderId="3" xfId="0" applyFont="1" applyFill="1" applyBorder="1" applyAlignment="1">
      <alignment horizontal="right" wrapText="1" indent="1"/>
    </xf>
    <xf numFmtId="0" fontId="32" fillId="8" borderId="1" xfId="0" applyFont="1" applyFill="1" applyBorder="1" applyAlignment="1">
      <alignment horizontal="right" wrapText="1" indent="1"/>
    </xf>
    <xf numFmtId="0" fontId="31" fillId="0" borderId="0" xfId="4" applyFont="1" applyAlignment="1">
      <alignment horizontal="center"/>
    </xf>
    <xf numFmtId="0" fontId="32" fillId="7" borderId="3" xfId="0" applyFont="1" applyFill="1" applyBorder="1" applyAlignment="1">
      <alignment horizontal="center" wrapText="1"/>
    </xf>
    <xf numFmtId="0" fontId="15" fillId="0" borderId="0" xfId="5" applyFont="1" applyAlignment="1">
      <alignment horizontal="center"/>
    </xf>
    <xf numFmtId="0" fontId="15" fillId="0" borderId="0" xfId="5" applyFont="1"/>
    <xf numFmtId="164" fontId="15" fillId="0" borderId="12" xfId="5" applyNumberFormat="1" applyFont="1" applyBorder="1" applyAlignment="1">
      <alignment horizontal="center"/>
    </xf>
    <xf numFmtId="164" fontId="15" fillId="0" borderId="0" xfId="5" applyNumberFormat="1" applyFont="1" applyAlignment="1">
      <alignment horizontal="center"/>
    </xf>
    <xf numFmtId="164" fontId="15" fillId="0" borderId="13" xfId="5" applyNumberFormat="1" applyFont="1" applyBorder="1" applyAlignment="1">
      <alignment horizontal="center"/>
    </xf>
    <xf numFmtId="40" fontId="15" fillId="0" borderId="0" xfId="5" applyNumberFormat="1" applyFont="1" applyAlignment="1">
      <alignment horizontal="center"/>
    </xf>
    <xf numFmtId="38" fontId="15" fillId="0" borderId="12" xfId="5" applyNumberFormat="1" applyFont="1" applyBorder="1" applyAlignment="1">
      <alignment horizontal="center"/>
    </xf>
    <xf numFmtId="38" fontId="15" fillId="0" borderId="0" xfId="5" applyNumberFormat="1" applyFont="1" applyAlignment="1">
      <alignment horizontal="center"/>
    </xf>
    <xf numFmtId="38" fontId="15" fillId="0" borderId="0" xfId="5" applyNumberFormat="1" applyFont="1" applyAlignment="1">
      <alignment horizontal="right" indent="1"/>
    </xf>
    <xf numFmtId="165" fontId="15" fillId="0" borderId="12" xfId="0" applyNumberFormat="1" applyFont="1" applyBorder="1" applyAlignment="1">
      <alignment horizontal="center"/>
    </xf>
    <xf numFmtId="166" fontId="15" fillId="0" borderId="0" xfId="0" applyNumberFormat="1" applyFont="1"/>
    <xf numFmtId="38" fontId="15" fillId="0" borderId="0" xfId="0" applyNumberFormat="1" applyFont="1"/>
    <xf numFmtId="38" fontId="15" fillId="0" borderId="13" xfId="0" applyNumberFormat="1" applyFont="1" applyBorder="1"/>
    <xf numFmtId="39" fontId="35" fillId="0" borderId="0" xfId="0" applyNumberFormat="1" applyFont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37" fontId="35" fillId="0" borderId="13" xfId="0" applyNumberFormat="1" applyFont="1" applyBorder="1" applyAlignment="1">
      <alignment horizontal="center" vertical="center"/>
    </xf>
    <xf numFmtId="0" fontId="31" fillId="0" borderId="13" xfId="4" applyFont="1" applyBorder="1"/>
    <xf numFmtId="0" fontId="15" fillId="0" borderId="12" xfId="0" applyFont="1" applyBorder="1" applyAlignment="1">
      <alignment horizontal="center"/>
    </xf>
    <xf numFmtId="38" fontId="15" fillId="0" borderId="0" xfId="0" applyNumberFormat="1" applyFont="1" applyAlignment="1">
      <alignment horizontal="right" indent="1"/>
    </xf>
    <xf numFmtId="38" fontId="15" fillId="2" borderId="0" xfId="0" applyNumberFormat="1" applyFont="1" applyFill="1" applyAlignment="1">
      <alignment horizontal="right" indent="1"/>
    </xf>
    <xf numFmtId="38" fontId="15" fillId="2" borderId="8" xfId="0" applyNumberFormat="1" applyFont="1" applyFill="1" applyBorder="1" applyAlignment="1">
      <alignment horizontal="right" indent="1"/>
    </xf>
    <xf numFmtId="0" fontId="31" fillId="0" borderId="0" xfId="4" applyFont="1"/>
    <xf numFmtId="39" fontId="15" fillId="0" borderId="0" xfId="0" applyNumberFormat="1" applyFont="1" applyAlignment="1">
      <alignment horizontal="center"/>
    </xf>
    <xf numFmtId="37" fontId="15" fillId="0" borderId="0" xfId="0" applyNumberFormat="1" applyFont="1" applyAlignment="1">
      <alignment horizontal="right" indent="1"/>
    </xf>
    <xf numFmtId="0" fontId="31" fillId="0" borderId="0" xfId="5" applyFont="1"/>
    <xf numFmtId="0" fontId="31" fillId="0" borderId="0" xfId="5" applyFont="1" applyAlignment="1">
      <alignment horizontal="center"/>
    </xf>
    <xf numFmtId="38" fontId="15" fillId="9" borderId="13" xfId="5" applyNumberFormat="1" applyFont="1" applyFill="1" applyBorder="1" applyAlignment="1">
      <alignment horizontal="center"/>
    </xf>
    <xf numFmtId="38" fontId="6" fillId="0" borderId="0" xfId="0" applyNumberFormat="1" applyFont="1"/>
    <xf numFmtId="167" fontId="0" fillId="0" borderId="0" xfId="2" applyNumberFormat="1" applyFont="1"/>
    <xf numFmtId="0" fontId="0" fillId="0" borderId="14" xfId="0" applyBorder="1"/>
    <xf numFmtId="0" fontId="0" fillId="0" borderId="15" xfId="0" applyBorder="1"/>
    <xf numFmtId="0" fontId="0" fillId="0" borderId="16" xfId="0" applyBorder="1"/>
    <xf numFmtId="38" fontId="6" fillId="0" borderId="17" xfId="0" applyNumberFormat="1" applyFont="1" applyBorder="1"/>
    <xf numFmtId="38" fontId="6" fillId="0" borderId="18" xfId="0" applyNumberFormat="1" applyFont="1" applyBorder="1"/>
    <xf numFmtId="0" fontId="0" fillId="0" borderId="17" xfId="0" applyBorder="1"/>
    <xf numFmtId="0" fontId="0" fillId="0" borderId="18" xfId="0" applyBorder="1"/>
    <xf numFmtId="167" fontId="0" fillId="0" borderId="18" xfId="2" applyNumberFormat="1" applyFont="1" applyBorder="1"/>
    <xf numFmtId="38" fontId="0" fillId="0" borderId="18" xfId="0" applyNumberFormat="1" applyBorder="1"/>
    <xf numFmtId="0" fontId="0" fillId="0" borderId="19" xfId="0" applyBorder="1"/>
    <xf numFmtId="0" fontId="0" fillId="0" borderId="10" xfId="0" applyBorder="1"/>
    <xf numFmtId="0" fontId="0" fillId="0" borderId="20" xfId="0" applyBorder="1"/>
    <xf numFmtId="167" fontId="0" fillId="9" borderId="0" xfId="2" applyNumberFormat="1" applyFont="1" applyFill="1"/>
    <xf numFmtId="49" fontId="5" fillId="10" borderId="21" xfId="7" applyNumberFormat="1" applyFont="1" applyFill="1" applyBorder="1" applyAlignment="1" applyProtection="1">
      <alignment horizontal="left" vertical="center" wrapText="1"/>
      <protection locked="0"/>
    </xf>
    <xf numFmtId="49" fontId="5" fillId="10" borderId="21" xfId="7" applyNumberFormat="1" applyFont="1" applyFill="1" applyBorder="1" applyAlignment="1" applyProtection="1">
      <alignment horizontal="center" vertical="center" wrapText="1"/>
      <protection locked="0"/>
    </xf>
    <xf numFmtId="49" fontId="5" fillId="10" borderId="22" xfId="7" applyNumberFormat="1" applyFont="1" applyFill="1" applyBorder="1" applyAlignment="1" applyProtection="1">
      <alignment horizontal="center" vertical="center" wrapText="1"/>
      <protection locked="0"/>
    </xf>
    <xf numFmtId="0" fontId="36" fillId="10" borderId="23" xfId="7" applyFont="1" applyFill="1" applyBorder="1" applyAlignment="1" applyProtection="1">
      <alignment horizontal="center" vertical="center"/>
      <protection locked="0"/>
    </xf>
    <xf numFmtId="49" fontId="37" fillId="10" borderId="24" xfId="7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left"/>
    </xf>
    <xf numFmtId="38" fontId="15" fillId="0" borderId="0" xfId="0" applyNumberFormat="1" applyFont="1" applyAlignment="1">
      <alignment horizontal="center"/>
    </xf>
    <xf numFmtId="0" fontId="5" fillId="11" borderId="25" xfId="7" quotePrefix="1" applyFont="1" applyFill="1" applyBorder="1" applyAlignment="1">
      <alignment horizontal="left" vertical="center" indent="1"/>
    </xf>
    <xf numFmtId="39" fontId="15" fillId="11" borderId="25" xfId="0" applyNumberFormat="1" applyFont="1" applyFill="1" applyBorder="1" applyAlignment="1">
      <alignment horizontal="center"/>
    </xf>
    <xf numFmtId="37" fontId="15" fillId="11" borderId="25" xfId="0" applyNumberFormat="1" applyFont="1" applyFill="1" applyBorder="1" applyAlignment="1">
      <alignment horizontal="center"/>
    </xf>
    <xf numFmtId="37" fontId="15" fillId="11" borderId="26" xfId="0" applyNumberFormat="1" applyFont="1" applyFill="1" applyBorder="1" applyAlignment="1">
      <alignment horizontal="center"/>
    </xf>
    <xf numFmtId="0" fontId="3" fillId="0" borderId="0" xfId="3"/>
    <xf numFmtId="0" fontId="38" fillId="0" borderId="0" xfId="5" applyFont="1" applyAlignment="1">
      <alignment horizontal="center" vertical="center"/>
    </xf>
    <xf numFmtId="0" fontId="27" fillId="0" borderId="0" xfId="4" applyFont="1"/>
    <xf numFmtId="0" fontId="40" fillId="4" borderId="2" xfId="5" applyFont="1" applyFill="1" applyBorder="1" applyAlignment="1">
      <alignment horizontal="center" wrapText="1"/>
    </xf>
    <xf numFmtId="0" fontId="40" fillId="4" borderId="7" xfId="5" applyFont="1" applyFill="1" applyBorder="1" applyAlignment="1">
      <alignment horizontal="left"/>
    </xf>
    <xf numFmtId="0" fontId="38" fillId="4" borderId="2" xfId="5" applyFont="1" applyFill="1" applyBorder="1" applyAlignment="1">
      <alignment horizontal="right" wrapText="1"/>
    </xf>
    <xf numFmtId="0" fontId="38" fillId="4" borderId="7" xfId="5" applyFont="1" applyFill="1" applyBorder="1" applyAlignment="1">
      <alignment horizontal="right" wrapText="1"/>
    </xf>
    <xf numFmtId="0" fontId="38" fillId="4" borderId="4" xfId="5" applyFont="1" applyFill="1" applyBorder="1" applyAlignment="1">
      <alignment horizontal="right" wrapText="1" indent="1"/>
    </xf>
    <xf numFmtId="0" fontId="38" fillId="0" borderId="0" xfId="5" applyFont="1" applyAlignment="1">
      <alignment horizontal="right" wrapText="1"/>
    </xf>
    <xf numFmtId="0" fontId="38" fillId="4" borderId="9" xfId="5" applyFont="1" applyFill="1" applyBorder="1" applyAlignment="1">
      <alignment horizontal="center" wrapText="1"/>
    </xf>
    <xf numFmtId="0" fontId="38" fillId="4" borderId="10" xfId="5" applyFont="1" applyFill="1" applyBorder="1"/>
    <xf numFmtId="0" fontId="38" fillId="4" borderId="9" xfId="5" applyFont="1" applyFill="1" applyBorder="1"/>
    <xf numFmtId="0" fontId="38" fillId="4" borderId="10" xfId="5" applyFont="1" applyFill="1" applyBorder="1" applyAlignment="1">
      <alignment horizontal="center"/>
    </xf>
    <xf numFmtId="0" fontId="38" fillId="4" borderId="11" xfId="5" applyFont="1" applyFill="1" applyBorder="1" applyAlignment="1">
      <alignment horizontal="right" indent="1"/>
    </xf>
    <xf numFmtId="0" fontId="38" fillId="0" borderId="0" xfId="5" applyFont="1" applyAlignment="1">
      <alignment horizontal="center"/>
    </xf>
    <xf numFmtId="0" fontId="38" fillId="4" borderId="9" xfId="5" applyFont="1" applyFill="1" applyBorder="1" applyAlignment="1">
      <alignment horizontal="center"/>
    </xf>
    <xf numFmtId="0" fontId="6" fillId="0" borderId="0" xfId="5" applyFont="1" applyAlignment="1">
      <alignment horizontal="center"/>
    </xf>
    <xf numFmtId="0" fontId="6" fillId="0" borderId="0" xfId="5" applyFont="1"/>
    <xf numFmtId="164" fontId="6" fillId="0" borderId="12" xfId="5" applyNumberFormat="1" applyFont="1" applyBorder="1" applyAlignment="1">
      <alignment horizontal="right" indent="1"/>
    </xf>
    <xf numFmtId="164" fontId="6" fillId="0" borderId="0" xfId="5" applyNumberFormat="1" applyFont="1" applyAlignment="1">
      <alignment horizontal="right" indent="1"/>
    </xf>
    <xf numFmtId="164" fontId="6" fillId="0" borderId="13" xfId="5" applyNumberFormat="1" applyFont="1" applyBorder="1" applyAlignment="1">
      <alignment horizontal="right" indent="2"/>
    </xf>
    <xf numFmtId="40" fontId="6" fillId="0" borderId="0" xfId="5" applyNumberFormat="1" applyFont="1" applyAlignment="1">
      <alignment horizontal="center"/>
    </xf>
    <xf numFmtId="38" fontId="6" fillId="0" borderId="12" xfId="5" applyNumberFormat="1" applyFont="1" applyBorder="1" applyAlignment="1">
      <alignment horizontal="right" indent="1"/>
    </xf>
    <xf numFmtId="38" fontId="6" fillId="0" borderId="0" xfId="5" applyNumberFormat="1" applyFont="1" applyAlignment="1">
      <alignment horizontal="right" indent="1"/>
    </xf>
    <xf numFmtId="38" fontId="6" fillId="0" borderId="13" xfId="5" applyNumberFormat="1" applyFont="1" applyBorder="1" applyAlignment="1">
      <alignment horizontal="right" indent="1"/>
    </xf>
    <xf numFmtId="38" fontId="0" fillId="9" borderId="0" xfId="0" applyNumberFormat="1" applyFill="1"/>
    <xf numFmtId="38" fontId="15" fillId="0" borderId="13" xfId="5" applyNumberFormat="1" applyFont="1" applyBorder="1" applyAlignment="1">
      <alignment horizontal="center"/>
    </xf>
    <xf numFmtId="0" fontId="26" fillId="4" borderId="2" xfId="5" applyFont="1" applyFill="1" applyBorder="1" applyAlignment="1">
      <alignment horizontal="right" wrapText="1"/>
    </xf>
    <xf numFmtId="0" fontId="26" fillId="4" borderId="7" xfId="5" applyFont="1" applyFill="1" applyBorder="1" applyAlignment="1">
      <alignment horizontal="right" wrapText="1"/>
    </xf>
    <xf numFmtId="0" fontId="26" fillId="4" borderId="4" xfId="5" applyFont="1" applyFill="1" applyBorder="1" applyAlignment="1">
      <alignment horizontal="right" wrapText="1" indent="1"/>
    </xf>
    <xf numFmtId="0" fontId="13" fillId="4" borderId="9" xfId="5" applyFont="1" applyFill="1" applyBorder="1"/>
    <xf numFmtId="0" fontId="13" fillId="4" borderId="11" xfId="5" applyFont="1" applyFill="1" applyBorder="1" applyAlignment="1">
      <alignment horizontal="right" indent="1"/>
    </xf>
    <xf numFmtId="38" fontId="15" fillId="0" borderId="12" xfId="5" applyNumberFormat="1" applyFont="1" applyBorder="1" applyAlignment="1">
      <alignment horizontal="right" indent="1"/>
    </xf>
    <xf numFmtId="0" fontId="13" fillId="4" borderId="7" xfId="5" applyFont="1" applyFill="1" applyBorder="1" applyAlignment="1">
      <alignment horizontal="right" wrapText="1"/>
    </xf>
    <xf numFmtId="37" fontId="35" fillId="0" borderId="0" xfId="0" applyNumberFormat="1" applyFont="1" applyAlignment="1">
      <alignment horizontal="center" vertical="center"/>
    </xf>
    <xf numFmtId="49" fontId="44" fillId="0" borderId="0" xfId="0" applyNumberFormat="1" applyFont="1" applyAlignment="1">
      <alignment horizontal="center"/>
    </xf>
    <xf numFmtId="49" fontId="44" fillId="0" borderId="0" xfId="0" applyNumberFormat="1" applyFont="1"/>
    <xf numFmtId="168" fontId="45" fillId="0" borderId="0" xfId="0" applyNumberFormat="1" applyFont="1"/>
    <xf numFmtId="167" fontId="0" fillId="0" borderId="0" xfId="0" applyNumberFormat="1"/>
    <xf numFmtId="0" fontId="44" fillId="0" borderId="0" xfId="0" applyFont="1"/>
    <xf numFmtId="0" fontId="0" fillId="0" borderId="0" xfId="0" applyAlignment="1">
      <alignment horizontal="center"/>
    </xf>
    <xf numFmtId="0" fontId="46" fillId="6" borderId="3" xfId="0" applyFont="1" applyFill="1" applyBorder="1" applyAlignment="1">
      <alignment horizontal="center" wrapText="1"/>
    </xf>
    <xf numFmtId="0" fontId="13" fillId="4" borderId="28" xfId="5" applyFont="1" applyFill="1" applyBorder="1"/>
    <xf numFmtId="0" fontId="13" fillId="4" borderId="28" xfId="5" applyFont="1" applyFill="1" applyBorder="1" applyAlignment="1">
      <alignment horizontal="center"/>
    </xf>
    <xf numFmtId="164" fontId="15" fillId="0" borderId="12" xfId="5" applyNumberFormat="1" applyFont="1" applyBorder="1" applyAlignment="1">
      <alignment horizontal="right" indent="1"/>
    </xf>
    <xf numFmtId="164" fontId="15" fillId="0" borderId="0" xfId="5" applyNumberFormat="1" applyFont="1" applyAlignment="1">
      <alignment horizontal="right" indent="1"/>
    </xf>
    <xf numFmtId="164" fontId="15" fillId="0" borderId="13" xfId="5" applyNumberFormat="1" applyFont="1" applyBorder="1" applyAlignment="1">
      <alignment horizontal="right" indent="2"/>
    </xf>
    <xf numFmtId="165" fontId="35" fillId="0" borderId="12" xfId="0" applyNumberFormat="1" applyFont="1" applyBorder="1" applyAlignment="1">
      <alignment horizontal="center" vertical="center"/>
    </xf>
    <xf numFmtId="0" fontId="15" fillId="0" borderId="0" xfId="0" applyFont="1" applyAlignment="1">
      <alignment vertical="top"/>
    </xf>
    <xf numFmtId="0" fontId="41" fillId="3" borderId="2" xfId="9" applyFont="1" applyFill="1" applyBorder="1" applyAlignment="1">
      <alignment horizontal="center" vertical="center"/>
    </xf>
    <xf numFmtId="0" fontId="42" fillId="3" borderId="7" xfId="9" applyFont="1" applyFill="1" applyBorder="1" applyAlignment="1">
      <alignment horizontal="left" vertical="center" indent="8"/>
    </xf>
    <xf numFmtId="0" fontId="42" fillId="3" borderId="7" xfId="9" applyFont="1" applyFill="1" applyBorder="1" applyAlignment="1">
      <alignment horizontal="center" vertical="center"/>
    </xf>
    <xf numFmtId="0" fontId="41" fillId="3" borderId="4" xfId="9" applyFont="1" applyFill="1" applyBorder="1" applyAlignment="1">
      <alignment horizontal="center" vertical="center"/>
    </xf>
    <xf numFmtId="0" fontId="43" fillId="0" borderId="0" xfId="9" applyFont="1" applyAlignment="1">
      <alignment horizontal="center" vertical="center"/>
    </xf>
    <xf numFmtId="0" fontId="41" fillId="3" borderId="5" xfId="9" applyFont="1" applyFill="1" applyBorder="1" applyAlignment="1">
      <alignment horizontal="center" vertical="center"/>
    </xf>
    <xf numFmtId="0" fontId="42" fillId="3" borderId="3" xfId="9" applyFont="1" applyFill="1" applyBorder="1" applyAlignment="1">
      <alignment horizontal="left" vertical="center" indent="3"/>
    </xf>
    <xf numFmtId="0" fontId="42" fillId="3" borderId="3" xfId="9" applyFont="1" applyFill="1" applyBorder="1" applyAlignment="1">
      <alignment horizontal="center" vertical="center"/>
    </xf>
    <xf numFmtId="0" fontId="41" fillId="3" borderId="6" xfId="9" applyFont="1" applyFill="1" applyBorder="1" applyAlignment="1">
      <alignment horizontal="center" vertical="center"/>
    </xf>
    <xf numFmtId="0" fontId="13" fillId="4" borderId="4" xfId="5" applyFont="1" applyFill="1" applyBorder="1" applyAlignment="1">
      <alignment horizontal="right" wrapText="1" indent="1"/>
    </xf>
    <xf numFmtId="0" fontId="48" fillId="0" borderId="0" xfId="0" applyFont="1"/>
    <xf numFmtId="0" fontId="5" fillId="4" borderId="7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31" fillId="0" borderId="0" xfId="6" applyFont="1" applyAlignment="1">
      <alignment horizontal="center"/>
    </xf>
    <xf numFmtId="0" fontId="15" fillId="0" borderId="0" xfId="9" applyFont="1" applyAlignment="1">
      <alignment vertical="center"/>
    </xf>
    <xf numFmtId="0" fontId="15" fillId="0" borderId="0" xfId="9" applyFont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47" fillId="0" borderId="0" xfId="0" quotePrefix="1" applyFont="1" applyAlignment="1">
      <alignment horizontal="center" vertical="top" wrapText="1"/>
    </xf>
    <xf numFmtId="0" fontId="15" fillId="0" borderId="0" xfId="0" quotePrefix="1" applyFont="1" applyAlignment="1">
      <alignment horizontal="center" wrapText="1"/>
    </xf>
    <xf numFmtId="0" fontId="15" fillId="2" borderId="0" xfId="0" applyFont="1" applyFill="1" applyAlignment="1">
      <alignment horizontal="center"/>
    </xf>
    <xf numFmtId="0" fontId="30" fillId="7" borderId="6" xfId="0" applyFont="1" applyFill="1" applyBorder="1" applyAlignment="1">
      <alignment horizontal="right" wrapText="1" indent="1"/>
    </xf>
    <xf numFmtId="0" fontId="32" fillId="7" borderId="6" xfId="0" applyFont="1" applyFill="1" applyBorder="1" applyAlignment="1">
      <alignment horizontal="right" wrapText="1" indent="1"/>
    </xf>
    <xf numFmtId="38" fontId="15" fillId="2" borderId="13" xfId="0" applyNumberFormat="1" applyFont="1" applyFill="1" applyBorder="1" applyAlignment="1">
      <alignment horizontal="right" indent="1"/>
    </xf>
    <xf numFmtId="43" fontId="0" fillId="0" borderId="0" xfId="2" applyFont="1"/>
    <xf numFmtId="49" fontId="0" fillId="0" borderId="0" xfId="0" applyNumberFormat="1"/>
    <xf numFmtId="49" fontId="0" fillId="0" borderId="0" xfId="0" applyNumberFormat="1" applyAlignment="1">
      <alignment horizontal="centerContinuous"/>
    </xf>
    <xf numFmtId="49" fontId="44" fillId="0" borderId="0" xfId="0" applyNumberFormat="1" applyFont="1" applyAlignment="1">
      <alignment horizontal="centerContinuous"/>
    </xf>
    <xf numFmtId="49" fontId="45" fillId="0" borderId="0" xfId="0" applyNumberFormat="1" applyFont="1"/>
    <xf numFmtId="168" fontId="45" fillId="0" borderId="28" xfId="0" applyNumberFormat="1" applyFont="1" applyBorder="1"/>
    <xf numFmtId="168" fontId="45" fillId="0" borderId="29" xfId="0" applyNumberFormat="1" applyFont="1" applyBorder="1"/>
    <xf numFmtId="168" fontId="45" fillId="0" borderId="15" xfId="0" applyNumberFormat="1" applyFont="1" applyBorder="1"/>
    <xf numFmtId="168" fontId="44" fillId="0" borderId="30" xfId="0" applyNumberFormat="1" applyFont="1" applyBorder="1"/>
    <xf numFmtId="49" fontId="44" fillId="0" borderId="3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44" fillId="0" borderId="27" xfId="0" applyNumberFormat="1" applyFont="1" applyBorder="1" applyAlignment="1">
      <alignment horizontal="center"/>
    </xf>
    <xf numFmtId="167" fontId="0" fillId="0" borderId="32" xfId="0" applyNumberFormat="1" applyBorder="1"/>
    <xf numFmtId="0" fontId="6" fillId="0" borderId="0" xfId="9" applyFont="1" applyAlignment="1">
      <alignment horizontal="left" vertical="center"/>
    </xf>
    <xf numFmtId="0" fontId="55" fillId="0" borderId="0" xfId="5" applyFont="1" applyAlignment="1">
      <alignment horizontal="left" vertical="center"/>
    </xf>
    <xf numFmtId="0" fontId="56" fillId="0" borderId="0" xfId="9" applyFont="1" applyAlignment="1">
      <alignment horizontal="left" vertical="center"/>
    </xf>
    <xf numFmtId="0" fontId="57" fillId="4" borderId="2" xfId="0" applyFont="1" applyFill="1" applyBorder="1" applyAlignment="1">
      <alignment horizontal="left" vertical="center"/>
    </xf>
    <xf numFmtId="38" fontId="15" fillId="0" borderId="13" xfId="5" applyNumberFormat="1" applyFont="1" applyBorder="1" applyAlignment="1">
      <alignment horizontal="right" indent="1"/>
    </xf>
    <xf numFmtId="39" fontId="15" fillId="0" borderId="12" xfId="0" applyNumberFormat="1" applyFont="1" applyBorder="1" applyAlignment="1">
      <alignment horizontal="center" vertical="center"/>
    </xf>
    <xf numFmtId="37" fontId="15" fillId="0" borderId="0" xfId="0" applyNumberFormat="1" applyFont="1" applyAlignment="1">
      <alignment horizontal="center" vertical="center"/>
    </xf>
    <xf numFmtId="37" fontId="15" fillId="0" borderId="13" xfId="0" applyNumberFormat="1" applyFont="1" applyBorder="1" applyAlignment="1">
      <alignment horizontal="center" vertical="center"/>
    </xf>
    <xf numFmtId="167" fontId="0" fillId="0" borderId="0" xfId="2" applyNumberFormat="1" applyFont="1" applyFill="1"/>
    <xf numFmtId="38" fontId="31" fillId="0" borderId="0" xfId="5" applyNumberFormat="1" applyFont="1" applyAlignment="1">
      <alignment horizontal="center"/>
    </xf>
    <xf numFmtId="49" fontId="0" fillId="0" borderId="27" xfId="0" applyNumberFormat="1" applyBorder="1" applyAlignment="1">
      <alignment horizontal="centerContinuous"/>
    </xf>
    <xf numFmtId="169" fontId="45" fillId="0" borderId="0" xfId="0" applyNumberFormat="1" applyFont="1"/>
    <xf numFmtId="168" fontId="45" fillId="9" borderId="0" xfId="0" applyNumberFormat="1" applyFont="1" applyFill="1"/>
    <xf numFmtId="169" fontId="45" fillId="0" borderId="15" xfId="0" applyNumberFormat="1" applyFont="1" applyBorder="1"/>
    <xf numFmtId="169" fontId="44" fillId="0" borderId="30" xfId="0" applyNumberFormat="1" applyFont="1" applyBorder="1"/>
    <xf numFmtId="167" fontId="0" fillId="0" borderId="0" xfId="2" applyNumberFormat="1" applyFont="1" applyFill="1" applyBorder="1"/>
    <xf numFmtId="38" fontId="0" fillId="0" borderId="0" xfId="0" applyNumberFormat="1"/>
    <xf numFmtId="0" fontId="49" fillId="0" borderId="0" xfId="0" applyFont="1" applyAlignment="1">
      <alignment horizontal="right"/>
    </xf>
    <xf numFmtId="0" fontId="41" fillId="0" borderId="0" xfId="9" applyFont="1" applyAlignment="1">
      <alignment horizontal="center" vertical="center"/>
    </xf>
    <xf numFmtId="0" fontId="42" fillId="0" borderId="0" xfId="9" applyFont="1" applyAlignment="1">
      <alignment horizontal="left" vertical="center" indent="8"/>
    </xf>
    <xf numFmtId="0" fontId="42" fillId="0" borderId="0" xfId="9" applyFont="1" applyAlignment="1">
      <alignment horizontal="center" vertical="center"/>
    </xf>
    <xf numFmtId="0" fontId="42" fillId="0" borderId="0" xfId="9" applyFont="1" applyAlignment="1">
      <alignment horizontal="left" vertical="center" indent="3"/>
    </xf>
    <xf numFmtId="0" fontId="12" fillId="0" borderId="0" xfId="0" applyFont="1" applyAlignment="1">
      <alignment horizontal="center"/>
    </xf>
    <xf numFmtId="0" fontId="22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26" fillId="0" borderId="0" xfId="5" applyFont="1" applyAlignment="1">
      <alignment horizontal="center" wrapText="1"/>
    </xf>
    <xf numFmtId="0" fontId="26" fillId="0" borderId="0" xfId="5" applyFont="1" applyAlignment="1">
      <alignment horizontal="left"/>
    </xf>
    <xf numFmtId="0" fontId="13" fillId="0" borderId="0" xfId="5" applyFont="1" applyAlignment="1">
      <alignment horizontal="right" wrapText="1"/>
    </xf>
    <xf numFmtId="0" fontId="26" fillId="0" borderId="0" xfId="5" applyFont="1" applyAlignment="1">
      <alignment horizontal="right" wrapText="1" indent="1"/>
    </xf>
    <xf numFmtId="0" fontId="28" fillId="0" borderId="0" xfId="0" applyFont="1" applyAlignment="1">
      <alignment horizontal="center" wrapText="1"/>
    </xf>
    <xf numFmtId="0" fontId="46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13" fillId="0" borderId="0" xfId="5" applyFont="1" applyAlignment="1">
      <alignment horizontal="center" wrapText="1"/>
    </xf>
    <xf numFmtId="0" fontId="13" fillId="0" borderId="0" xfId="5" applyFont="1"/>
    <xf numFmtId="0" fontId="13" fillId="0" borderId="0" xfId="5" applyFont="1" applyAlignment="1">
      <alignment horizontal="right" indent="1"/>
    </xf>
    <xf numFmtId="0" fontId="15" fillId="0" borderId="0" xfId="0" applyFont="1" applyAlignment="1">
      <alignment horizontal="right" wrapText="1"/>
    </xf>
    <xf numFmtId="164" fontId="15" fillId="0" borderId="0" xfId="5" applyNumberFormat="1" applyFont="1" applyAlignment="1">
      <alignment horizontal="right" indent="2"/>
    </xf>
    <xf numFmtId="165" fontId="15" fillId="0" borderId="0" xfId="0" applyNumberFormat="1" applyFont="1" applyAlignment="1">
      <alignment horizontal="center"/>
    </xf>
    <xf numFmtId="165" fontId="35" fillId="0" borderId="0" xfId="0" applyNumberFormat="1" applyFont="1" applyAlignment="1">
      <alignment horizontal="center" vertical="center"/>
    </xf>
    <xf numFmtId="0" fontId="57" fillId="0" borderId="0" xfId="0" applyFont="1" applyAlignment="1">
      <alignment horizontal="left" vertical="center"/>
    </xf>
    <xf numFmtId="39" fontId="1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3" fontId="1" fillId="0" borderId="0" xfId="2" applyFont="1" applyFill="1" applyBorder="1"/>
    <xf numFmtId="43" fontId="58" fillId="0" borderId="0" xfId="2" applyFont="1" applyAlignment="1">
      <alignment horizontal="center"/>
    </xf>
    <xf numFmtId="0" fontId="59" fillId="0" borderId="0" xfId="0" applyFont="1" applyAlignment="1">
      <alignment wrapText="1"/>
    </xf>
    <xf numFmtId="0" fontId="3" fillId="0" borderId="0" xfId="0" applyFont="1" applyAlignment="1">
      <alignment horizontal="left"/>
    </xf>
    <xf numFmtId="167" fontId="3" fillId="0" borderId="0" xfId="2" applyNumberFormat="1" applyFont="1" applyFill="1" applyBorder="1"/>
    <xf numFmtId="0" fontId="3" fillId="0" borderId="0" xfId="0" applyFont="1"/>
    <xf numFmtId="0" fontId="3" fillId="0" borderId="0" xfId="0" applyFont="1" applyAlignment="1">
      <alignment wrapText="1"/>
    </xf>
    <xf numFmtId="0" fontId="60" fillId="0" borderId="0" xfId="0" applyFont="1" applyAlignment="1">
      <alignment horizontal="left"/>
    </xf>
    <xf numFmtId="167" fontId="60" fillId="0" borderId="0" xfId="2" applyNumberFormat="1" applyFont="1" applyFill="1" applyBorder="1"/>
    <xf numFmtId="0" fontId="60" fillId="0" borderId="0" xfId="0" applyFont="1" applyAlignment="1">
      <alignment horizontal="center" wrapText="1"/>
    </xf>
    <xf numFmtId="0" fontId="61" fillId="0" borderId="0" xfId="0" applyFont="1"/>
    <xf numFmtId="167" fontId="61" fillId="0" borderId="0" xfId="2" applyNumberFormat="1" applyFont="1" applyFill="1" applyBorder="1"/>
    <xf numFmtId="0" fontId="62" fillId="0" borderId="0" xfId="0" applyFont="1" applyAlignment="1">
      <alignment wrapText="1"/>
    </xf>
    <xf numFmtId="167" fontId="3" fillId="0" borderId="0" xfId="2" applyNumberFormat="1" applyFont="1" applyFill="1" applyBorder="1" applyAlignment="1">
      <alignment horizontal="left"/>
    </xf>
    <xf numFmtId="167" fontId="0" fillId="0" borderId="0" xfId="2" applyNumberFormat="1" applyFont="1" applyBorder="1"/>
    <xf numFmtId="0" fontId="3" fillId="9" borderId="0" xfId="0" applyFont="1" applyFill="1" applyAlignment="1">
      <alignment horizontal="left"/>
    </xf>
    <xf numFmtId="167" fontId="3" fillId="9" borderId="0" xfId="2" applyNumberFormat="1" applyFont="1" applyFill="1" applyBorder="1"/>
    <xf numFmtId="0" fontId="63" fillId="0" borderId="0" xfId="0" applyFont="1" applyAlignment="1">
      <alignment wrapText="1"/>
    </xf>
    <xf numFmtId="167" fontId="61" fillId="9" borderId="0" xfId="2" applyNumberFormat="1" applyFont="1" applyFill="1" applyBorder="1"/>
    <xf numFmtId="167" fontId="60" fillId="0" borderId="32" xfId="2" applyNumberFormat="1" applyFont="1" applyFill="1" applyBorder="1"/>
    <xf numFmtId="167" fontId="61" fillId="0" borderId="32" xfId="2" applyNumberFormat="1" applyFont="1" applyFill="1" applyBorder="1"/>
    <xf numFmtId="167" fontId="61" fillId="0" borderId="7" xfId="2" applyNumberFormat="1" applyFont="1" applyFill="1" applyBorder="1"/>
    <xf numFmtId="43" fontId="0" fillId="0" borderId="32" xfId="0" applyNumberFormat="1" applyBorder="1"/>
    <xf numFmtId="38" fontId="31" fillId="0" borderId="0" xfId="5" applyNumberFormat="1" applyFont="1" applyAlignment="1">
      <alignment horizontal="right"/>
    </xf>
    <xf numFmtId="0" fontId="0" fillId="0" borderId="0" xfId="0" applyAlignment="1">
      <alignment horizontal="right"/>
    </xf>
    <xf numFmtId="0" fontId="64" fillId="0" borderId="0" xfId="0" applyFont="1"/>
    <xf numFmtId="43" fontId="1" fillId="0" borderId="18" xfId="2" applyFont="1" applyFill="1" applyBorder="1"/>
    <xf numFmtId="43" fontId="1" fillId="0" borderId="33" xfId="2" applyFont="1" applyFill="1" applyBorder="1"/>
    <xf numFmtId="38" fontId="31" fillId="0" borderId="28" xfId="5" applyNumberFormat="1" applyFont="1" applyBorder="1" applyAlignment="1">
      <alignment horizontal="center"/>
    </xf>
    <xf numFmtId="43" fontId="1" fillId="0" borderId="20" xfId="2" applyFont="1" applyFill="1" applyBorder="1"/>
    <xf numFmtId="0" fontId="65" fillId="0" borderId="0" xfId="9" applyFont="1" applyAlignment="1">
      <alignment horizontal="left" vertical="center"/>
    </xf>
    <xf numFmtId="0" fontId="66" fillId="0" borderId="0" xfId="0" quotePrefix="1" applyFont="1" applyAlignment="1">
      <alignment horizontal="center" vertical="top" wrapText="1"/>
    </xf>
    <xf numFmtId="0" fontId="22" fillId="4" borderId="5" xfId="0" applyFont="1" applyFill="1" applyBorder="1" applyAlignment="1">
      <alignment horizontal="left" vertical="center" indent="1"/>
    </xf>
    <xf numFmtId="0" fontId="67" fillId="4" borderId="5" xfId="0" applyFont="1" applyFill="1" applyBorder="1" applyAlignment="1">
      <alignment horizontal="left" vertical="center"/>
    </xf>
    <xf numFmtId="0" fontId="22" fillId="4" borderId="2" xfId="0" applyFont="1" applyFill="1" applyBorder="1" applyAlignment="1">
      <alignment horizontal="left" vertical="center"/>
    </xf>
    <xf numFmtId="0" fontId="28" fillId="6" borderId="2" xfId="0" applyFont="1" applyFill="1" applyBorder="1" applyAlignment="1">
      <alignment horizontal="center" wrapText="1"/>
    </xf>
    <xf numFmtId="0" fontId="28" fillId="6" borderId="7" xfId="0" applyFont="1" applyFill="1" applyBorder="1" applyAlignment="1">
      <alignment horizontal="center" wrapText="1"/>
    </xf>
    <xf numFmtId="0" fontId="28" fillId="6" borderId="4" xfId="0" applyFont="1" applyFill="1" applyBorder="1" applyAlignment="1">
      <alignment horizontal="center" wrapText="1"/>
    </xf>
    <xf numFmtId="170" fontId="15" fillId="0" borderId="12" xfId="5" applyNumberFormat="1" applyFont="1" applyBorder="1" applyAlignment="1">
      <alignment horizontal="right" indent="1"/>
    </xf>
    <xf numFmtId="170" fontId="15" fillId="0" borderId="0" xfId="5" applyNumberFormat="1" applyFont="1" applyAlignment="1">
      <alignment horizontal="right" indent="1"/>
    </xf>
    <xf numFmtId="170" fontId="15" fillId="0" borderId="13" xfId="5" applyNumberFormat="1" applyFont="1" applyBorder="1" applyAlignment="1">
      <alignment horizontal="right" indent="2"/>
    </xf>
    <xf numFmtId="39" fontId="15" fillId="0" borderId="0" xfId="0" applyNumberFormat="1" applyFont="1"/>
    <xf numFmtId="37" fontId="15" fillId="0" borderId="0" xfId="0" applyNumberFormat="1" applyFont="1"/>
    <xf numFmtId="37" fontId="15" fillId="0" borderId="13" xfId="0" applyNumberFormat="1" applyFont="1" applyBorder="1"/>
    <xf numFmtId="171" fontId="35" fillId="0" borderId="0" xfId="0" applyNumberFormat="1" applyFont="1" applyAlignment="1">
      <alignment horizontal="center" vertical="center"/>
    </xf>
    <xf numFmtId="39" fontId="35" fillId="0" borderId="12" xfId="0" applyNumberFormat="1" applyFont="1" applyBorder="1" applyAlignment="1">
      <alignment horizontal="center" vertical="center"/>
    </xf>
    <xf numFmtId="0" fontId="15" fillId="0" borderId="12" xfId="5" applyFont="1" applyBorder="1" applyAlignment="1">
      <alignment horizontal="center"/>
    </xf>
    <xf numFmtId="43" fontId="0" fillId="0" borderId="0" xfId="0" applyNumberFormat="1"/>
    <xf numFmtId="169" fontId="45" fillId="0" borderId="29" xfId="0" applyNumberFormat="1" applyFont="1" applyBorder="1"/>
    <xf numFmtId="0" fontId="68" fillId="0" borderId="0" xfId="0" quotePrefix="1" applyFont="1" applyAlignment="1">
      <alignment horizontal="center" vertical="top" wrapText="1"/>
    </xf>
    <xf numFmtId="0" fontId="69" fillId="0" borderId="0" xfId="0" quotePrefix="1" applyFont="1" applyAlignment="1">
      <alignment horizontal="center" vertical="top" wrapText="1"/>
    </xf>
    <xf numFmtId="0" fontId="70" fillId="0" borderId="0" xfId="0" applyFont="1"/>
    <xf numFmtId="0" fontId="15" fillId="13" borderId="0" xfId="0" applyFont="1" applyFill="1" applyAlignment="1">
      <alignment horizontal="center"/>
    </xf>
    <xf numFmtId="0" fontId="14" fillId="0" borderId="0" xfId="5" applyFont="1" applyAlignment="1">
      <alignment horizontal="left"/>
    </xf>
    <xf numFmtId="0" fontId="15" fillId="0" borderId="0" xfId="9" applyFont="1" applyAlignment="1">
      <alignment horizontal="left" vertical="center"/>
    </xf>
    <xf numFmtId="0" fontId="31" fillId="0" borderId="0" xfId="9" applyFont="1"/>
    <xf numFmtId="0" fontId="71" fillId="0" borderId="0" xfId="5" applyFont="1" applyAlignment="1">
      <alignment horizontal="center" vertical="center"/>
    </xf>
    <xf numFmtId="0" fontId="14" fillId="0" borderId="0" xfId="4" applyFont="1"/>
    <xf numFmtId="0" fontId="16" fillId="0" borderId="0" xfId="4" applyFont="1"/>
    <xf numFmtId="0" fontId="16" fillId="0" borderId="0" xfId="4" applyFont="1" applyAlignment="1">
      <alignment horizontal="center"/>
    </xf>
    <xf numFmtId="0" fontId="72" fillId="0" borderId="0" xfId="5" applyFont="1" applyAlignment="1">
      <alignment horizontal="center" vertical="center"/>
    </xf>
    <xf numFmtId="0" fontId="73" fillId="14" borderId="2" xfId="9" applyFont="1" applyFill="1" applyBorder="1" applyAlignment="1">
      <alignment horizontal="center" vertical="center"/>
    </xf>
    <xf numFmtId="0" fontId="74" fillId="14" borderId="7" xfId="9" applyFont="1" applyFill="1" applyBorder="1" applyAlignment="1">
      <alignment horizontal="left" vertical="center" indent="8"/>
    </xf>
    <xf numFmtId="0" fontId="74" fillId="14" borderId="7" xfId="9" applyFont="1" applyFill="1" applyBorder="1" applyAlignment="1">
      <alignment horizontal="center" vertical="center"/>
    </xf>
    <xf numFmtId="0" fontId="73" fillId="14" borderId="4" xfId="9" applyFont="1" applyFill="1" applyBorder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14" borderId="5" xfId="9" applyFont="1" applyFill="1" applyBorder="1" applyAlignment="1">
      <alignment horizontal="center" vertical="center"/>
    </xf>
    <xf numFmtId="0" fontId="74" fillId="14" borderId="3" xfId="9" applyFont="1" applyFill="1" applyBorder="1" applyAlignment="1">
      <alignment horizontal="left" vertical="center" indent="3"/>
    </xf>
    <xf numFmtId="0" fontId="74" fillId="14" borderId="3" xfId="9" applyFont="1" applyFill="1" applyBorder="1" applyAlignment="1">
      <alignment horizontal="center" vertical="center"/>
    </xf>
    <xf numFmtId="0" fontId="73" fillId="14" borderId="6" xfId="9" applyFont="1" applyFill="1" applyBorder="1" applyAlignment="1">
      <alignment horizontal="center" vertical="center"/>
    </xf>
    <xf numFmtId="0" fontId="76" fillId="15" borderId="5" xfId="0" applyFont="1" applyFill="1" applyBorder="1" applyAlignment="1">
      <alignment horizontal="left" vertical="center" indent="1"/>
    </xf>
    <xf numFmtId="0" fontId="12" fillId="15" borderId="3" xfId="0" applyFont="1" applyFill="1" applyBorder="1" applyAlignment="1">
      <alignment horizontal="center"/>
    </xf>
    <xf numFmtId="0" fontId="12" fillId="15" borderId="7" xfId="0" applyFont="1" applyFill="1" applyBorder="1" applyAlignment="1">
      <alignment horizontal="center"/>
    </xf>
    <xf numFmtId="0" fontId="12" fillId="15" borderId="4" xfId="0" applyFont="1" applyFill="1" applyBorder="1" applyAlignment="1">
      <alignment horizontal="center"/>
    </xf>
    <xf numFmtId="0" fontId="77" fillId="15" borderId="5" xfId="0" applyFont="1" applyFill="1" applyBorder="1" applyAlignment="1">
      <alignment horizontal="left" vertical="center"/>
    </xf>
    <xf numFmtId="0" fontId="76" fillId="15" borderId="2" xfId="0" applyFont="1" applyFill="1" applyBorder="1" applyAlignment="1">
      <alignment horizontal="left" vertical="center"/>
    </xf>
    <xf numFmtId="0" fontId="5" fillId="15" borderId="7" xfId="0" applyFont="1" applyFill="1" applyBorder="1" applyAlignment="1">
      <alignment horizontal="center"/>
    </xf>
    <xf numFmtId="0" fontId="5" fillId="15" borderId="4" xfId="0" applyFont="1" applyFill="1" applyBorder="1" applyAlignment="1">
      <alignment horizontal="center"/>
    </xf>
    <xf numFmtId="0" fontId="78" fillId="15" borderId="5" xfId="0" applyFont="1" applyFill="1" applyBorder="1" applyAlignment="1">
      <alignment horizontal="left" vertical="center"/>
    </xf>
    <xf numFmtId="0" fontId="78" fillId="15" borderId="3" xfId="0" applyFont="1" applyFill="1" applyBorder="1" applyAlignment="1">
      <alignment horizontal="left" vertical="center"/>
    </xf>
    <xf numFmtId="0" fontId="79" fillId="15" borderId="3" xfId="0" applyFont="1" applyFill="1" applyBorder="1" applyAlignment="1">
      <alignment horizontal="center" vertical="center"/>
    </xf>
    <xf numFmtId="0" fontId="79" fillId="15" borderId="6" xfId="0" applyFont="1" applyFill="1" applyBorder="1" applyAlignment="1">
      <alignment horizontal="center" vertical="center"/>
    </xf>
    <xf numFmtId="0" fontId="78" fillId="15" borderId="3" xfId="0" applyFont="1" applyFill="1" applyBorder="1" applyAlignment="1">
      <alignment horizontal="center" vertical="center"/>
    </xf>
    <xf numFmtId="0" fontId="80" fillId="15" borderId="2" xfId="5" applyFont="1" applyFill="1" applyBorder="1" applyAlignment="1">
      <alignment horizontal="center" wrapText="1"/>
    </xf>
    <xf numFmtId="0" fontId="80" fillId="15" borderId="7" xfId="5" applyFont="1" applyFill="1" applyBorder="1" applyAlignment="1">
      <alignment horizontal="left"/>
    </xf>
    <xf numFmtId="0" fontId="80" fillId="15" borderId="2" xfId="5" applyFont="1" applyFill="1" applyBorder="1" applyAlignment="1">
      <alignment horizontal="right" wrapText="1"/>
    </xf>
    <xf numFmtId="0" fontId="71" fillId="15" borderId="7" xfId="5" applyFont="1" applyFill="1" applyBorder="1" applyAlignment="1">
      <alignment horizontal="right" wrapText="1"/>
    </xf>
    <xf numFmtId="0" fontId="80" fillId="15" borderId="7" xfId="5" applyFont="1" applyFill="1" applyBorder="1" applyAlignment="1">
      <alignment horizontal="right" wrapText="1"/>
    </xf>
    <xf numFmtId="0" fontId="80" fillId="15" borderId="4" xfId="5" applyFont="1" applyFill="1" applyBorder="1" applyAlignment="1">
      <alignment horizontal="right" wrapText="1" indent="1"/>
    </xf>
    <xf numFmtId="0" fontId="80" fillId="0" borderId="0" xfId="5" applyFont="1" applyAlignment="1">
      <alignment horizontal="right" wrapText="1"/>
    </xf>
    <xf numFmtId="0" fontId="71" fillId="15" borderId="4" xfId="5" applyFont="1" applyFill="1" applyBorder="1" applyAlignment="1">
      <alignment horizontal="right" wrapText="1" indent="1"/>
    </xf>
    <xf numFmtId="0" fontId="81" fillId="16" borderId="5" xfId="0" applyFont="1" applyFill="1" applyBorder="1" applyAlignment="1">
      <alignment horizontal="center" wrapText="1"/>
    </xf>
    <xf numFmtId="0" fontId="81" fillId="16" borderId="3" xfId="0" applyFont="1" applyFill="1" applyBorder="1" applyAlignment="1">
      <alignment horizontal="center" wrapText="1"/>
    </xf>
    <xf numFmtId="0" fontId="82" fillId="16" borderId="3" xfId="0" applyFont="1" applyFill="1" applyBorder="1" applyAlignment="1">
      <alignment horizontal="center" wrapText="1"/>
    </xf>
    <xf numFmtId="0" fontId="5" fillId="16" borderId="6" xfId="0" applyFont="1" applyFill="1" applyBorder="1" applyAlignment="1">
      <alignment horizontal="right" wrapText="1"/>
    </xf>
    <xf numFmtId="0" fontId="81" fillId="16" borderId="6" xfId="0" applyFont="1" applyFill="1" applyBorder="1" applyAlignment="1">
      <alignment horizontal="center" wrapText="1"/>
    </xf>
    <xf numFmtId="0" fontId="83" fillId="17" borderId="5" xfId="0" applyFont="1" applyFill="1" applyBorder="1" applyAlignment="1">
      <alignment horizontal="center" wrapText="1"/>
    </xf>
    <xf numFmtId="0" fontId="83" fillId="17" borderId="3" xfId="0" applyFont="1" applyFill="1" applyBorder="1" applyAlignment="1">
      <alignment horizontal="right" wrapText="1" indent="1"/>
    </xf>
    <xf numFmtId="0" fontId="83" fillId="18" borderId="1" xfId="0" applyFont="1" applyFill="1" applyBorder="1" applyAlignment="1">
      <alignment horizontal="right" wrapText="1" indent="1"/>
    </xf>
    <xf numFmtId="0" fontId="83" fillId="17" borderId="3" xfId="0" applyFont="1" applyFill="1" applyBorder="1" applyAlignment="1">
      <alignment horizontal="center" wrapText="1"/>
    </xf>
    <xf numFmtId="0" fontId="83" fillId="17" borderId="6" xfId="0" applyFont="1" applyFill="1" applyBorder="1" applyAlignment="1">
      <alignment horizontal="right" wrapText="1" indent="1"/>
    </xf>
    <xf numFmtId="0" fontId="71" fillId="15" borderId="9" xfId="5" applyFont="1" applyFill="1" applyBorder="1" applyAlignment="1">
      <alignment horizontal="center" wrapText="1"/>
    </xf>
    <xf numFmtId="0" fontId="71" fillId="15" borderId="28" xfId="5" applyFont="1" applyFill="1" applyBorder="1"/>
    <xf numFmtId="0" fontId="71" fillId="15" borderId="9" xfId="5" applyFont="1" applyFill="1" applyBorder="1"/>
    <xf numFmtId="0" fontId="71" fillId="15" borderId="28" xfId="5" applyFont="1" applyFill="1" applyBorder="1" applyAlignment="1">
      <alignment horizontal="center"/>
    </xf>
    <xf numFmtId="0" fontId="71" fillId="15" borderId="11" xfId="5" applyFont="1" applyFill="1" applyBorder="1" applyAlignment="1">
      <alignment horizontal="right" indent="1"/>
    </xf>
    <xf numFmtId="0" fontId="71" fillId="0" borderId="0" xfId="5" applyFont="1" applyAlignment="1">
      <alignment horizontal="center"/>
    </xf>
    <xf numFmtId="0" fontId="71" fillId="15" borderId="9" xfId="5" applyFont="1" applyFill="1" applyBorder="1" applyAlignment="1">
      <alignment horizontal="center"/>
    </xf>
    <xf numFmtId="0" fontId="15" fillId="16" borderId="12" xfId="0" applyFont="1" applyFill="1" applyBorder="1"/>
    <xf numFmtId="0" fontId="15" fillId="16" borderId="0" xfId="0" applyFont="1" applyFill="1"/>
    <xf numFmtId="0" fontId="15" fillId="16" borderId="6" xfId="0" applyFont="1" applyFill="1" applyBorder="1" applyAlignment="1">
      <alignment horizontal="right" wrapText="1"/>
    </xf>
    <xf numFmtId="0" fontId="31" fillId="16" borderId="13" xfId="4" applyFont="1" applyFill="1" applyBorder="1"/>
    <xf numFmtId="0" fontId="81" fillId="16" borderId="2" xfId="0" applyFont="1" applyFill="1" applyBorder="1" applyAlignment="1">
      <alignment horizontal="center" wrapText="1"/>
    </xf>
    <xf numFmtId="0" fontId="81" fillId="16" borderId="7" xfId="0" applyFont="1" applyFill="1" applyBorder="1" applyAlignment="1">
      <alignment horizontal="center" wrapText="1"/>
    </xf>
    <xf numFmtId="0" fontId="81" fillId="16" borderId="4" xfId="0" applyFont="1" applyFill="1" applyBorder="1" applyAlignment="1">
      <alignment horizontal="center" wrapText="1"/>
    </xf>
    <xf numFmtId="0" fontId="84" fillId="17" borderId="5" xfId="0" applyFont="1" applyFill="1" applyBorder="1" applyAlignment="1">
      <alignment horizontal="center" wrapText="1"/>
    </xf>
    <xf numFmtId="0" fontId="84" fillId="17" borderId="3" xfId="0" applyFont="1" applyFill="1" applyBorder="1" applyAlignment="1">
      <alignment horizontal="right" wrapText="1" indent="1"/>
    </xf>
    <xf numFmtId="0" fontId="84" fillId="18" borderId="1" xfId="0" applyFont="1" applyFill="1" applyBorder="1" applyAlignment="1">
      <alignment horizontal="right" wrapText="1" indent="1"/>
    </xf>
    <xf numFmtId="0" fontId="84" fillId="17" borderId="3" xfId="0" applyFont="1" applyFill="1" applyBorder="1" applyAlignment="1">
      <alignment horizontal="center" wrapText="1"/>
    </xf>
    <xf numFmtId="0" fontId="84" fillId="17" borderId="6" xfId="0" applyFont="1" applyFill="1" applyBorder="1" applyAlignment="1">
      <alignment horizontal="right" wrapText="1" indent="1"/>
    </xf>
    <xf numFmtId="37" fontId="85" fillId="0" borderId="0" xfId="0" applyNumberFormat="1" applyFont="1" applyAlignment="1">
      <alignment horizontal="center" vertical="center"/>
    </xf>
    <xf numFmtId="0" fontId="85" fillId="0" borderId="12" xfId="0" applyFont="1" applyBorder="1" applyAlignment="1">
      <alignment horizontal="center" vertical="center"/>
    </xf>
    <xf numFmtId="171" fontId="85" fillId="0" borderId="0" xfId="0" applyNumberFormat="1" applyFont="1" applyAlignment="1">
      <alignment horizontal="center" vertical="center"/>
    </xf>
    <xf numFmtId="37" fontId="85" fillId="0" borderId="13" xfId="0" applyNumberFormat="1" applyFont="1" applyBorder="1" applyAlignment="1">
      <alignment horizontal="center" vertical="center"/>
    </xf>
    <xf numFmtId="39" fontId="85" fillId="0" borderId="12" xfId="0" applyNumberFormat="1" applyFont="1" applyBorder="1" applyAlignment="1">
      <alignment horizontal="center" vertical="center"/>
    </xf>
    <xf numFmtId="38" fontId="15" fillId="13" borderId="0" xfId="0" applyNumberFormat="1" applyFont="1" applyFill="1" applyAlignment="1">
      <alignment horizontal="right" indent="1"/>
    </xf>
    <xf numFmtId="38" fontId="15" fillId="13" borderId="8" xfId="0" applyNumberFormat="1" applyFont="1" applyFill="1" applyBorder="1" applyAlignment="1">
      <alignment horizontal="right" indent="1"/>
    </xf>
    <xf numFmtId="38" fontId="15" fillId="13" borderId="13" xfId="0" applyNumberFormat="1" applyFont="1" applyFill="1" applyBorder="1" applyAlignment="1">
      <alignment horizontal="right" indent="1"/>
    </xf>
    <xf numFmtId="0" fontId="0" fillId="9" borderId="0" xfId="0" applyFill="1"/>
    <xf numFmtId="49" fontId="0" fillId="9" borderId="0" xfId="0" applyNumberFormat="1" applyFill="1" applyAlignment="1">
      <alignment horizontal="centerContinuous"/>
    </xf>
    <xf numFmtId="49" fontId="44" fillId="9" borderId="0" xfId="0" applyNumberFormat="1" applyFont="1" applyFill="1" applyAlignment="1">
      <alignment horizontal="centerContinuous"/>
    </xf>
    <xf numFmtId="49" fontId="44" fillId="9" borderId="31" xfId="0" applyNumberFormat="1" applyFont="1" applyFill="1" applyBorder="1" applyAlignment="1">
      <alignment horizontal="center"/>
    </xf>
    <xf numFmtId="168" fontId="45" fillId="9" borderId="29" xfId="0" applyNumberFormat="1" applyFont="1" applyFill="1" applyBorder="1"/>
    <xf numFmtId="168" fontId="45" fillId="9" borderId="15" xfId="0" applyNumberFormat="1" applyFont="1" applyFill="1" applyBorder="1"/>
    <xf numFmtId="168" fontId="44" fillId="9" borderId="30" xfId="0" applyNumberFormat="1" applyFont="1" applyFill="1" applyBorder="1"/>
    <xf numFmtId="39" fontId="0" fillId="0" borderId="0" xfId="0" applyNumberFormat="1"/>
    <xf numFmtId="0" fontId="0" fillId="0" borderId="0" xfId="0" applyAlignment="1">
      <alignment horizontal="center"/>
    </xf>
    <xf numFmtId="0" fontId="19" fillId="3" borderId="3" xfId="3" applyFont="1" applyFill="1" applyBorder="1" applyAlignment="1">
      <alignment horizontal="center" vertical="center"/>
    </xf>
    <xf numFmtId="0" fontId="39" fillId="3" borderId="3" xfId="3" applyFont="1" applyFill="1" applyBorder="1" applyAlignment="1">
      <alignment horizontal="center" vertical="center"/>
    </xf>
  </cellXfs>
  <cellStyles count="42">
    <cellStyle name="Comma" xfId="2" builtinId="3"/>
    <cellStyle name="Comma 2" xfId="8" xr:uid="{00000000-0005-0000-0000-000001000000}"/>
    <cellStyle name="Comma 2 2" xfId="11" xr:uid="{A1051E74-93A5-4472-9B69-394C10410961}"/>
    <cellStyle name="Comma 3" xfId="13" xr:uid="{9E0D900D-A234-4EDA-B0A9-B30A96056BD1}"/>
    <cellStyle name="Currency 2" xfId="21" xr:uid="{12E06F4F-52A4-4C50-882D-BD0893461235}"/>
    <cellStyle name="Currency 2 2" xfId="14" xr:uid="{8045257F-9BA4-45B3-B710-4F1B5C9F9B71}"/>
    <cellStyle name="Currency 2 3" xfId="17" xr:uid="{19CA20C6-4683-4DD9-8D3F-3B73B97F26D4}"/>
    <cellStyle name="Currency 2 4" xfId="20" xr:uid="{C0194C5C-7C9A-4194-886C-2FC7FDD2687E}"/>
    <cellStyle name="Currency 2 5" xfId="39" xr:uid="{8580F5E1-CC50-448E-B609-72CEAE193B98}"/>
    <cellStyle name="Hyperlink 2" xfId="18" xr:uid="{43CB0E3B-C211-4848-A5E3-3B6121CCA148}"/>
    <cellStyle name="Hyperlink 2 2" xfId="41" xr:uid="{6BB882AF-E453-4241-AC90-E893E3028FFA}"/>
    <cellStyle name="Hyperlink 3" xfId="37" xr:uid="{996D7D26-5C5B-4971-A62B-B6682A758C87}"/>
    <cellStyle name="Neutral 2" xfId="35" xr:uid="{E7072DB8-CDF6-4D5E-BBA4-A5B848962914}"/>
    <cellStyle name="Normal" xfId="0" builtinId="0"/>
    <cellStyle name="Normal 2" xfId="10" xr:uid="{EDCF5065-685A-41DB-9ECA-0B42B2C9AC09}"/>
    <cellStyle name="Normal 2 10" xfId="27" xr:uid="{4CF642C2-AC6C-4E8D-BC37-776554A4C75F}"/>
    <cellStyle name="Normal 2 11" xfId="28" xr:uid="{EAC5EA03-92E0-4666-BC02-39DD2C66461C}"/>
    <cellStyle name="Normal 2 12" xfId="29" xr:uid="{9EFD7945-3FB6-48A8-A607-0ADCAD94DD23}"/>
    <cellStyle name="Normal 2 13" xfId="30" xr:uid="{6E3698C3-367D-4842-A06D-39E2BA7DDBB8}"/>
    <cellStyle name="Normal 2 14" xfId="31" xr:uid="{5B357F49-5BE1-43A0-9081-D370C3D60B70}"/>
    <cellStyle name="Normal 2 15" xfId="32" xr:uid="{5D89B279-7D26-49C6-8338-6C287158F23A}"/>
    <cellStyle name="Normal 2 16" xfId="33" xr:uid="{066F296D-4462-42BD-B394-FAFAD88F4130}"/>
    <cellStyle name="Normal 2 17" xfId="38" xr:uid="{925D3DA8-EEC5-4E7A-BBF3-1584D8CAF82D}"/>
    <cellStyle name="Normal 2 2" xfId="15" xr:uid="{D8266EE2-70A2-4E35-91FB-170CE31BC894}"/>
    <cellStyle name="Normal 2 3" xfId="16" xr:uid="{CEB5AFC3-9E5C-47E8-B2E5-D6FBCD129645}"/>
    <cellStyle name="Normal 2 4" xfId="19" xr:uid="{8EB4200E-AC05-4602-A781-72D491C3CDCF}"/>
    <cellStyle name="Normal 2 5" xfId="22" xr:uid="{00B47964-4009-4AA6-B01E-F1940DEB2222}"/>
    <cellStyle name="Normal 2 6" xfId="23" xr:uid="{9BC474E1-E9AD-45EF-A946-A418393C0346}"/>
    <cellStyle name="Normal 2 7" xfId="24" xr:uid="{06F54D3B-C21A-4A97-BE1D-AF0EF7B16C19}"/>
    <cellStyle name="Normal 2 8" xfId="25" xr:uid="{8D081C6D-ED3B-4175-BD60-22DF6C593C82}"/>
    <cellStyle name="Normal 2 9" xfId="26" xr:uid="{7AEA40C4-D3D3-4612-A2F2-643822D11161}"/>
    <cellStyle name="Normal 3" xfId="12" xr:uid="{9C274AE8-25B0-4D1C-ACDC-B395765741D4}"/>
    <cellStyle name="Normal 3 2" xfId="40" xr:uid="{4D58343F-4CEB-4AD9-B6FB-3FA597724B14}"/>
    <cellStyle name="Normal 4" xfId="1" xr:uid="{00000000-0005-0000-0000-000004000000}"/>
    <cellStyle name="Normal 5" xfId="36" xr:uid="{6D1BFA98-B6E1-4267-AE30-5DB3F0D6FCF1}"/>
    <cellStyle name="Normal_01 - FIN chasum" xfId="5" xr:uid="{00000000-0005-0000-0000-000005000000}"/>
    <cellStyle name="Normal_03 - PJ chasum" xfId="7" xr:uid="{00000000-0005-0000-0000-000006000000}"/>
    <cellStyle name="Normal_11 - Q2  chasum old" xfId="4" xr:uid="{00000000-0005-0000-0000-000007000000}"/>
    <cellStyle name="Normal_11 - Q2  summaries" xfId="3" xr:uid="{00000000-0005-0000-0000-000008000000}"/>
    <cellStyle name="Normal_11 - Q2  summaries 2" xfId="9" xr:uid="{1FA9E849-55B0-4FEE-B872-A21AB5FE261F}"/>
    <cellStyle name="Normal_CHA99OCT" xfId="6" xr:uid="{00000000-0005-0000-0000-000009000000}"/>
    <cellStyle name="Percent 2" xfId="34" xr:uid="{78C69F15-850A-48AB-B56E-1470BE7FC4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123825</xdr:colOff>
      <xdr:row>1</xdr:row>
      <xdr:rowOff>34925</xdr:rowOff>
    </xdr:to>
    <xdr:pic>
      <xdr:nvPicPr>
        <xdr:cNvPr id="4" name="FILTER" hidden="1">
          <a:extLst>
            <a:ext uri="{FF2B5EF4-FFF2-40B4-BE49-F238E27FC236}">
              <a16:creationId xmlns:a16="http://schemas.microsoft.com/office/drawing/2014/main" id="{900BCD43-F743-418D-A154-B19F3717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123825</xdr:colOff>
      <xdr:row>1</xdr:row>
      <xdr:rowOff>34925</xdr:rowOff>
    </xdr:to>
    <xdr:pic>
      <xdr:nvPicPr>
        <xdr:cNvPr id="5" name="HEADER" hidden="1">
          <a:extLst>
            <a:ext uri="{FF2B5EF4-FFF2-40B4-BE49-F238E27FC236}">
              <a16:creationId xmlns:a16="http://schemas.microsoft.com/office/drawing/2014/main" id="{B044B2F7-3955-4F57-91BD-E1709C74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314325</xdr:colOff>
      <xdr:row>1</xdr:row>
      <xdr:rowOff>28575</xdr:rowOff>
    </xdr:to>
    <xdr:pic>
      <xdr:nvPicPr>
        <xdr:cNvPr id="2" name="FILTER" hidden="1">
          <a:extLst>
            <a:ext uri="{FF2B5EF4-FFF2-40B4-BE49-F238E27FC236}">
              <a16:creationId xmlns:a16="http://schemas.microsoft.com/office/drawing/2014/main" id="{5808E324-8573-4F40-477F-3AD31FFCB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314325</xdr:colOff>
      <xdr:row>1</xdr:row>
      <xdr:rowOff>28575</xdr:rowOff>
    </xdr:to>
    <xdr:pic>
      <xdr:nvPicPr>
        <xdr:cNvPr id="3" name="HEADER" hidden="1">
          <a:extLst>
            <a:ext uri="{FF2B5EF4-FFF2-40B4-BE49-F238E27FC236}">
              <a16:creationId xmlns:a16="http://schemas.microsoft.com/office/drawing/2014/main" id="{83333178-EFEA-7B2C-747C-2EFEFABD4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0"/>
  <sheetViews>
    <sheetView topLeftCell="A12" zoomScale="130" zoomScaleNormal="130" zoomScaleSheetLayoutView="40" workbookViewId="0">
      <selection activeCell="D19" sqref="D19:M37"/>
    </sheetView>
  </sheetViews>
  <sheetFormatPr defaultRowHeight="15" x14ac:dyDescent="0.25"/>
  <cols>
    <col min="1" max="3" width="3" style="165" customWidth="1"/>
    <col min="4" max="4" width="33.42578125" style="165" customWidth="1"/>
    <col min="5" max="5" width="14.42578125" hidden="1" customWidth="1"/>
    <col min="6" max="6" width="2.28515625" hidden="1" customWidth="1"/>
    <col min="7" max="7" width="12.85546875" hidden="1" customWidth="1"/>
    <col min="8" max="8" width="2" hidden="1" customWidth="1"/>
    <col min="9" max="9" width="12.85546875" hidden="1" customWidth="1"/>
    <col min="10" max="10" width="2.28515625" hidden="1" customWidth="1"/>
    <col min="11" max="11" width="13.42578125" hidden="1" customWidth="1"/>
    <col min="12" max="12" width="2.28515625" hidden="1" customWidth="1"/>
    <col min="13" max="13" width="11.140625" style="381" bestFit="1" customWidth="1"/>
    <col min="14" max="14" width="2.28515625" customWidth="1"/>
    <col min="15" max="15" width="16.5703125" bestFit="1" customWidth="1"/>
    <col min="16" max="16" width="2.28515625" customWidth="1"/>
    <col min="17" max="17" width="14.85546875" bestFit="1" customWidth="1"/>
    <col min="18" max="18" width="2.28515625" customWidth="1"/>
    <col min="19" max="19" width="17" customWidth="1"/>
    <col min="20" max="20" width="17" bestFit="1" customWidth="1"/>
    <col min="21" max="21" width="17" hidden="1" customWidth="1"/>
    <col min="22" max="22" width="14.7109375" bestFit="1" customWidth="1"/>
    <col min="24" max="25" width="30" bestFit="1" customWidth="1"/>
    <col min="27" max="27" width="32.42578125" customWidth="1"/>
  </cols>
  <sheetData>
    <row r="1" spans="1:21" x14ac:dyDescent="0.25">
      <c r="A1" s="165" t="s">
        <v>4</v>
      </c>
    </row>
    <row r="2" spans="1:21" x14ac:dyDescent="0.25">
      <c r="A2" s="162" t="s">
        <v>458</v>
      </c>
      <c r="B2" s="162"/>
      <c r="C2" s="162"/>
      <c r="D2" s="162"/>
      <c r="E2" s="200"/>
      <c r="F2" s="200"/>
      <c r="G2" s="200"/>
      <c r="H2" s="200"/>
      <c r="I2" s="200"/>
      <c r="J2" s="200"/>
      <c r="K2" s="200"/>
      <c r="L2" s="200"/>
      <c r="M2" s="382"/>
      <c r="N2" s="200"/>
      <c r="O2" s="200"/>
      <c r="P2" s="200"/>
      <c r="Q2" s="200"/>
      <c r="R2" s="200"/>
      <c r="S2" s="200"/>
      <c r="T2" s="200"/>
      <c r="U2" s="200"/>
    </row>
    <row r="4" spans="1:21" ht="15.75" thickBot="1" x14ac:dyDescent="0.3">
      <c r="A4" s="162"/>
      <c r="B4" s="162"/>
      <c r="C4" s="162"/>
      <c r="D4" s="162"/>
      <c r="E4" s="200"/>
      <c r="F4" s="221"/>
      <c r="G4" s="200"/>
      <c r="H4" s="221"/>
      <c r="I4" s="200"/>
      <c r="J4" s="200"/>
      <c r="K4" s="200"/>
      <c r="L4" s="221"/>
      <c r="M4" s="383" t="s">
        <v>129</v>
      </c>
      <c r="N4" s="221"/>
      <c r="O4" s="200"/>
      <c r="P4" s="221"/>
      <c r="Q4" s="200"/>
      <c r="R4" s="221"/>
      <c r="S4" s="200"/>
    </row>
    <row r="5" spans="1:21" ht="16.5" thickTop="1" thickBot="1" x14ac:dyDescent="0.3">
      <c r="A5" s="161"/>
      <c r="B5" s="161"/>
      <c r="C5" s="161"/>
      <c r="D5" s="161"/>
      <c r="E5" s="207" t="s">
        <v>244</v>
      </c>
      <c r="F5" s="208"/>
      <c r="G5" s="207" t="s">
        <v>357</v>
      </c>
      <c r="H5" s="208"/>
      <c r="I5" s="207" t="s">
        <v>457</v>
      </c>
      <c r="J5" s="207"/>
      <c r="K5" s="207" t="s">
        <v>459</v>
      </c>
      <c r="L5" s="208"/>
      <c r="M5" s="384" t="s">
        <v>320</v>
      </c>
      <c r="N5" s="208"/>
      <c r="O5" s="207" t="s">
        <v>245</v>
      </c>
      <c r="P5" s="208"/>
      <c r="Q5" s="207" t="s">
        <v>246</v>
      </c>
      <c r="R5" s="208"/>
      <c r="S5" s="207" t="s">
        <v>0</v>
      </c>
      <c r="T5" s="207" t="s">
        <v>247</v>
      </c>
    </row>
    <row r="6" spans="1:21" ht="15.75" thickTop="1" x14ac:dyDescent="0.25">
      <c r="A6" s="162"/>
      <c r="B6" s="162"/>
      <c r="C6" s="162" t="s">
        <v>130</v>
      </c>
      <c r="D6" s="162"/>
      <c r="E6" s="163"/>
      <c r="F6" s="202"/>
      <c r="G6" s="163"/>
      <c r="H6" s="202"/>
      <c r="I6" s="163"/>
      <c r="J6" s="163"/>
      <c r="K6" s="163"/>
      <c r="L6" s="202"/>
      <c r="M6" s="223"/>
      <c r="N6" s="202"/>
      <c r="O6" s="163"/>
      <c r="P6" s="202"/>
      <c r="Q6" s="163"/>
      <c r="R6" s="202"/>
      <c r="S6" s="222"/>
    </row>
    <row r="7" spans="1:21" x14ac:dyDescent="0.25">
      <c r="A7" s="162"/>
      <c r="B7" s="162"/>
      <c r="C7" s="162"/>
      <c r="D7" s="162" t="s">
        <v>131</v>
      </c>
      <c r="E7" s="163">
        <v>4227962</v>
      </c>
      <c r="F7" s="202"/>
      <c r="G7" s="163">
        <v>4124729</v>
      </c>
      <c r="H7" s="202"/>
      <c r="I7" s="163">
        <v>3949043</v>
      </c>
      <c r="J7" s="163"/>
      <c r="K7" s="163">
        <v>4040870</v>
      </c>
      <c r="L7" s="202"/>
      <c r="M7" s="223">
        <f t="shared" ref="M7:M17" si="0">ROUND(E7+G7+I7+K7,5)</f>
        <v>16342604</v>
      </c>
      <c r="N7" s="202"/>
      <c r="O7" s="163">
        <v>16111000</v>
      </c>
      <c r="P7" s="202"/>
      <c r="Q7" s="163">
        <v>231604</v>
      </c>
      <c r="R7" s="202"/>
      <c r="S7" s="222">
        <v>1.0143800000000001</v>
      </c>
      <c r="T7" t="s">
        <v>460</v>
      </c>
    </row>
    <row r="8" spans="1:21" x14ac:dyDescent="0.25">
      <c r="A8" s="162"/>
      <c r="B8" s="162"/>
      <c r="C8" s="162"/>
      <c r="D8" s="162" t="s">
        <v>132</v>
      </c>
      <c r="E8" s="163">
        <v>81594</v>
      </c>
      <c r="F8" s="202"/>
      <c r="G8" s="163">
        <v>152233.92000000001</v>
      </c>
      <c r="H8" s="202"/>
      <c r="I8" s="163">
        <v>182322.25</v>
      </c>
      <c r="J8" s="163"/>
      <c r="K8" s="163">
        <v>226362.07</v>
      </c>
      <c r="L8" s="202"/>
      <c r="M8" s="223">
        <f t="shared" si="0"/>
        <v>642512.24</v>
      </c>
      <c r="N8" s="202"/>
      <c r="O8" s="163">
        <v>458000</v>
      </c>
      <c r="P8" s="202"/>
      <c r="Q8" s="163">
        <v>184512.24</v>
      </c>
      <c r="R8" s="202"/>
      <c r="S8" s="222">
        <v>1.4028700000000001</v>
      </c>
    </row>
    <row r="9" spans="1:21" x14ac:dyDescent="0.25">
      <c r="A9" s="162"/>
      <c r="B9" s="162"/>
      <c r="C9" s="162"/>
      <c r="D9" s="162" t="s">
        <v>133</v>
      </c>
      <c r="E9" s="163">
        <v>982.17</v>
      </c>
      <c r="F9" s="202"/>
      <c r="G9" s="163">
        <v>503.85</v>
      </c>
      <c r="H9" s="202"/>
      <c r="I9" s="163">
        <v>1476.79</v>
      </c>
      <c r="J9" s="163"/>
      <c r="K9" s="163">
        <v>133.79</v>
      </c>
      <c r="L9" s="202"/>
      <c r="M9" s="223">
        <f t="shared" si="0"/>
        <v>3096.6</v>
      </c>
      <c r="N9" s="202"/>
      <c r="O9" s="163">
        <v>3000</v>
      </c>
      <c r="P9" s="202"/>
      <c r="Q9" s="163">
        <v>96.6</v>
      </c>
      <c r="R9" s="202"/>
      <c r="S9" s="222">
        <v>1.0322</v>
      </c>
    </row>
    <row r="10" spans="1:21" x14ac:dyDescent="0.25">
      <c r="A10" s="162"/>
      <c r="B10" s="162"/>
      <c r="C10" s="162"/>
      <c r="D10" s="162" t="s">
        <v>134</v>
      </c>
      <c r="E10" s="163">
        <v>69946.720000000001</v>
      </c>
      <c r="F10" s="202"/>
      <c r="G10" s="163">
        <v>162910.98000000001</v>
      </c>
      <c r="H10" s="202"/>
      <c r="I10" s="163">
        <v>184833.26</v>
      </c>
      <c r="J10" s="163"/>
      <c r="K10" s="163">
        <v>166325.75</v>
      </c>
      <c r="L10" s="202"/>
      <c r="M10" s="223">
        <f t="shared" si="0"/>
        <v>584016.71</v>
      </c>
      <c r="N10" s="202"/>
      <c r="O10" s="163">
        <v>191000</v>
      </c>
      <c r="P10" s="202"/>
      <c r="Q10" s="163">
        <v>393016.71</v>
      </c>
      <c r="R10" s="202"/>
      <c r="S10" s="222">
        <v>3.05768</v>
      </c>
      <c r="T10" t="s">
        <v>358</v>
      </c>
    </row>
    <row r="11" spans="1:21" x14ac:dyDescent="0.25">
      <c r="A11" s="162"/>
      <c r="B11" s="162"/>
      <c r="C11" s="162"/>
      <c r="D11" s="162" t="s">
        <v>135</v>
      </c>
      <c r="E11" s="163">
        <v>34686.07</v>
      </c>
      <c r="F11" s="202"/>
      <c r="G11" s="163">
        <v>37633.589999999997</v>
      </c>
      <c r="H11" s="202"/>
      <c r="I11" s="163">
        <v>42864.55</v>
      </c>
      <c r="J11" s="163"/>
      <c r="K11" s="163">
        <v>4040.09</v>
      </c>
      <c r="L11" s="202"/>
      <c r="M11" s="223">
        <f t="shared" si="0"/>
        <v>119224.3</v>
      </c>
      <c r="N11" s="202"/>
      <c r="O11" s="163">
        <v>138000</v>
      </c>
      <c r="P11" s="202"/>
      <c r="Q11" s="163">
        <v>-18775.7</v>
      </c>
      <c r="R11" s="202"/>
      <c r="S11" s="222">
        <v>0.86394000000000004</v>
      </c>
    </row>
    <row r="12" spans="1:21" x14ac:dyDescent="0.25">
      <c r="A12" s="162"/>
      <c r="B12" s="162"/>
      <c r="C12" s="162"/>
      <c r="D12" s="162" t="s">
        <v>136</v>
      </c>
      <c r="E12" s="163">
        <v>65941.66</v>
      </c>
      <c r="F12" s="202"/>
      <c r="G12" s="163">
        <v>57843.69</v>
      </c>
      <c r="H12" s="202"/>
      <c r="I12" s="163">
        <v>57354.879999999997</v>
      </c>
      <c r="J12" s="163"/>
      <c r="K12" s="163">
        <v>59454.15</v>
      </c>
      <c r="L12" s="202"/>
      <c r="M12" s="223">
        <f t="shared" si="0"/>
        <v>240594.38</v>
      </c>
      <c r="N12" s="202"/>
      <c r="O12" s="163">
        <v>211000</v>
      </c>
      <c r="P12" s="202"/>
      <c r="Q12" s="163">
        <v>29594.38</v>
      </c>
      <c r="R12" s="202"/>
      <c r="S12" s="222">
        <v>1.1402600000000001</v>
      </c>
    </row>
    <row r="13" spans="1:21" x14ac:dyDescent="0.25">
      <c r="A13" s="162"/>
      <c r="B13" s="162"/>
      <c r="C13" s="162"/>
      <c r="D13" s="162" t="s">
        <v>137</v>
      </c>
      <c r="E13" s="163">
        <v>40831.33</v>
      </c>
      <c r="F13" s="202"/>
      <c r="G13" s="163">
        <v>114941.96</v>
      </c>
      <c r="H13" s="202"/>
      <c r="I13" s="163">
        <v>26298.2</v>
      </c>
      <c r="J13" s="163"/>
      <c r="K13" s="163">
        <v>55833.47</v>
      </c>
      <c r="L13" s="202"/>
      <c r="M13" s="223">
        <f t="shared" si="0"/>
        <v>237904.96</v>
      </c>
      <c r="N13" s="202"/>
      <c r="O13" s="163">
        <v>283000</v>
      </c>
      <c r="P13" s="202"/>
      <c r="Q13" s="163">
        <v>-45095.040000000001</v>
      </c>
      <c r="R13" s="202"/>
      <c r="S13" s="222">
        <v>0.84065000000000001</v>
      </c>
    </row>
    <row r="14" spans="1:21" x14ac:dyDescent="0.25">
      <c r="A14" s="162"/>
      <c r="B14" s="162"/>
      <c r="C14" s="162"/>
      <c r="D14" s="162" t="s">
        <v>138</v>
      </c>
      <c r="E14" s="163">
        <v>46017.599999999999</v>
      </c>
      <c r="F14" s="202"/>
      <c r="G14" s="163">
        <v>54376</v>
      </c>
      <c r="H14" s="202"/>
      <c r="I14" s="163">
        <v>39911</v>
      </c>
      <c r="J14" s="163"/>
      <c r="K14" s="163">
        <v>41900</v>
      </c>
      <c r="L14" s="202"/>
      <c r="M14" s="223">
        <f t="shared" si="0"/>
        <v>182204.6</v>
      </c>
      <c r="N14" s="202"/>
      <c r="O14" s="163">
        <v>204000</v>
      </c>
      <c r="P14" s="202"/>
      <c r="Q14" s="163">
        <v>-21795.4</v>
      </c>
      <c r="R14" s="202"/>
      <c r="S14" s="222">
        <v>0.89315999999999995</v>
      </c>
    </row>
    <row r="15" spans="1:21" ht="15.75" thickBot="1" x14ac:dyDescent="0.3">
      <c r="A15" s="162"/>
      <c r="B15" s="162"/>
      <c r="C15" s="162"/>
      <c r="D15" s="162" t="s">
        <v>139</v>
      </c>
      <c r="E15" s="163">
        <v>226052</v>
      </c>
      <c r="F15" s="202"/>
      <c r="G15" s="163">
        <v>-7911.95</v>
      </c>
      <c r="H15" s="202"/>
      <c r="I15" s="163">
        <v>-899.3</v>
      </c>
      <c r="J15" s="163"/>
      <c r="K15" s="163">
        <v>-1656</v>
      </c>
      <c r="L15" s="202"/>
      <c r="M15" s="223">
        <f t="shared" si="0"/>
        <v>215584.75</v>
      </c>
      <c r="N15" s="202"/>
      <c r="O15" s="163">
        <v>178000</v>
      </c>
      <c r="P15" s="202"/>
      <c r="Q15" s="163">
        <v>37584.75</v>
      </c>
      <c r="R15" s="202"/>
      <c r="S15" s="222">
        <v>1.2111499999999999</v>
      </c>
    </row>
    <row r="16" spans="1:21" ht="15.75" thickBot="1" x14ac:dyDescent="0.3">
      <c r="A16" s="162"/>
      <c r="B16" s="162"/>
      <c r="C16" s="162" t="s">
        <v>1</v>
      </c>
      <c r="D16" s="162"/>
      <c r="E16" s="204">
        <f>ROUND(SUM(E6:E15),5)</f>
        <v>4794013.55</v>
      </c>
      <c r="F16" s="202"/>
      <c r="G16" s="204">
        <f>ROUND(SUM(G6:G15),5)</f>
        <v>4697261.04</v>
      </c>
      <c r="H16" s="202"/>
      <c r="I16" s="204">
        <f>ROUND(SUM(I6:I15),5)</f>
        <v>4483204.63</v>
      </c>
      <c r="J16" s="204"/>
      <c r="K16" s="204">
        <f>ROUND(SUM(K6:K15),5)</f>
        <v>4593263.32</v>
      </c>
      <c r="L16" s="202"/>
      <c r="M16" s="385">
        <f t="shared" si="0"/>
        <v>18567742.539999999</v>
      </c>
      <c r="N16" s="202"/>
      <c r="O16" s="204">
        <v>17777000</v>
      </c>
      <c r="P16" s="202"/>
      <c r="Q16" s="204">
        <v>790742.54</v>
      </c>
      <c r="R16" s="202"/>
      <c r="S16" s="301">
        <v>1.0444800000000001</v>
      </c>
    </row>
    <row r="17" spans="1:20" x14ac:dyDescent="0.25">
      <c r="A17" s="162"/>
      <c r="B17" s="162" t="s">
        <v>140</v>
      </c>
      <c r="C17" s="162"/>
      <c r="D17" s="162"/>
      <c r="E17" s="163">
        <f>E16</f>
        <v>4794013.55</v>
      </c>
      <c r="F17" s="202"/>
      <c r="G17" s="163">
        <f>G16</f>
        <v>4697261.04</v>
      </c>
      <c r="H17" s="202"/>
      <c r="I17" s="163">
        <f>I16</f>
        <v>4483204.63</v>
      </c>
      <c r="J17" s="163"/>
      <c r="K17" s="163">
        <f>K16</f>
        <v>4593263.32</v>
      </c>
      <c r="L17" s="202"/>
      <c r="M17" s="223">
        <f t="shared" si="0"/>
        <v>18567742.539999999</v>
      </c>
      <c r="N17" s="202"/>
      <c r="O17" s="163">
        <v>17777000</v>
      </c>
      <c r="P17" s="202"/>
      <c r="Q17" s="163">
        <v>790742.54</v>
      </c>
      <c r="R17" s="202"/>
      <c r="S17" s="222">
        <v>1.0444800000000001</v>
      </c>
    </row>
    <row r="18" spans="1:20" x14ac:dyDescent="0.25">
      <c r="A18" s="162"/>
      <c r="B18" s="162"/>
      <c r="C18" s="162" t="s">
        <v>141</v>
      </c>
      <c r="D18" s="162"/>
      <c r="E18" s="163"/>
      <c r="F18" s="202"/>
      <c r="G18" s="163"/>
      <c r="H18" s="202"/>
      <c r="I18" s="163"/>
      <c r="J18" s="163"/>
      <c r="K18" s="163"/>
      <c r="L18" s="202"/>
      <c r="M18" s="223"/>
      <c r="N18" s="202"/>
      <c r="O18" s="163"/>
      <c r="P18" s="202"/>
      <c r="Q18" s="163"/>
      <c r="R18" s="202"/>
      <c r="S18" s="222"/>
    </row>
    <row r="19" spans="1:20" x14ac:dyDescent="0.25">
      <c r="A19" s="162"/>
      <c r="B19" s="162"/>
      <c r="C19" s="162"/>
      <c r="D19" s="162" t="s">
        <v>142</v>
      </c>
      <c r="E19" s="163">
        <v>2573571</v>
      </c>
      <c r="F19" s="202"/>
      <c r="G19" s="163">
        <v>2573571</v>
      </c>
      <c r="H19" s="202"/>
      <c r="I19" s="163">
        <v>2573571</v>
      </c>
      <c r="J19" s="163"/>
      <c r="K19" s="163">
        <v>2587020.7200000002</v>
      </c>
      <c r="L19" s="202"/>
      <c r="M19" s="223">
        <f t="shared" ref="M19:M39" si="1">ROUND(E19+G19+I19+K19,5)</f>
        <v>10307733.720000001</v>
      </c>
      <c r="N19" s="202"/>
      <c r="O19" s="163">
        <v>10292000</v>
      </c>
      <c r="P19" s="202"/>
      <c r="Q19" s="163">
        <v>15733.72</v>
      </c>
      <c r="R19" s="202"/>
      <c r="S19" s="222">
        <v>1.00153</v>
      </c>
    </row>
    <row r="20" spans="1:20" x14ac:dyDescent="0.25">
      <c r="A20" s="162"/>
      <c r="B20" s="162"/>
      <c r="C20" s="162"/>
      <c r="D20" s="162" t="s">
        <v>143</v>
      </c>
      <c r="E20" s="163">
        <v>467414.4</v>
      </c>
      <c r="F20" s="202"/>
      <c r="G20" s="163">
        <v>459192.86</v>
      </c>
      <c r="H20" s="202"/>
      <c r="I20" s="163">
        <v>486774.06</v>
      </c>
      <c r="J20" s="163"/>
      <c r="K20" s="163">
        <v>549613.78</v>
      </c>
      <c r="L20" s="202"/>
      <c r="M20" s="223">
        <f t="shared" si="1"/>
        <v>1962995.1</v>
      </c>
      <c r="N20" s="202"/>
      <c r="O20" s="163">
        <v>1881000</v>
      </c>
      <c r="P20" s="202"/>
      <c r="Q20" s="163">
        <v>81995.100000000006</v>
      </c>
      <c r="R20" s="202"/>
      <c r="S20" s="222">
        <v>1.04359</v>
      </c>
      <c r="T20" t="s">
        <v>491</v>
      </c>
    </row>
    <row r="21" spans="1:20" x14ac:dyDescent="0.25">
      <c r="A21" s="162"/>
      <c r="B21" s="162"/>
      <c r="C21" s="162"/>
      <c r="D21" s="162" t="s">
        <v>144</v>
      </c>
      <c r="E21" s="163">
        <v>25732.880000000001</v>
      </c>
      <c r="F21" s="202"/>
      <c r="G21" s="163">
        <v>5368.58</v>
      </c>
      <c r="H21" s="202"/>
      <c r="I21" s="163">
        <v>14772.19</v>
      </c>
      <c r="J21" s="163"/>
      <c r="K21" s="163">
        <v>39284.01</v>
      </c>
      <c r="L21" s="202"/>
      <c r="M21" s="223">
        <f t="shared" si="1"/>
        <v>85157.66</v>
      </c>
      <c r="N21" s="202"/>
      <c r="O21" s="163">
        <v>151000</v>
      </c>
      <c r="P21" s="202"/>
      <c r="Q21" s="163">
        <v>-65842.34</v>
      </c>
      <c r="R21" s="202"/>
      <c r="S21" s="222">
        <v>0.56396000000000002</v>
      </c>
      <c r="T21" t="s">
        <v>489</v>
      </c>
    </row>
    <row r="22" spans="1:20" x14ac:dyDescent="0.25">
      <c r="A22" s="162"/>
      <c r="B22" s="162"/>
      <c r="C22" s="162"/>
      <c r="D22" s="162" t="s">
        <v>145</v>
      </c>
      <c r="E22" s="163">
        <v>86996.83</v>
      </c>
      <c r="F22" s="202"/>
      <c r="G22" s="163">
        <v>92954.37</v>
      </c>
      <c r="H22" s="202"/>
      <c r="I22" s="163">
        <v>99099.49</v>
      </c>
      <c r="J22" s="163"/>
      <c r="K22" s="163">
        <v>117622.45</v>
      </c>
      <c r="L22" s="202"/>
      <c r="M22" s="223">
        <f t="shared" si="1"/>
        <v>396673.14</v>
      </c>
      <c r="N22" s="202"/>
      <c r="O22" s="163">
        <v>447000</v>
      </c>
      <c r="P22" s="202"/>
      <c r="Q22" s="163">
        <v>-50326.86</v>
      </c>
      <c r="R22" s="202"/>
      <c r="S22" s="222">
        <v>0.88741000000000003</v>
      </c>
    </row>
    <row r="23" spans="1:20" x14ac:dyDescent="0.25">
      <c r="A23" s="162"/>
      <c r="B23" s="162"/>
      <c r="C23" s="162"/>
      <c r="D23" s="162" t="s">
        <v>146</v>
      </c>
      <c r="E23" s="163">
        <v>47186.26</v>
      </c>
      <c r="F23" s="202"/>
      <c r="G23" s="163">
        <v>26991.17</v>
      </c>
      <c r="H23" s="202"/>
      <c r="I23" s="163">
        <v>33290.629999999997</v>
      </c>
      <c r="J23" s="163"/>
      <c r="K23" s="163">
        <v>81933.570000000007</v>
      </c>
      <c r="L23" s="202"/>
      <c r="M23" s="223">
        <f t="shared" si="1"/>
        <v>189401.63</v>
      </c>
      <c r="N23" s="202"/>
      <c r="O23" s="163">
        <v>289000</v>
      </c>
      <c r="P23" s="202"/>
      <c r="Q23" s="163">
        <v>-99598.37</v>
      </c>
      <c r="R23" s="202"/>
      <c r="S23" s="222">
        <v>0.65537000000000001</v>
      </c>
      <c r="T23" t="s">
        <v>489</v>
      </c>
    </row>
    <row r="24" spans="1:20" x14ac:dyDescent="0.25">
      <c r="A24" s="162"/>
      <c r="B24" s="162"/>
      <c r="C24" s="162"/>
      <c r="D24" s="162" t="s">
        <v>147</v>
      </c>
      <c r="E24" s="163">
        <v>17266.55</v>
      </c>
      <c r="F24" s="202"/>
      <c r="G24" s="163">
        <v>47134.6</v>
      </c>
      <c r="H24" s="202"/>
      <c r="I24" s="163">
        <v>53434.46</v>
      </c>
      <c r="J24" s="163"/>
      <c r="K24" s="163">
        <v>40028.81</v>
      </c>
      <c r="L24" s="202"/>
      <c r="M24" s="223">
        <f t="shared" si="1"/>
        <v>157864.42000000001</v>
      </c>
      <c r="N24" s="202"/>
      <c r="O24" s="163">
        <v>129000</v>
      </c>
      <c r="P24" s="202"/>
      <c r="Q24" s="163">
        <v>28864.42</v>
      </c>
      <c r="R24" s="202"/>
      <c r="S24" s="222">
        <v>1.22376</v>
      </c>
    </row>
    <row r="25" spans="1:20" x14ac:dyDescent="0.25">
      <c r="A25" s="162"/>
      <c r="B25" s="162"/>
      <c r="C25" s="162"/>
      <c r="D25" s="162" t="s">
        <v>148</v>
      </c>
      <c r="E25" s="163">
        <v>65410.080000000002</v>
      </c>
      <c r="F25" s="202"/>
      <c r="G25" s="163">
        <v>196250.22</v>
      </c>
      <c r="H25" s="202"/>
      <c r="I25" s="163">
        <v>173638.08</v>
      </c>
      <c r="J25" s="163"/>
      <c r="K25" s="163">
        <v>219352.49</v>
      </c>
      <c r="L25" s="202"/>
      <c r="M25" s="223">
        <f t="shared" si="1"/>
        <v>654650.87</v>
      </c>
      <c r="N25" s="202"/>
      <c r="O25" s="163">
        <v>599000</v>
      </c>
      <c r="P25" s="202"/>
      <c r="Q25" s="163">
        <v>55650.87</v>
      </c>
      <c r="R25" s="202"/>
      <c r="S25" s="222">
        <v>1.09291</v>
      </c>
    </row>
    <row r="26" spans="1:20" x14ac:dyDescent="0.25">
      <c r="A26" s="162"/>
      <c r="B26" s="162"/>
      <c r="C26" s="162"/>
      <c r="D26" s="162" t="s">
        <v>149</v>
      </c>
      <c r="E26" s="163">
        <v>37825.5</v>
      </c>
      <c r="F26" s="202"/>
      <c r="G26" s="163">
        <v>107695.51</v>
      </c>
      <c r="H26" s="202"/>
      <c r="I26" s="163">
        <v>88502.92</v>
      </c>
      <c r="J26" s="163"/>
      <c r="K26" s="163">
        <v>110944.46</v>
      </c>
      <c r="L26" s="202"/>
      <c r="M26" s="223">
        <f t="shared" si="1"/>
        <v>344968.39</v>
      </c>
      <c r="N26" s="202"/>
      <c r="O26" s="163">
        <v>366000</v>
      </c>
      <c r="P26" s="202"/>
      <c r="Q26" s="163">
        <v>-21031.61</v>
      </c>
      <c r="R26" s="202"/>
      <c r="S26" s="222">
        <v>0.94254000000000004</v>
      </c>
    </row>
    <row r="27" spans="1:20" x14ac:dyDescent="0.25">
      <c r="A27" s="162"/>
      <c r="B27" s="162"/>
      <c r="C27" s="162"/>
      <c r="D27" s="162" t="s">
        <v>150</v>
      </c>
      <c r="E27" s="163">
        <v>101043.15</v>
      </c>
      <c r="F27" s="202"/>
      <c r="G27" s="163">
        <v>174098.34</v>
      </c>
      <c r="H27" s="202"/>
      <c r="I27" s="163">
        <v>199881.85</v>
      </c>
      <c r="J27" s="163"/>
      <c r="K27" s="163">
        <v>198897.31</v>
      </c>
      <c r="L27" s="202"/>
      <c r="M27" s="223">
        <f t="shared" si="1"/>
        <v>673920.65</v>
      </c>
      <c r="N27" s="202"/>
      <c r="O27" s="163">
        <v>680000</v>
      </c>
      <c r="P27" s="202"/>
      <c r="Q27" s="163">
        <v>-6079.35</v>
      </c>
      <c r="R27" s="202"/>
      <c r="S27" s="222">
        <v>0.99106000000000005</v>
      </c>
    </row>
    <row r="28" spans="1:20" x14ac:dyDescent="0.25">
      <c r="A28" s="162"/>
      <c r="B28" s="162"/>
      <c r="C28" s="162"/>
      <c r="D28" s="162" t="s">
        <v>151</v>
      </c>
      <c r="E28" s="163">
        <v>253244.52</v>
      </c>
      <c r="F28" s="202"/>
      <c r="G28" s="163">
        <v>91381.41</v>
      </c>
      <c r="H28" s="202"/>
      <c r="I28" s="163">
        <v>131675.69</v>
      </c>
      <c r="J28" s="163"/>
      <c r="K28" s="163">
        <v>103022.76</v>
      </c>
      <c r="L28" s="202"/>
      <c r="M28" s="223">
        <f t="shared" si="1"/>
        <v>579324.38</v>
      </c>
      <c r="N28" s="202"/>
      <c r="O28" s="163">
        <v>494000</v>
      </c>
      <c r="P28" s="202"/>
      <c r="Q28" s="163">
        <v>85324.38</v>
      </c>
      <c r="R28" s="202"/>
      <c r="S28" s="222">
        <v>1.17272</v>
      </c>
      <c r="T28" t="s">
        <v>490</v>
      </c>
    </row>
    <row r="29" spans="1:20" x14ac:dyDescent="0.25">
      <c r="A29" s="162"/>
      <c r="B29" s="162"/>
      <c r="C29" s="162"/>
      <c r="D29" s="162" t="s">
        <v>152</v>
      </c>
      <c r="E29" s="163">
        <v>57385.39</v>
      </c>
      <c r="F29" s="202"/>
      <c r="G29" s="163">
        <v>62953.919999999998</v>
      </c>
      <c r="H29" s="202"/>
      <c r="I29" s="163">
        <v>53983.29</v>
      </c>
      <c r="J29" s="163"/>
      <c r="K29" s="163">
        <v>61936.91</v>
      </c>
      <c r="L29" s="202"/>
      <c r="M29" s="223">
        <f t="shared" si="1"/>
        <v>236259.51</v>
      </c>
      <c r="N29" s="202"/>
      <c r="O29" s="163">
        <v>246000</v>
      </c>
      <c r="P29" s="202"/>
      <c r="Q29" s="163">
        <v>-9740.49</v>
      </c>
      <c r="R29" s="202"/>
      <c r="S29" s="222">
        <v>0.96040000000000003</v>
      </c>
    </row>
    <row r="30" spans="1:20" x14ac:dyDescent="0.25">
      <c r="A30" s="162"/>
      <c r="B30" s="162"/>
      <c r="C30" s="162"/>
      <c r="D30" s="162" t="s">
        <v>153</v>
      </c>
      <c r="E30" s="163">
        <v>123559.86</v>
      </c>
      <c r="F30" s="202"/>
      <c r="G30" s="163">
        <v>84392.14</v>
      </c>
      <c r="H30" s="202"/>
      <c r="I30" s="163">
        <v>56164.11</v>
      </c>
      <c r="J30" s="163"/>
      <c r="K30" s="163">
        <v>60818.7</v>
      </c>
      <c r="L30" s="202"/>
      <c r="M30" s="223">
        <f t="shared" si="1"/>
        <v>324934.81</v>
      </c>
      <c r="N30" s="202"/>
      <c r="O30" s="163">
        <v>294000</v>
      </c>
      <c r="P30" s="202"/>
      <c r="Q30" s="163">
        <v>30934.81</v>
      </c>
      <c r="R30" s="202"/>
      <c r="S30" s="222">
        <v>1.1052200000000001</v>
      </c>
    </row>
    <row r="31" spans="1:20" x14ac:dyDescent="0.25">
      <c r="A31" s="162"/>
      <c r="B31" s="162"/>
      <c r="C31" s="162"/>
      <c r="D31" s="162" t="s">
        <v>154</v>
      </c>
      <c r="E31" s="163">
        <v>29025</v>
      </c>
      <c r="F31" s="202"/>
      <c r="G31" s="163">
        <v>8175</v>
      </c>
      <c r="H31" s="202"/>
      <c r="I31" s="163">
        <v>0</v>
      </c>
      <c r="J31" s="163"/>
      <c r="K31" s="163">
        <v>2500</v>
      </c>
      <c r="L31" s="202"/>
      <c r="M31" s="223">
        <f t="shared" si="1"/>
        <v>39700</v>
      </c>
      <c r="N31" s="202"/>
      <c r="O31" s="163">
        <v>35000</v>
      </c>
      <c r="P31" s="202"/>
      <c r="Q31" s="163">
        <v>4700</v>
      </c>
      <c r="R31" s="202"/>
      <c r="S31" s="222">
        <v>1.13429</v>
      </c>
    </row>
    <row r="32" spans="1:20" x14ac:dyDescent="0.25">
      <c r="A32" s="162"/>
      <c r="B32" s="162"/>
      <c r="C32" s="162"/>
      <c r="D32" s="162" t="s">
        <v>155</v>
      </c>
      <c r="E32" s="163">
        <v>3036.5</v>
      </c>
      <c r="F32" s="202"/>
      <c r="G32" s="163">
        <v>19803</v>
      </c>
      <c r="H32" s="202"/>
      <c r="I32" s="163">
        <v>8986.75</v>
      </c>
      <c r="J32" s="163"/>
      <c r="K32" s="163">
        <v>24027.93</v>
      </c>
      <c r="L32" s="202"/>
      <c r="M32" s="223">
        <f t="shared" si="1"/>
        <v>55854.18</v>
      </c>
      <c r="N32" s="202"/>
      <c r="O32" s="163">
        <v>20000</v>
      </c>
      <c r="P32" s="202"/>
      <c r="Q32" s="163">
        <v>35854.18</v>
      </c>
      <c r="R32" s="202"/>
      <c r="S32" s="222">
        <v>2.79271</v>
      </c>
    </row>
    <row r="33" spans="1:19" x14ac:dyDescent="0.25">
      <c r="A33" s="162"/>
      <c r="B33" s="162"/>
      <c r="C33" s="162"/>
      <c r="D33" s="162" t="s">
        <v>156</v>
      </c>
      <c r="E33" s="163">
        <v>107745.9</v>
      </c>
      <c r="F33" s="202"/>
      <c r="G33" s="163">
        <v>94928.09</v>
      </c>
      <c r="H33" s="202"/>
      <c r="I33" s="163">
        <v>86143.38</v>
      </c>
      <c r="J33" s="163"/>
      <c r="K33" s="163">
        <v>88314.53</v>
      </c>
      <c r="L33" s="202"/>
      <c r="M33" s="223">
        <f t="shared" si="1"/>
        <v>377131.9</v>
      </c>
      <c r="N33" s="202"/>
      <c r="O33" s="163">
        <v>457000</v>
      </c>
      <c r="P33" s="202"/>
      <c r="Q33" s="163">
        <v>-79868.100000000006</v>
      </c>
      <c r="R33" s="202"/>
      <c r="S33" s="222">
        <v>0.82523000000000002</v>
      </c>
    </row>
    <row r="34" spans="1:19" x14ac:dyDescent="0.25">
      <c r="A34" s="162"/>
      <c r="B34" s="162"/>
      <c r="C34" s="162"/>
      <c r="D34" s="162" t="s">
        <v>248</v>
      </c>
      <c r="E34" s="163">
        <v>2991.46</v>
      </c>
      <c r="F34" s="202"/>
      <c r="G34" s="163">
        <v>2742.66</v>
      </c>
      <c r="H34" s="202"/>
      <c r="I34" s="163">
        <v>2491.91</v>
      </c>
      <c r="J34" s="163"/>
      <c r="K34" s="163">
        <v>2253.75</v>
      </c>
      <c r="L34" s="202"/>
      <c r="M34" s="223">
        <f t="shared" si="1"/>
        <v>10479.780000000001</v>
      </c>
      <c r="N34" s="202"/>
      <c r="O34" s="163">
        <v>94000</v>
      </c>
      <c r="P34" s="202"/>
      <c r="Q34" s="163">
        <v>-83520.22</v>
      </c>
      <c r="R34" s="202"/>
      <c r="S34" s="222">
        <v>0.11149000000000001</v>
      </c>
    </row>
    <row r="35" spans="1:19" x14ac:dyDescent="0.25">
      <c r="A35" s="162"/>
      <c r="B35" s="162"/>
      <c r="C35" s="162"/>
      <c r="D35" s="162" t="s">
        <v>249</v>
      </c>
      <c r="E35" s="163">
        <v>40891.199999999997</v>
      </c>
      <c r="F35" s="202"/>
      <c r="G35" s="163">
        <v>40891.199999999997</v>
      </c>
      <c r="H35" s="202"/>
      <c r="I35" s="163">
        <v>40891.199999999997</v>
      </c>
      <c r="J35" s="163"/>
      <c r="K35" s="163">
        <v>40891.199999999997</v>
      </c>
      <c r="L35" s="202"/>
      <c r="M35" s="223">
        <f t="shared" si="1"/>
        <v>163564.79999999999</v>
      </c>
      <c r="N35" s="202"/>
      <c r="O35" s="163">
        <v>128000</v>
      </c>
      <c r="P35" s="202"/>
      <c r="Q35" s="163">
        <v>35564.800000000003</v>
      </c>
      <c r="R35" s="202"/>
      <c r="S35" s="222">
        <v>1.2778499999999999</v>
      </c>
    </row>
    <row r="36" spans="1:19" x14ac:dyDescent="0.25">
      <c r="A36" s="162"/>
      <c r="B36" s="162"/>
      <c r="C36" s="162"/>
      <c r="D36" s="162" t="s">
        <v>157</v>
      </c>
      <c r="E36" s="163">
        <v>235479</v>
      </c>
      <c r="F36" s="202"/>
      <c r="G36" s="163">
        <v>255978.12</v>
      </c>
      <c r="H36" s="202"/>
      <c r="I36" s="163">
        <v>195884.68</v>
      </c>
      <c r="J36" s="163"/>
      <c r="K36" s="163">
        <v>232093.23</v>
      </c>
      <c r="L36" s="202"/>
      <c r="M36" s="223">
        <f t="shared" si="1"/>
        <v>919435.03</v>
      </c>
      <c r="N36" s="202"/>
      <c r="O36" s="163">
        <v>865000</v>
      </c>
      <c r="P36" s="202"/>
      <c r="Q36" s="163">
        <v>54435.03</v>
      </c>
      <c r="R36" s="202"/>
      <c r="S36" s="222">
        <v>1.0629299999999999</v>
      </c>
    </row>
    <row r="37" spans="1:19" ht="15.75" thickBot="1" x14ac:dyDescent="0.3">
      <c r="A37" s="162"/>
      <c r="B37" s="162"/>
      <c r="C37" s="162"/>
      <c r="D37" s="162" t="s">
        <v>163</v>
      </c>
      <c r="E37" s="163">
        <v>1594</v>
      </c>
      <c r="F37" s="202"/>
      <c r="G37" s="163">
        <v>0</v>
      </c>
      <c r="H37" s="202"/>
      <c r="I37" s="163">
        <v>0</v>
      </c>
      <c r="J37" s="163"/>
      <c r="K37" s="163">
        <v>0</v>
      </c>
      <c r="L37" s="202"/>
      <c r="M37" s="223">
        <f t="shared" si="1"/>
        <v>1594</v>
      </c>
      <c r="N37" s="202"/>
      <c r="O37" s="163"/>
      <c r="P37" s="202"/>
      <c r="Q37" s="163"/>
      <c r="R37" s="202"/>
      <c r="S37" s="222"/>
    </row>
    <row r="38" spans="1:19" ht="15.75" thickBot="1" x14ac:dyDescent="0.3">
      <c r="A38" s="162"/>
      <c r="B38" s="162"/>
      <c r="C38" s="162" t="s">
        <v>3</v>
      </c>
      <c r="D38" s="162"/>
      <c r="E38" s="205">
        <f>ROUND(SUM(E18:E37),5)</f>
        <v>4277399.4800000004</v>
      </c>
      <c r="F38" s="202"/>
      <c r="G38" s="205">
        <f>ROUND(SUM(G18:G37),5)</f>
        <v>4344502.1900000004</v>
      </c>
      <c r="H38" s="202"/>
      <c r="I38" s="205">
        <f>ROUND(SUM(I18:I37),5)</f>
        <v>4299185.6900000004</v>
      </c>
      <c r="J38" s="205"/>
      <c r="K38" s="205">
        <f>ROUND(SUM(K18:K37),5)</f>
        <v>4560556.6100000003</v>
      </c>
      <c r="L38" s="202"/>
      <c r="M38" s="386">
        <f t="shared" si="1"/>
        <v>17481643.969999999</v>
      </c>
      <c r="N38" s="202"/>
      <c r="O38" s="205">
        <v>17467000</v>
      </c>
      <c r="P38" s="202"/>
      <c r="Q38" s="205">
        <v>14643.97</v>
      </c>
      <c r="R38" s="202"/>
      <c r="S38" s="224">
        <v>1.00084</v>
      </c>
    </row>
    <row r="39" spans="1:19" ht="15.75" thickBot="1" x14ac:dyDescent="0.3">
      <c r="A39" s="162" t="s">
        <v>127</v>
      </c>
      <c r="B39" s="162"/>
      <c r="C39" s="162"/>
      <c r="D39" s="162"/>
      <c r="E39" s="206">
        <f>ROUND(E17-E38,5)</f>
        <v>516614.07</v>
      </c>
      <c r="F39" s="162"/>
      <c r="G39" s="206">
        <f>ROUND(G17-G38,5)</f>
        <v>352758.85</v>
      </c>
      <c r="H39" s="162"/>
      <c r="I39" s="206">
        <f>ROUND(I17-I38,5)</f>
        <v>184018.94</v>
      </c>
      <c r="J39" s="206"/>
      <c r="K39" s="206">
        <f>ROUND(K17-K38,5)</f>
        <v>32706.71</v>
      </c>
      <c r="L39" s="162"/>
      <c r="M39" s="387">
        <f t="shared" si="1"/>
        <v>1086098.57</v>
      </c>
      <c r="N39" s="162"/>
      <c r="O39" s="206">
        <v>310000</v>
      </c>
      <c r="P39" s="162"/>
      <c r="Q39" s="206">
        <v>776098.57</v>
      </c>
      <c r="R39" s="162"/>
      <c r="S39" s="225">
        <v>3.5035400000000001</v>
      </c>
    </row>
    <row r="40" spans="1:19" ht="15.75" thickTop="1" x14ac:dyDescent="0.25"/>
  </sheetData>
  <pageMargins left="0.7" right="0.7" top="0.75" bottom="0.75" header="0.3" footer="0.3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5DEA-269F-487F-8924-256203E6B29B}">
  <dimension ref="A1:P163"/>
  <sheetViews>
    <sheetView tabSelected="1" topLeftCell="A96" zoomScale="140" zoomScaleNormal="140" workbookViewId="0">
      <selection activeCell="O160" sqref="O160"/>
    </sheetView>
  </sheetViews>
  <sheetFormatPr defaultRowHeight="15" x14ac:dyDescent="0.25"/>
  <cols>
    <col min="1" max="6" width="3" style="165" customWidth="1"/>
    <col min="7" max="7" width="33.140625" style="165" customWidth="1"/>
    <col min="8" max="8" width="13.28515625" bestFit="1" customWidth="1"/>
    <col min="9" max="9" width="2.28515625" customWidth="1"/>
    <col min="10" max="10" width="13.140625" bestFit="1" customWidth="1"/>
    <col min="11" max="11" width="2.28515625" customWidth="1"/>
    <col min="12" max="12" width="13.28515625" bestFit="1" customWidth="1"/>
    <col min="13" max="13" width="2.28515625" customWidth="1"/>
    <col min="14" max="14" width="13.140625" bestFit="1" customWidth="1"/>
    <col min="15" max="15" width="14.28515625" bestFit="1" customWidth="1"/>
  </cols>
  <sheetData>
    <row r="1" spans="1:16" s="166" customFormat="1" ht="15.75" thickBot="1" x14ac:dyDescent="0.3">
      <c r="A1" s="161"/>
      <c r="B1" s="161"/>
      <c r="C1" s="161"/>
      <c r="D1" s="161"/>
      <c r="E1" s="161"/>
      <c r="F1" s="161"/>
      <c r="G1" s="161"/>
      <c r="H1" s="209" t="s">
        <v>256</v>
      </c>
      <c r="I1" s="208"/>
      <c r="J1" s="209" t="s">
        <v>359</v>
      </c>
      <c r="K1" s="208"/>
      <c r="L1" s="209" t="s">
        <v>453</v>
      </c>
      <c r="M1" s="208"/>
      <c r="N1" s="209" t="s">
        <v>461</v>
      </c>
    </row>
    <row r="2" spans="1:16" ht="15.75" thickTop="1" x14ac:dyDescent="0.25">
      <c r="A2" s="162" t="s">
        <v>115</v>
      </c>
      <c r="B2" s="162"/>
      <c r="C2" s="162"/>
      <c r="D2" s="162"/>
      <c r="E2" s="162"/>
      <c r="F2" s="162"/>
      <c r="G2" s="162"/>
      <c r="H2" s="163"/>
      <c r="I2" s="202"/>
      <c r="J2" s="163"/>
      <c r="K2" s="202"/>
      <c r="L2" s="163"/>
      <c r="M2" s="202"/>
      <c r="N2" s="163"/>
    </row>
    <row r="3" spans="1:16" x14ac:dyDescent="0.25">
      <c r="A3" s="162"/>
      <c r="B3" s="162" t="s">
        <v>116</v>
      </c>
      <c r="C3" s="162"/>
      <c r="D3" s="162"/>
      <c r="E3" s="162"/>
      <c r="F3" s="162"/>
      <c r="G3" s="162"/>
      <c r="H3" s="163"/>
      <c r="I3" s="202"/>
      <c r="J3" s="163"/>
      <c r="K3" s="202"/>
      <c r="L3" s="163"/>
      <c r="M3" s="202"/>
      <c r="N3" s="163"/>
    </row>
    <row r="4" spans="1:16" x14ac:dyDescent="0.25">
      <c r="A4" s="162"/>
      <c r="B4" s="162"/>
      <c r="C4" s="162" t="s">
        <v>117</v>
      </c>
      <c r="D4" s="162"/>
      <c r="E4" s="162"/>
      <c r="F4" s="162"/>
      <c r="G4" s="162"/>
      <c r="H4" s="163"/>
      <c r="I4" s="202"/>
      <c r="J4" s="163"/>
      <c r="K4" s="202"/>
      <c r="L4" s="163"/>
      <c r="M4" s="202"/>
      <c r="N4" s="163"/>
    </row>
    <row r="5" spans="1:16" x14ac:dyDescent="0.25">
      <c r="A5" s="162"/>
      <c r="B5" s="162"/>
      <c r="C5" s="162"/>
      <c r="D5" s="162" t="s">
        <v>257</v>
      </c>
      <c r="E5" s="162"/>
      <c r="F5" s="162"/>
      <c r="G5" s="162"/>
      <c r="H5" s="163"/>
      <c r="I5" s="202"/>
      <c r="J5" s="163"/>
      <c r="K5" s="202"/>
      <c r="L5" s="163"/>
      <c r="M5" s="202"/>
      <c r="N5" s="163"/>
    </row>
    <row r="6" spans="1:16" x14ac:dyDescent="0.25">
      <c r="A6" s="162"/>
      <c r="B6" s="162"/>
      <c r="C6" s="162"/>
      <c r="D6" s="162"/>
      <c r="E6" s="162" t="s">
        <v>258</v>
      </c>
      <c r="F6" s="162"/>
      <c r="G6" s="162"/>
      <c r="H6" s="163">
        <v>372870.38</v>
      </c>
      <c r="I6" s="202"/>
      <c r="J6" s="163">
        <v>380450.11</v>
      </c>
      <c r="K6" s="202"/>
      <c r="L6" s="163">
        <v>244345.61</v>
      </c>
      <c r="M6" s="202"/>
      <c r="N6" s="163">
        <v>220116.73</v>
      </c>
    </row>
    <row r="7" spans="1:16" x14ac:dyDescent="0.25">
      <c r="A7" s="162"/>
      <c r="B7" s="162"/>
      <c r="C7" s="162"/>
      <c r="D7" s="162"/>
      <c r="E7" s="162" t="s">
        <v>259</v>
      </c>
      <c r="F7" s="162"/>
      <c r="G7" s="162"/>
      <c r="H7" s="163">
        <v>150048.97</v>
      </c>
      <c r="I7" s="202"/>
      <c r="J7" s="163">
        <v>189650.84</v>
      </c>
      <c r="K7" s="202"/>
      <c r="L7" s="163">
        <v>189674.5</v>
      </c>
      <c r="M7" s="202"/>
      <c r="N7" s="163">
        <v>39693.440000000002</v>
      </c>
    </row>
    <row r="8" spans="1:16" x14ac:dyDescent="0.25">
      <c r="A8" s="162"/>
      <c r="B8" s="162"/>
      <c r="C8" s="162"/>
      <c r="D8" s="162"/>
      <c r="E8" s="162" t="s">
        <v>260</v>
      </c>
      <c r="F8" s="162"/>
      <c r="G8" s="162"/>
      <c r="H8" s="163">
        <v>1160294.95</v>
      </c>
      <c r="I8" s="202"/>
      <c r="J8" s="163">
        <v>812934.98</v>
      </c>
      <c r="K8" s="202"/>
      <c r="L8" s="163">
        <v>815452.02</v>
      </c>
      <c r="M8" s="202"/>
      <c r="N8" s="163">
        <v>817976.85</v>
      </c>
    </row>
    <row r="9" spans="1:16" x14ac:dyDescent="0.25">
      <c r="A9" s="162"/>
      <c r="B9" s="162"/>
      <c r="C9" s="162"/>
      <c r="D9" s="162"/>
      <c r="E9" s="162" t="s">
        <v>261</v>
      </c>
      <c r="F9" s="162"/>
      <c r="G9" s="162"/>
      <c r="H9" s="163">
        <v>100</v>
      </c>
      <c r="I9" s="202"/>
      <c r="J9" s="163">
        <v>100</v>
      </c>
      <c r="K9" s="202"/>
      <c r="L9" s="163">
        <v>100</v>
      </c>
      <c r="M9" s="202"/>
      <c r="N9" s="163">
        <v>100</v>
      </c>
    </row>
    <row r="10" spans="1:16" x14ac:dyDescent="0.25">
      <c r="A10" s="162"/>
      <c r="B10" s="162"/>
      <c r="C10" s="162"/>
      <c r="D10" s="162"/>
      <c r="E10" s="162" t="s">
        <v>262</v>
      </c>
      <c r="F10" s="162"/>
      <c r="G10" s="162"/>
      <c r="H10" s="163">
        <v>150000</v>
      </c>
      <c r="I10" s="202"/>
      <c r="J10" s="163">
        <v>150000</v>
      </c>
      <c r="K10" s="202"/>
      <c r="L10" s="163">
        <v>150000</v>
      </c>
      <c r="M10" s="202"/>
      <c r="N10" s="163">
        <v>150000</v>
      </c>
    </row>
    <row r="11" spans="1:16" x14ac:dyDescent="0.25">
      <c r="A11" s="162"/>
      <c r="B11" s="162"/>
      <c r="C11" s="162"/>
      <c r="D11" s="162"/>
      <c r="E11" s="162" t="s">
        <v>263</v>
      </c>
      <c r="F11" s="162"/>
      <c r="G11" s="162"/>
      <c r="H11" s="163">
        <v>100000</v>
      </c>
      <c r="I11" s="202"/>
      <c r="J11" s="163">
        <v>100000</v>
      </c>
      <c r="K11" s="202"/>
      <c r="L11" s="163">
        <v>100000</v>
      </c>
      <c r="M11" s="202"/>
      <c r="N11" s="163">
        <v>100000</v>
      </c>
    </row>
    <row r="12" spans="1:16" x14ac:dyDescent="0.25">
      <c r="A12" s="162"/>
      <c r="B12" s="162"/>
      <c r="C12" s="162"/>
      <c r="D12" s="162"/>
      <c r="E12" s="162" t="s">
        <v>264</v>
      </c>
      <c r="F12" s="162"/>
      <c r="G12" s="162"/>
      <c r="H12" s="163">
        <v>-335990.92</v>
      </c>
      <c r="I12" s="202"/>
      <c r="J12" s="163">
        <v>-404650.28</v>
      </c>
      <c r="K12" s="202"/>
      <c r="L12" s="163">
        <v>-342793.55</v>
      </c>
      <c r="M12" s="202"/>
      <c r="N12" s="223">
        <v>-515302.05</v>
      </c>
    </row>
    <row r="13" spans="1:16" x14ac:dyDescent="0.25">
      <c r="A13" s="162"/>
      <c r="B13" s="162"/>
      <c r="C13" s="162"/>
      <c r="D13" s="162"/>
      <c r="E13" s="162" t="s">
        <v>360</v>
      </c>
      <c r="F13" s="162"/>
      <c r="G13" s="162"/>
      <c r="H13" s="163">
        <v>-119.24</v>
      </c>
      <c r="I13" s="202"/>
      <c r="J13" s="163">
        <v>-119.24</v>
      </c>
      <c r="K13" s="202"/>
      <c r="L13" s="163">
        <v>0</v>
      </c>
      <c r="M13" s="202"/>
      <c r="N13" s="163">
        <v>0</v>
      </c>
    </row>
    <row r="14" spans="1:16" x14ac:dyDescent="0.25">
      <c r="A14" s="162"/>
      <c r="B14" s="162"/>
      <c r="C14" s="162"/>
      <c r="D14" s="162"/>
      <c r="E14" s="162" t="s">
        <v>265</v>
      </c>
      <c r="F14" s="162"/>
      <c r="G14" s="162"/>
      <c r="H14" s="163">
        <v>2706884.98</v>
      </c>
      <c r="I14" s="202"/>
      <c r="J14" s="163">
        <v>3470596.13</v>
      </c>
      <c r="K14" s="202"/>
      <c r="L14" s="163">
        <v>3117065.12</v>
      </c>
      <c r="M14" s="202"/>
      <c r="N14" s="223">
        <v>1756597.01</v>
      </c>
      <c r="O14" s="223">
        <f>+N14+N12</f>
        <v>1241294.96</v>
      </c>
      <c r="P14" t="s">
        <v>474</v>
      </c>
    </row>
    <row r="15" spans="1:16" x14ac:dyDescent="0.25">
      <c r="A15" s="162"/>
      <c r="B15" s="162"/>
      <c r="C15" s="162"/>
      <c r="D15" s="162"/>
      <c r="E15" s="162" t="s">
        <v>266</v>
      </c>
      <c r="F15" s="162"/>
      <c r="G15" s="162"/>
      <c r="H15" s="163">
        <v>1997707.41</v>
      </c>
      <c r="I15" s="202"/>
      <c r="J15" s="163">
        <v>12854995.57</v>
      </c>
      <c r="K15" s="202"/>
      <c r="L15" s="163">
        <v>10829635.539999999</v>
      </c>
      <c r="M15" s="202"/>
      <c r="N15" s="163">
        <v>9627269.5299999993</v>
      </c>
      <c r="P15" t="s">
        <v>475</v>
      </c>
    </row>
    <row r="16" spans="1:16" x14ac:dyDescent="0.25">
      <c r="A16" s="162"/>
      <c r="B16" s="162"/>
      <c r="C16" s="162"/>
      <c r="D16" s="162"/>
      <c r="E16" s="162" t="s">
        <v>267</v>
      </c>
      <c r="F16" s="162"/>
      <c r="G16" s="162"/>
      <c r="H16" s="163">
        <v>3031074.77</v>
      </c>
      <c r="I16" s="202"/>
      <c r="J16" s="163">
        <v>3375270.51</v>
      </c>
      <c r="K16" s="202"/>
      <c r="L16" s="163">
        <v>3926154.28</v>
      </c>
      <c r="M16" s="202"/>
      <c r="N16" s="163">
        <v>4279582.33</v>
      </c>
    </row>
    <row r="17" spans="1:14" ht="15.75" thickBot="1" x14ac:dyDescent="0.3">
      <c r="A17" s="162"/>
      <c r="B17" s="162"/>
      <c r="C17" s="162"/>
      <c r="D17" s="162"/>
      <c r="E17" s="162" t="s">
        <v>268</v>
      </c>
      <c r="F17" s="162"/>
      <c r="G17" s="162"/>
      <c r="H17" s="203">
        <v>0.05</v>
      </c>
      <c r="I17" s="202"/>
      <c r="J17" s="203">
        <v>0.05</v>
      </c>
      <c r="K17" s="202"/>
      <c r="L17" s="203">
        <v>0.05</v>
      </c>
      <c r="M17" s="202"/>
      <c r="N17" s="203">
        <v>0.05</v>
      </c>
    </row>
    <row r="18" spans="1:14" x14ac:dyDescent="0.25">
      <c r="A18" s="162"/>
      <c r="B18" s="162"/>
      <c r="C18" s="162"/>
      <c r="D18" s="162" t="s">
        <v>269</v>
      </c>
      <c r="E18" s="162"/>
      <c r="F18" s="162"/>
      <c r="G18" s="162"/>
      <c r="H18" s="163">
        <f>ROUND(SUM(H5:H17),5)</f>
        <v>9332871.3499999996</v>
      </c>
      <c r="I18" s="202"/>
      <c r="J18" s="163">
        <f>ROUND(SUM(J5:J17),5)</f>
        <v>20929228.670000002</v>
      </c>
      <c r="K18" s="202"/>
      <c r="L18" s="163">
        <f>ROUND(SUM(L5:L17),5)</f>
        <v>19029633.57</v>
      </c>
      <c r="M18" s="202"/>
      <c r="N18" s="163">
        <f>ROUND(SUM(N5:N17),5)</f>
        <v>16476033.890000001</v>
      </c>
    </row>
    <row r="19" spans="1:14" ht="15.75" thickBot="1" x14ac:dyDescent="0.3">
      <c r="A19" s="162"/>
      <c r="B19" s="162"/>
      <c r="C19" s="162"/>
      <c r="D19" s="162" t="s">
        <v>462</v>
      </c>
      <c r="E19" s="162"/>
      <c r="F19" s="162"/>
      <c r="G19" s="162"/>
      <c r="H19" s="203">
        <v>0</v>
      </c>
      <c r="I19" s="202"/>
      <c r="J19" s="203">
        <v>0</v>
      </c>
      <c r="K19" s="202"/>
      <c r="L19" s="203">
        <v>0</v>
      </c>
      <c r="M19" s="202"/>
      <c r="N19" s="203">
        <v>1068</v>
      </c>
    </row>
    <row r="20" spans="1:14" x14ac:dyDescent="0.25">
      <c r="A20" s="162"/>
      <c r="B20" s="162"/>
      <c r="C20" s="162" t="s">
        <v>270</v>
      </c>
      <c r="D20" s="162"/>
      <c r="E20" s="162"/>
      <c r="F20" s="162"/>
      <c r="G20" s="162"/>
      <c r="H20" s="163">
        <f>ROUND(H4+SUM(H18:H19),5)</f>
        <v>9332871.3499999996</v>
      </c>
      <c r="I20" s="202"/>
      <c r="J20" s="163">
        <f>ROUND(J4+SUM(J18:J19),5)</f>
        <v>20929228.670000002</v>
      </c>
      <c r="K20" s="202"/>
      <c r="L20" s="163">
        <f>ROUND(L4+SUM(L18:L19),5)</f>
        <v>19029633.57</v>
      </c>
      <c r="M20" s="202"/>
      <c r="N20" s="163">
        <f>ROUND(N4+SUM(N18:N19),5)</f>
        <v>16477101.890000001</v>
      </c>
    </row>
    <row r="21" spans="1:14" x14ac:dyDescent="0.25">
      <c r="A21" s="162"/>
      <c r="B21" s="162"/>
      <c r="C21" s="162" t="s">
        <v>118</v>
      </c>
      <c r="D21" s="162"/>
      <c r="E21" s="162"/>
      <c r="F21" s="162"/>
      <c r="G21" s="162"/>
      <c r="H21" s="163"/>
      <c r="I21" s="202"/>
      <c r="J21" s="163"/>
      <c r="K21" s="202"/>
      <c r="L21" s="163"/>
      <c r="M21" s="202"/>
      <c r="N21" s="163"/>
    </row>
    <row r="22" spans="1:14" ht="15.75" thickBot="1" x14ac:dyDescent="0.3">
      <c r="A22" s="162"/>
      <c r="B22" s="162"/>
      <c r="C22" s="162"/>
      <c r="D22" s="162" t="s">
        <v>207</v>
      </c>
      <c r="E22" s="162"/>
      <c r="F22" s="162"/>
      <c r="G22" s="162"/>
      <c r="H22" s="203">
        <v>154186.54999999999</v>
      </c>
      <c r="I22" s="202"/>
      <c r="J22" s="203">
        <v>58770.35</v>
      </c>
      <c r="K22" s="202"/>
      <c r="L22" s="203">
        <v>44929.48</v>
      </c>
      <c r="M22" s="202"/>
      <c r="N22" s="203">
        <v>92179.19</v>
      </c>
    </row>
    <row r="23" spans="1:14" x14ac:dyDescent="0.25">
      <c r="A23" s="162"/>
      <c r="B23" s="162"/>
      <c r="C23" s="162" t="s">
        <v>271</v>
      </c>
      <c r="D23" s="162"/>
      <c r="E23" s="162"/>
      <c r="F23" s="162"/>
      <c r="G23" s="162"/>
      <c r="H23" s="163">
        <f>ROUND(SUM(H21:H22),5)</f>
        <v>154186.54999999999</v>
      </c>
      <c r="I23" s="202"/>
      <c r="J23" s="163">
        <f>ROUND(SUM(J21:J22),5)</f>
        <v>58770.35</v>
      </c>
      <c r="K23" s="202"/>
      <c r="L23" s="163">
        <f>ROUND(SUM(L21:L22),5)</f>
        <v>44929.48</v>
      </c>
      <c r="M23" s="202"/>
      <c r="N23" s="163">
        <f>ROUND(SUM(N21:N22),5)</f>
        <v>92179.19</v>
      </c>
    </row>
    <row r="24" spans="1:14" x14ac:dyDescent="0.25">
      <c r="A24" s="162"/>
      <c r="B24" s="162"/>
      <c r="C24" s="162" t="s">
        <v>119</v>
      </c>
      <c r="D24" s="162"/>
      <c r="E24" s="162"/>
      <c r="F24" s="162"/>
      <c r="G24" s="162"/>
      <c r="H24" s="163"/>
      <c r="I24" s="202"/>
      <c r="J24" s="163"/>
      <c r="K24" s="202"/>
      <c r="L24" s="163"/>
      <c r="M24" s="202"/>
      <c r="N24" s="163"/>
    </row>
    <row r="25" spans="1:14" x14ac:dyDescent="0.25">
      <c r="A25" s="162"/>
      <c r="B25" s="162"/>
      <c r="C25" s="162"/>
      <c r="D25" s="162" t="s">
        <v>272</v>
      </c>
      <c r="E25" s="162"/>
      <c r="F25" s="162"/>
      <c r="G25" s="162"/>
      <c r="H25" s="163">
        <v>25990</v>
      </c>
      <c r="I25" s="202"/>
      <c r="J25" s="163">
        <v>25990</v>
      </c>
      <c r="K25" s="202"/>
      <c r="L25" s="163">
        <v>25990</v>
      </c>
      <c r="M25" s="202"/>
      <c r="N25" s="163">
        <v>0</v>
      </c>
    </row>
    <row r="26" spans="1:14" ht="15.75" thickBot="1" x14ac:dyDescent="0.3">
      <c r="A26" s="162"/>
      <c r="B26" s="162"/>
      <c r="C26" s="162"/>
      <c r="D26" s="162" t="s">
        <v>208</v>
      </c>
      <c r="E26" s="162"/>
      <c r="F26" s="162"/>
      <c r="G26" s="162"/>
      <c r="H26" s="163">
        <v>608800.93000000005</v>
      </c>
      <c r="I26" s="202"/>
      <c r="J26" s="163">
        <v>463279.22</v>
      </c>
      <c r="K26" s="202"/>
      <c r="L26" s="163">
        <v>252028.29</v>
      </c>
      <c r="M26" s="202"/>
      <c r="N26" s="163">
        <v>730709.47</v>
      </c>
    </row>
    <row r="27" spans="1:14" ht="15.75" thickBot="1" x14ac:dyDescent="0.3">
      <c r="A27" s="162"/>
      <c r="B27" s="162"/>
      <c r="C27" s="162" t="s">
        <v>273</v>
      </c>
      <c r="D27" s="162"/>
      <c r="E27" s="162"/>
      <c r="F27" s="162"/>
      <c r="G27" s="162"/>
      <c r="H27" s="204">
        <f>ROUND(SUM(H24:H26),5)</f>
        <v>634790.93000000005</v>
      </c>
      <c r="I27" s="202"/>
      <c r="J27" s="204">
        <f>ROUND(SUM(J24:J26),5)</f>
        <v>489269.22</v>
      </c>
      <c r="K27" s="202"/>
      <c r="L27" s="204">
        <f>ROUND(SUM(L24:L26),5)</f>
        <v>278018.28999999998</v>
      </c>
      <c r="M27" s="202"/>
      <c r="N27" s="204">
        <f>ROUND(SUM(N24:N26),5)</f>
        <v>730709.47</v>
      </c>
    </row>
    <row r="28" spans="1:14" x14ac:dyDescent="0.25">
      <c r="A28" s="162"/>
      <c r="B28" s="162" t="s">
        <v>120</v>
      </c>
      <c r="C28" s="162"/>
      <c r="D28" s="162"/>
      <c r="E28" s="162"/>
      <c r="F28" s="162"/>
      <c r="G28" s="162"/>
      <c r="H28" s="163">
        <f>ROUND(H3+H20+H23+H27,5)</f>
        <v>10121848.83</v>
      </c>
      <c r="I28" s="202"/>
      <c r="J28" s="163">
        <f>ROUND(J3+J20+J23+J27,5)</f>
        <v>21477268.239999998</v>
      </c>
      <c r="K28" s="202"/>
      <c r="L28" s="163">
        <f>ROUND(L3+L20+L23+L27,5)</f>
        <v>19352581.34</v>
      </c>
      <c r="M28" s="202"/>
      <c r="N28" s="163">
        <f>ROUND(N3+N20+N23+N27,5)</f>
        <v>17299990.550000001</v>
      </c>
    </row>
    <row r="29" spans="1:14" x14ac:dyDescent="0.25">
      <c r="A29" s="162"/>
      <c r="B29" s="162" t="s">
        <v>121</v>
      </c>
      <c r="C29" s="162"/>
      <c r="D29" s="162"/>
      <c r="E29" s="162"/>
      <c r="F29" s="162"/>
      <c r="G29" s="162"/>
      <c r="H29" s="163"/>
      <c r="I29" s="202"/>
      <c r="J29" s="163"/>
      <c r="K29" s="202"/>
      <c r="L29" s="163"/>
      <c r="M29" s="202"/>
      <c r="N29" s="163"/>
    </row>
    <row r="30" spans="1:14" x14ac:dyDescent="0.25">
      <c r="A30" s="162"/>
      <c r="B30" s="162"/>
      <c r="C30" s="162" t="s">
        <v>194</v>
      </c>
      <c r="D30" s="162"/>
      <c r="E30" s="162"/>
      <c r="F30" s="162"/>
      <c r="G30" s="162"/>
      <c r="H30" s="163"/>
      <c r="I30" s="202"/>
      <c r="J30" s="163"/>
      <c r="K30" s="202"/>
      <c r="L30" s="163"/>
      <c r="M30" s="202"/>
      <c r="N30" s="163"/>
    </row>
    <row r="31" spans="1:14" x14ac:dyDescent="0.25">
      <c r="A31" s="162"/>
      <c r="B31" s="162"/>
      <c r="C31" s="162"/>
      <c r="D31" s="162" t="s">
        <v>361</v>
      </c>
      <c r="E31" s="162"/>
      <c r="F31" s="162"/>
      <c r="G31" s="162"/>
      <c r="H31" s="163">
        <v>233324.67</v>
      </c>
      <c r="I31" s="202"/>
      <c r="J31" s="163">
        <v>209992.2</v>
      </c>
      <c r="K31" s="202"/>
      <c r="L31" s="163">
        <v>186659.73</v>
      </c>
      <c r="M31" s="202"/>
      <c r="N31" s="163">
        <v>163327.26</v>
      </c>
    </row>
    <row r="32" spans="1:14" x14ac:dyDescent="0.25">
      <c r="A32" s="162"/>
      <c r="B32" s="162"/>
      <c r="C32" s="162"/>
      <c r="D32" s="162" t="s">
        <v>362</v>
      </c>
      <c r="E32" s="162"/>
      <c r="F32" s="162"/>
      <c r="G32" s="162"/>
      <c r="H32" s="163">
        <v>25971.42</v>
      </c>
      <c r="I32" s="202"/>
      <c r="J32" s="163">
        <v>17314.29</v>
      </c>
      <c r="K32" s="202"/>
      <c r="L32" s="163">
        <v>8657.16</v>
      </c>
      <c r="M32" s="202"/>
      <c r="N32" s="163">
        <v>0.03</v>
      </c>
    </row>
    <row r="33" spans="1:14" x14ac:dyDescent="0.25">
      <c r="A33" s="162"/>
      <c r="B33" s="162"/>
      <c r="C33" s="162"/>
      <c r="D33" s="162" t="s">
        <v>363</v>
      </c>
      <c r="E33" s="162"/>
      <c r="F33" s="162"/>
      <c r="G33" s="162"/>
      <c r="H33" s="163">
        <v>68244.960000000006</v>
      </c>
      <c r="I33" s="202"/>
      <c r="J33" s="163">
        <v>59343.360000000001</v>
      </c>
      <c r="K33" s="202"/>
      <c r="L33" s="163">
        <v>50441.760000000002</v>
      </c>
      <c r="M33" s="202"/>
      <c r="N33" s="163">
        <v>41540.160000000003</v>
      </c>
    </row>
    <row r="34" spans="1:14" x14ac:dyDescent="0.25">
      <c r="A34" s="162"/>
      <c r="B34" s="162"/>
      <c r="C34" s="162"/>
      <c r="D34" s="162" t="s">
        <v>364</v>
      </c>
      <c r="E34" s="162"/>
      <c r="F34" s="162"/>
      <c r="G34" s="162"/>
      <c r="H34" s="163">
        <v>2188557.46</v>
      </c>
      <c r="I34" s="202"/>
      <c r="J34" s="163">
        <v>4169848.2</v>
      </c>
      <c r="K34" s="202"/>
      <c r="L34" s="163">
        <v>6501469.5599999996</v>
      </c>
      <c r="M34" s="202"/>
      <c r="N34" s="163">
        <v>7556342.7800000003</v>
      </c>
    </row>
    <row r="35" spans="1:14" x14ac:dyDescent="0.25">
      <c r="A35" s="162"/>
      <c r="B35" s="162"/>
      <c r="C35" s="162"/>
      <c r="D35" s="162" t="s">
        <v>195</v>
      </c>
      <c r="E35" s="162"/>
      <c r="F35" s="162"/>
      <c r="G35" s="162"/>
      <c r="H35" s="163">
        <v>13024383.73</v>
      </c>
      <c r="I35" s="202"/>
      <c r="J35" s="163">
        <v>13024383.73</v>
      </c>
      <c r="K35" s="202"/>
      <c r="L35" s="163">
        <v>13024383.73</v>
      </c>
      <c r="M35" s="202"/>
      <c r="N35" s="163">
        <v>13024383.73</v>
      </c>
    </row>
    <row r="36" spans="1:14" x14ac:dyDescent="0.25">
      <c r="A36" s="162"/>
      <c r="B36" s="162"/>
      <c r="C36" s="162"/>
      <c r="D36" s="162" t="s">
        <v>365</v>
      </c>
      <c r="E36" s="162"/>
      <c r="F36" s="162"/>
      <c r="G36" s="162"/>
      <c r="H36" s="163">
        <v>4361050.34</v>
      </c>
      <c r="I36" s="202"/>
      <c r="J36" s="163">
        <v>4361050.34</v>
      </c>
      <c r="K36" s="202"/>
      <c r="L36" s="163">
        <v>4361050.34</v>
      </c>
      <c r="M36" s="202"/>
      <c r="N36" s="163">
        <v>4361050.34</v>
      </c>
    </row>
    <row r="37" spans="1:14" x14ac:dyDescent="0.25">
      <c r="A37" s="162"/>
      <c r="B37" s="162"/>
      <c r="C37" s="162"/>
      <c r="D37" s="162" t="s">
        <v>463</v>
      </c>
      <c r="E37" s="162"/>
      <c r="F37" s="162"/>
      <c r="G37" s="162"/>
      <c r="H37" s="163">
        <v>0</v>
      </c>
      <c r="I37" s="202"/>
      <c r="J37" s="163">
        <v>0</v>
      </c>
      <c r="K37" s="202"/>
      <c r="L37" s="163">
        <v>337891</v>
      </c>
      <c r="M37" s="202"/>
      <c r="N37" s="163">
        <v>625331</v>
      </c>
    </row>
    <row r="38" spans="1:14" x14ac:dyDescent="0.25">
      <c r="A38" s="162"/>
      <c r="B38" s="162"/>
      <c r="C38" s="162"/>
      <c r="D38" s="162" t="s">
        <v>366</v>
      </c>
      <c r="E38" s="162"/>
      <c r="F38" s="162"/>
      <c r="G38" s="162"/>
      <c r="H38" s="163">
        <v>87409</v>
      </c>
      <c r="I38" s="202"/>
      <c r="J38" s="163">
        <v>87409</v>
      </c>
      <c r="K38" s="202"/>
      <c r="L38" s="163">
        <v>87409</v>
      </c>
      <c r="M38" s="202"/>
      <c r="N38" s="163">
        <v>87409</v>
      </c>
    </row>
    <row r="39" spans="1:14" x14ac:dyDescent="0.25">
      <c r="A39" s="162"/>
      <c r="B39" s="162"/>
      <c r="C39" s="162"/>
      <c r="D39" s="162" t="s">
        <v>367</v>
      </c>
      <c r="E39" s="162"/>
      <c r="F39" s="162"/>
      <c r="G39" s="162"/>
      <c r="H39" s="163">
        <v>512304.98</v>
      </c>
      <c r="I39" s="202"/>
      <c r="J39" s="163">
        <v>512304.98</v>
      </c>
      <c r="K39" s="202"/>
      <c r="L39" s="163">
        <v>512304.98</v>
      </c>
      <c r="M39" s="202"/>
      <c r="N39" s="163">
        <v>512304.98</v>
      </c>
    </row>
    <row r="40" spans="1:14" x14ac:dyDescent="0.25">
      <c r="A40" s="162"/>
      <c r="B40" s="162"/>
      <c r="C40" s="162"/>
      <c r="D40" s="162" t="s">
        <v>464</v>
      </c>
      <c r="E40" s="162"/>
      <c r="F40" s="162"/>
      <c r="G40" s="162"/>
      <c r="H40" s="163">
        <v>244494</v>
      </c>
      <c r="I40" s="202"/>
      <c r="J40" s="163">
        <v>244494</v>
      </c>
      <c r="K40" s="202"/>
      <c r="L40" s="163">
        <v>244494</v>
      </c>
      <c r="M40" s="202"/>
      <c r="N40" s="163">
        <v>259420.06</v>
      </c>
    </row>
    <row r="41" spans="1:14" x14ac:dyDescent="0.25">
      <c r="A41" s="162"/>
      <c r="B41" s="162"/>
      <c r="C41" s="162"/>
      <c r="D41" s="162" t="s">
        <v>368</v>
      </c>
      <c r="E41" s="162"/>
      <c r="F41" s="162"/>
      <c r="G41" s="162"/>
      <c r="H41" s="163"/>
      <c r="I41" s="202"/>
      <c r="J41" s="163"/>
      <c r="K41" s="202"/>
      <c r="L41" s="163"/>
      <c r="M41" s="202"/>
      <c r="N41" s="163"/>
    </row>
    <row r="42" spans="1:14" x14ac:dyDescent="0.25">
      <c r="A42" s="162"/>
      <c r="B42" s="162"/>
      <c r="C42" s="162"/>
      <c r="D42" s="162"/>
      <c r="E42" s="162" t="s">
        <v>369</v>
      </c>
      <c r="F42" s="162"/>
      <c r="G42" s="162"/>
      <c r="H42" s="163">
        <v>18257.09</v>
      </c>
      <c r="I42" s="202"/>
      <c r="J42" s="163">
        <v>18257.09</v>
      </c>
      <c r="K42" s="202"/>
      <c r="L42" s="163">
        <v>18257.09</v>
      </c>
      <c r="M42" s="202"/>
      <c r="N42" s="163">
        <v>18257.09</v>
      </c>
    </row>
    <row r="43" spans="1:14" x14ac:dyDescent="0.25">
      <c r="A43" s="162"/>
      <c r="B43" s="162"/>
      <c r="C43" s="162"/>
      <c r="D43" s="162"/>
      <c r="E43" s="162" t="s">
        <v>370</v>
      </c>
      <c r="F43" s="162"/>
      <c r="G43" s="162"/>
      <c r="H43" s="163">
        <v>526914.51</v>
      </c>
      <c r="I43" s="202"/>
      <c r="J43" s="163">
        <v>538798.96</v>
      </c>
      <c r="K43" s="202"/>
      <c r="L43" s="163">
        <v>538798.96</v>
      </c>
      <c r="M43" s="202"/>
      <c r="N43" s="163">
        <v>538798.96</v>
      </c>
    </row>
    <row r="44" spans="1:14" x14ac:dyDescent="0.25">
      <c r="A44" s="162"/>
      <c r="B44" s="162"/>
      <c r="C44" s="162"/>
      <c r="D44" s="162"/>
      <c r="E44" s="162" t="s">
        <v>371</v>
      </c>
      <c r="F44" s="162"/>
      <c r="G44" s="162"/>
      <c r="H44" s="163">
        <v>95544.59</v>
      </c>
      <c r="I44" s="202"/>
      <c r="J44" s="163">
        <v>95544.59</v>
      </c>
      <c r="K44" s="202"/>
      <c r="L44" s="163">
        <v>95544.59</v>
      </c>
      <c r="M44" s="202"/>
      <c r="N44" s="163">
        <v>95544.59</v>
      </c>
    </row>
    <row r="45" spans="1:14" ht="15.75" thickBot="1" x14ac:dyDescent="0.3">
      <c r="A45" s="162"/>
      <c r="B45" s="162"/>
      <c r="C45" s="162"/>
      <c r="D45" s="162"/>
      <c r="E45" s="162" t="s">
        <v>372</v>
      </c>
      <c r="F45" s="162"/>
      <c r="G45" s="162"/>
      <c r="H45" s="203">
        <v>27331.16</v>
      </c>
      <c r="I45" s="202"/>
      <c r="J45" s="203">
        <v>27331.16</v>
      </c>
      <c r="K45" s="202"/>
      <c r="L45" s="203">
        <v>27331.16</v>
      </c>
      <c r="M45" s="202"/>
      <c r="N45" s="203">
        <v>27331.16</v>
      </c>
    </row>
    <row r="46" spans="1:14" x14ac:dyDescent="0.25">
      <c r="A46" s="162"/>
      <c r="B46" s="162"/>
      <c r="C46" s="162"/>
      <c r="D46" s="162" t="s">
        <v>373</v>
      </c>
      <c r="E46" s="162"/>
      <c r="F46" s="162"/>
      <c r="G46" s="162"/>
      <c r="H46" s="163">
        <f>ROUND(SUM(H41:H45),5)</f>
        <v>668047.35</v>
      </c>
      <c r="I46" s="202"/>
      <c r="J46" s="163">
        <f>ROUND(SUM(J41:J45),5)</f>
        <v>679931.8</v>
      </c>
      <c r="K46" s="202"/>
      <c r="L46" s="163">
        <f>ROUND(SUM(L41:L45),5)</f>
        <v>679931.8</v>
      </c>
      <c r="M46" s="202"/>
      <c r="N46" s="163">
        <f>ROUND(SUM(N41:N45),5)</f>
        <v>679931.8</v>
      </c>
    </row>
    <row r="47" spans="1:14" x14ac:dyDescent="0.25">
      <c r="A47" s="162"/>
      <c r="B47" s="162"/>
      <c r="C47" s="162"/>
      <c r="D47" s="162" t="s">
        <v>374</v>
      </c>
      <c r="E47" s="162"/>
      <c r="F47" s="162"/>
      <c r="G47" s="162"/>
      <c r="H47" s="163">
        <v>312562.25</v>
      </c>
      <c r="I47" s="202"/>
      <c r="J47" s="163">
        <v>325305.25</v>
      </c>
      <c r="K47" s="202"/>
      <c r="L47" s="163">
        <v>338703.33</v>
      </c>
      <c r="M47" s="202"/>
      <c r="N47" s="163">
        <v>338703.33</v>
      </c>
    </row>
    <row r="48" spans="1:14" x14ac:dyDescent="0.25">
      <c r="A48" s="162"/>
      <c r="B48" s="162"/>
      <c r="C48" s="162"/>
      <c r="D48" s="162" t="s">
        <v>375</v>
      </c>
      <c r="E48" s="162"/>
      <c r="F48" s="162"/>
      <c r="G48" s="162"/>
      <c r="H48" s="163">
        <v>2328855.8199999998</v>
      </c>
      <c r="I48" s="202"/>
      <c r="J48" s="163">
        <v>2380193.19</v>
      </c>
      <c r="K48" s="202"/>
      <c r="L48" s="163">
        <v>2380193.19</v>
      </c>
      <c r="M48" s="202"/>
      <c r="N48" s="163">
        <v>2409241.5699999998</v>
      </c>
    </row>
    <row r="49" spans="1:14" x14ac:dyDescent="0.25">
      <c r="A49" s="162"/>
      <c r="B49" s="162"/>
      <c r="C49" s="162"/>
      <c r="D49" s="162" t="s">
        <v>376</v>
      </c>
      <c r="E49" s="162"/>
      <c r="F49" s="162"/>
      <c r="G49" s="162"/>
      <c r="H49" s="163">
        <v>138836.66</v>
      </c>
      <c r="I49" s="202"/>
      <c r="J49" s="163">
        <v>138836.66</v>
      </c>
      <c r="K49" s="202"/>
      <c r="L49" s="163">
        <v>138836.66</v>
      </c>
      <c r="M49" s="202"/>
      <c r="N49" s="163">
        <v>138836.66</v>
      </c>
    </row>
    <row r="50" spans="1:14" ht="15.75" thickBot="1" x14ac:dyDescent="0.3">
      <c r="A50" s="162"/>
      <c r="B50" s="162"/>
      <c r="C50" s="162"/>
      <c r="D50" s="162" t="s">
        <v>377</v>
      </c>
      <c r="E50" s="162"/>
      <c r="F50" s="162"/>
      <c r="G50" s="162"/>
      <c r="H50" s="203">
        <v>425265.03</v>
      </c>
      <c r="I50" s="202"/>
      <c r="J50" s="203">
        <v>425265.03</v>
      </c>
      <c r="K50" s="202"/>
      <c r="L50" s="203">
        <v>425265.03</v>
      </c>
      <c r="M50" s="202"/>
      <c r="N50" s="203">
        <v>425265.03</v>
      </c>
    </row>
    <row r="51" spans="1:14" x14ac:dyDescent="0.25">
      <c r="A51" s="162"/>
      <c r="B51" s="162"/>
      <c r="C51" s="162" t="s">
        <v>378</v>
      </c>
      <c r="D51" s="162"/>
      <c r="E51" s="162"/>
      <c r="F51" s="162"/>
      <c r="G51" s="162"/>
      <c r="H51" s="163">
        <f>ROUND(SUM(H30:H40)+SUM(H46:H50),5)</f>
        <v>24619307.670000002</v>
      </c>
      <c r="I51" s="202"/>
      <c r="J51" s="163">
        <f>ROUND(SUM(J30:J40)+SUM(J46:J50),5)</f>
        <v>26635672.030000001</v>
      </c>
      <c r="K51" s="202"/>
      <c r="L51" s="163">
        <f>ROUND(SUM(L30:L40)+SUM(L46:L50),5)</f>
        <v>29277691.27</v>
      </c>
      <c r="M51" s="202"/>
      <c r="N51" s="163">
        <f>ROUND(SUM(N30:N40)+SUM(N46:N50),5)</f>
        <v>30623087.73</v>
      </c>
    </row>
    <row r="52" spans="1:14" x14ac:dyDescent="0.25">
      <c r="A52" s="162"/>
      <c r="B52" s="162"/>
      <c r="C52" s="162" t="s">
        <v>274</v>
      </c>
      <c r="D52" s="162"/>
      <c r="E52" s="162"/>
      <c r="F52" s="162"/>
      <c r="G52" s="162"/>
      <c r="H52" s="163"/>
      <c r="I52" s="202"/>
      <c r="J52" s="163"/>
      <c r="K52" s="202"/>
      <c r="L52" s="163"/>
      <c r="M52" s="202"/>
      <c r="N52" s="163"/>
    </row>
    <row r="53" spans="1:14" x14ac:dyDescent="0.25">
      <c r="A53" s="162"/>
      <c r="B53" s="162"/>
      <c r="C53" s="162"/>
      <c r="D53" s="162" t="s">
        <v>379</v>
      </c>
      <c r="E53" s="162"/>
      <c r="F53" s="162"/>
      <c r="G53" s="162"/>
      <c r="H53" s="163">
        <v>-626900.91</v>
      </c>
      <c r="I53" s="202"/>
      <c r="J53" s="163">
        <v>-654157.47</v>
      </c>
      <c r="K53" s="202"/>
      <c r="L53" s="163">
        <v>-681414.03</v>
      </c>
      <c r="M53" s="202"/>
      <c r="N53" s="163">
        <v>-708670.59</v>
      </c>
    </row>
    <row r="54" spans="1:14" x14ac:dyDescent="0.25">
      <c r="A54" s="162"/>
      <c r="B54" s="162"/>
      <c r="C54" s="162"/>
      <c r="D54" s="162" t="s">
        <v>380</v>
      </c>
      <c r="E54" s="162"/>
      <c r="F54" s="162"/>
      <c r="G54" s="162"/>
      <c r="H54" s="163">
        <v>-569816.75</v>
      </c>
      <c r="I54" s="202"/>
      <c r="J54" s="163">
        <v>-651219.14</v>
      </c>
      <c r="K54" s="202"/>
      <c r="L54" s="163">
        <v>-732621.53</v>
      </c>
      <c r="M54" s="202"/>
      <c r="N54" s="163">
        <v>-814023.92</v>
      </c>
    </row>
    <row r="55" spans="1:14" x14ac:dyDescent="0.25">
      <c r="A55" s="162"/>
      <c r="B55" s="162"/>
      <c r="C55" s="162"/>
      <c r="D55" s="162" t="s">
        <v>381</v>
      </c>
      <c r="E55" s="162"/>
      <c r="F55" s="162"/>
      <c r="G55" s="162"/>
      <c r="H55" s="163">
        <v>-87408.94</v>
      </c>
      <c r="I55" s="202"/>
      <c r="J55" s="163">
        <v>-87408.94</v>
      </c>
      <c r="K55" s="202"/>
      <c r="L55" s="163">
        <v>-87408.94</v>
      </c>
      <c r="M55" s="202"/>
      <c r="N55" s="163">
        <v>-87408.94</v>
      </c>
    </row>
    <row r="56" spans="1:14" x14ac:dyDescent="0.25">
      <c r="A56" s="162"/>
      <c r="B56" s="162"/>
      <c r="C56" s="162"/>
      <c r="D56" s="162" t="s">
        <v>465</v>
      </c>
      <c r="E56" s="162"/>
      <c r="F56" s="162"/>
      <c r="G56" s="162"/>
      <c r="H56" s="163">
        <v>-328292.77</v>
      </c>
      <c r="I56" s="202"/>
      <c r="J56" s="163">
        <v>-334558.42</v>
      </c>
      <c r="K56" s="202"/>
      <c r="L56" s="163">
        <v>-340824.07</v>
      </c>
      <c r="M56" s="202"/>
      <c r="N56" s="163">
        <v>-347089.72</v>
      </c>
    </row>
    <row r="57" spans="1:14" x14ac:dyDescent="0.25">
      <c r="A57" s="162"/>
      <c r="B57" s="162"/>
      <c r="C57" s="162"/>
      <c r="D57" s="162" t="s">
        <v>466</v>
      </c>
      <c r="E57" s="162"/>
      <c r="F57" s="162"/>
      <c r="G57" s="162"/>
      <c r="H57" s="163">
        <v>-101371.38</v>
      </c>
      <c r="I57" s="202"/>
      <c r="J57" s="163">
        <v>-107483.73</v>
      </c>
      <c r="K57" s="202"/>
      <c r="L57" s="163">
        <v>-113596.08</v>
      </c>
      <c r="M57" s="202"/>
      <c r="N57" s="163">
        <v>-120454.73</v>
      </c>
    </row>
    <row r="58" spans="1:14" x14ac:dyDescent="0.25">
      <c r="A58" s="162"/>
      <c r="B58" s="162"/>
      <c r="C58" s="162"/>
      <c r="D58" s="162" t="s">
        <v>467</v>
      </c>
      <c r="E58" s="162"/>
      <c r="F58" s="162"/>
      <c r="G58" s="162"/>
      <c r="H58" s="163">
        <v>-3908.31</v>
      </c>
      <c r="I58" s="202"/>
      <c r="J58" s="163">
        <v>-7816.62</v>
      </c>
      <c r="K58" s="202"/>
      <c r="L58" s="163">
        <v>-11724.93</v>
      </c>
      <c r="M58" s="202"/>
      <c r="N58" s="163">
        <v>-15633.24</v>
      </c>
    </row>
    <row r="59" spans="1:14" x14ac:dyDescent="0.25">
      <c r="A59" s="162"/>
      <c r="B59" s="162"/>
      <c r="C59" s="162"/>
      <c r="D59" s="162" t="s">
        <v>382</v>
      </c>
      <c r="E59" s="162"/>
      <c r="F59" s="162"/>
      <c r="G59" s="162"/>
      <c r="H59" s="163">
        <v>-616905.81000000006</v>
      </c>
      <c r="I59" s="202"/>
      <c r="J59" s="163">
        <v>-622046.43000000005</v>
      </c>
      <c r="K59" s="202"/>
      <c r="L59" s="163">
        <v>-628238.86</v>
      </c>
      <c r="M59" s="202"/>
      <c r="N59" s="163">
        <v>-633756.81999999995</v>
      </c>
    </row>
    <row r="60" spans="1:14" x14ac:dyDescent="0.25">
      <c r="A60" s="162"/>
      <c r="B60" s="162"/>
      <c r="C60" s="162"/>
      <c r="D60" s="162" t="s">
        <v>383</v>
      </c>
      <c r="E60" s="162"/>
      <c r="F60" s="162"/>
      <c r="G60" s="162"/>
      <c r="H60" s="163">
        <v>-277483.95</v>
      </c>
      <c r="I60" s="202"/>
      <c r="J60" s="163">
        <v>-284444.59999999998</v>
      </c>
      <c r="K60" s="202"/>
      <c r="L60" s="163">
        <v>-285058.69</v>
      </c>
      <c r="M60" s="202"/>
      <c r="N60" s="163">
        <v>-291017.78000000003</v>
      </c>
    </row>
    <row r="61" spans="1:14" x14ac:dyDescent="0.25">
      <c r="A61" s="162"/>
      <c r="B61" s="162"/>
      <c r="C61" s="162"/>
      <c r="D61" s="162" t="s">
        <v>384</v>
      </c>
      <c r="E61" s="162"/>
      <c r="F61" s="162"/>
      <c r="G61" s="162"/>
      <c r="H61" s="163">
        <v>-1586440.75</v>
      </c>
      <c r="I61" s="202"/>
      <c r="J61" s="163">
        <v>-1696864.94</v>
      </c>
      <c r="K61" s="202"/>
      <c r="L61" s="163">
        <v>-1752490.44</v>
      </c>
      <c r="M61" s="202"/>
      <c r="N61" s="163">
        <v>-1838907.66</v>
      </c>
    </row>
    <row r="62" spans="1:14" x14ac:dyDescent="0.25">
      <c r="A62" s="162"/>
      <c r="B62" s="162"/>
      <c r="C62" s="162"/>
      <c r="D62" s="162" t="s">
        <v>385</v>
      </c>
      <c r="E62" s="162"/>
      <c r="F62" s="162"/>
      <c r="G62" s="162"/>
      <c r="H62" s="163">
        <v>-126112.47</v>
      </c>
      <c r="I62" s="202"/>
      <c r="J62" s="163">
        <v>-128317.53</v>
      </c>
      <c r="K62" s="202"/>
      <c r="L62" s="163">
        <v>-130522.59</v>
      </c>
      <c r="M62" s="202"/>
      <c r="N62" s="163">
        <v>-132727.65</v>
      </c>
    </row>
    <row r="63" spans="1:14" ht="15.75" thickBot="1" x14ac:dyDescent="0.3">
      <c r="A63" s="162"/>
      <c r="B63" s="162"/>
      <c r="C63" s="162"/>
      <c r="D63" s="162" t="s">
        <v>386</v>
      </c>
      <c r="E63" s="162"/>
      <c r="F63" s="162"/>
      <c r="G63" s="162"/>
      <c r="H63" s="163">
        <v>-376535.67</v>
      </c>
      <c r="I63" s="202"/>
      <c r="J63" s="163">
        <v>-382838.01</v>
      </c>
      <c r="K63" s="202"/>
      <c r="L63" s="163">
        <v>-389140.35</v>
      </c>
      <c r="M63" s="202"/>
      <c r="N63" s="163">
        <v>-395442.69</v>
      </c>
    </row>
    <row r="64" spans="1:14" ht="15.75" thickBot="1" x14ac:dyDescent="0.3">
      <c r="A64" s="162"/>
      <c r="B64" s="162"/>
      <c r="C64" s="162" t="s">
        <v>387</v>
      </c>
      <c r="D64" s="162"/>
      <c r="E64" s="162"/>
      <c r="F64" s="162"/>
      <c r="G64" s="162"/>
      <c r="H64" s="204">
        <f>ROUND(SUM(H52:H63),5)</f>
        <v>-4701177.71</v>
      </c>
      <c r="I64" s="202"/>
      <c r="J64" s="204">
        <f>ROUND(SUM(J52:J63),5)</f>
        <v>-4957155.83</v>
      </c>
      <c r="K64" s="202"/>
      <c r="L64" s="204">
        <f>ROUND(SUM(L52:L63),5)</f>
        <v>-5153040.51</v>
      </c>
      <c r="M64" s="202"/>
      <c r="N64" s="204">
        <f>ROUND(SUM(N52:N63),5)</f>
        <v>-5385133.7400000002</v>
      </c>
    </row>
    <row r="65" spans="1:14" x14ac:dyDescent="0.25">
      <c r="A65" s="162"/>
      <c r="B65" s="162" t="s">
        <v>275</v>
      </c>
      <c r="C65" s="162"/>
      <c r="D65" s="162"/>
      <c r="E65" s="162"/>
      <c r="F65" s="162"/>
      <c r="G65" s="162"/>
      <c r="H65" s="163">
        <f>ROUND(H29+H51+H64,5)</f>
        <v>19918129.960000001</v>
      </c>
      <c r="I65" s="202"/>
      <c r="J65" s="163">
        <f>ROUND(J29+J51+J64,5)</f>
        <v>21678516.199999999</v>
      </c>
      <c r="K65" s="202"/>
      <c r="L65" s="163">
        <f>ROUND(L29+L51+L64,5)</f>
        <v>24124650.760000002</v>
      </c>
      <c r="M65" s="202"/>
      <c r="N65" s="163">
        <f>ROUND(N29+N51+N64,5)</f>
        <v>25237953.989999998</v>
      </c>
    </row>
    <row r="66" spans="1:14" x14ac:dyDescent="0.25">
      <c r="A66" s="162"/>
      <c r="B66" s="162" t="s">
        <v>122</v>
      </c>
      <c r="C66" s="162"/>
      <c r="D66" s="162"/>
      <c r="E66" s="162"/>
      <c r="F66" s="162"/>
      <c r="G66" s="162"/>
      <c r="H66" s="163"/>
      <c r="I66" s="202"/>
      <c r="J66" s="163"/>
      <c r="K66" s="202"/>
      <c r="L66" s="163"/>
      <c r="M66" s="202"/>
      <c r="N66" s="163"/>
    </row>
    <row r="67" spans="1:14" ht="15.75" thickBot="1" x14ac:dyDescent="0.3">
      <c r="A67" s="162"/>
      <c r="B67" s="162"/>
      <c r="C67" s="162" t="s">
        <v>230</v>
      </c>
      <c r="D67" s="162"/>
      <c r="E67" s="162"/>
      <c r="F67" s="162"/>
      <c r="G67" s="162"/>
      <c r="H67" s="163">
        <v>960482.64</v>
      </c>
      <c r="I67" s="202"/>
      <c r="J67" s="163">
        <v>921220.87</v>
      </c>
      <c r="K67" s="202"/>
      <c r="L67" s="163">
        <v>881652.25</v>
      </c>
      <c r="M67" s="202"/>
      <c r="N67" s="163">
        <v>841774.39</v>
      </c>
    </row>
    <row r="68" spans="1:14" ht="15.75" thickBot="1" x14ac:dyDescent="0.3">
      <c r="A68" s="162"/>
      <c r="B68" s="162" t="s">
        <v>276</v>
      </c>
      <c r="C68" s="162"/>
      <c r="D68" s="162"/>
      <c r="E68" s="162"/>
      <c r="F68" s="162"/>
      <c r="G68" s="162"/>
      <c r="H68" s="205">
        <f>ROUND(SUM(H66:H67),5)</f>
        <v>960482.64</v>
      </c>
      <c r="I68" s="202"/>
      <c r="J68" s="205">
        <f>ROUND(SUM(J66:J67),5)</f>
        <v>921220.87</v>
      </c>
      <c r="K68" s="202"/>
      <c r="L68" s="205">
        <f>ROUND(SUM(L66:L67),5)</f>
        <v>881652.25</v>
      </c>
      <c r="M68" s="202"/>
      <c r="N68" s="205">
        <f>ROUND(SUM(N66:N67),5)</f>
        <v>841774.39</v>
      </c>
    </row>
    <row r="69" spans="1:14" s="165" customFormat="1" ht="12" thickBot="1" x14ac:dyDescent="0.25">
      <c r="A69" s="162" t="s">
        <v>123</v>
      </c>
      <c r="B69" s="162"/>
      <c r="C69" s="162"/>
      <c r="D69" s="162"/>
      <c r="E69" s="162"/>
      <c r="F69" s="162"/>
      <c r="G69" s="162"/>
      <c r="H69" s="206">
        <f>ROUND(H2+H28+H65+H68,5)</f>
        <v>31000461.43</v>
      </c>
      <c r="I69" s="162"/>
      <c r="J69" s="206">
        <f>ROUND(J2+J28+J65+J68,5)</f>
        <v>44077005.310000002</v>
      </c>
      <c r="K69" s="162"/>
      <c r="L69" s="206">
        <f>ROUND(L2+L28+L65+L68,5)</f>
        <v>44358884.350000001</v>
      </c>
      <c r="M69" s="162"/>
      <c r="N69" s="206">
        <f>ROUND(N2+N28+N65+N68,5)</f>
        <v>43379718.93</v>
      </c>
    </row>
    <row r="70" spans="1:14" ht="15.75" thickTop="1" x14ac:dyDescent="0.25">
      <c r="A70" s="162" t="s">
        <v>124</v>
      </c>
      <c r="B70" s="162"/>
      <c r="C70" s="162"/>
      <c r="D70" s="162"/>
      <c r="E70" s="162"/>
      <c r="F70" s="162"/>
      <c r="G70" s="162"/>
      <c r="H70" s="163"/>
      <c r="I70" s="202"/>
      <c r="J70" s="163"/>
      <c r="K70" s="202"/>
      <c r="L70" s="163"/>
      <c r="M70" s="202"/>
      <c r="N70" s="163"/>
    </row>
    <row r="71" spans="1:14" x14ac:dyDescent="0.25">
      <c r="A71" s="162"/>
      <c r="B71" s="162" t="s">
        <v>277</v>
      </c>
      <c r="C71" s="162"/>
      <c r="D71" s="162"/>
      <c r="E71" s="162"/>
      <c r="F71" s="162"/>
      <c r="G71" s="162"/>
      <c r="H71" s="163"/>
      <c r="I71" s="202"/>
      <c r="J71" s="163"/>
      <c r="K71" s="202"/>
      <c r="L71" s="163"/>
      <c r="M71" s="202"/>
      <c r="N71" s="163"/>
    </row>
    <row r="72" spans="1:14" x14ac:dyDescent="0.25">
      <c r="A72" s="162"/>
      <c r="B72" s="162"/>
      <c r="C72" s="162" t="s">
        <v>177</v>
      </c>
      <c r="D72" s="162"/>
      <c r="E72" s="162"/>
      <c r="F72" s="162"/>
      <c r="G72" s="162"/>
      <c r="H72" s="163"/>
      <c r="I72" s="202"/>
      <c r="J72" s="163"/>
      <c r="K72" s="202"/>
      <c r="L72" s="163"/>
      <c r="M72" s="202"/>
      <c r="N72" s="163"/>
    </row>
    <row r="73" spans="1:14" x14ac:dyDescent="0.25">
      <c r="A73" s="162"/>
      <c r="B73" s="162"/>
      <c r="C73" s="162"/>
      <c r="D73" s="162" t="s">
        <v>278</v>
      </c>
      <c r="E73" s="162"/>
      <c r="F73" s="162"/>
      <c r="G73" s="162"/>
      <c r="H73" s="163"/>
      <c r="I73" s="202"/>
      <c r="J73" s="163"/>
      <c r="K73" s="202"/>
      <c r="L73" s="163"/>
      <c r="M73" s="202"/>
      <c r="N73" s="163"/>
    </row>
    <row r="74" spans="1:14" ht="15.75" thickBot="1" x14ac:dyDescent="0.3">
      <c r="A74" s="162"/>
      <c r="B74" s="162"/>
      <c r="C74" s="162"/>
      <c r="D74" s="162"/>
      <c r="E74" s="162" t="s">
        <v>209</v>
      </c>
      <c r="F74" s="162"/>
      <c r="G74" s="162"/>
      <c r="H74" s="203">
        <v>414580.07</v>
      </c>
      <c r="I74" s="202"/>
      <c r="J74" s="203">
        <v>1046444.29</v>
      </c>
      <c r="K74" s="202"/>
      <c r="L74" s="203">
        <v>1373806.41</v>
      </c>
      <c r="M74" s="202"/>
      <c r="N74" s="203">
        <v>169002.45</v>
      </c>
    </row>
    <row r="75" spans="1:14" x14ac:dyDescent="0.25">
      <c r="A75" s="162"/>
      <c r="B75" s="162"/>
      <c r="C75" s="162"/>
      <c r="D75" s="162" t="s">
        <v>279</v>
      </c>
      <c r="E75" s="162"/>
      <c r="F75" s="162"/>
      <c r="G75" s="162"/>
      <c r="H75" s="163">
        <f>ROUND(SUM(H73:H74),5)</f>
        <v>414580.07</v>
      </c>
      <c r="I75" s="202"/>
      <c r="J75" s="163">
        <f>ROUND(SUM(J73:J74),5)</f>
        <v>1046444.29</v>
      </c>
      <c r="K75" s="202"/>
      <c r="L75" s="163">
        <f>ROUND(SUM(L73:L74),5)</f>
        <v>1373806.41</v>
      </c>
      <c r="M75" s="202"/>
      <c r="N75" s="163">
        <f>ROUND(SUM(N73:N74),5)</f>
        <v>169002.45</v>
      </c>
    </row>
    <row r="76" spans="1:14" x14ac:dyDescent="0.25">
      <c r="A76" s="162"/>
      <c r="B76" s="162"/>
      <c r="C76" s="162"/>
      <c r="D76" s="162" t="s">
        <v>280</v>
      </c>
      <c r="E76" s="162"/>
      <c r="F76" s="162"/>
      <c r="G76" s="162"/>
      <c r="H76" s="163"/>
      <c r="I76" s="202"/>
      <c r="J76" s="163"/>
      <c r="K76" s="202"/>
      <c r="L76" s="163"/>
      <c r="M76" s="202"/>
      <c r="N76" s="163"/>
    </row>
    <row r="77" spans="1:14" x14ac:dyDescent="0.25">
      <c r="A77" s="162"/>
      <c r="B77" s="162"/>
      <c r="C77" s="162"/>
      <c r="D77" s="162"/>
      <c r="E77" s="162" t="s">
        <v>281</v>
      </c>
      <c r="F77" s="162"/>
      <c r="G77" s="162"/>
      <c r="H77" s="163">
        <v>44.46</v>
      </c>
      <c r="I77" s="202"/>
      <c r="J77" s="163">
        <v>-12</v>
      </c>
      <c r="K77" s="202"/>
      <c r="L77" s="163">
        <v>0</v>
      </c>
      <c r="M77" s="202"/>
      <c r="N77" s="163">
        <v>0</v>
      </c>
    </row>
    <row r="78" spans="1:14" ht="15.75" thickBot="1" x14ac:dyDescent="0.3">
      <c r="A78" s="162"/>
      <c r="B78" s="162"/>
      <c r="C78" s="162"/>
      <c r="D78" s="162"/>
      <c r="E78" s="162" t="s">
        <v>210</v>
      </c>
      <c r="F78" s="162"/>
      <c r="G78" s="162"/>
      <c r="H78" s="203">
        <v>3052.63</v>
      </c>
      <c r="I78" s="202"/>
      <c r="J78" s="203">
        <v>38.99</v>
      </c>
      <c r="K78" s="202"/>
      <c r="L78" s="203">
        <v>323.99</v>
      </c>
      <c r="M78" s="202"/>
      <c r="N78" s="203">
        <v>-9872.48</v>
      </c>
    </row>
    <row r="79" spans="1:14" x14ac:dyDescent="0.25">
      <c r="A79" s="162"/>
      <c r="B79" s="162"/>
      <c r="C79" s="162"/>
      <c r="D79" s="162" t="s">
        <v>282</v>
      </c>
      <c r="E79" s="162"/>
      <c r="F79" s="162"/>
      <c r="G79" s="162"/>
      <c r="H79" s="163">
        <f>ROUND(SUM(H76:H78),5)</f>
        <v>3097.09</v>
      </c>
      <c r="I79" s="202"/>
      <c r="J79" s="163">
        <f>ROUND(SUM(J76:J78),5)</f>
        <v>26.99</v>
      </c>
      <c r="K79" s="202"/>
      <c r="L79" s="163">
        <f>ROUND(SUM(L76:L78),5)</f>
        <v>323.99</v>
      </c>
      <c r="M79" s="202"/>
      <c r="N79" s="163">
        <f>ROUND(SUM(N76:N78),5)</f>
        <v>-9872.48</v>
      </c>
    </row>
    <row r="80" spans="1:14" x14ac:dyDescent="0.25">
      <c r="A80" s="162"/>
      <c r="B80" s="162"/>
      <c r="C80" s="162"/>
      <c r="D80" s="162" t="s">
        <v>283</v>
      </c>
      <c r="E80" s="162"/>
      <c r="F80" s="162"/>
      <c r="G80" s="162"/>
      <c r="H80" s="163"/>
      <c r="I80" s="202"/>
      <c r="J80" s="163"/>
      <c r="K80" s="202"/>
      <c r="L80" s="163"/>
      <c r="M80" s="202"/>
      <c r="N80" s="163"/>
    </row>
    <row r="81" spans="1:14" x14ac:dyDescent="0.25">
      <c r="A81" s="162"/>
      <c r="B81" s="162"/>
      <c r="C81" s="162"/>
      <c r="D81" s="162"/>
      <c r="E81" s="162" t="s">
        <v>211</v>
      </c>
      <c r="F81" s="162"/>
      <c r="G81" s="162"/>
      <c r="H81" s="163"/>
      <c r="I81" s="202"/>
      <c r="J81" s="163"/>
      <c r="K81" s="202"/>
      <c r="L81" s="163"/>
      <c r="M81" s="202"/>
      <c r="N81" s="163"/>
    </row>
    <row r="82" spans="1:14" x14ac:dyDescent="0.25">
      <c r="A82" s="162"/>
      <c r="B82" s="162"/>
      <c r="C82" s="162"/>
      <c r="D82" s="162"/>
      <c r="E82" s="162"/>
      <c r="F82" s="162" t="s">
        <v>388</v>
      </c>
      <c r="G82" s="162"/>
      <c r="H82" s="163">
        <v>-0.01</v>
      </c>
      <c r="I82" s="202"/>
      <c r="J82" s="163">
        <v>-0.01</v>
      </c>
      <c r="K82" s="202"/>
      <c r="L82" s="163">
        <v>-0.01</v>
      </c>
      <c r="M82" s="202"/>
      <c r="N82" s="163">
        <v>-0.01</v>
      </c>
    </row>
    <row r="83" spans="1:14" ht="15.75" thickBot="1" x14ac:dyDescent="0.3">
      <c r="A83" s="162"/>
      <c r="B83" s="162"/>
      <c r="C83" s="162"/>
      <c r="D83" s="162"/>
      <c r="E83" s="162"/>
      <c r="F83" s="162" t="s">
        <v>389</v>
      </c>
      <c r="G83" s="162"/>
      <c r="H83" s="203">
        <v>29188</v>
      </c>
      <c r="I83" s="202"/>
      <c r="J83" s="203">
        <v>0</v>
      </c>
      <c r="K83" s="202"/>
      <c r="L83" s="203">
        <v>0</v>
      </c>
      <c r="M83" s="202"/>
      <c r="N83" s="203">
        <v>0</v>
      </c>
    </row>
    <row r="84" spans="1:14" x14ac:dyDescent="0.25">
      <c r="A84" s="162"/>
      <c r="B84" s="162"/>
      <c r="C84" s="162"/>
      <c r="D84" s="162"/>
      <c r="E84" s="162" t="s">
        <v>390</v>
      </c>
      <c r="F84" s="162"/>
      <c r="G84" s="162"/>
      <c r="H84" s="163">
        <f>ROUND(SUM(H81:H83),5)</f>
        <v>29187.99</v>
      </c>
      <c r="I84" s="202"/>
      <c r="J84" s="163">
        <f>ROUND(SUM(J81:J83),5)</f>
        <v>-0.01</v>
      </c>
      <c r="K84" s="202"/>
      <c r="L84" s="163">
        <f>ROUND(SUM(L81:L83),5)</f>
        <v>-0.01</v>
      </c>
      <c r="M84" s="202"/>
      <c r="N84" s="163">
        <f>ROUND(SUM(N81:N83),5)</f>
        <v>-0.01</v>
      </c>
    </row>
    <row r="85" spans="1:14" x14ac:dyDescent="0.25">
      <c r="A85" s="162"/>
      <c r="B85" s="162"/>
      <c r="C85" s="162"/>
      <c r="D85" s="162"/>
      <c r="E85" s="162" t="s">
        <v>212</v>
      </c>
      <c r="F85" s="162"/>
      <c r="G85" s="162"/>
      <c r="H85" s="163">
        <v>1282787.08</v>
      </c>
      <c r="I85" s="202"/>
      <c r="J85" s="163">
        <v>1535277.6</v>
      </c>
      <c r="K85" s="202"/>
      <c r="L85" s="163">
        <v>1430932.32</v>
      </c>
      <c r="M85" s="202"/>
      <c r="N85" s="163">
        <v>1569067.4</v>
      </c>
    </row>
    <row r="86" spans="1:14" x14ac:dyDescent="0.25">
      <c r="A86" s="162"/>
      <c r="B86" s="162"/>
      <c r="C86" s="162"/>
      <c r="D86" s="162"/>
      <c r="E86" s="162" t="s">
        <v>284</v>
      </c>
      <c r="F86" s="162"/>
      <c r="G86" s="162"/>
      <c r="H86" s="163">
        <v>145479.91</v>
      </c>
      <c r="I86" s="202"/>
      <c r="J86" s="163">
        <v>145479.91</v>
      </c>
      <c r="K86" s="202"/>
      <c r="L86" s="163">
        <v>145479.91</v>
      </c>
      <c r="M86" s="202"/>
      <c r="N86" s="163">
        <v>168542.58</v>
      </c>
    </row>
    <row r="87" spans="1:14" x14ac:dyDescent="0.25">
      <c r="A87" s="162"/>
      <c r="B87" s="162"/>
      <c r="C87" s="162"/>
      <c r="D87" s="162"/>
      <c r="E87" s="162" t="s">
        <v>213</v>
      </c>
      <c r="F87" s="162"/>
      <c r="G87" s="162"/>
      <c r="H87" s="163">
        <v>13412.2</v>
      </c>
      <c r="I87" s="202"/>
      <c r="J87" s="163">
        <v>10101.200000000001</v>
      </c>
      <c r="K87" s="202"/>
      <c r="L87" s="163">
        <v>10101.200000000001</v>
      </c>
      <c r="M87" s="202"/>
      <c r="N87" s="163">
        <v>9452.52</v>
      </c>
    </row>
    <row r="88" spans="1:14" x14ac:dyDescent="0.25">
      <c r="A88" s="162"/>
      <c r="B88" s="162"/>
      <c r="C88" s="162"/>
      <c r="D88" s="162"/>
      <c r="E88" s="162" t="s">
        <v>243</v>
      </c>
      <c r="F88" s="162"/>
      <c r="G88" s="162"/>
      <c r="H88" s="163">
        <v>26588.36</v>
      </c>
      <c r="I88" s="202"/>
      <c r="J88" s="163">
        <v>26588.36</v>
      </c>
      <c r="K88" s="202"/>
      <c r="L88" s="163">
        <v>26588.36</v>
      </c>
      <c r="M88" s="202"/>
      <c r="N88" s="163">
        <v>31552.35</v>
      </c>
    </row>
    <row r="89" spans="1:14" x14ac:dyDescent="0.25">
      <c r="A89" s="162"/>
      <c r="B89" s="162"/>
      <c r="C89" s="162"/>
      <c r="D89" s="162"/>
      <c r="E89" s="162" t="s">
        <v>214</v>
      </c>
      <c r="F89" s="162"/>
      <c r="G89" s="162"/>
      <c r="H89" s="163">
        <v>0</v>
      </c>
      <c r="I89" s="202"/>
      <c r="J89" s="163">
        <v>0</v>
      </c>
      <c r="K89" s="202"/>
      <c r="L89" s="163">
        <v>0</v>
      </c>
      <c r="M89" s="202"/>
      <c r="N89" s="163">
        <v>65468.160000000003</v>
      </c>
    </row>
    <row r="90" spans="1:14" x14ac:dyDescent="0.25">
      <c r="A90" s="162"/>
      <c r="B90" s="162"/>
      <c r="C90" s="162"/>
      <c r="D90" s="162"/>
      <c r="E90" s="162" t="s">
        <v>285</v>
      </c>
      <c r="F90" s="162"/>
      <c r="G90" s="162"/>
      <c r="H90" s="163"/>
      <c r="I90" s="202"/>
      <c r="J90" s="163"/>
      <c r="K90" s="202"/>
      <c r="L90" s="163"/>
      <c r="M90" s="202"/>
      <c r="N90" s="163"/>
    </row>
    <row r="91" spans="1:14" x14ac:dyDescent="0.25">
      <c r="A91" s="162"/>
      <c r="B91" s="162"/>
      <c r="C91" s="162"/>
      <c r="D91" s="162"/>
      <c r="E91" s="162"/>
      <c r="F91" s="162" t="s">
        <v>391</v>
      </c>
      <c r="G91" s="162"/>
      <c r="H91" s="163">
        <v>0</v>
      </c>
      <c r="I91" s="202"/>
      <c r="J91" s="163">
        <v>0</v>
      </c>
      <c r="K91" s="202"/>
      <c r="L91" s="163">
        <v>15724.61</v>
      </c>
      <c r="M91" s="202"/>
      <c r="N91" s="163">
        <v>0</v>
      </c>
    </row>
    <row r="92" spans="1:14" x14ac:dyDescent="0.25">
      <c r="A92" s="162"/>
      <c r="B92" s="162"/>
      <c r="C92" s="162"/>
      <c r="D92" s="162"/>
      <c r="E92" s="162"/>
      <c r="F92" s="162" t="s">
        <v>392</v>
      </c>
      <c r="G92" s="162"/>
      <c r="H92" s="163">
        <v>758.93</v>
      </c>
      <c r="I92" s="202"/>
      <c r="J92" s="163">
        <v>-47.05</v>
      </c>
      <c r="K92" s="202"/>
      <c r="L92" s="163">
        <v>667.28</v>
      </c>
      <c r="M92" s="202"/>
      <c r="N92" s="163">
        <v>0</v>
      </c>
    </row>
    <row r="93" spans="1:14" x14ac:dyDescent="0.25">
      <c r="A93" s="162"/>
      <c r="B93" s="162"/>
      <c r="C93" s="162"/>
      <c r="D93" s="162"/>
      <c r="E93" s="162"/>
      <c r="F93" s="162" t="s">
        <v>393</v>
      </c>
      <c r="G93" s="162"/>
      <c r="H93" s="163">
        <v>-3033.33</v>
      </c>
      <c r="I93" s="202"/>
      <c r="J93" s="163">
        <v>-28086.93</v>
      </c>
      <c r="K93" s="202"/>
      <c r="L93" s="163">
        <v>-32606.39</v>
      </c>
      <c r="M93" s="202"/>
      <c r="N93" s="163">
        <v>0</v>
      </c>
    </row>
    <row r="94" spans="1:14" x14ac:dyDescent="0.25">
      <c r="A94" s="162"/>
      <c r="B94" s="162"/>
      <c r="C94" s="162"/>
      <c r="D94" s="162"/>
      <c r="E94" s="162"/>
      <c r="F94" s="162" t="s">
        <v>394</v>
      </c>
      <c r="G94" s="162"/>
      <c r="H94" s="163">
        <v>0</v>
      </c>
      <c r="I94" s="202"/>
      <c r="J94" s="163">
        <v>0</v>
      </c>
      <c r="K94" s="202"/>
      <c r="L94" s="163">
        <v>-932.67</v>
      </c>
      <c r="M94" s="202"/>
      <c r="N94" s="163">
        <v>0</v>
      </c>
    </row>
    <row r="95" spans="1:14" x14ac:dyDescent="0.25">
      <c r="A95" s="162"/>
      <c r="B95" s="162"/>
      <c r="C95" s="162"/>
      <c r="D95" s="162"/>
      <c r="E95" s="162"/>
      <c r="F95" s="162" t="s">
        <v>395</v>
      </c>
      <c r="G95" s="162"/>
      <c r="H95" s="163">
        <v>0</v>
      </c>
      <c r="I95" s="202"/>
      <c r="J95" s="163">
        <v>0</v>
      </c>
      <c r="K95" s="202"/>
      <c r="L95" s="163">
        <v>932.67</v>
      </c>
      <c r="M95" s="202"/>
      <c r="N95" s="163">
        <v>0</v>
      </c>
    </row>
    <row r="96" spans="1:14" x14ac:dyDescent="0.25">
      <c r="A96" s="162"/>
      <c r="B96" s="162"/>
      <c r="C96" s="162"/>
      <c r="D96" s="162"/>
      <c r="E96" s="162"/>
      <c r="F96" s="162" t="s">
        <v>396</v>
      </c>
      <c r="G96" s="162"/>
      <c r="H96" s="163">
        <v>-200</v>
      </c>
      <c r="I96" s="202"/>
      <c r="J96" s="163">
        <v>-882.52</v>
      </c>
      <c r="K96" s="202"/>
      <c r="L96" s="163">
        <v>-191.72</v>
      </c>
      <c r="M96" s="202"/>
      <c r="N96" s="163">
        <v>0</v>
      </c>
    </row>
    <row r="97" spans="1:14" x14ac:dyDescent="0.25">
      <c r="A97" s="162"/>
      <c r="B97" s="162"/>
      <c r="C97" s="162"/>
      <c r="D97" s="162"/>
      <c r="E97" s="162"/>
      <c r="F97" s="162" t="s">
        <v>397</v>
      </c>
      <c r="G97" s="162"/>
      <c r="H97" s="163"/>
      <c r="I97" s="202"/>
      <c r="J97" s="163"/>
      <c r="K97" s="202"/>
      <c r="L97" s="163"/>
      <c r="M97" s="202"/>
      <c r="N97" s="163"/>
    </row>
    <row r="98" spans="1:14" x14ac:dyDescent="0.25">
      <c r="A98" s="162"/>
      <c r="B98" s="162"/>
      <c r="C98" s="162"/>
      <c r="D98" s="162"/>
      <c r="E98" s="162"/>
      <c r="F98" s="162"/>
      <c r="G98" s="162" t="s">
        <v>398</v>
      </c>
      <c r="H98" s="163">
        <v>0</v>
      </c>
      <c r="I98" s="202"/>
      <c r="J98" s="163">
        <v>17.760000000000002</v>
      </c>
      <c r="K98" s="202"/>
      <c r="L98" s="163">
        <v>102.46</v>
      </c>
      <c r="M98" s="202"/>
      <c r="N98" s="163">
        <v>0</v>
      </c>
    </row>
    <row r="99" spans="1:14" x14ac:dyDescent="0.25">
      <c r="A99" s="162"/>
      <c r="B99" s="162"/>
      <c r="C99" s="162"/>
      <c r="D99" s="162"/>
      <c r="E99" s="162"/>
      <c r="F99" s="162"/>
      <c r="G99" s="162" t="s">
        <v>399</v>
      </c>
      <c r="H99" s="163">
        <v>303.37</v>
      </c>
      <c r="I99" s="202"/>
      <c r="J99" s="163">
        <v>-58.24</v>
      </c>
      <c r="K99" s="202"/>
      <c r="L99" s="163">
        <v>197.23</v>
      </c>
      <c r="M99" s="202"/>
      <c r="N99" s="163">
        <v>0</v>
      </c>
    </row>
    <row r="100" spans="1:14" x14ac:dyDescent="0.25">
      <c r="A100" s="162"/>
      <c r="B100" s="162"/>
      <c r="C100" s="162"/>
      <c r="D100" s="162"/>
      <c r="E100" s="162"/>
      <c r="F100" s="162"/>
      <c r="G100" s="162" t="s">
        <v>400</v>
      </c>
      <c r="H100" s="163">
        <v>77.05</v>
      </c>
      <c r="I100" s="202"/>
      <c r="J100" s="163">
        <v>-608.24</v>
      </c>
      <c r="K100" s="202"/>
      <c r="L100" s="163">
        <v>-647.6</v>
      </c>
      <c r="M100" s="202"/>
      <c r="N100" s="163">
        <v>0</v>
      </c>
    </row>
    <row r="101" spans="1:14" x14ac:dyDescent="0.25">
      <c r="A101" s="162"/>
      <c r="B101" s="162"/>
      <c r="C101" s="162"/>
      <c r="D101" s="162"/>
      <c r="E101" s="162"/>
      <c r="F101" s="162"/>
      <c r="G101" s="162" t="s">
        <v>401</v>
      </c>
      <c r="H101" s="163">
        <v>100.58</v>
      </c>
      <c r="I101" s="202"/>
      <c r="J101" s="163">
        <v>-17.68</v>
      </c>
      <c r="K101" s="202"/>
      <c r="L101" s="163">
        <v>0.71</v>
      </c>
      <c r="M101" s="202"/>
      <c r="N101" s="163">
        <v>0</v>
      </c>
    </row>
    <row r="102" spans="1:14" x14ac:dyDescent="0.25">
      <c r="A102" s="162"/>
      <c r="B102" s="162"/>
      <c r="C102" s="162"/>
      <c r="D102" s="162"/>
      <c r="E102" s="162"/>
      <c r="F102" s="162"/>
      <c r="G102" s="162" t="s">
        <v>402</v>
      </c>
      <c r="H102" s="163">
        <v>0.81</v>
      </c>
      <c r="I102" s="202"/>
      <c r="J102" s="163">
        <v>-17.16</v>
      </c>
      <c r="K102" s="202"/>
      <c r="L102" s="163">
        <v>-16.260000000000002</v>
      </c>
      <c r="M102" s="202"/>
      <c r="N102" s="163">
        <v>0</v>
      </c>
    </row>
    <row r="103" spans="1:14" x14ac:dyDescent="0.25">
      <c r="A103" s="162"/>
      <c r="B103" s="162"/>
      <c r="C103" s="162"/>
      <c r="D103" s="162"/>
      <c r="E103" s="162"/>
      <c r="F103" s="162"/>
      <c r="G103" s="162" t="s">
        <v>403</v>
      </c>
      <c r="H103" s="163">
        <v>420.27</v>
      </c>
      <c r="I103" s="202"/>
      <c r="J103" s="163">
        <v>661.92</v>
      </c>
      <c r="K103" s="202"/>
      <c r="L103" s="163">
        <v>1025.4000000000001</v>
      </c>
      <c r="M103" s="202"/>
      <c r="N103" s="163">
        <v>0</v>
      </c>
    </row>
    <row r="104" spans="1:14" x14ac:dyDescent="0.25">
      <c r="A104" s="162"/>
      <c r="B104" s="162"/>
      <c r="C104" s="162"/>
      <c r="D104" s="162"/>
      <c r="E104" s="162"/>
      <c r="F104" s="162"/>
      <c r="G104" s="162" t="s">
        <v>404</v>
      </c>
      <c r="H104" s="163">
        <v>79.44</v>
      </c>
      <c r="I104" s="202"/>
      <c r="J104" s="163">
        <v>103.74</v>
      </c>
      <c r="K104" s="202"/>
      <c r="L104" s="163">
        <v>161.88</v>
      </c>
      <c r="M104" s="202"/>
      <c r="N104" s="163">
        <v>0</v>
      </c>
    </row>
    <row r="105" spans="1:14" x14ac:dyDescent="0.25">
      <c r="A105" s="162"/>
      <c r="B105" s="162"/>
      <c r="C105" s="162"/>
      <c r="D105" s="162"/>
      <c r="E105" s="162"/>
      <c r="F105" s="162"/>
      <c r="G105" s="162" t="s">
        <v>405</v>
      </c>
      <c r="H105" s="163">
        <v>7.56</v>
      </c>
      <c r="I105" s="202"/>
      <c r="J105" s="163">
        <v>12.15</v>
      </c>
      <c r="K105" s="202"/>
      <c r="L105" s="163">
        <v>20.34</v>
      </c>
      <c r="M105" s="202"/>
      <c r="N105" s="163">
        <v>0</v>
      </c>
    </row>
    <row r="106" spans="1:14" ht="15.75" thickBot="1" x14ac:dyDescent="0.3">
      <c r="A106" s="162"/>
      <c r="B106" s="162"/>
      <c r="C106" s="162"/>
      <c r="D106" s="162"/>
      <c r="E106" s="162"/>
      <c r="F106" s="162"/>
      <c r="G106" s="162" t="s">
        <v>406</v>
      </c>
      <c r="H106" s="203">
        <v>79.03</v>
      </c>
      <c r="I106" s="202"/>
      <c r="J106" s="203">
        <v>-23.35</v>
      </c>
      <c r="K106" s="202"/>
      <c r="L106" s="203">
        <v>62.06</v>
      </c>
      <c r="M106" s="202"/>
      <c r="N106" s="203">
        <v>0</v>
      </c>
    </row>
    <row r="107" spans="1:14" x14ac:dyDescent="0.25">
      <c r="A107" s="162"/>
      <c r="B107" s="162"/>
      <c r="C107" s="162"/>
      <c r="D107" s="162"/>
      <c r="E107" s="162"/>
      <c r="F107" s="162" t="s">
        <v>407</v>
      </c>
      <c r="G107" s="162"/>
      <c r="H107" s="163">
        <f>ROUND(SUM(H97:H106),5)</f>
        <v>1068.1099999999999</v>
      </c>
      <c r="I107" s="202"/>
      <c r="J107" s="163">
        <f>ROUND(SUM(J97:J106),5)</f>
        <v>70.900000000000006</v>
      </c>
      <c r="K107" s="202"/>
      <c r="L107" s="163">
        <f>ROUND(SUM(L97:L106),5)</f>
        <v>906.22</v>
      </c>
      <c r="M107" s="202"/>
      <c r="N107" s="163">
        <f>ROUND(SUM(N97:N106),5)</f>
        <v>0</v>
      </c>
    </row>
    <row r="108" spans="1:14" x14ac:dyDescent="0.25">
      <c r="A108" s="162"/>
      <c r="B108" s="162"/>
      <c r="C108" s="162"/>
      <c r="D108" s="162"/>
      <c r="E108" s="162"/>
      <c r="F108" s="162" t="s">
        <v>408</v>
      </c>
      <c r="G108" s="162"/>
      <c r="H108" s="163"/>
      <c r="I108" s="202"/>
      <c r="J108" s="163"/>
      <c r="K108" s="202"/>
      <c r="L108" s="163"/>
      <c r="M108" s="202"/>
      <c r="N108" s="163"/>
    </row>
    <row r="109" spans="1:14" x14ac:dyDescent="0.25">
      <c r="A109" s="162"/>
      <c r="B109" s="162"/>
      <c r="C109" s="162"/>
      <c r="D109" s="162"/>
      <c r="E109" s="162"/>
      <c r="F109" s="162"/>
      <c r="G109" s="162" t="s">
        <v>468</v>
      </c>
      <c r="H109" s="163">
        <v>0</v>
      </c>
      <c r="I109" s="202"/>
      <c r="J109" s="163">
        <v>0</v>
      </c>
      <c r="K109" s="202"/>
      <c r="L109" s="163">
        <v>0</v>
      </c>
      <c r="M109" s="202"/>
      <c r="N109" s="163">
        <v>-187.69</v>
      </c>
    </row>
    <row r="110" spans="1:14" x14ac:dyDescent="0.25">
      <c r="A110" s="162"/>
      <c r="B110" s="162"/>
      <c r="C110" s="162"/>
      <c r="D110" s="162"/>
      <c r="E110" s="162"/>
      <c r="F110" s="162"/>
      <c r="G110" s="162" t="s">
        <v>469</v>
      </c>
      <c r="H110" s="163">
        <v>0</v>
      </c>
      <c r="I110" s="202"/>
      <c r="J110" s="163">
        <v>0</v>
      </c>
      <c r="K110" s="202"/>
      <c r="L110" s="163">
        <v>0</v>
      </c>
      <c r="M110" s="202"/>
      <c r="N110" s="163">
        <v>-136.24</v>
      </c>
    </row>
    <row r="111" spans="1:14" x14ac:dyDescent="0.25">
      <c r="A111" s="162"/>
      <c r="B111" s="162"/>
      <c r="C111" s="162"/>
      <c r="D111" s="162"/>
      <c r="E111" s="162"/>
      <c r="F111" s="162"/>
      <c r="G111" s="162" t="s">
        <v>470</v>
      </c>
      <c r="H111" s="163">
        <v>0</v>
      </c>
      <c r="I111" s="202"/>
      <c r="J111" s="163">
        <v>0</v>
      </c>
      <c r="K111" s="202"/>
      <c r="L111" s="163">
        <v>0</v>
      </c>
      <c r="M111" s="202"/>
      <c r="N111" s="163">
        <v>-29</v>
      </c>
    </row>
    <row r="112" spans="1:14" x14ac:dyDescent="0.25">
      <c r="A112" s="162"/>
      <c r="B112" s="162"/>
      <c r="C112" s="162"/>
      <c r="D112" s="162"/>
      <c r="E112" s="162"/>
      <c r="F112" s="162"/>
      <c r="G112" s="162" t="s">
        <v>409</v>
      </c>
      <c r="H112" s="163">
        <v>-0.27</v>
      </c>
      <c r="I112" s="202"/>
      <c r="J112" s="163">
        <v>846.18</v>
      </c>
      <c r="K112" s="202"/>
      <c r="L112" s="163">
        <v>-0.27</v>
      </c>
      <c r="M112" s="202"/>
      <c r="N112" s="163">
        <v>-2.2000000000000002</v>
      </c>
    </row>
    <row r="113" spans="1:14" ht="15.75" thickBot="1" x14ac:dyDescent="0.3">
      <c r="A113" s="162"/>
      <c r="B113" s="162"/>
      <c r="C113" s="162"/>
      <c r="D113" s="162"/>
      <c r="E113" s="162"/>
      <c r="F113" s="162"/>
      <c r="G113" s="162" t="s">
        <v>410</v>
      </c>
      <c r="H113" s="163">
        <v>-472.95</v>
      </c>
      <c r="I113" s="202"/>
      <c r="J113" s="163">
        <v>1127.6099999999999</v>
      </c>
      <c r="K113" s="202"/>
      <c r="L113" s="163">
        <v>-472.95</v>
      </c>
      <c r="M113" s="202"/>
      <c r="N113" s="163">
        <v>-4.16</v>
      </c>
    </row>
    <row r="114" spans="1:14" ht="15.75" thickBot="1" x14ac:dyDescent="0.3">
      <c r="A114" s="162"/>
      <c r="B114" s="162"/>
      <c r="C114" s="162"/>
      <c r="D114" s="162"/>
      <c r="E114" s="162"/>
      <c r="F114" s="162" t="s">
        <v>411</v>
      </c>
      <c r="G114" s="162"/>
      <c r="H114" s="204">
        <f>ROUND(SUM(H108:H113),5)</f>
        <v>-473.22</v>
      </c>
      <c r="I114" s="202"/>
      <c r="J114" s="204">
        <f>ROUND(SUM(J108:J113),5)</f>
        <v>1973.79</v>
      </c>
      <c r="K114" s="202"/>
      <c r="L114" s="204">
        <f>ROUND(SUM(L108:L113),5)</f>
        <v>-473.22</v>
      </c>
      <c r="M114" s="202"/>
      <c r="N114" s="204">
        <f>ROUND(SUM(N108:N113),5)</f>
        <v>-359.29</v>
      </c>
    </row>
    <row r="115" spans="1:14" x14ac:dyDescent="0.25">
      <c r="A115" s="162"/>
      <c r="B115" s="162"/>
      <c r="C115" s="162"/>
      <c r="D115" s="162"/>
      <c r="E115" s="162" t="s">
        <v>412</v>
      </c>
      <c r="F115" s="162"/>
      <c r="G115" s="162"/>
      <c r="H115" s="163">
        <f>ROUND(SUM(H90:H96)+H107+H114,5)</f>
        <v>-1879.51</v>
      </c>
      <c r="I115" s="202"/>
      <c r="J115" s="163">
        <f>ROUND(SUM(J90:J96)+J107+J114,5)</f>
        <v>-26971.81</v>
      </c>
      <c r="K115" s="202"/>
      <c r="L115" s="163">
        <f>ROUND(SUM(L90:L96)+L107+L114,5)</f>
        <v>-15973.22</v>
      </c>
      <c r="M115" s="202"/>
      <c r="N115" s="163">
        <f>ROUND(SUM(N90:N96)+N107+N114,5)</f>
        <v>-359.29</v>
      </c>
    </row>
    <row r="116" spans="1:14" x14ac:dyDescent="0.25">
      <c r="A116" s="162"/>
      <c r="B116" s="162"/>
      <c r="C116" s="162"/>
      <c r="D116" s="162"/>
      <c r="E116" s="162" t="s">
        <v>286</v>
      </c>
      <c r="F116" s="162"/>
      <c r="G116" s="162"/>
      <c r="H116" s="163"/>
      <c r="I116" s="202"/>
      <c r="J116" s="163"/>
      <c r="K116" s="202"/>
      <c r="L116" s="163"/>
      <c r="M116" s="202"/>
      <c r="N116" s="163"/>
    </row>
    <row r="117" spans="1:14" x14ac:dyDescent="0.25">
      <c r="A117" s="162"/>
      <c r="B117" s="162"/>
      <c r="C117" s="162"/>
      <c r="D117" s="162"/>
      <c r="E117" s="162"/>
      <c r="F117" s="162" t="s">
        <v>413</v>
      </c>
      <c r="G117" s="162"/>
      <c r="H117" s="163">
        <v>10889.55</v>
      </c>
      <c r="I117" s="202"/>
      <c r="J117" s="163">
        <v>0</v>
      </c>
      <c r="K117" s="202"/>
      <c r="L117" s="163">
        <v>37499.99</v>
      </c>
      <c r="M117" s="202"/>
      <c r="N117" s="163">
        <v>24999.98</v>
      </c>
    </row>
    <row r="118" spans="1:14" x14ac:dyDescent="0.25">
      <c r="A118" s="162"/>
      <c r="B118" s="162"/>
      <c r="C118" s="162"/>
      <c r="D118" s="162"/>
      <c r="E118" s="162"/>
      <c r="F118" s="162" t="s">
        <v>471</v>
      </c>
      <c r="G118" s="162"/>
      <c r="H118" s="163">
        <v>0</v>
      </c>
      <c r="I118" s="202"/>
      <c r="J118" s="163">
        <v>0</v>
      </c>
      <c r="K118" s="202"/>
      <c r="L118" s="163">
        <v>0</v>
      </c>
      <c r="M118" s="202"/>
      <c r="N118" s="163">
        <v>92830</v>
      </c>
    </row>
    <row r="119" spans="1:14" x14ac:dyDescent="0.25">
      <c r="A119" s="162"/>
      <c r="B119" s="162"/>
      <c r="C119" s="162"/>
      <c r="D119" s="162"/>
      <c r="E119" s="162"/>
      <c r="F119" s="162" t="s">
        <v>454</v>
      </c>
      <c r="G119" s="162"/>
      <c r="H119" s="163">
        <v>0</v>
      </c>
      <c r="I119" s="202"/>
      <c r="J119" s="163">
        <v>0</v>
      </c>
      <c r="K119" s="202"/>
      <c r="L119" s="163">
        <v>3000</v>
      </c>
      <c r="M119" s="202"/>
      <c r="N119" s="163">
        <v>0</v>
      </c>
    </row>
    <row r="120" spans="1:14" x14ac:dyDescent="0.25">
      <c r="A120" s="162"/>
      <c r="B120" s="162"/>
      <c r="C120" s="162"/>
      <c r="D120" s="162"/>
      <c r="E120" s="162"/>
      <c r="F120" s="162" t="s">
        <v>414</v>
      </c>
      <c r="G120" s="162"/>
      <c r="H120" s="163">
        <v>11548.61</v>
      </c>
      <c r="I120" s="202"/>
      <c r="J120" s="163">
        <v>12722.36</v>
      </c>
      <c r="K120" s="202"/>
      <c r="L120" s="163">
        <v>13759.12</v>
      </c>
      <c r="M120" s="202"/>
      <c r="N120" s="163">
        <v>0</v>
      </c>
    </row>
    <row r="121" spans="1:14" x14ac:dyDescent="0.25">
      <c r="A121" s="162"/>
      <c r="B121" s="162"/>
      <c r="C121" s="162"/>
      <c r="D121" s="162"/>
      <c r="E121" s="162"/>
      <c r="F121" s="162" t="s">
        <v>415</v>
      </c>
      <c r="G121" s="162"/>
      <c r="H121" s="163">
        <v>11516.6</v>
      </c>
      <c r="I121" s="202"/>
      <c r="J121" s="163">
        <v>12146.6</v>
      </c>
      <c r="K121" s="202"/>
      <c r="L121" s="163">
        <v>12176.6</v>
      </c>
      <c r="M121" s="202"/>
      <c r="N121" s="163">
        <v>12176.6</v>
      </c>
    </row>
    <row r="122" spans="1:14" x14ac:dyDescent="0.25">
      <c r="A122" s="162"/>
      <c r="B122" s="162"/>
      <c r="C122" s="162"/>
      <c r="D122" s="162"/>
      <c r="E122" s="162"/>
      <c r="F122" s="162" t="s">
        <v>416</v>
      </c>
      <c r="G122" s="162"/>
      <c r="H122" s="163">
        <v>7788.53</v>
      </c>
      <c r="I122" s="202"/>
      <c r="J122" s="163">
        <v>8448.5300000000007</v>
      </c>
      <c r="K122" s="202"/>
      <c r="L122" s="163">
        <v>8448.5300000000007</v>
      </c>
      <c r="M122" s="202"/>
      <c r="N122" s="163">
        <v>6476.53</v>
      </c>
    </row>
    <row r="123" spans="1:14" x14ac:dyDescent="0.25">
      <c r="A123" s="162"/>
      <c r="B123" s="162"/>
      <c r="C123" s="162"/>
      <c r="D123" s="162"/>
      <c r="E123" s="162"/>
      <c r="F123" s="162" t="s">
        <v>417</v>
      </c>
      <c r="G123" s="162"/>
      <c r="H123" s="163">
        <v>3239.27</v>
      </c>
      <c r="I123" s="202"/>
      <c r="J123" s="163">
        <v>4049.27</v>
      </c>
      <c r="K123" s="202"/>
      <c r="L123" s="163">
        <v>4079.27</v>
      </c>
      <c r="M123" s="202"/>
      <c r="N123" s="163">
        <v>4259.2700000000004</v>
      </c>
    </row>
    <row r="124" spans="1:14" x14ac:dyDescent="0.25">
      <c r="A124" s="162"/>
      <c r="B124" s="162"/>
      <c r="C124" s="162"/>
      <c r="D124" s="162"/>
      <c r="E124" s="162"/>
      <c r="F124" s="162" t="s">
        <v>418</v>
      </c>
      <c r="G124" s="162"/>
      <c r="H124" s="163">
        <v>3560</v>
      </c>
      <c r="I124" s="202"/>
      <c r="J124" s="163">
        <v>4040</v>
      </c>
      <c r="K124" s="202"/>
      <c r="L124" s="163">
        <v>4070</v>
      </c>
      <c r="M124" s="202"/>
      <c r="N124" s="163">
        <v>4415</v>
      </c>
    </row>
    <row r="125" spans="1:14" x14ac:dyDescent="0.25">
      <c r="A125" s="162"/>
      <c r="B125" s="162"/>
      <c r="C125" s="162"/>
      <c r="D125" s="162"/>
      <c r="E125" s="162"/>
      <c r="F125" s="162" t="s">
        <v>419</v>
      </c>
      <c r="G125" s="162"/>
      <c r="H125" s="163">
        <v>3200</v>
      </c>
      <c r="I125" s="202"/>
      <c r="J125" s="163">
        <v>3830</v>
      </c>
      <c r="K125" s="202"/>
      <c r="L125" s="163">
        <v>3890</v>
      </c>
      <c r="M125" s="202"/>
      <c r="N125" s="163">
        <v>3950</v>
      </c>
    </row>
    <row r="126" spans="1:14" ht="15.75" thickBot="1" x14ac:dyDescent="0.3">
      <c r="A126" s="162"/>
      <c r="B126" s="162"/>
      <c r="C126" s="162"/>
      <c r="D126" s="162"/>
      <c r="E126" s="162"/>
      <c r="F126" s="162" t="s">
        <v>420</v>
      </c>
      <c r="G126" s="162"/>
      <c r="H126" s="163">
        <v>3120</v>
      </c>
      <c r="I126" s="202"/>
      <c r="J126" s="163">
        <v>3690</v>
      </c>
      <c r="K126" s="202"/>
      <c r="L126" s="163">
        <v>3780</v>
      </c>
      <c r="M126" s="202"/>
      <c r="N126" s="163">
        <v>3810</v>
      </c>
    </row>
    <row r="127" spans="1:14" ht="15.75" thickBot="1" x14ac:dyDescent="0.3">
      <c r="A127" s="162"/>
      <c r="B127" s="162"/>
      <c r="C127" s="162"/>
      <c r="D127" s="162"/>
      <c r="E127" s="162" t="s">
        <v>421</v>
      </c>
      <c r="F127" s="162"/>
      <c r="G127" s="162"/>
      <c r="H127" s="205">
        <f>ROUND(SUM(H116:H126),5)</f>
        <v>54862.559999999998</v>
      </c>
      <c r="I127" s="202"/>
      <c r="J127" s="205">
        <f>ROUND(SUM(J116:J126),5)</f>
        <v>48926.76</v>
      </c>
      <c r="K127" s="202"/>
      <c r="L127" s="205">
        <f>ROUND(SUM(L116:L126),5)</f>
        <v>90703.51</v>
      </c>
      <c r="M127" s="202"/>
      <c r="N127" s="205">
        <f>ROUND(SUM(N116:N126),5)</f>
        <v>152917.38</v>
      </c>
    </row>
    <row r="128" spans="1:14" ht="15.75" thickBot="1" x14ac:dyDescent="0.3">
      <c r="A128" s="162"/>
      <c r="B128" s="162"/>
      <c r="C128" s="162"/>
      <c r="D128" s="162" t="s">
        <v>287</v>
      </c>
      <c r="E128" s="162"/>
      <c r="F128" s="162"/>
      <c r="G128" s="162"/>
      <c r="H128" s="204">
        <f>ROUND(H80+SUM(H84:H89)+H115+H127,5)</f>
        <v>1550438.59</v>
      </c>
      <c r="I128" s="202"/>
      <c r="J128" s="204">
        <f>ROUND(J80+SUM(J84:J89)+J115+J127,5)</f>
        <v>1739402.01</v>
      </c>
      <c r="K128" s="202"/>
      <c r="L128" s="204">
        <f>ROUND(L80+SUM(L84:L89)+L115+L127,5)</f>
        <v>1687832.07</v>
      </c>
      <c r="M128" s="202"/>
      <c r="N128" s="204">
        <f>ROUND(N80+SUM(N84:N89)+N115+N127,5)</f>
        <v>1996641.09</v>
      </c>
    </row>
    <row r="129" spans="1:15" x14ac:dyDescent="0.25">
      <c r="A129" s="162"/>
      <c r="B129" s="162"/>
      <c r="C129" s="162" t="s">
        <v>288</v>
      </c>
      <c r="D129" s="162"/>
      <c r="E129" s="162"/>
      <c r="F129" s="162"/>
      <c r="G129" s="162"/>
      <c r="H129" s="163">
        <f>ROUND(H72+H75+H79+H128,5)</f>
        <v>1968115.75</v>
      </c>
      <c r="I129" s="202"/>
      <c r="J129" s="163">
        <f>ROUND(J72+J75+J79+J128,5)</f>
        <v>2785873.29</v>
      </c>
      <c r="K129" s="202"/>
      <c r="L129" s="163">
        <f>ROUND(L72+L75+L79+L128,5)</f>
        <v>3061962.47</v>
      </c>
      <c r="M129" s="202"/>
      <c r="N129" s="163">
        <f>ROUND(N72+N75+N79+N128,5)</f>
        <v>2155771.06</v>
      </c>
    </row>
    <row r="130" spans="1:15" x14ac:dyDescent="0.25">
      <c r="A130" s="162"/>
      <c r="B130" s="162"/>
      <c r="C130" s="162" t="s">
        <v>289</v>
      </c>
      <c r="D130" s="162"/>
      <c r="E130" s="162"/>
      <c r="F130" s="162"/>
      <c r="G130" s="162"/>
      <c r="H130" s="163"/>
      <c r="I130" s="202"/>
      <c r="J130" s="163"/>
      <c r="K130" s="202"/>
      <c r="L130" s="163"/>
      <c r="M130" s="202"/>
      <c r="N130" s="163"/>
    </row>
    <row r="131" spans="1:15" x14ac:dyDescent="0.25">
      <c r="A131" s="162"/>
      <c r="B131" s="162"/>
      <c r="C131" s="162"/>
      <c r="D131" s="162" t="s">
        <v>233</v>
      </c>
      <c r="E131" s="162"/>
      <c r="F131" s="162"/>
      <c r="G131" s="162"/>
      <c r="H131" s="163">
        <v>925041.28</v>
      </c>
      <c r="I131" s="202"/>
      <c r="J131" s="163">
        <v>883621.51</v>
      </c>
      <c r="K131" s="202"/>
      <c r="L131" s="163">
        <v>842201.74</v>
      </c>
      <c r="M131" s="202"/>
      <c r="N131" s="163">
        <v>800781.97</v>
      </c>
    </row>
    <row r="132" spans="1:15" x14ac:dyDescent="0.25">
      <c r="A132" s="162"/>
      <c r="B132" s="162"/>
      <c r="C132" s="162"/>
      <c r="D132" s="162" t="s">
        <v>234</v>
      </c>
      <c r="E132" s="162"/>
      <c r="F132" s="162"/>
      <c r="G132" s="162"/>
      <c r="H132" s="163">
        <v>241647.78</v>
      </c>
      <c r="I132" s="202"/>
      <c r="J132" s="163">
        <v>218337.37</v>
      </c>
      <c r="K132" s="202"/>
      <c r="L132" s="163">
        <v>194841.11</v>
      </c>
      <c r="M132" s="202"/>
      <c r="N132" s="163">
        <v>171157.52</v>
      </c>
    </row>
    <row r="133" spans="1:15" x14ac:dyDescent="0.25">
      <c r="A133" s="162"/>
      <c r="B133" s="162"/>
      <c r="C133" s="162"/>
      <c r="D133" s="162" t="s">
        <v>235</v>
      </c>
      <c r="E133" s="162"/>
      <c r="F133" s="162"/>
      <c r="G133" s="162"/>
      <c r="H133" s="163">
        <v>23874.720000000001</v>
      </c>
      <c r="I133" s="202"/>
      <c r="J133" s="163">
        <v>14975.87</v>
      </c>
      <c r="K133" s="202"/>
      <c r="L133" s="163">
        <v>6012.12</v>
      </c>
      <c r="M133" s="202"/>
      <c r="N133" s="163">
        <v>14.54</v>
      </c>
    </row>
    <row r="134" spans="1:15" x14ac:dyDescent="0.25">
      <c r="A134" s="162"/>
      <c r="B134" s="162"/>
      <c r="C134" s="162"/>
      <c r="D134" s="162" t="s">
        <v>290</v>
      </c>
      <c r="E134" s="162"/>
      <c r="F134" s="162"/>
      <c r="G134" s="162"/>
      <c r="H134" s="163">
        <v>46276.65</v>
      </c>
      <c r="I134" s="202"/>
      <c r="J134" s="163">
        <v>39416.519999999997</v>
      </c>
      <c r="K134" s="202"/>
      <c r="L134" s="163">
        <v>32556.39</v>
      </c>
      <c r="M134" s="202"/>
      <c r="N134" s="163">
        <v>25696.26</v>
      </c>
      <c r="O134" s="388">
        <f>+N134+N133+N132+N131</f>
        <v>997650.28999999992</v>
      </c>
    </row>
    <row r="135" spans="1:15" ht="15.75" thickBot="1" x14ac:dyDescent="0.3">
      <c r="A135" s="162"/>
      <c r="B135" s="162"/>
      <c r="C135" s="162"/>
      <c r="D135" s="162" t="s">
        <v>291</v>
      </c>
      <c r="E135" s="162"/>
      <c r="F135" s="162"/>
      <c r="G135" s="162"/>
      <c r="H135" s="163">
        <v>11945203.5</v>
      </c>
      <c r="I135" s="202"/>
      <c r="J135" s="163">
        <v>23928272.780000001</v>
      </c>
      <c r="K135" s="202"/>
      <c r="L135" s="163">
        <v>23810487</v>
      </c>
      <c r="M135" s="202"/>
      <c r="N135" s="163">
        <v>23732137.73</v>
      </c>
    </row>
    <row r="136" spans="1:15" ht="15.75" thickBot="1" x14ac:dyDescent="0.3">
      <c r="A136" s="162"/>
      <c r="B136" s="162"/>
      <c r="C136" s="162" t="s">
        <v>292</v>
      </c>
      <c r="D136" s="162"/>
      <c r="E136" s="162"/>
      <c r="F136" s="162"/>
      <c r="G136" s="162"/>
      <c r="H136" s="204">
        <f>ROUND(SUM(H130:H135),5)</f>
        <v>13182043.93</v>
      </c>
      <c r="I136" s="202"/>
      <c r="J136" s="204">
        <f>ROUND(SUM(J130:J135),5)</f>
        <v>25084624.050000001</v>
      </c>
      <c r="K136" s="202"/>
      <c r="L136" s="204">
        <f>ROUND(SUM(L130:L135),5)</f>
        <v>24886098.359999999</v>
      </c>
      <c r="M136" s="202"/>
      <c r="N136" s="204">
        <f>ROUND(SUM(N130:N135),5)</f>
        <v>24729788.02</v>
      </c>
    </row>
    <row r="137" spans="1:15" x14ac:dyDescent="0.25">
      <c r="A137" s="162"/>
      <c r="B137" s="162" t="s">
        <v>293</v>
      </c>
      <c r="C137" s="162"/>
      <c r="D137" s="162"/>
      <c r="E137" s="162"/>
      <c r="F137" s="162"/>
      <c r="G137" s="162"/>
      <c r="H137" s="163">
        <f>ROUND(H71+H129+H136,5)</f>
        <v>15150159.68</v>
      </c>
      <c r="I137" s="202"/>
      <c r="J137" s="163">
        <f>ROUND(J71+J129+J136,5)</f>
        <v>27870497.34</v>
      </c>
      <c r="K137" s="202"/>
      <c r="L137" s="163">
        <f>ROUND(L71+L129+L136,5)</f>
        <v>27948060.829999998</v>
      </c>
      <c r="M137" s="202"/>
      <c r="N137" s="163">
        <f>ROUND(N71+N129+N136,5)</f>
        <v>26885559.079999998</v>
      </c>
    </row>
    <row r="138" spans="1:15" x14ac:dyDescent="0.25">
      <c r="A138" s="162"/>
      <c r="B138" s="162" t="s">
        <v>125</v>
      </c>
      <c r="C138" s="162"/>
      <c r="D138" s="162"/>
      <c r="E138" s="162"/>
      <c r="F138" s="162"/>
      <c r="G138" s="162"/>
      <c r="H138" s="163"/>
      <c r="I138" s="202"/>
      <c r="J138" s="163"/>
      <c r="K138" s="202"/>
      <c r="L138" s="163"/>
      <c r="M138" s="202"/>
      <c r="N138" s="163"/>
    </row>
    <row r="139" spans="1:15" x14ac:dyDescent="0.25">
      <c r="A139" s="162"/>
      <c r="B139" s="162"/>
      <c r="C139" s="162" t="s">
        <v>294</v>
      </c>
      <c r="D139" s="162"/>
      <c r="E139" s="162"/>
      <c r="F139" s="162"/>
      <c r="G139" s="162"/>
      <c r="H139" s="163">
        <v>-288209</v>
      </c>
      <c r="I139" s="202"/>
      <c r="J139" s="163">
        <v>-288209</v>
      </c>
      <c r="K139" s="202"/>
      <c r="L139" s="163">
        <v>-288209</v>
      </c>
      <c r="M139" s="202"/>
      <c r="N139" s="163">
        <v>-288209</v>
      </c>
    </row>
    <row r="140" spans="1:15" x14ac:dyDescent="0.25">
      <c r="A140" s="162"/>
      <c r="B140" s="162"/>
      <c r="C140" s="162" t="s">
        <v>295</v>
      </c>
      <c r="D140" s="162"/>
      <c r="E140" s="162"/>
      <c r="F140" s="162"/>
      <c r="G140" s="162"/>
      <c r="H140" s="163">
        <v>14684107.32</v>
      </c>
      <c r="I140" s="202"/>
      <c r="J140" s="163">
        <v>14684107.32</v>
      </c>
      <c r="K140" s="202"/>
      <c r="L140" s="163">
        <v>14684107.32</v>
      </c>
      <c r="M140" s="202"/>
      <c r="N140" s="163">
        <v>14684107.32</v>
      </c>
    </row>
    <row r="141" spans="1:15" x14ac:dyDescent="0.25">
      <c r="A141" s="162"/>
      <c r="B141" s="162"/>
      <c r="C141" s="162" t="s">
        <v>241</v>
      </c>
      <c r="D141" s="162"/>
      <c r="E141" s="162"/>
      <c r="F141" s="162"/>
      <c r="G141" s="162"/>
      <c r="H141" s="163"/>
      <c r="I141" s="202"/>
      <c r="J141" s="163"/>
      <c r="K141" s="202"/>
      <c r="L141" s="163"/>
      <c r="M141" s="202"/>
      <c r="N141" s="163"/>
    </row>
    <row r="142" spans="1:15" x14ac:dyDescent="0.25">
      <c r="A142" s="162"/>
      <c r="B142" s="162"/>
      <c r="C142" s="162"/>
      <c r="D142" s="162" t="s">
        <v>422</v>
      </c>
      <c r="E142" s="162"/>
      <c r="F142" s="162"/>
      <c r="G142" s="162"/>
      <c r="H142" s="163">
        <v>18716.43</v>
      </c>
      <c r="I142" s="202"/>
      <c r="J142" s="163">
        <v>18716.43</v>
      </c>
      <c r="K142" s="202"/>
      <c r="L142" s="163">
        <v>18716.43</v>
      </c>
      <c r="M142" s="202"/>
      <c r="N142" s="163">
        <v>18716.43</v>
      </c>
    </row>
    <row r="143" spans="1:15" x14ac:dyDescent="0.25">
      <c r="A143" s="162"/>
      <c r="B143" s="162"/>
      <c r="C143" s="162"/>
      <c r="D143" s="162" t="s">
        <v>423</v>
      </c>
      <c r="E143" s="162"/>
      <c r="F143" s="162"/>
      <c r="G143" s="162"/>
      <c r="H143" s="163">
        <v>9808.7000000000007</v>
      </c>
      <c r="I143" s="202"/>
      <c r="J143" s="163">
        <v>14808.7</v>
      </c>
      <c r="K143" s="202"/>
      <c r="L143" s="163">
        <v>14730.77</v>
      </c>
      <c r="M143" s="202"/>
      <c r="N143" s="163">
        <v>12130.77</v>
      </c>
    </row>
    <row r="144" spans="1:15" x14ac:dyDescent="0.25">
      <c r="A144" s="162"/>
      <c r="B144" s="162"/>
      <c r="C144" s="162"/>
      <c r="D144" s="162" t="s">
        <v>424</v>
      </c>
      <c r="E144" s="162"/>
      <c r="F144" s="162"/>
      <c r="G144" s="162"/>
      <c r="H144" s="163">
        <v>2970.05</v>
      </c>
      <c r="I144" s="202"/>
      <c r="J144" s="163">
        <v>2970.05</v>
      </c>
      <c r="K144" s="202"/>
      <c r="L144" s="163">
        <v>2970.05</v>
      </c>
      <c r="M144" s="202"/>
      <c r="N144" s="163">
        <v>2970.05</v>
      </c>
    </row>
    <row r="145" spans="1:15" x14ac:dyDescent="0.25">
      <c r="A145" s="162"/>
      <c r="B145" s="162"/>
      <c r="C145" s="162"/>
      <c r="D145" s="162" t="s">
        <v>425</v>
      </c>
      <c r="E145" s="162"/>
      <c r="F145" s="162"/>
      <c r="G145" s="162"/>
      <c r="H145" s="163">
        <v>800</v>
      </c>
      <c r="I145" s="202"/>
      <c r="J145" s="163">
        <v>800</v>
      </c>
      <c r="K145" s="202"/>
      <c r="L145" s="163">
        <v>800</v>
      </c>
      <c r="M145" s="202"/>
      <c r="N145" s="163">
        <v>504.87</v>
      </c>
    </row>
    <row r="146" spans="1:15" x14ac:dyDescent="0.25">
      <c r="A146" s="162"/>
      <c r="B146" s="162"/>
      <c r="C146" s="162"/>
      <c r="D146" s="162" t="s">
        <v>426</v>
      </c>
      <c r="E146" s="162"/>
      <c r="F146" s="162"/>
      <c r="G146" s="162"/>
      <c r="H146" s="163">
        <v>837.02</v>
      </c>
      <c r="I146" s="202"/>
      <c r="J146" s="163">
        <v>837.02</v>
      </c>
      <c r="K146" s="202"/>
      <c r="L146" s="163">
        <v>837.02</v>
      </c>
      <c r="M146" s="202"/>
      <c r="N146" s="163">
        <v>737.02</v>
      </c>
    </row>
    <row r="147" spans="1:15" x14ac:dyDescent="0.25">
      <c r="A147" s="162"/>
      <c r="B147" s="162"/>
      <c r="C147" s="162"/>
      <c r="D147" s="162" t="s">
        <v>427</v>
      </c>
      <c r="E147" s="162"/>
      <c r="F147" s="162"/>
      <c r="G147" s="162"/>
      <c r="H147" s="163">
        <v>2000</v>
      </c>
      <c r="I147" s="202"/>
      <c r="J147" s="163">
        <v>2000</v>
      </c>
      <c r="K147" s="202"/>
      <c r="L147" s="163">
        <v>2000</v>
      </c>
      <c r="M147" s="202"/>
      <c r="N147" s="163">
        <v>2000</v>
      </c>
    </row>
    <row r="148" spans="1:15" x14ac:dyDescent="0.25">
      <c r="A148" s="162"/>
      <c r="B148" s="162"/>
      <c r="C148" s="162"/>
      <c r="D148" s="162" t="s">
        <v>428</v>
      </c>
      <c r="E148" s="162"/>
      <c r="F148" s="162"/>
      <c r="G148" s="162"/>
      <c r="H148" s="163">
        <v>274.10000000000002</v>
      </c>
      <c r="I148" s="202"/>
      <c r="J148" s="163">
        <v>274.10000000000002</v>
      </c>
      <c r="K148" s="202"/>
      <c r="L148" s="163">
        <v>274.10000000000002</v>
      </c>
      <c r="M148" s="202"/>
      <c r="N148" s="163">
        <v>274.10000000000002</v>
      </c>
    </row>
    <row r="149" spans="1:15" x14ac:dyDescent="0.25">
      <c r="A149" s="162"/>
      <c r="B149" s="162"/>
      <c r="C149" s="162"/>
      <c r="D149" s="162" t="s">
        <v>429</v>
      </c>
      <c r="E149" s="162"/>
      <c r="F149" s="162"/>
      <c r="G149" s="162"/>
      <c r="H149" s="163">
        <v>60459.62</v>
      </c>
      <c r="I149" s="202"/>
      <c r="J149" s="163">
        <v>61703.55</v>
      </c>
      <c r="K149" s="202"/>
      <c r="L149" s="163">
        <v>80453.55</v>
      </c>
      <c r="M149" s="202"/>
      <c r="N149" s="163">
        <v>81569.55</v>
      </c>
    </row>
    <row r="150" spans="1:15" x14ac:dyDescent="0.25">
      <c r="A150" s="162"/>
      <c r="B150" s="162"/>
      <c r="C150" s="162"/>
      <c r="D150" s="162" t="s">
        <v>430</v>
      </c>
      <c r="E150" s="162"/>
      <c r="F150" s="162"/>
      <c r="G150" s="162"/>
      <c r="H150" s="163">
        <v>3167.26</v>
      </c>
      <c r="I150" s="202"/>
      <c r="J150" s="163">
        <v>186.4</v>
      </c>
      <c r="K150" s="202"/>
      <c r="L150" s="163">
        <v>186.4</v>
      </c>
      <c r="M150" s="202"/>
      <c r="N150" s="163">
        <v>86.4</v>
      </c>
    </row>
    <row r="151" spans="1:15" x14ac:dyDescent="0.25">
      <c r="A151" s="162"/>
      <c r="B151" s="162"/>
      <c r="C151" s="162"/>
      <c r="D151" s="162" t="s">
        <v>431</v>
      </c>
      <c r="E151" s="162"/>
      <c r="F151" s="162"/>
      <c r="G151" s="162"/>
      <c r="H151" s="163">
        <v>2750</v>
      </c>
      <c r="I151" s="202"/>
      <c r="J151" s="163">
        <v>2750</v>
      </c>
      <c r="K151" s="202"/>
      <c r="L151" s="163">
        <v>2750</v>
      </c>
      <c r="M151" s="202"/>
      <c r="N151" s="163">
        <v>5250</v>
      </c>
    </row>
    <row r="152" spans="1:15" x14ac:dyDescent="0.25">
      <c r="A152" s="162"/>
      <c r="B152" s="162"/>
      <c r="C152" s="162"/>
      <c r="D152" s="162" t="s">
        <v>432</v>
      </c>
      <c r="E152" s="162"/>
      <c r="F152" s="162"/>
      <c r="G152" s="162"/>
      <c r="H152" s="163">
        <v>1153.1600000000001</v>
      </c>
      <c r="I152" s="202"/>
      <c r="J152" s="163">
        <v>1337.46</v>
      </c>
      <c r="K152" s="202"/>
      <c r="L152" s="163">
        <v>1337.46</v>
      </c>
      <c r="M152" s="202"/>
      <c r="N152" s="163">
        <v>1337.46</v>
      </c>
    </row>
    <row r="153" spans="1:15" x14ac:dyDescent="0.25">
      <c r="A153" s="162"/>
      <c r="B153" s="162"/>
      <c r="C153" s="162"/>
      <c r="D153" s="162" t="s">
        <v>433</v>
      </c>
      <c r="E153" s="162"/>
      <c r="F153" s="162"/>
      <c r="G153" s="162"/>
      <c r="H153" s="163">
        <v>425</v>
      </c>
      <c r="I153" s="202"/>
      <c r="J153" s="163">
        <v>425</v>
      </c>
      <c r="K153" s="202"/>
      <c r="L153" s="163">
        <v>425</v>
      </c>
      <c r="M153" s="202"/>
      <c r="N153" s="163">
        <v>425</v>
      </c>
    </row>
    <row r="154" spans="1:15" x14ac:dyDescent="0.25">
      <c r="A154" s="162"/>
      <c r="B154" s="162"/>
      <c r="C154" s="162"/>
      <c r="D154" s="162" t="s">
        <v>434</v>
      </c>
      <c r="E154" s="162"/>
      <c r="F154" s="162"/>
      <c r="G154" s="162"/>
      <c r="H154" s="163">
        <v>0</v>
      </c>
      <c r="I154" s="202"/>
      <c r="J154" s="163">
        <v>0</v>
      </c>
      <c r="K154" s="202"/>
      <c r="L154" s="163">
        <v>0</v>
      </c>
      <c r="M154" s="202"/>
      <c r="N154" s="163">
        <v>35000</v>
      </c>
    </row>
    <row r="155" spans="1:15" x14ac:dyDescent="0.25">
      <c r="A155" s="162"/>
      <c r="B155" s="162"/>
      <c r="C155" s="162"/>
      <c r="D155" s="162" t="s">
        <v>455</v>
      </c>
      <c r="E155" s="162"/>
      <c r="F155" s="162"/>
      <c r="G155" s="162"/>
      <c r="H155" s="163">
        <v>0</v>
      </c>
      <c r="I155" s="202"/>
      <c r="J155" s="163">
        <v>0</v>
      </c>
      <c r="K155" s="202"/>
      <c r="L155" s="163">
        <v>1624.54</v>
      </c>
      <c r="M155" s="202"/>
      <c r="N155" s="163">
        <v>1624.54</v>
      </c>
    </row>
    <row r="156" spans="1:15" x14ac:dyDescent="0.25">
      <c r="A156" s="162"/>
      <c r="B156" s="162"/>
      <c r="C156" s="162"/>
      <c r="D156" s="162" t="s">
        <v>472</v>
      </c>
      <c r="E156" s="162"/>
      <c r="F156" s="162"/>
      <c r="G156" s="162"/>
      <c r="H156" s="163">
        <v>0</v>
      </c>
      <c r="I156" s="202"/>
      <c r="J156" s="163">
        <v>0</v>
      </c>
      <c r="K156" s="202"/>
      <c r="L156" s="163">
        <v>0</v>
      </c>
      <c r="M156" s="202"/>
      <c r="N156" s="163">
        <v>8695.5</v>
      </c>
    </row>
    <row r="157" spans="1:15" ht="15.75" thickBot="1" x14ac:dyDescent="0.3">
      <c r="A157" s="162"/>
      <c r="B157" s="162"/>
      <c r="C157" s="162"/>
      <c r="D157" s="162" t="s">
        <v>473</v>
      </c>
      <c r="E157" s="162"/>
      <c r="F157" s="162"/>
      <c r="G157" s="162"/>
      <c r="H157" s="203">
        <v>0</v>
      </c>
      <c r="I157" s="202"/>
      <c r="J157" s="203">
        <v>0</v>
      </c>
      <c r="K157" s="202"/>
      <c r="L157" s="203">
        <v>0</v>
      </c>
      <c r="M157" s="202"/>
      <c r="N157" s="203">
        <v>6413.25</v>
      </c>
    </row>
    <row r="158" spans="1:15" x14ac:dyDescent="0.25">
      <c r="A158" s="162"/>
      <c r="B158" s="162"/>
      <c r="C158" s="162" t="s">
        <v>435</v>
      </c>
      <c r="D158" s="162"/>
      <c r="E158" s="162"/>
      <c r="F158" s="162"/>
      <c r="G158" s="162"/>
      <c r="H158" s="163">
        <f>ROUND(SUM(H141:H157),5)</f>
        <v>103361.34</v>
      </c>
      <c r="I158" s="202"/>
      <c r="J158" s="163">
        <f>ROUND(SUM(J141:J157),5)</f>
        <v>106808.71</v>
      </c>
      <c r="K158" s="202"/>
      <c r="L158" s="163">
        <f>ROUND(SUM(L141:L157),5)</f>
        <v>127105.32</v>
      </c>
      <c r="M158" s="202"/>
      <c r="N158" s="163">
        <f>ROUND(SUM(N141:N157),5)</f>
        <v>177734.94</v>
      </c>
    </row>
    <row r="159" spans="1:15" x14ac:dyDescent="0.25">
      <c r="A159" s="162"/>
      <c r="B159" s="162"/>
      <c r="C159" s="162" t="s">
        <v>296</v>
      </c>
      <c r="D159" s="162"/>
      <c r="E159" s="162"/>
      <c r="F159" s="162"/>
      <c r="G159" s="162"/>
      <c r="H159" s="163">
        <v>834428.02</v>
      </c>
      <c r="I159" s="202"/>
      <c r="J159" s="163">
        <v>834428.02</v>
      </c>
      <c r="K159" s="202"/>
      <c r="L159" s="163">
        <v>834428.02</v>
      </c>
      <c r="M159" s="202"/>
      <c r="N159" s="163">
        <v>834428.02</v>
      </c>
      <c r="O159" s="388">
        <f>+N159+N158+N140+N139+N160</f>
        <v>16494159.850000001</v>
      </c>
    </row>
    <row r="160" spans="1:15" ht="15.75" thickBot="1" x14ac:dyDescent="0.3">
      <c r="A160" s="162"/>
      <c r="B160" s="162"/>
      <c r="C160" s="162" t="s">
        <v>127</v>
      </c>
      <c r="D160" s="162"/>
      <c r="E160" s="162"/>
      <c r="F160" s="162"/>
      <c r="G160" s="162"/>
      <c r="H160" s="163">
        <v>516614.07</v>
      </c>
      <c r="I160" s="202"/>
      <c r="J160" s="163">
        <v>869372.92</v>
      </c>
      <c r="K160" s="202"/>
      <c r="L160" s="163">
        <v>1053391.8600000001</v>
      </c>
      <c r="M160" s="202"/>
      <c r="N160" s="163">
        <v>1086098.57</v>
      </c>
    </row>
    <row r="161" spans="1:14" ht="15.75" thickBot="1" x14ac:dyDescent="0.3">
      <c r="A161" s="162"/>
      <c r="B161" s="162" t="s">
        <v>297</v>
      </c>
      <c r="C161" s="162"/>
      <c r="D161" s="162"/>
      <c r="E161" s="162"/>
      <c r="F161" s="162"/>
      <c r="G161" s="162"/>
      <c r="H161" s="205">
        <f>ROUND(SUM(H138:H140)+SUM(H158:H160),5)</f>
        <v>15850301.75</v>
      </c>
      <c r="I161" s="202"/>
      <c r="J161" s="205">
        <f>ROUND(SUM(J138:J140)+SUM(J158:J160),5)</f>
        <v>16206507.970000001</v>
      </c>
      <c r="K161" s="202"/>
      <c r="L161" s="205">
        <f>ROUND(SUM(L138:L140)+SUM(L158:L160),5)</f>
        <v>16410823.52</v>
      </c>
      <c r="M161" s="202"/>
      <c r="N161" s="205">
        <f>ROUND(SUM(N138:N140)+SUM(N158:N160),5)</f>
        <v>16494159.85</v>
      </c>
    </row>
    <row r="162" spans="1:14" s="165" customFormat="1" ht="12" thickBot="1" x14ac:dyDescent="0.25">
      <c r="A162" s="162" t="s">
        <v>126</v>
      </c>
      <c r="B162" s="162"/>
      <c r="C162" s="162"/>
      <c r="D162" s="162"/>
      <c r="E162" s="162"/>
      <c r="F162" s="162"/>
      <c r="G162" s="162"/>
      <c r="H162" s="206">
        <f>ROUND(H70+H137+H161,5)</f>
        <v>31000461.43</v>
      </c>
      <c r="I162" s="162"/>
      <c r="J162" s="206">
        <f>ROUND(J70+J137+J161,5)</f>
        <v>44077005.310000002</v>
      </c>
      <c r="K162" s="162"/>
      <c r="L162" s="206">
        <f>ROUND(L70+L137+L161,5)</f>
        <v>44358884.350000001</v>
      </c>
      <c r="M162" s="162"/>
      <c r="N162" s="206">
        <f>ROUND(N70+N137+N161,5)</f>
        <v>43379718.93</v>
      </c>
    </row>
    <row r="163" spans="1:14" ht="15.75" thickTop="1" x14ac:dyDescent="0.25"/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8230-0598-40C2-BCF7-AE9C1F3D7868}">
  <dimension ref="A1:F74"/>
  <sheetViews>
    <sheetView topLeftCell="A57" workbookViewId="0">
      <selection activeCell="J11" sqref="J11"/>
    </sheetView>
  </sheetViews>
  <sheetFormatPr defaultRowHeight="15" x14ac:dyDescent="0.25"/>
  <cols>
    <col min="1" max="4" width="3" style="165" customWidth="1"/>
    <col min="5" max="5" width="69.42578125" style="165" customWidth="1"/>
    <col min="6" max="6" width="16.85546875" bestFit="1" customWidth="1"/>
  </cols>
  <sheetData>
    <row r="1" spans="1:6" s="166" customFormat="1" ht="15.75" thickBot="1" x14ac:dyDescent="0.3">
      <c r="A1" s="161"/>
      <c r="B1" s="161"/>
      <c r="C1" s="161"/>
      <c r="D1" s="161"/>
      <c r="E1" s="161"/>
      <c r="F1" s="209" t="s">
        <v>320</v>
      </c>
    </row>
    <row r="2" spans="1:6" ht="15.75" thickTop="1" x14ac:dyDescent="0.25">
      <c r="A2" s="162"/>
      <c r="B2" s="162"/>
      <c r="C2" s="162" t="s">
        <v>204</v>
      </c>
      <c r="D2" s="162"/>
      <c r="E2" s="162"/>
      <c r="F2" s="163"/>
    </row>
    <row r="3" spans="1:6" x14ac:dyDescent="0.25">
      <c r="A3" s="162"/>
      <c r="B3" s="162"/>
      <c r="C3" s="162"/>
      <c r="D3" s="162" t="s">
        <v>127</v>
      </c>
      <c r="E3" s="162"/>
      <c r="F3" s="163">
        <v>1086098.57</v>
      </c>
    </row>
    <row r="4" spans="1:6" x14ac:dyDescent="0.25">
      <c r="A4" s="162"/>
      <c r="B4" s="162"/>
      <c r="C4" s="162"/>
      <c r="D4" s="162" t="s">
        <v>205</v>
      </c>
      <c r="E4" s="162"/>
      <c r="F4" s="163"/>
    </row>
    <row r="5" spans="1:6" x14ac:dyDescent="0.25">
      <c r="A5" s="162"/>
      <c r="B5" s="162"/>
      <c r="C5" s="162"/>
      <c r="D5" s="162" t="s">
        <v>206</v>
      </c>
      <c r="E5" s="162"/>
      <c r="F5" s="163"/>
    </row>
    <row r="6" spans="1:6" x14ac:dyDescent="0.25">
      <c r="A6" s="162"/>
      <c r="B6" s="162"/>
      <c r="C6" s="162"/>
      <c r="D6" s="162"/>
      <c r="E6" s="162" t="s">
        <v>207</v>
      </c>
      <c r="F6" s="163">
        <v>1250610.8700000001</v>
      </c>
    </row>
    <row r="7" spans="1:6" x14ac:dyDescent="0.25">
      <c r="A7" s="162"/>
      <c r="B7" s="162"/>
      <c r="C7" s="162"/>
      <c r="D7" s="162"/>
      <c r="E7" s="162" t="s">
        <v>272</v>
      </c>
      <c r="F7" s="163">
        <v>25990</v>
      </c>
    </row>
    <row r="8" spans="1:6" x14ac:dyDescent="0.25">
      <c r="A8" s="162"/>
      <c r="B8" s="162"/>
      <c r="C8" s="162"/>
      <c r="D8" s="162"/>
      <c r="E8" s="162" t="s">
        <v>208</v>
      </c>
      <c r="F8" s="163">
        <v>-34351.53</v>
      </c>
    </row>
    <row r="9" spans="1:6" x14ac:dyDescent="0.25">
      <c r="A9" s="162"/>
      <c r="B9" s="162"/>
      <c r="C9" s="162"/>
      <c r="D9" s="162"/>
      <c r="E9" s="162" t="s">
        <v>209</v>
      </c>
      <c r="F9" s="163">
        <v>-156261.82</v>
      </c>
    </row>
    <row r="10" spans="1:6" x14ac:dyDescent="0.25">
      <c r="A10" s="162"/>
      <c r="B10" s="162"/>
      <c r="C10" s="162"/>
      <c r="D10" s="162"/>
      <c r="E10" s="162" t="s">
        <v>210</v>
      </c>
      <c r="F10" s="163">
        <v>-4272.87</v>
      </c>
    </row>
    <row r="11" spans="1:6" x14ac:dyDescent="0.25">
      <c r="A11" s="162"/>
      <c r="B11" s="162"/>
      <c r="C11" s="162"/>
      <c r="D11" s="162"/>
      <c r="E11" s="162" t="s">
        <v>212</v>
      </c>
      <c r="F11" s="163">
        <v>271831.28000000003</v>
      </c>
    </row>
    <row r="12" spans="1:6" x14ac:dyDescent="0.25">
      <c r="A12" s="162"/>
      <c r="B12" s="162"/>
      <c r="C12" s="162"/>
      <c r="D12" s="162"/>
      <c r="E12" s="162" t="s">
        <v>284</v>
      </c>
      <c r="F12" s="163">
        <v>23062.67</v>
      </c>
    </row>
    <row r="13" spans="1:6" x14ac:dyDescent="0.25">
      <c r="A13" s="162"/>
      <c r="B13" s="162"/>
      <c r="C13" s="162"/>
      <c r="D13" s="162"/>
      <c r="E13" s="162" t="s">
        <v>213</v>
      </c>
      <c r="F13" s="163">
        <v>-26775.29</v>
      </c>
    </row>
    <row r="14" spans="1:6" x14ac:dyDescent="0.25">
      <c r="A14" s="162"/>
      <c r="B14" s="162"/>
      <c r="C14" s="162"/>
      <c r="D14" s="162"/>
      <c r="E14" s="162" t="s">
        <v>243</v>
      </c>
      <c r="F14" s="163">
        <v>4963.99</v>
      </c>
    </row>
    <row r="15" spans="1:6" x14ac:dyDescent="0.25">
      <c r="A15" s="162"/>
      <c r="B15" s="162"/>
      <c r="C15" s="162"/>
      <c r="D15" s="162"/>
      <c r="E15" s="162" t="s">
        <v>214</v>
      </c>
      <c r="F15" s="163">
        <v>32519.3</v>
      </c>
    </row>
    <row r="16" spans="1:6" x14ac:dyDescent="0.25">
      <c r="A16" s="162"/>
      <c r="B16" s="162"/>
      <c r="C16" s="162"/>
      <c r="D16" s="162"/>
      <c r="E16" s="162" t="s">
        <v>476</v>
      </c>
      <c r="F16" s="163">
        <v>-187.69</v>
      </c>
    </row>
    <row r="17" spans="1:6" x14ac:dyDescent="0.25">
      <c r="A17" s="162"/>
      <c r="B17" s="162"/>
      <c r="C17" s="162"/>
      <c r="D17" s="162"/>
      <c r="E17" s="162" t="s">
        <v>477</v>
      </c>
      <c r="F17" s="163">
        <v>-136.24</v>
      </c>
    </row>
    <row r="18" spans="1:6" x14ac:dyDescent="0.25">
      <c r="A18" s="162"/>
      <c r="B18" s="162"/>
      <c r="C18" s="162"/>
      <c r="D18" s="162"/>
      <c r="E18" s="162" t="s">
        <v>478</v>
      </c>
      <c r="F18" s="163">
        <v>-29</v>
      </c>
    </row>
    <row r="19" spans="1:6" x14ac:dyDescent="0.25">
      <c r="A19" s="162"/>
      <c r="B19" s="162"/>
      <c r="C19" s="162"/>
      <c r="D19" s="162"/>
      <c r="E19" s="162" t="s">
        <v>298</v>
      </c>
      <c r="F19" s="163">
        <v>-2.2000000000000002</v>
      </c>
    </row>
    <row r="20" spans="1:6" x14ac:dyDescent="0.25">
      <c r="A20" s="162"/>
      <c r="B20" s="162"/>
      <c r="C20" s="162"/>
      <c r="D20" s="162"/>
      <c r="E20" s="162" t="s">
        <v>299</v>
      </c>
      <c r="F20" s="163">
        <v>-4.16</v>
      </c>
    </row>
    <row r="21" spans="1:6" x14ac:dyDescent="0.25">
      <c r="A21" s="162"/>
      <c r="B21" s="162"/>
      <c r="C21" s="162"/>
      <c r="D21" s="162"/>
      <c r="E21" s="162" t="s">
        <v>242</v>
      </c>
      <c r="F21" s="163">
        <v>1042.9100000000001</v>
      </c>
    </row>
    <row r="22" spans="1:6" x14ac:dyDescent="0.25">
      <c r="A22" s="162"/>
      <c r="B22" s="162"/>
      <c r="C22" s="162"/>
      <c r="D22" s="162"/>
      <c r="E22" s="162" t="s">
        <v>215</v>
      </c>
      <c r="F22" s="163">
        <v>-8210.17</v>
      </c>
    </row>
    <row r="23" spans="1:6" x14ac:dyDescent="0.25">
      <c r="A23" s="162"/>
      <c r="B23" s="162"/>
      <c r="C23" s="162"/>
      <c r="D23" s="162"/>
      <c r="E23" s="162" t="s">
        <v>300</v>
      </c>
      <c r="F23" s="163">
        <v>-8668.61</v>
      </c>
    </row>
    <row r="24" spans="1:6" x14ac:dyDescent="0.25">
      <c r="A24" s="162"/>
      <c r="B24" s="162"/>
      <c r="C24" s="162"/>
      <c r="D24" s="162"/>
      <c r="E24" s="162" t="s">
        <v>216</v>
      </c>
      <c r="F24" s="163">
        <v>3390</v>
      </c>
    </row>
    <row r="25" spans="1:6" x14ac:dyDescent="0.25">
      <c r="A25" s="162"/>
      <c r="B25" s="162"/>
      <c r="C25" s="162"/>
      <c r="D25" s="162"/>
      <c r="E25" s="162" t="s">
        <v>301</v>
      </c>
      <c r="F25" s="163">
        <v>1568</v>
      </c>
    </row>
    <row r="26" spans="1:6" x14ac:dyDescent="0.25">
      <c r="A26" s="162"/>
      <c r="B26" s="162"/>
      <c r="C26" s="162"/>
      <c r="D26" s="162"/>
      <c r="E26" s="162" t="s">
        <v>302</v>
      </c>
      <c r="F26" s="163">
        <v>4110</v>
      </c>
    </row>
    <row r="27" spans="1:6" x14ac:dyDescent="0.25">
      <c r="A27" s="162"/>
      <c r="B27" s="162"/>
      <c r="C27" s="162"/>
      <c r="D27" s="162"/>
      <c r="E27" s="162" t="s">
        <v>303</v>
      </c>
      <c r="F27" s="163">
        <v>3915</v>
      </c>
    </row>
    <row r="28" spans="1:6" x14ac:dyDescent="0.25">
      <c r="A28" s="162"/>
      <c r="B28" s="162"/>
      <c r="C28" s="162"/>
      <c r="D28" s="162"/>
      <c r="E28" s="162" t="s">
        <v>304</v>
      </c>
      <c r="F28" s="163">
        <v>3450</v>
      </c>
    </row>
    <row r="29" spans="1:6" ht="15.75" thickBot="1" x14ac:dyDescent="0.3">
      <c r="A29" s="162"/>
      <c r="B29" s="162"/>
      <c r="C29" s="162"/>
      <c r="D29" s="162"/>
      <c r="E29" s="162" t="s">
        <v>305</v>
      </c>
      <c r="F29" s="203">
        <v>3810</v>
      </c>
    </row>
    <row r="30" spans="1:6" x14ac:dyDescent="0.25">
      <c r="A30" s="162"/>
      <c r="B30" s="162"/>
      <c r="C30" s="162" t="s">
        <v>217</v>
      </c>
      <c r="D30" s="162"/>
      <c r="E30" s="162"/>
      <c r="F30" s="163">
        <f>ROUND(SUM(F2:F3)+SUM(F6:F29),5)</f>
        <v>2477463.0099999998</v>
      </c>
    </row>
    <row r="31" spans="1:6" x14ac:dyDescent="0.25">
      <c r="A31" s="162"/>
      <c r="B31" s="162"/>
      <c r="C31" s="162" t="s">
        <v>218</v>
      </c>
      <c r="D31" s="162"/>
      <c r="E31" s="162"/>
      <c r="F31" s="163"/>
    </row>
    <row r="32" spans="1:6" x14ac:dyDescent="0.25">
      <c r="A32" s="162"/>
      <c r="B32" s="162"/>
      <c r="C32" s="162"/>
      <c r="D32" s="162" t="s">
        <v>219</v>
      </c>
      <c r="E32" s="162"/>
      <c r="F32" s="163">
        <v>93329.88</v>
      </c>
    </row>
    <row r="33" spans="1:6" x14ac:dyDescent="0.25">
      <c r="A33" s="162"/>
      <c r="B33" s="162"/>
      <c r="C33" s="162"/>
      <c r="D33" s="162" t="s">
        <v>220</v>
      </c>
      <c r="E33" s="162"/>
      <c r="F33" s="163">
        <v>34628.519999999997</v>
      </c>
    </row>
    <row r="34" spans="1:6" x14ac:dyDescent="0.25">
      <c r="A34" s="162"/>
      <c r="B34" s="162"/>
      <c r="C34" s="162"/>
      <c r="D34" s="162" t="s">
        <v>306</v>
      </c>
      <c r="E34" s="162"/>
      <c r="F34" s="163">
        <v>35606.400000000001</v>
      </c>
    </row>
    <row r="35" spans="1:6" x14ac:dyDescent="0.25">
      <c r="A35" s="162"/>
      <c r="B35" s="162"/>
      <c r="C35" s="162"/>
      <c r="D35" s="162" t="s">
        <v>221</v>
      </c>
      <c r="E35" s="162"/>
      <c r="F35" s="163">
        <v>-6013506.5800000001</v>
      </c>
    </row>
    <row r="36" spans="1:6" x14ac:dyDescent="0.25">
      <c r="A36" s="162"/>
      <c r="B36" s="162"/>
      <c r="C36" s="162"/>
      <c r="D36" s="162" t="s">
        <v>479</v>
      </c>
      <c r="E36" s="162"/>
      <c r="F36" s="163">
        <v>-625331</v>
      </c>
    </row>
    <row r="37" spans="1:6" x14ac:dyDescent="0.25">
      <c r="A37" s="162"/>
      <c r="B37" s="162"/>
      <c r="C37" s="162"/>
      <c r="D37" s="162" t="s">
        <v>436</v>
      </c>
      <c r="E37" s="162"/>
      <c r="F37" s="163">
        <v>-81686.17</v>
      </c>
    </row>
    <row r="38" spans="1:6" x14ac:dyDescent="0.25">
      <c r="A38" s="162"/>
      <c r="B38" s="162"/>
      <c r="C38" s="162"/>
      <c r="D38" s="162" t="s">
        <v>480</v>
      </c>
      <c r="E38" s="162"/>
      <c r="F38" s="163">
        <v>-14926.06</v>
      </c>
    </row>
    <row r="39" spans="1:6" x14ac:dyDescent="0.25">
      <c r="A39" s="162"/>
      <c r="B39" s="162"/>
      <c r="C39" s="162"/>
      <c r="D39" s="162" t="s">
        <v>437</v>
      </c>
      <c r="E39" s="162"/>
      <c r="F39" s="163">
        <v>-11884.45</v>
      </c>
    </row>
    <row r="40" spans="1:6" x14ac:dyDescent="0.25">
      <c r="A40" s="162"/>
      <c r="B40" s="162"/>
      <c r="C40" s="162"/>
      <c r="D40" s="162" t="s">
        <v>438</v>
      </c>
      <c r="E40" s="162"/>
      <c r="F40" s="163">
        <v>-53683.92</v>
      </c>
    </row>
    <row r="41" spans="1:6" x14ac:dyDescent="0.25">
      <c r="A41" s="162"/>
      <c r="B41" s="162"/>
      <c r="C41" s="162"/>
      <c r="D41" s="162" t="s">
        <v>222</v>
      </c>
      <c r="E41" s="162"/>
      <c r="F41" s="163">
        <v>-369769.93</v>
      </c>
    </row>
    <row r="42" spans="1:6" x14ac:dyDescent="0.25">
      <c r="A42" s="162"/>
      <c r="B42" s="162"/>
      <c r="C42" s="162"/>
      <c r="D42" s="162" t="s">
        <v>223</v>
      </c>
      <c r="E42" s="162"/>
      <c r="F42" s="163">
        <v>109026.24000000001</v>
      </c>
    </row>
    <row r="43" spans="1:6" x14ac:dyDescent="0.25">
      <c r="A43" s="162"/>
      <c r="B43" s="162"/>
      <c r="C43" s="162"/>
      <c r="D43" s="162" t="s">
        <v>224</v>
      </c>
      <c r="E43" s="162"/>
      <c r="F43" s="163">
        <v>325609.56</v>
      </c>
    </row>
    <row r="44" spans="1:6" x14ac:dyDescent="0.25">
      <c r="A44" s="162"/>
      <c r="B44" s="162"/>
      <c r="C44" s="162"/>
      <c r="D44" s="162" t="s">
        <v>481</v>
      </c>
      <c r="E44" s="162"/>
      <c r="F44" s="163">
        <v>25062.6</v>
      </c>
    </row>
    <row r="45" spans="1:6" x14ac:dyDescent="0.25">
      <c r="A45" s="162"/>
      <c r="B45" s="162"/>
      <c r="C45" s="162"/>
      <c r="D45" s="162" t="s">
        <v>482</v>
      </c>
      <c r="E45" s="162"/>
      <c r="F45" s="163">
        <v>25195.7</v>
      </c>
    </row>
    <row r="46" spans="1:6" x14ac:dyDescent="0.25">
      <c r="A46" s="162"/>
      <c r="B46" s="162"/>
      <c r="C46" s="162"/>
      <c r="D46" s="162" t="s">
        <v>483</v>
      </c>
      <c r="E46" s="162"/>
      <c r="F46" s="163">
        <v>15633.24</v>
      </c>
    </row>
    <row r="47" spans="1:6" x14ac:dyDescent="0.25">
      <c r="A47" s="162"/>
      <c r="B47" s="162"/>
      <c r="C47" s="162"/>
      <c r="D47" s="162" t="s">
        <v>225</v>
      </c>
      <c r="E47" s="162"/>
      <c r="F47" s="163">
        <v>22071.88</v>
      </c>
    </row>
    <row r="48" spans="1:6" x14ac:dyDescent="0.25">
      <c r="A48" s="162"/>
      <c r="B48" s="162"/>
      <c r="C48" s="162"/>
      <c r="D48" s="162" t="s">
        <v>226</v>
      </c>
      <c r="E48" s="162"/>
      <c r="F48" s="163">
        <v>17137.34</v>
      </c>
    </row>
    <row r="49" spans="1:6" x14ac:dyDescent="0.25">
      <c r="A49" s="162"/>
      <c r="B49" s="162"/>
      <c r="C49" s="162"/>
      <c r="D49" s="162" t="s">
        <v>227</v>
      </c>
      <c r="E49" s="162"/>
      <c r="F49" s="163">
        <v>345668.87</v>
      </c>
    </row>
    <row r="50" spans="1:6" x14ac:dyDescent="0.25">
      <c r="A50" s="162"/>
      <c r="B50" s="162"/>
      <c r="C50" s="162"/>
      <c r="D50" s="162" t="s">
        <v>228</v>
      </c>
      <c r="E50" s="162"/>
      <c r="F50" s="163">
        <v>8820.24</v>
      </c>
    </row>
    <row r="51" spans="1:6" x14ac:dyDescent="0.25">
      <c r="A51" s="162"/>
      <c r="B51" s="162"/>
      <c r="C51" s="162"/>
      <c r="D51" s="162" t="s">
        <v>229</v>
      </c>
      <c r="E51" s="162"/>
      <c r="F51" s="163">
        <v>25209.360000000001</v>
      </c>
    </row>
    <row r="52" spans="1:6" ht="15.75" thickBot="1" x14ac:dyDescent="0.3">
      <c r="A52" s="162"/>
      <c r="B52" s="162"/>
      <c r="C52" s="162"/>
      <c r="D52" s="162" t="s">
        <v>230</v>
      </c>
      <c r="E52" s="162"/>
      <c r="F52" s="203">
        <v>157665.56</v>
      </c>
    </row>
    <row r="53" spans="1:6" x14ac:dyDescent="0.25">
      <c r="A53" s="162"/>
      <c r="B53" s="162"/>
      <c r="C53" s="162" t="s">
        <v>231</v>
      </c>
      <c r="D53" s="162"/>
      <c r="E53" s="162"/>
      <c r="F53" s="163">
        <f>ROUND(SUM(F31:F52),5)</f>
        <v>-5930122.7199999997</v>
      </c>
    </row>
    <row r="54" spans="1:6" x14ac:dyDescent="0.25">
      <c r="A54" s="162"/>
      <c r="B54" s="162"/>
      <c r="C54" s="162" t="s">
        <v>232</v>
      </c>
      <c r="D54" s="162"/>
      <c r="E54" s="162"/>
      <c r="F54" s="163"/>
    </row>
    <row r="55" spans="1:6" x14ac:dyDescent="0.25">
      <c r="A55" s="162"/>
      <c r="B55" s="162"/>
      <c r="C55" s="162"/>
      <c r="D55" s="162" t="s">
        <v>233</v>
      </c>
      <c r="E55" s="162"/>
      <c r="F55" s="163">
        <v>-165679.07999999999</v>
      </c>
    </row>
    <row r="56" spans="1:6" x14ac:dyDescent="0.25">
      <c r="A56" s="162"/>
      <c r="B56" s="162"/>
      <c r="C56" s="162"/>
      <c r="D56" s="162" t="s">
        <v>234</v>
      </c>
      <c r="E56" s="162"/>
      <c r="F56" s="163">
        <v>-93616.29</v>
      </c>
    </row>
    <row r="57" spans="1:6" x14ac:dyDescent="0.25">
      <c r="A57" s="162"/>
      <c r="B57" s="162"/>
      <c r="C57" s="162"/>
      <c r="D57" s="162" t="s">
        <v>235</v>
      </c>
      <c r="E57" s="162"/>
      <c r="F57" s="163">
        <v>-32694.61</v>
      </c>
    </row>
    <row r="58" spans="1:6" x14ac:dyDescent="0.25">
      <c r="A58" s="162"/>
      <c r="B58" s="162"/>
      <c r="C58" s="162"/>
      <c r="D58" s="162" t="s">
        <v>290</v>
      </c>
      <c r="E58" s="162"/>
      <c r="F58" s="163">
        <v>-27440.52</v>
      </c>
    </row>
    <row r="59" spans="1:6" x14ac:dyDescent="0.25">
      <c r="A59" s="162"/>
      <c r="B59" s="162"/>
      <c r="C59" s="162"/>
      <c r="D59" s="162" t="s">
        <v>291</v>
      </c>
      <c r="E59" s="162"/>
      <c r="F59" s="163">
        <v>11786934.23</v>
      </c>
    </row>
    <row r="60" spans="1:6" x14ac:dyDescent="0.25">
      <c r="A60" s="162"/>
      <c r="B60" s="162"/>
      <c r="C60" s="162"/>
      <c r="D60" s="162" t="s">
        <v>439</v>
      </c>
      <c r="E60" s="162"/>
      <c r="F60" s="163">
        <v>2322.0700000000002</v>
      </c>
    </row>
    <row r="61" spans="1:6" x14ac:dyDescent="0.25">
      <c r="A61" s="162"/>
      <c r="B61" s="162"/>
      <c r="C61" s="162"/>
      <c r="D61" s="162" t="s">
        <v>484</v>
      </c>
      <c r="E61" s="162"/>
      <c r="F61" s="163">
        <v>-295.13</v>
      </c>
    </row>
    <row r="62" spans="1:6" x14ac:dyDescent="0.25">
      <c r="A62" s="162"/>
      <c r="B62" s="162"/>
      <c r="C62" s="162"/>
      <c r="D62" s="162" t="s">
        <v>485</v>
      </c>
      <c r="E62" s="162"/>
      <c r="F62" s="163">
        <v>-100</v>
      </c>
    </row>
    <row r="63" spans="1:6" x14ac:dyDescent="0.25">
      <c r="A63" s="162"/>
      <c r="B63" s="162"/>
      <c r="C63" s="162"/>
      <c r="D63" s="162" t="s">
        <v>440</v>
      </c>
      <c r="E63" s="162"/>
      <c r="F63" s="163">
        <v>21109.93</v>
      </c>
    </row>
    <row r="64" spans="1:6" x14ac:dyDescent="0.25">
      <c r="A64" s="162"/>
      <c r="B64" s="162"/>
      <c r="C64" s="162"/>
      <c r="D64" s="162" t="s">
        <v>307</v>
      </c>
      <c r="E64" s="162"/>
      <c r="F64" s="163">
        <v>-905.86</v>
      </c>
    </row>
    <row r="65" spans="1:6" x14ac:dyDescent="0.25">
      <c r="A65" s="162"/>
      <c r="B65" s="162"/>
      <c r="C65" s="162"/>
      <c r="D65" s="162" t="s">
        <v>486</v>
      </c>
      <c r="E65" s="162"/>
      <c r="F65" s="163">
        <v>2500</v>
      </c>
    </row>
    <row r="66" spans="1:6" x14ac:dyDescent="0.25">
      <c r="A66" s="162"/>
      <c r="B66" s="162"/>
      <c r="C66" s="162"/>
      <c r="D66" s="162" t="s">
        <v>441</v>
      </c>
      <c r="E66" s="162"/>
      <c r="F66" s="163">
        <v>184.3</v>
      </c>
    </row>
    <row r="67" spans="1:6" x14ac:dyDescent="0.25">
      <c r="A67" s="162"/>
      <c r="B67" s="162"/>
      <c r="C67" s="162"/>
      <c r="D67" s="162" t="s">
        <v>456</v>
      </c>
      <c r="E67" s="162"/>
      <c r="F67" s="163">
        <v>1624.54</v>
      </c>
    </row>
    <row r="68" spans="1:6" x14ac:dyDescent="0.25">
      <c r="A68" s="162"/>
      <c r="B68" s="162"/>
      <c r="C68" s="162"/>
      <c r="D68" s="162" t="s">
        <v>487</v>
      </c>
      <c r="E68" s="162"/>
      <c r="F68" s="163">
        <v>8695.5</v>
      </c>
    </row>
    <row r="69" spans="1:6" ht="15.75" thickBot="1" x14ac:dyDescent="0.3">
      <c r="A69" s="162"/>
      <c r="B69" s="162"/>
      <c r="C69" s="162"/>
      <c r="D69" s="162" t="s">
        <v>488</v>
      </c>
      <c r="E69" s="162"/>
      <c r="F69" s="163">
        <v>6413.25</v>
      </c>
    </row>
    <row r="70" spans="1:6" ht="15.75" thickBot="1" x14ac:dyDescent="0.3">
      <c r="A70" s="162"/>
      <c r="B70" s="162"/>
      <c r="C70" s="162" t="s">
        <v>236</v>
      </c>
      <c r="D70" s="162"/>
      <c r="E70" s="162"/>
      <c r="F70" s="204">
        <f>ROUND(SUM(F54:F69),5)</f>
        <v>11509052.33</v>
      </c>
    </row>
    <row r="71" spans="1:6" x14ac:dyDescent="0.25">
      <c r="A71" s="162"/>
      <c r="B71" s="162" t="s">
        <v>237</v>
      </c>
      <c r="C71" s="162"/>
      <c r="D71" s="162"/>
      <c r="E71" s="162"/>
      <c r="F71" s="163">
        <f>ROUND(F30+F53+F70,5)</f>
        <v>8056392.6200000001</v>
      </c>
    </row>
    <row r="72" spans="1:6" ht="15.75" thickBot="1" x14ac:dyDescent="0.3">
      <c r="A72" s="162"/>
      <c r="B72" s="162" t="s">
        <v>238</v>
      </c>
      <c r="C72" s="162"/>
      <c r="D72" s="162"/>
      <c r="E72" s="162"/>
      <c r="F72" s="163">
        <v>8420709.2699999996</v>
      </c>
    </row>
    <row r="73" spans="1:6" s="165" customFormat="1" ht="12" thickBot="1" x14ac:dyDescent="0.25">
      <c r="A73" s="162" t="s">
        <v>239</v>
      </c>
      <c r="B73" s="162"/>
      <c r="C73" s="162"/>
      <c r="D73" s="162"/>
      <c r="E73" s="162"/>
      <c r="F73" s="206">
        <f>ROUND(SUM(F71:F72),5)</f>
        <v>16477101.890000001</v>
      </c>
    </row>
    <row r="74" spans="1:6" ht="15.75" thickTop="1" x14ac:dyDescent="0.25"/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35F1F-FBC2-42DF-B94A-AAF26BF190B8}">
  <dimension ref="A1:Q25"/>
  <sheetViews>
    <sheetView workbookViewId="0">
      <selection activeCell="H15" sqref="H15"/>
    </sheetView>
  </sheetViews>
  <sheetFormatPr defaultRowHeight="15" x14ac:dyDescent="0.25"/>
  <cols>
    <col min="1" max="1" width="21.140625" bestFit="1" customWidth="1"/>
    <col min="2" max="2" width="4.140625" customWidth="1"/>
    <col min="3" max="3" width="12" customWidth="1"/>
    <col min="4" max="4" width="11" bestFit="1" customWidth="1"/>
    <col min="5" max="5" width="10.140625" bestFit="1" customWidth="1"/>
    <col min="6" max="6" width="3.5703125" customWidth="1"/>
    <col min="7" max="7" width="17.85546875" bestFit="1" customWidth="1"/>
    <col min="8" max="8" width="10.5703125" bestFit="1" customWidth="1"/>
    <col min="9" max="9" width="10.140625" bestFit="1" customWidth="1"/>
    <col min="10" max="10" width="3.5703125" customWidth="1"/>
    <col min="11" max="11" width="11.5703125" bestFit="1" customWidth="1"/>
    <col min="15" max="15" width="38" bestFit="1" customWidth="1"/>
  </cols>
  <sheetData>
    <row r="1" spans="1:17" x14ac:dyDescent="0.25">
      <c r="A1" t="s">
        <v>197</v>
      </c>
    </row>
    <row r="2" spans="1:17" ht="14.25" customHeight="1" x14ac:dyDescent="0.25">
      <c r="A2" t="s">
        <v>493</v>
      </c>
    </row>
    <row r="3" spans="1:17" ht="28.5" x14ac:dyDescent="0.45">
      <c r="C3" s="389" t="s">
        <v>198</v>
      </c>
      <c r="D3" s="389"/>
      <c r="E3" s="389"/>
      <c r="G3" s="389" t="s">
        <v>202</v>
      </c>
      <c r="H3" s="389"/>
      <c r="I3" s="389"/>
      <c r="O3" s="278"/>
      <c r="P3" s="278"/>
      <c r="Q3" s="278"/>
    </row>
    <row r="4" spans="1:17" x14ac:dyDescent="0.25">
      <c r="C4" s="166" t="s">
        <v>200</v>
      </c>
      <c r="D4" s="166" t="s">
        <v>344</v>
      </c>
      <c r="E4" s="166" t="s">
        <v>201</v>
      </c>
      <c r="G4" s="166" t="s">
        <v>345</v>
      </c>
      <c r="H4" s="166" t="s">
        <v>344</v>
      </c>
      <c r="I4" s="166" t="s">
        <v>201</v>
      </c>
      <c r="K4" s="166" t="s">
        <v>201</v>
      </c>
    </row>
    <row r="5" spans="1:17" x14ac:dyDescent="0.25">
      <c r="A5" t="s">
        <v>199</v>
      </c>
      <c r="C5" s="101">
        <v>42196</v>
      </c>
      <c r="D5" s="219">
        <v>81942.14</v>
      </c>
      <c r="E5" s="219">
        <f>+D5+C5</f>
        <v>124138.14</v>
      </c>
      <c r="G5" s="219">
        <f>61453.55+35000</f>
        <v>96453.55</v>
      </c>
      <c r="H5" s="219">
        <f>-35000+250+18750+1116</f>
        <v>-14884</v>
      </c>
      <c r="I5" s="219">
        <f>+H5+G5</f>
        <v>81569.55</v>
      </c>
      <c r="K5" s="101">
        <f>+E5+I5</f>
        <v>205707.69</v>
      </c>
    </row>
    <row r="6" spans="1:17" x14ac:dyDescent="0.25">
      <c r="A6" t="s">
        <v>114</v>
      </c>
      <c r="C6" s="101">
        <v>4603</v>
      </c>
      <c r="D6" s="219">
        <v>5180.1099999999997</v>
      </c>
      <c r="E6" s="219">
        <f>+D6+C6</f>
        <v>9783.11</v>
      </c>
      <c r="G6" s="219">
        <v>16679</v>
      </c>
      <c r="H6" s="219">
        <v>3096</v>
      </c>
      <c r="I6" s="219">
        <f>+H6+G6</f>
        <v>19775</v>
      </c>
      <c r="K6" s="101">
        <f t="shared" ref="K6:K9" si="0">+E6+I6</f>
        <v>29558.11</v>
      </c>
    </row>
    <row r="7" spans="1:17" x14ac:dyDescent="0.25">
      <c r="A7" t="s">
        <v>203</v>
      </c>
      <c r="C7" s="101">
        <v>75177</v>
      </c>
      <c r="D7" s="219">
        <v>25000</v>
      </c>
      <c r="E7" s="219">
        <f>+D7+C7</f>
        <v>100177</v>
      </c>
      <c r="G7" s="219">
        <v>0</v>
      </c>
      <c r="H7" s="219"/>
      <c r="I7" s="219">
        <f>+H7+G7</f>
        <v>0</v>
      </c>
      <c r="K7" s="101">
        <f t="shared" si="0"/>
        <v>100177</v>
      </c>
    </row>
    <row r="8" spans="1:17" x14ac:dyDescent="0.25">
      <c r="A8" t="s">
        <v>347</v>
      </c>
      <c r="C8" s="101">
        <v>45404</v>
      </c>
      <c r="D8" s="219">
        <v>-11553</v>
      </c>
      <c r="E8" s="219">
        <f>+D8+C8</f>
        <v>33851</v>
      </c>
      <c r="G8" s="219">
        <v>0</v>
      </c>
      <c r="H8" s="219"/>
      <c r="I8" s="219">
        <f t="shared" ref="I8:I9" si="1">+H8+G8</f>
        <v>0</v>
      </c>
      <c r="K8" s="101">
        <f t="shared" si="0"/>
        <v>33851</v>
      </c>
    </row>
    <row r="9" spans="1:17" x14ac:dyDescent="0.25">
      <c r="A9" t="s">
        <v>240</v>
      </c>
      <c r="C9" s="101">
        <v>0</v>
      </c>
      <c r="D9" s="219"/>
      <c r="E9" s="219">
        <f>+D9+C9</f>
        <v>0</v>
      </c>
      <c r="G9" s="219">
        <v>33576</v>
      </c>
      <c r="H9" s="219">
        <v>27982</v>
      </c>
      <c r="I9" s="219">
        <f t="shared" si="1"/>
        <v>61558</v>
      </c>
      <c r="K9" s="219">
        <f t="shared" si="0"/>
        <v>61558</v>
      </c>
    </row>
    <row r="10" spans="1:17" ht="15.75" thickBot="1" x14ac:dyDescent="0.3">
      <c r="C10" s="210">
        <f>SUM(C5:C9)</f>
        <v>167380</v>
      </c>
      <c r="D10" s="210">
        <f t="shared" ref="D10" si="2">SUM(D5:D9)</f>
        <v>100569.25</v>
      </c>
      <c r="E10" s="210">
        <f>SUM(E5:E9)</f>
        <v>267949.25</v>
      </c>
      <c r="G10" s="210">
        <f t="shared" ref="G10" si="3">SUM(G5:G9)</f>
        <v>146708.54999999999</v>
      </c>
      <c r="H10" s="210">
        <f t="shared" ref="H10" si="4">SUM(H5:H9)</f>
        <v>16194</v>
      </c>
      <c r="I10" s="210">
        <f>SUM(I5:I9)</f>
        <v>162902.54999999999</v>
      </c>
      <c r="K10" s="210">
        <f>SUM(K5:K9)</f>
        <v>430851.8</v>
      </c>
    </row>
    <row r="11" spans="1:17" ht="15.75" thickTop="1" x14ac:dyDescent="0.25">
      <c r="G11" s="101"/>
      <c r="H11" s="101"/>
      <c r="I11" s="101"/>
    </row>
    <row r="12" spans="1:17" x14ac:dyDescent="0.25">
      <c r="I12" s="164"/>
      <c r="K12" s="164"/>
    </row>
    <row r="13" spans="1:17" x14ac:dyDescent="0.25">
      <c r="A13" t="s">
        <v>346</v>
      </c>
      <c r="D13" s="101">
        <f>19374-1346</f>
        <v>18028</v>
      </c>
      <c r="I13" s="164"/>
    </row>
    <row r="14" spans="1:17" x14ac:dyDescent="0.25">
      <c r="A14" t="s">
        <v>342</v>
      </c>
      <c r="D14" s="101">
        <v>16140.68</v>
      </c>
      <c r="K14" s="164">
        <f>+I10+E10-K10</f>
        <v>0</v>
      </c>
    </row>
    <row r="15" spans="1:17" x14ac:dyDescent="0.25">
      <c r="A15" t="s">
        <v>494</v>
      </c>
      <c r="D15" s="101">
        <v>-318</v>
      </c>
      <c r="I15" s="164"/>
      <c r="K15" s="164"/>
    </row>
    <row r="16" spans="1:17" x14ac:dyDescent="0.25">
      <c r="D16" s="101">
        <f>SUM(D13:D15)</f>
        <v>33850.68</v>
      </c>
      <c r="G16" s="164"/>
      <c r="K16" s="267"/>
    </row>
    <row r="17" spans="3:11" x14ac:dyDescent="0.25">
      <c r="C17" t="s">
        <v>343</v>
      </c>
      <c r="D17" s="101">
        <f>+D16-E8</f>
        <v>-0.31999999999970896</v>
      </c>
      <c r="H17" s="300"/>
      <c r="K17" s="267"/>
    </row>
    <row r="18" spans="3:11" x14ac:dyDescent="0.25">
      <c r="D18" s="198"/>
      <c r="K18" s="267"/>
    </row>
    <row r="19" spans="3:11" x14ac:dyDescent="0.25">
      <c r="K19" s="267"/>
    </row>
    <row r="20" spans="3:11" x14ac:dyDescent="0.25">
      <c r="K20" s="267"/>
    </row>
    <row r="21" spans="3:11" x14ac:dyDescent="0.25">
      <c r="K21" s="267"/>
    </row>
    <row r="22" spans="3:11" x14ac:dyDescent="0.25">
      <c r="K22" s="267"/>
    </row>
    <row r="23" spans="3:11" x14ac:dyDescent="0.25">
      <c r="K23" s="267"/>
    </row>
    <row r="24" spans="3:11" x14ac:dyDescent="0.25">
      <c r="K24" s="267"/>
    </row>
    <row r="25" spans="3:11" x14ac:dyDescent="0.25">
      <c r="K25" s="267"/>
    </row>
  </sheetData>
  <mergeCells count="2">
    <mergeCell ref="C3:E3"/>
    <mergeCell ref="G3:I3"/>
  </mergeCells>
  <phoneticPr fontId="86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R80"/>
  <sheetViews>
    <sheetView topLeftCell="A59" zoomScale="110" zoomScaleNormal="110" workbookViewId="0">
      <selection activeCell="I84" sqref="I84"/>
    </sheetView>
  </sheetViews>
  <sheetFormatPr defaultRowHeight="15" x14ac:dyDescent="0.25"/>
  <cols>
    <col min="7" max="7" width="11" bestFit="1" customWidth="1"/>
    <col min="9" max="9" width="11.7109375" bestFit="1" customWidth="1"/>
    <col min="10" max="10" width="23.28515625" bestFit="1" customWidth="1"/>
    <col min="11" max="11" width="10.140625" bestFit="1" customWidth="1"/>
    <col min="12" max="12" width="15.28515625" bestFit="1" customWidth="1"/>
    <col min="19" max="19" width="9.42578125" bestFit="1" customWidth="1"/>
    <col min="22" max="22" width="9.42578125" bestFit="1" customWidth="1"/>
  </cols>
  <sheetData>
    <row r="1" spans="1:84" x14ac:dyDescent="0.25">
      <c r="A1" s="211" t="s">
        <v>5</v>
      </c>
      <c r="B1" s="94"/>
      <c r="C1" s="94"/>
      <c r="D1" s="71"/>
      <c r="E1" s="71"/>
      <c r="F1" s="71"/>
      <c r="G1" s="71"/>
      <c r="H1" s="71"/>
      <c r="I1" s="71"/>
      <c r="J1" s="71"/>
      <c r="K1" s="71"/>
      <c r="L1" s="71"/>
      <c r="M1" s="62"/>
      <c r="N1" s="191"/>
      <c r="O1" s="191"/>
      <c r="P1" s="192"/>
      <c r="Q1" s="192"/>
      <c r="R1" s="193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8"/>
      <c r="AF1" s="174"/>
      <c r="AG1" s="18"/>
      <c r="AH1" s="18"/>
      <c r="AI1" s="18"/>
      <c r="AJ1" s="18"/>
      <c r="AK1" s="18"/>
      <c r="AL1" s="18"/>
      <c r="AM1" s="185"/>
      <c r="AN1" s="185"/>
      <c r="AO1" s="185"/>
      <c r="AP1" s="185"/>
      <c r="AQ1" s="185"/>
      <c r="AR1" s="185"/>
      <c r="AS1" s="94"/>
      <c r="AT1" s="94"/>
      <c r="AU1" s="94"/>
      <c r="AV1" s="94"/>
      <c r="AW1" s="94"/>
      <c r="AX1" s="191"/>
      <c r="AY1" s="191"/>
      <c r="AZ1" s="191"/>
      <c r="BA1" s="191"/>
      <c r="BB1" s="194" t="s">
        <v>6</v>
      </c>
      <c r="BC1" s="191"/>
      <c r="BD1" s="191"/>
      <c r="BE1" s="191"/>
      <c r="BF1" s="194" t="s">
        <v>6</v>
      </c>
      <c r="BG1" s="194" t="s">
        <v>6</v>
      </c>
      <c r="BH1" s="94"/>
      <c r="BI1" s="191"/>
      <c r="BJ1" s="191"/>
      <c r="BK1" s="191"/>
      <c r="BL1" s="191"/>
      <c r="BM1" s="191"/>
      <c r="BN1" s="194" t="s">
        <v>6</v>
      </c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/>
      <c r="CE1" s="94"/>
      <c r="CF1" s="94"/>
    </row>
    <row r="2" spans="1:84" x14ac:dyDescent="0.25">
      <c r="A2" s="212" t="s">
        <v>7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62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8"/>
      <c r="AF2" s="18"/>
      <c r="AG2" s="18"/>
      <c r="AH2" s="18"/>
      <c r="AI2" s="18"/>
      <c r="AJ2" s="18"/>
      <c r="AK2" s="18"/>
      <c r="AL2" s="18"/>
      <c r="AM2" s="185"/>
      <c r="AN2" s="185"/>
      <c r="AO2" s="185"/>
      <c r="AP2" s="185"/>
      <c r="AQ2" s="185"/>
      <c r="AR2" s="185"/>
      <c r="AS2" s="94"/>
      <c r="AT2" s="94"/>
      <c r="AU2" s="94"/>
      <c r="AV2" s="94"/>
      <c r="AW2" s="94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94"/>
      <c r="BI2" s="94"/>
      <c r="BJ2" s="71"/>
      <c r="BK2" s="94"/>
      <c r="BL2" s="94"/>
      <c r="BM2" s="94"/>
      <c r="BN2" s="17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</row>
    <row r="3" spans="1:84" ht="17.25" x14ac:dyDescent="0.25">
      <c r="A3" s="213" t="s">
        <v>250</v>
      </c>
      <c r="B3" s="189"/>
      <c r="C3" s="189"/>
      <c r="D3" s="190"/>
      <c r="E3" s="190"/>
      <c r="F3" s="190"/>
      <c r="G3" s="190"/>
      <c r="H3" s="190"/>
      <c r="I3" s="188"/>
      <c r="J3" s="188"/>
      <c r="K3" s="188"/>
      <c r="L3" s="190"/>
      <c r="M3" s="189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8"/>
      <c r="AF3" s="18"/>
      <c r="AG3" s="18"/>
      <c r="AH3" s="18"/>
      <c r="AI3" s="18"/>
      <c r="AJ3" s="18"/>
      <c r="AK3" s="18"/>
      <c r="AL3" s="18"/>
      <c r="AM3" s="185"/>
      <c r="AN3" s="185"/>
      <c r="AO3" s="185"/>
      <c r="AP3" s="185"/>
      <c r="AQ3" s="185"/>
      <c r="AR3" s="185"/>
      <c r="AS3" s="189"/>
      <c r="AT3" s="189"/>
      <c r="AU3" s="189"/>
      <c r="AV3" s="189"/>
      <c r="AW3" s="189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89"/>
      <c r="BI3" s="189"/>
      <c r="BJ3" s="190"/>
      <c r="BK3" s="189"/>
      <c r="BL3" s="189"/>
      <c r="BM3" s="189"/>
      <c r="BN3" s="17"/>
      <c r="BO3" s="189"/>
      <c r="BP3" s="189"/>
      <c r="BQ3" s="189"/>
      <c r="BR3" s="189"/>
      <c r="BS3" s="189"/>
      <c r="BT3" s="189"/>
      <c r="BU3" s="189"/>
      <c r="BV3" s="189"/>
      <c r="BW3" s="189"/>
      <c r="BX3" s="189"/>
      <c r="BY3" s="189"/>
      <c r="BZ3" s="189"/>
      <c r="CA3" s="189"/>
      <c r="CB3" s="189"/>
      <c r="CC3" s="189"/>
      <c r="CD3" s="189"/>
      <c r="CE3" s="189"/>
      <c r="CF3" s="189"/>
    </row>
    <row r="4" spans="1:84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8"/>
      <c r="AF4" s="18"/>
      <c r="AG4" s="18"/>
      <c r="AH4" s="18"/>
      <c r="AI4" s="18"/>
      <c r="AJ4" s="18"/>
      <c r="AK4" s="18"/>
      <c r="AL4" s="18"/>
      <c r="AM4" s="185"/>
      <c r="AN4" s="185"/>
      <c r="AO4" s="185"/>
      <c r="AP4" s="185"/>
      <c r="AQ4" s="185"/>
      <c r="AR4" s="185"/>
      <c r="AS4" s="19"/>
      <c r="AT4" s="19"/>
      <c r="AU4" s="19"/>
      <c r="AV4" s="19"/>
      <c r="AW4" s="19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9"/>
      <c r="BI4" s="19"/>
      <c r="BJ4" s="19"/>
      <c r="BK4" s="19"/>
      <c r="BL4" s="19"/>
      <c r="BM4" s="19"/>
      <c r="BN4" s="17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</row>
    <row r="5" spans="1:84" ht="23.25" x14ac:dyDescent="0.25">
      <c r="A5" s="20"/>
      <c r="B5" s="20"/>
      <c r="C5" s="175"/>
      <c r="D5" s="176" t="s">
        <v>9</v>
      </c>
      <c r="E5" s="177"/>
      <c r="F5" s="177"/>
      <c r="G5" s="178"/>
      <c r="H5" s="179"/>
      <c r="I5" s="180"/>
      <c r="J5" s="181" t="s">
        <v>10</v>
      </c>
      <c r="K5" s="182"/>
      <c r="L5" s="183"/>
      <c r="M5" s="26"/>
      <c r="N5" s="27" t="s">
        <v>11</v>
      </c>
      <c r="O5" s="28"/>
      <c r="P5" s="28"/>
      <c r="Q5" s="28"/>
      <c r="R5" s="28"/>
      <c r="S5" s="28"/>
      <c r="T5" s="28"/>
      <c r="U5" s="29"/>
      <c r="V5" s="29"/>
      <c r="W5" s="29"/>
      <c r="X5" s="29"/>
      <c r="Y5" s="29"/>
      <c r="Z5" s="29"/>
      <c r="AA5" s="29"/>
      <c r="AB5" s="29"/>
      <c r="AC5" s="29"/>
      <c r="AD5" s="30"/>
      <c r="AE5" s="31"/>
      <c r="AF5" s="27" t="s">
        <v>12</v>
      </c>
      <c r="AG5" s="28"/>
      <c r="AH5" s="28"/>
      <c r="AI5" s="28"/>
      <c r="AJ5" s="28"/>
      <c r="AK5" s="28"/>
      <c r="AL5" s="30" t="s">
        <v>13</v>
      </c>
      <c r="AM5" s="185"/>
      <c r="AN5" s="214" t="s">
        <v>165</v>
      </c>
      <c r="AO5" s="186"/>
      <c r="AP5" s="186"/>
      <c r="AQ5" s="186"/>
      <c r="AR5" s="187"/>
      <c r="AS5" s="37"/>
      <c r="AT5" s="37"/>
      <c r="AU5" s="37"/>
      <c r="AV5" s="37"/>
      <c r="AW5" s="37"/>
      <c r="AX5" s="33" t="s">
        <v>14</v>
      </c>
      <c r="AY5" s="34"/>
      <c r="AZ5" s="34"/>
      <c r="BA5" s="34"/>
      <c r="BB5" s="35"/>
      <c r="BC5" s="35"/>
      <c r="BD5" s="35"/>
      <c r="BE5" s="35"/>
      <c r="BF5" s="35"/>
      <c r="BG5" s="35"/>
      <c r="BH5" s="36"/>
      <c r="BI5" s="37"/>
      <c r="BJ5" s="33" t="s">
        <v>15</v>
      </c>
      <c r="BK5" s="38"/>
      <c r="BL5" s="34"/>
      <c r="BM5" s="34"/>
      <c r="BN5" s="34"/>
      <c r="BO5" s="36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</row>
    <row r="6" spans="1:84" ht="72.75" x14ac:dyDescent="0.25">
      <c r="A6" s="39" t="s">
        <v>16</v>
      </c>
      <c r="B6" s="40" t="s">
        <v>17</v>
      </c>
      <c r="C6" s="153" t="s">
        <v>18</v>
      </c>
      <c r="D6" s="159" t="s">
        <v>19</v>
      </c>
      <c r="E6" s="159" t="s">
        <v>20</v>
      </c>
      <c r="F6" s="154" t="s">
        <v>109</v>
      </c>
      <c r="G6" s="155" t="s">
        <v>21</v>
      </c>
      <c r="H6" s="43"/>
      <c r="I6" s="153" t="s">
        <v>164</v>
      </c>
      <c r="J6" s="154" t="s">
        <v>23</v>
      </c>
      <c r="K6" s="154" t="s">
        <v>24</v>
      </c>
      <c r="L6" s="184" t="s">
        <v>128</v>
      </c>
      <c r="M6" s="44"/>
      <c r="N6" s="45" t="s">
        <v>110</v>
      </c>
      <c r="O6" s="46" t="s">
        <v>26</v>
      </c>
      <c r="P6" s="46" t="s">
        <v>27</v>
      </c>
      <c r="Q6" s="46" t="s">
        <v>166</v>
      </c>
      <c r="R6" s="167" t="s">
        <v>113</v>
      </c>
      <c r="S6" s="46" t="s">
        <v>30</v>
      </c>
      <c r="T6" s="46" t="s">
        <v>111</v>
      </c>
      <c r="U6" s="46" t="s">
        <v>31</v>
      </c>
      <c r="V6" s="46" t="s">
        <v>32</v>
      </c>
      <c r="W6" s="46" t="s">
        <v>33</v>
      </c>
      <c r="X6" s="46" t="s">
        <v>34</v>
      </c>
      <c r="Y6" s="46" t="s">
        <v>35</v>
      </c>
      <c r="Z6" s="167" t="s">
        <v>167</v>
      </c>
      <c r="AA6" s="46" t="s">
        <v>37</v>
      </c>
      <c r="AB6" s="46" t="s">
        <v>38</v>
      </c>
      <c r="AC6" s="46" t="s">
        <v>39</v>
      </c>
      <c r="AD6" s="47" t="s">
        <v>40</v>
      </c>
      <c r="AE6" s="48"/>
      <c r="AF6" s="45" t="s">
        <v>16</v>
      </c>
      <c r="AG6" s="167" t="s">
        <v>112</v>
      </c>
      <c r="AH6" s="167" t="s">
        <v>113</v>
      </c>
      <c r="AI6" s="46" t="s">
        <v>42</v>
      </c>
      <c r="AJ6" s="46" t="s">
        <v>43</v>
      </c>
      <c r="AK6" s="46" t="s">
        <v>44</v>
      </c>
      <c r="AL6" s="49" t="s">
        <v>45</v>
      </c>
      <c r="AM6" s="185"/>
      <c r="AN6" s="45" t="s">
        <v>168</v>
      </c>
      <c r="AO6" s="46" t="s">
        <v>169</v>
      </c>
      <c r="AP6" s="46" t="s">
        <v>170</v>
      </c>
      <c r="AQ6" s="46" t="s">
        <v>171</v>
      </c>
      <c r="AR6" s="49" t="s">
        <v>172</v>
      </c>
      <c r="AS6" s="54"/>
      <c r="AT6" s="54"/>
      <c r="AU6" s="54"/>
      <c r="AV6" s="54"/>
      <c r="AW6" s="54"/>
      <c r="AX6" s="51" t="s">
        <v>16</v>
      </c>
      <c r="AY6" s="52" t="s">
        <v>46</v>
      </c>
      <c r="AZ6" s="52" t="s">
        <v>47</v>
      </c>
      <c r="BA6" s="52" t="s">
        <v>48</v>
      </c>
      <c r="BB6" s="52" t="s">
        <v>49</v>
      </c>
      <c r="BC6" s="52" t="s">
        <v>50</v>
      </c>
      <c r="BD6" s="52" t="s">
        <v>51</v>
      </c>
      <c r="BE6" s="52" t="s">
        <v>52</v>
      </c>
      <c r="BF6" s="52" t="s">
        <v>53</v>
      </c>
      <c r="BG6" s="52" t="s">
        <v>54</v>
      </c>
      <c r="BH6" s="53" t="s">
        <v>55</v>
      </c>
      <c r="BI6" s="54"/>
      <c r="BJ6" s="51" t="s">
        <v>16</v>
      </c>
      <c r="BK6" s="55" t="s">
        <v>46</v>
      </c>
      <c r="BL6" s="52" t="s">
        <v>173</v>
      </c>
      <c r="BM6" s="52" t="s">
        <v>174</v>
      </c>
      <c r="BN6" s="52" t="s">
        <v>175</v>
      </c>
      <c r="BO6" s="195" t="s">
        <v>176</v>
      </c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</row>
    <row r="7" spans="1:84" ht="15.75" thickBot="1" x14ac:dyDescent="0.3">
      <c r="A7" s="56"/>
      <c r="B7" s="168"/>
      <c r="C7" s="156"/>
      <c r="D7" s="169"/>
      <c r="E7" s="169"/>
      <c r="F7" s="169"/>
      <c r="G7" s="157"/>
      <c r="H7" s="61"/>
      <c r="I7" s="58"/>
      <c r="J7" s="169"/>
      <c r="K7" s="169"/>
      <c r="L7" s="157"/>
      <c r="M7" s="62"/>
      <c r="N7" s="63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5"/>
      <c r="AE7" s="18"/>
      <c r="AF7" s="63"/>
      <c r="AG7" s="64"/>
      <c r="AH7" s="64"/>
      <c r="AI7" s="64"/>
      <c r="AJ7" s="64"/>
      <c r="AK7" s="64"/>
      <c r="AL7" s="66"/>
      <c r="AM7" s="185"/>
      <c r="AN7" s="45"/>
      <c r="AO7" s="46"/>
      <c r="AP7" s="46"/>
      <c r="AQ7" s="46"/>
      <c r="AR7" s="49"/>
      <c r="AS7" s="19"/>
      <c r="AT7" s="19"/>
      <c r="AU7" s="19"/>
      <c r="AV7" s="19"/>
      <c r="AW7" s="19"/>
      <c r="AX7" s="68"/>
      <c r="AY7" s="69"/>
      <c r="AZ7" s="69"/>
      <c r="BA7" s="69"/>
      <c r="BB7" s="69"/>
      <c r="BC7" s="69"/>
      <c r="BD7" s="69"/>
      <c r="BE7" s="69"/>
      <c r="BF7" s="69"/>
      <c r="BG7" s="69"/>
      <c r="BH7" s="70"/>
      <c r="BI7" s="71"/>
      <c r="BJ7" s="68"/>
      <c r="BK7" s="72"/>
      <c r="BL7" s="69"/>
      <c r="BM7" s="69"/>
      <c r="BN7" s="69"/>
      <c r="BO7" s="196"/>
      <c r="BP7" s="71"/>
      <c r="BQ7" s="94" t="s">
        <v>251</v>
      </c>
      <c r="BR7" s="94"/>
      <c r="BS7" s="94"/>
      <c r="BT7" s="94"/>
      <c r="BU7" s="94"/>
      <c r="BV7" s="94"/>
      <c r="BW7" s="94"/>
      <c r="BX7" s="94"/>
      <c r="BY7" s="94"/>
      <c r="BZ7" s="94"/>
      <c r="CA7" s="94"/>
      <c r="CB7" s="94"/>
      <c r="CC7" s="94"/>
      <c r="CD7" s="94"/>
      <c r="CE7" s="94"/>
      <c r="CF7" s="94"/>
    </row>
    <row r="8" spans="1:84" x14ac:dyDescent="0.25">
      <c r="A8" s="73">
        <v>430</v>
      </c>
      <c r="B8" s="74" t="s">
        <v>56</v>
      </c>
      <c r="C8" s="170">
        <v>966</v>
      </c>
      <c r="D8" s="171" t="s">
        <v>57</v>
      </c>
      <c r="E8" s="171"/>
      <c r="F8" s="171">
        <v>0</v>
      </c>
      <c r="G8" s="172">
        <v>966</v>
      </c>
      <c r="H8" s="78"/>
      <c r="I8" s="158">
        <v>15777421</v>
      </c>
      <c r="J8" s="81">
        <v>0</v>
      </c>
      <c r="K8" s="81">
        <v>1147608</v>
      </c>
      <c r="L8" s="215">
        <v>16925029</v>
      </c>
      <c r="M8" s="81"/>
      <c r="N8" s="82">
        <v>430</v>
      </c>
      <c r="O8" s="83">
        <v>966</v>
      </c>
      <c r="P8" s="83">
        <v>0</v>
      </c>
      <c r="Q8" s="83">
        <v>0</v>
      </c>
      <c r="R8" s="83">
        <v>0</v>
      </c>
      <c r="S8" s="84">
        <v>15777421</v>
      </c>
      <c r="T8" s="84">
        <v>0</v>
      </c>
      <c r="U8" s="84">
        <v>0</v>
      </c>
      <c r="V8" s="84">
        <v>15777421</v>
      </c>
      <c r="W8" s="84">
        <v>0</v>
      </c>
      <c r="X8" s="84">
        <v>1147608</v>
      </c>
      <c r="Y8" s="84">
        <v>16925029</v>
      </c>
      <c r="Z8" s="84">
        <v>0</v>
      </c>
      <c r="AA8" s="84">
        <v>0</v>
      </c>
      <c r="AB8" s="84">
        <v>0</v>
      </c>
      <c r="AC8" s="84">
        <v>0</v>
      </c>
      <c r="AD8" s="85">
        <v>16925029</v>
      </c>
      <c r="AE8" s="86"/>
      <c r="AF8" s="173">
        <v>430</v>
      </c>
      <c r="AG8" s="86">
        <v>386.33333333333348</v>
      </c>
      <c r="AH8" s="86">
        <v>0</v>
      </c>
      <c r="AI8" s="160">
        <v>0</v>
      </c>
      <c r="AJ8" s="160">
        <v>0</v>
      </c>
      <c r="AK8" s="160">
        <v>0</v>
      </c>
      <c r="AL8" s="88">
        <v>0</v>
      </c>
      <c r="AM8" s="18"/>
      <c r="AN8" s="216"/>
      <c r="AO8" s="217"/>
      <c r="AP8" s="217"/>
      <c r="AQ8" s="217"/>
      <c r="AR8" s="218"/>
      <c r="AS8" s="94"/>
      <c r="AT8" s="94"/>
      <c r="AU8" s="94"/>
      <c r="AV8" s="94"/>
      <c r="AW8" s="94"/>
      <c r="AX8" s="90">
        <v>430</v>
      </c>
      <c r="AY8" s="91"/>
      <c r="AZ8" s="91"/>
      <c r="BA8" s="91"/>
      <c r="BB8" s="91"/>
      <c r="BC8" s="92">
        <v>0</v>
      </c>
      <c r="BD8" s="91"/>
      <c r="BE8" s="91"/>
      <c r="BF8" s="91"/>
      <c r="BG8" s="92">
        <v>0</v>
      </c>
      <c r="BH8" s="93">
        <v>0</v>
      </c>
      <c r="BI8" s="94"/>
      <c r="BJ8" s="90">
        <v>430</v>
      </c>
      <c r="BK8" s="95"/>
      <c r="BL8" s="96"/>
      <c r="BM8" s="96"/>
      <c r="BN8" s="96"/>
      <c r="BO8" s="197">
        <v>0</v>
      </c>
      <c r="BP8" s="94"/>
      <c r="BQ8" s="94"/>
      <c r="BR8" s="94"/>
      <c r="BS8" s="94"/>
      <c r="BT8" s="94"/>
      <c r="BU8" s="94"/>
      <c r="BV8" s="94"/>
      <c r="BW8" s="94"/>
      <c r="BX8" s="94"/>
      <c r="BY8" s="94"/>
      <c r="BZ8" s="94"/>
      <c r="CA8" s="94"/>
      <c r="CB8" s="94"/>
      <c r="CC8" s="94"/>
      <c r="CD8" s="94"/>
      <c r="CE8" s="94"/>
      <c r="CF8" s="94"/>
    </row>
    <row r="9" spans="1:84" x14ac:dyDescent="0.25">
      <c r="A9" s="73"/>
      <c r="B9" s="74"/>
      <c r="C9" s="170"/>
      <c r="D9" s="171"/>
      <c r="E9" s="171"/>
      <c r="F9" s="171"/>
      <c r="G9" s="172"/>
      <c r="H9" s="78"/>
      <c r="I9" s="158"/>
      <c r="J9" s="81"/>
      <c r="K9" s="81"/>
      <c r="L9" s="215"/>
      <c r="M9" s="81"/>
      <c r="N9" s="82"/>
      <c r="O9" s="83"/>
      <c r="P9" s="83"/>
      <c r="Q9" s="83"/>
      <c r="R9" s="83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5"/>
      <c r="AE9" s="18"/>
      <c r="AF9" s="87"/>
      <c r="AG9" s="86"/>
      <c r="AH9" s="86"/>
      <c r="AI9" s="86"/>
      <c r="AJ9" s="86"/>
      <c r="AK9" s="86"/>
      <c r="AL9" s="88"/>
      <c r="AM9" s="18"/>
      <c r="AN9" s="216"/>
      <c r="AO9" s="217"/>
      <c r="AP9" s="217"/>
      <c r="AQ9" s="217"/>
      <c r="AR9" s="218"/>
      <c r="AS9" s="94"/>
      <c r="AT9" s="94"/>
      <c r="AU9" s="94"/>
      <c r="AV9" s="94"/>
      <c r="AW9" s="94"/>
      <c r="AX9" s="90"/>
      <c r="AY9" s="91"/>
      <c r="AZ9" s="91"/>
      <c r="BA9" s="91"/>
      <c r="BB9" s="91"/>
      <c r="BC9" s="92"/>
      <c r="BD9" s="91"/>
      <c r="BE9" s="91"/>
      <c r="BF9" s="91"/>
      <c r="BG9" s="92"/>
      <c r="BH9" s="93"/>
      <c r="BI9" s="94"/>
      <c r="BJ9" s="90"/>
      <c r="BK9" s="95"/>
      <c r="BL9" s="91"/>
      <c r="BM9" s="91"/>
      <c r="BN9" s="91"/>
      <c r="BO9" s="197"/>
      <c r="BP9" s="94"/>
      <c r="BQ9" s="94"/>
      <c r="BR9" s="94"/>
      <c r="BS9" s="94"/>
      <c r="BT9" s="94"/>
      <c r="BU9" s="94"/>
      <c r="BV9" s="94"/>
      <c r="BW9" s="94"/>
      <c r="BX9" s="94"/>
      <c r="BY9" s="94"/>
      <c r="BZ9" s="94"/>
      <c r="CA9" s="94"/>
      <c r="CB9" s="94"/>
      <c r="CC9" s="94"/>
      <c r="CD9" s="94"/>
      <c r="CE9" s="94"/>
      <c r="CF9" s="94"/>
    </row>
    <row r="10" spans="1:84" x14ac:dyDescent="0.25">
      <c r="A10" s="73"/>
      <c r="B10" s="74"/>
      <c r="C10" s="171"/>
      <c r="D10" s="171"/>
      <c r="E10" s="171"/>
      <c r="F10" s="171"/>
      <c r="G10" s="247"/>
      <c r="H10" s="78"/>
      <c r="I10" s="81"/>
      <c r="J10" s="81"/>
      <c r="K10" s="81"/>
      <c r="L10" s="81"/>
      <c r="M10" s="81"/>
      <c r="N10" s="248"/>
      <c r="O10" s="83"/>
      <c r="P10" s="83"/>
      <c r="Q10" s="83"/>
      <c r="R10" s="83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6"/>
      <c r="AF10" s="249"/>
      <c r="AG10" s="86"/>
      <c r="AH10" s="86"/>
      <c r="AI10" s="160"/>
      <c r="AJ10" s="160"/>
      <c r="AK10" s="160"/>
      <c r="AL10" s="160"/>
      <c r="AM10" s="18"/>
      <c r="AN10" s="251"/>
      <c r="AO10" s="217"/>
      <c r="AP10" s="217"/>
      <c r="AQ10" s="217"/>
      <c r="AR10" s="217"/>
      <c r="AS10" s="94"/>
      <c r="AT10" s="94"/>
      <c r="AU10" s="94"/>
      <c r="AV10" s="94"/>
      <c r="AW10" s="94"/>
      <c r="AX10" s="17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4"/>
      <c r="BJ10" s="17"/>
      <c r="BK10" s="95"/>
      <c r="BL10" s="96"/>
      <c r="BM10" s="96"/>
      <c r="BN10" s="96"/>
      <c r="BO10" s="91"/>
    </row>
    <row r="11" spans="1:84" x14ac:dyDescent="0.25">
      <c r="A11" s="73"/>
      <c r="B11" s="74"/>
      <c r="C11" s="171"/>
      <c r="D11" s="171"/>
      <c r="E11" s="171"/>
      <c r="F11" s="171"/>
      <c r="G11" s="247"/>
      <c r="H11" s="78"/>
      <c r="I11" s="81"/>
      <c r="J11" s="81"/>
      <c r="K11" s="81"/>
      <c r="L11" s="81"/>
      <c r="M11" s="81"/>
      <c r="N11" s="248"/>
      <c r="O11" s="83"/>
      <c r="P11" s="83"/>
      <c r="Q11" s="83"/>
      <c r="R11" s="83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18"/>
      <c r="AF11" s="252"/>
      <c r="AG11" s="86"/>
      <c r="AH11" s="86"/>
      <c r="AI11" s="86"/>
      <c r="AJ11" s="86"/>
      <c r="AK11" s="86"/>
      <c r="AL11" s="160"/>
      <c r="AM11" s="18"/>
      <c r="AN11" s="251"/>
      <c r="AO11" s="217"/>
      <c r="AP11" s="217"/>
      <c r="AQ11" s="217"/>
      <c r="AR11" s="217"/>
      <c r="AS11" s="94"/>
      <c r="AT11" s="94"/>
      <c r="AU11" s="94"/>
      <c r="AV11" s="94"/>
      <c r="AW11" s="94"/>
      <c r="AX11" s="17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4"/>
      <c r="BJ11" s="17"/>
      <c r="BK11" s="95"/>
      <c r="BL11" s="91"/>
      <c r="BM11" s="91"/>
      <c r="BN11" s="91"/>
      <c r="BO11" s="91"/>
    </row>
    <row r="12" spans="1:84" x14ac:dyDescent="0.25">
      <c r="A12" s="211" t="s">
        <v>5</v>
      </c>
      <c r="B12" s="94"/>
      <c r="C12" s="94"/>
      <c r="D12" s="71"/>
      <c r="E12" s="71"/>
      <c r="F12" s="71"/>
      <c r="G12" s="71"/>
      <c r="H12" s="71"/>
      <c r="I12" s="71"/>
      <c r="J12" s="71"/>
      <c r="K12" s="71"/>
      <c r="L12" s="71"/>
      <c r="M12" s="62"/>
      <c r="N12" s="191"/>
      <c r="O12" s="191"/>
      <c r="P12" s="192"/>
      <c r="Q12" s="192"/>
      <c r="R12" s="193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8"/>
      <c r="AF12" s="174"/>
      <c r="AG12" s="18"/>
      <c r="AH12" s="18"/>
      <c r="AI12" s="18"/>
      <c r="AJ12" s="18"/>
      <c r="AK12" s="18"/>
      <c r="AL12" s="18"/>
      <c r="AM12" s="185"/>
      <c r="AN12" s="185"/>
      <c r="AO12" s="185"/>
      <c r="AP12" s="185"/>
      <c r="AQ12" s="185"/>
      <c r="AR12" s="185"/>
      <c r="AS12" s="94"/>
      <c r="AT12" s="94"/>
      <c r="AU12" s="94"/>
      <c r="AV12" s="94"/>
      <c r="AW12" s="94"/>
      <c r="AX12" s="191"/>
      <c r="AY12" s="191"/>
      <c r="AZ12" s="191"/>
      <c r="BA12" s="191"/>
      <c r="BB12" s="194" t="s">
        <v>6</v>
      </c>
      <c r="BC12" s="191"/>
      <c r="BD12" s="191"/>
      <c r="BE12" s="191"/>
      <c r="BF12" s="194" t="s">
        <v>6</v>
      </c>
      <c r="BG12" s="194" t="s">
        <v>6</v>
      </c>
      <c r="BH12" s="94"/>
      <c r="BI12" s="191"/>
      <c r="BJ12" s="191"/>
      <c r="BK12" s="191"/>
      <c r="BL12" s="191"/>
      <c r="BM12" s="191"/>
      <c r="BN12" s="194" t="s">
        <v>6</v>
      </c>
      <c r="BO12" s="94"/>
    </row>
    <row r="13" spans="1:84" x14ac:dyDescent="0.25">
      <c r="A13" s="212" t="s">
        <v>7</v>
      </c>
      <c r="B13" s="188"/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62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8"/>
      <c r="AF13" s="18"/>
      <c r="AG13" s="18"/>
      <c r="AH13" s="18"/>
      <c r="AI13" s="18"/>
      <c r="AJ13" s="18"/>
      <c r="AK13" s="18"/>
      <c r="AL13" s="18"/>
      <c r="AM13" s="185"/>
      <c r="AN13" s="185"/>
      <c r="AO13" s="185"/>
      <c r="AP13" s="185"/>
      <c r="AQ13" s="185"/>
      <c r="AR13" s="185"/>
      <c r="AS13" s="94"/>
      <c r="AT13" s="94"/>
      <c r="AU13" s="94"/>
      <c r="AV13" s="94"/>
      <c r="AW13" s="94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94"/>
      <c r="BI13" s="94"/>
      <c r="BJ13" s="71"/>
      <c r="BK13" s="94"/>
      <c r="BL13" s="94"/>
      <c r="BM13" s="94"/>
      <c r="BN13" s="17"/>
      <c r="BO13" s="94"/>
    </row>
    <row r="14" spans="1:84" ht="17.25" x14ac:dyDescent="0.25">
      <c r="A14" s="213" t="s">
        <v>348</v>
      </c>
      <c r="B14" s="189"/>
      <c r="C14" s="189"/>
      <c r="D14" s="190"/>
      <c r="E14" s="190"/>
      <c r="F14" s="190"/>
      <c r="G14" s="190"/>
      <c r="H14" s="190"/>
      <c r="I14" s="188"/>
      <c r="J14" s="188"/>
      <c r="K14" s="188"/>
      <c r="L14" s="190"/>
      <c r="M14" s="189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8"/>
      <c r="AF14" s="18"/>
      <c r="AG14" s="18"/>
      <c r="AH14" s="18"/>
      <c r="AI14" s="18"/>
      <c r="AJ14" s="18"/>
      <c r="AK14" s="18"/>
      <c r="AL14" s="18"/>
      <c r="AM14" s="185"/>
      <c r="AN14" s="185"/>
      <c r="AO14" s="185"/>
      <c r="AP14" s="185"/>
      <c r="AQ14" s="185"/>
      <c r="AR14" s="185"/>
      <c r="AS14" s="189"/>
      <c r="AT14" s="189"/>
      <c r="AU14" s="189"/>
      <c r="AV14" s="189"/>
      <c r="AW14" s="189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89"/>
      <c r="BI14" s="189"/>
      <c r="BJ14" s="190"/>
      <c r="BK14" s="189"/>
      <c r="BL14" s="189"/>
      <c r="BM14" s="189"/>
      <c r="BN14" s="17"/>
      <c r="BO14" s="189"/>
    </row>
    <row r="15" spans="1:84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8"/>
      <c r="AF15" s="18"/>
      <c r="AG15" s="18"/>
      <c r="AH15" s="18"/>
      <c r="AI15" s="18"/>
      <c r="AJ15" s="18"/>
      <c r="AK15" s="18"/>
      <c r="AL15" s="18"/>
      <c r="AM15" s="185"/>
      <c r="AN15" s="185"/>
      <c r="AO15" s="185"/>
      <c r="AP15" s="185"/>
      <c r="AQ15" s="185"/>
      <c r="AR15" s="185"/>
      <c r="AS15" s="19"/>
      <c r="AT15" s="19"/>
      <c r="AU15" s="19"/>
      <c r="AV15" s="19"/>
      <c r="AW15" s="19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9"/>
      <c r="BI15" s="19"/>
      <c r="BJ15" s="19"/>
      <c r="BK15" s="19"/>
      <c r="BL15" s="19"/>
      <c r="BM15" s="19"/>
      <c r="BN15" s="17"/>
      <c r="BO15" s="19"/>
    </row>
    <row r="16" spans="1:84" ht="23.25" x14ac:dyDescent="0.25">
      <c r="A16" s="20"/>
      <c r="B16" s="20"/>
      <c r="C16" s="175"/>
      <c r="D16" s="176" t="s">
        <v>9</v>
      </c>
      <c r="E16" s="177"/>
      <c r="F16" s="177"/>
      <c r="G16" s="178"/>
      <c r="H16" s="179"/>
      <c r="I16" s="180"/>
      <c r="J16" s="181" t="s">
        <v>10</v>
      </c>
      <c r="K16" s="182"/>
      <c r="L16" s="183"/>
      <c r="M16" s="26"/>
      <c r="N16" s="27" t="s">
        <v>11</v>
      </c>
      <c r="O16" s="28"/>
      <c r="P16" s="28"/>
      <c r="Q16" s="28"/>
      <c r="R16" s="28"/>
      <c r="S16" s="28"/>
      <c r="T16" s="28"/>
      <c r="U16" s="29"/>
      <c r="V16" s="29"/>
      <c r="W16" s="29"/>
      <c r="X16" s="29"/>
      <c r="Y16" s="29"/>
      <c r="Z16" s="29"/>
      <c r="AA16" s="29"/>
      <c r="AB16" s="29"/>
      <c r="AC16" s="29"/>
      <c r="AD16" s="30"/>
      <c r="AE16" s="31"/>
      <c r="AF16" s="27" t="s">
        <v>12</v>
      </c>
      <c r="AG16" s="28"/>
      <c r="AH16" s="28"/>
      <c r="AI16" s="28"/>
      <c r="AJ16" s="28"/>
      <c r="AK16" s="28"/>
      <c r="AL16" s="30" t="s">
        <v>13</v>
      </c>
      <c r="AM16" s="185"/>
      <c r="AN16" s="214" t="s">
        <v>165</v>
      </c>
      <c r="AO16" s="186"/>
      <c r="AP16" s="186"/>
      <c r="AQ16" s="186"/>
      <c r="AR16" s="187"/>
      <c r="AS16" s="37"/>
      <c r="AT16" s="37"/>
      <c r="AU16" s="37"/>
      <c r="AV16" s="37"/>
      <c r="AW16" s="37"/>
      <c r="AX16" s="33" t="s">
        <v>14</v>
      </c>
      <c r="AY16" s="34"/>
      <c r="AZ16" s="34"/>
      <c r="BA16" s="34"/>
      <c r="BB16" s="35"/>
      <c r="BC16" s="35"/>
      <c r="BD16" s="35"/>
      <c r="BE16" s="35"/>
      <c r="BF16" s="35"/>
      <c r="BG16" s="35"/>
      <c r="BH16" s="36"/>
      <c r="BI16" s="37"/>
      <c r="BJ16" s="33" t="s">
        <v>15</v>
      </c>
      <c r="BK16" s="38"/>
      <c r="BL16" s="34"/>
      <c r="BM16" s="34"/>
      <c r="BN16" s="34"/>
      <c r="BO16" s="36"/>
    </row>
    <row r="17" spans="1:67" ht="72.75" x14ac:dyDescent="0.25">
      <c r="A17" s="39" t="s">
        <v>16</v>
      </c>
      <c r="B17" s="40" t="s">
        <v>17</v>
      </c>
      <c r="C17" s="153" t="s">
        <v>18</v>
      </c>
      <c r="D17" s="159" t="s">
        <v>19</v>
      </c>
      <c r="E17" s="159" t="s">
        <v>20</v>
      </c>
      <c r="F17" s="154" t="s">
        <v>109</v>
      </c>
      <c r="G17" s="155" t="s">
        <v>21</v>
      </c>
      <c r="H17" s="43"/>
      <c r="I17" s="153" t="s">
        <v>164</v>
      </c>
      <c r="J17" s="154" t="s">
        <v>23</v>
      </c>
      <c r="K17" s="154" t="s">
        <v>24</v>
      </c>
      <c r="L17" s="184" t="s">
        <v>128</v>
      </c>
      <c r="M17" s="44"/>
      <c r="N17" s="45" t="s">
        <v>110</v>
      </c>
      <c r="O17" s="46" t="s">
        <v>26</v>
      </c>
      <c r="P17" s="46" t="s">
        <v>27</v>
      </c>
      <c r="Q17" s="46" t="s">
        <v>166</v>
      </c>
      <c r="R17" s="167" t="s">
        <v>113</v>
      </c>
      <c r="S17" s="46" t="s">
        <v>30</v>
      </c>
      <c r="T17" s="46" t="s">
        <v>111</v>
      </c>
      <c r="U17" s="46" t="s">
        <v>31</v>
      </c>
      <c r="V17" s="46" t="s">
        <v>32</v>
      </c>
      <c r="W17" s="46" t="s">
        <v>33</v>
      </c>
      <c r="X17" s="46" t="s">
        <v>34</v>
      </c>
      <c r="Y17" s="46" t="s">
        <v>35</v>
      </c>
      <c r="Z17" s="167" t="s">
        <v>167</v>
      </c>
      <c r="AA17" s="46" t="s">
        <v>37</v>
      </c>
      <c r="AB17" s="46" t="s">
        <v>38</v>
      </c>
      <c r="AC17" s="46" t="s">
        <v>39</v>
      </c>
      <c r="AD17" s="47" t="s">
        <v>40</v>
      </c>
      <c r="AE17" s="48"/>
      <c r="AF17" s="45" t="s">
        <v>16</v>
      </c>
      <c r="AG17" s="167" t="s">
        <v>112</v>
      </c>
      <c r="AH17" s="167" t="s">
        <v>113</v>
      </c>
      <c r="AI17" s="46" t="s">
        <v>42</v>
      </c>
      <c r="AJ17" s="46" t="s">
        <v>43</v>
      </c>
      <c r="AK17" s="46" t="s">
        <v>44</v>
      </c>
      <c r="AL17" s="49" t="s">
        <v>45</v>
      </c>
      <c r="AM17" s="185"/>
      <c r="AN17" s="45" t="s">
        <v>168</v>
      </c>
      <c r="AO17" s="46" t="s">
        <v>169</v>
      </c>
      <c r="AP17" s="46" t="s">
        <v>170</v>
      </c>
      <c r="AQ17" s="46" t="s">
        <v>171</v>
      </c>
      <c r="AR17" s="49" t="s">
        <v>172</v>
      </c>
      <c r="AS17" s="54"/>
      <c r="AT17" s="54"/>
      <c r="AU17" s="54"/>
      <c r="AV17" s="54"/>
      <c r="AW17" s="54"/>
      <c r="AX17" s="51" t="s">
        <v>16</v>
      </c>
      <c r="AY17" s="52" t="s">
        <v>46</v>
      </c>
      <c r="AZ17" s="52" t="s">
        <v>47</v>
      </c>
      <c r="BA17" s="52" t="s">
        <v>48</v>
      </c>
      <c r="BB17" s="52" t="s">
        <v>49</v>
      </c>
      <c r="BC17" s="52" t="s">
        <v>50</v>
      </c>
      <c r="BD17" s="52" t="s">
        <v>51</v>
      </c>
      <c r="BE17" s="52" t="s">
        <v>52</v>
      </c>
      <c r="BF17" s="52" t="s">
        <v>53</v>
      </c>
      <c r="BG17" s="52" t="s">
        <v>54</v>
      </c>
      <c r="BH17" s="53" t="s">
        <v>55</v>
      </c>
      <c r="BI17" s="54"/>
      <c r="BJ17" s="51" t="s">
        <v>16</v>
      </c>
      <c r="BK17" s="55" t="s">
        <v>46</v>
      </c>
      <c r="BL17" s="52" t="s">
        <v>173</v>
      </c>
      <c r="BM17" s="52" t="s">
        <v>174</v>
      </c>
      <c r="BN17" s="52" t="s">
        <v>175</v>
      </c>
      <c r="BO17" s="195" t="s">
        <v>176</v>
      </c>
    </row>
    <row r="18" spans="1:67" ht="15.75" thickBot="1" x14ac:dyDescent="0.3">
      <c r="A18" s="56"/>
      <c r="B18" s="168"/>
      <c r="C18" s="156"/>
      <c r="D18" s="169"/>
      <c r="E18" s="169"/>
      <c r="F18" s="169"/>
      <c r="G18" s="157"/>
      <c r="H18" s="61"/>
      <c r="I18" s="58"/>
      <c r="J18" s="169"/>
      <c r="K18" s="169"/>
      <c r="L18" s="157"/>
      <c r="M18" s="62"/>
      <c r="N18" s="63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5"/>
      <c r="AE18" s="18"/>
      <c r="AF18" s="63"/>
      <c r="AG18" s="64"/>
      <c r="AH18" s="64"/>
      <c r="AI18" s="64"/>
      <c r="AJ18" s="64"/>
      <c r="AK18" s="64"/>
      <c r="AL18" s="66"/>
      <c r="AM18" s="185"/>
      <c r="AN18" s="45"/>
      <c r="AO18" s="46"/>
      <c r="AP18" s="46"/>
      <c r="AQ18" s="46"/>
      <c r="AR18" s="49"/>
      <c r="AS18" s="19"/>
      <c r="AT18" s="19"/>
      <c r="AU18" s="19"/>
      <c r="AV18" s="19"/>
      <c r="AW18" s="19"/>
      <c r="AX18" s="68"/>
      <c r="AY18" s="69"/>
      <c r="AZ18" s="69"/>
      <c r="BA18" s="69"/>
      <c r="BB18" s="69"/>
      <c r="BC18" s="69"/>
      <c r="BD18" s="69"/>
      <c r="BE18" s="69"/>
      <c r="BF18" s="69"/>
      <c r="BG18" s="69"/>
      <c r="BH18" s="70"/>
      <c r="BI18" s="71"/>
      <c r="BJ18" s="68"/>
      <c r="BK18" s="72"/>
      <c r="BL18" s="69"/>
      <c r="BM18" s="69"/>
      <c r="BN18" s="69"/>
      <c r="BO18" s="196"/>
    </row>
    <row r="19" spans="1:67" x14ac:dyDescent="0.25">
      <c r="A19" s="73">
        <v>430</v>
      </c>
      <c r="B19" s="74" t="s">
        <v>56</v>
      </c>
      <c r="C19" s="170">
        <v>966</v>
      </c>
      <c r="D19" s="171" t="s">
        <v>57</v>
      </c>
      <c r="E19" s="171"/>
      <c r="F19" s="171">
        <v>0</v>
      </c>
      <c r="G19" s="172">
        <v>966</v>
      </c>
      <c r="H19" s="78"/>
      <c r="I19" s="158">
        <v>15024048</v>
      </c>
      <c r="J19" s="81">
        <v>0</v>
      </c>
      <c r="K19" s="81">
        <v>1147608</v>
      </c>
      <c r="L19" s="215">
        <v>16171656</v>
      </c>
      <c r="M19" s="81"/>
      <c r="N19" s="82">
        <v>430</v>
      </c>
      <c r="O19" s="83">
        <v>966</v>
      </c>
      <c r="P19" s="83">
        <v>0</v>
      </c>
      <c r="Q19" s="83">
        <v>0</v>
      </c>
      <c r="R19" s="83">
        <v>0</v>
      </c>
      <c r="S19" s="84">
        <v>15024048</v>
      </c>
      <c r="T19" s="84">
        <v>0</v>
      </c>
      <c r="U19" s="84">
        <v>0</v>
      </c>
      <c r="V19" s="84">
        <v>15024048</v>
      </c>
      <c r="W19" s="84">
        <v>0</v>
      </c>
      <c r="X19" s="84">
        <v>1147608</v>
      </c>
      <c r="Y19" s="84">
        <v>16171656</v>
      </c>
      <c r="Z19" s="84">
        <v>0</v>
      </c>
      <c r="AA19" s="84">
        <v>0</v>
      </c>
      <c r="AB19" s="84">
        <v>0</v>
      </c>
      <c r="AC19" s="84">
        <v>0</v>
      </c>
      <c r="AD19" s="85">
        <v>16171656</v>
      </c>
      <c r="AE19" s="86"/>
      <c r="AF19" s="173">
        <v>430</v>
      </c>
      <c r="AG19" s="86">
        <v>377</v>
      </c>
      <c r="AH19" s="86">
        <v>0</v>
      </c>
      <c r="AI19" s="160">
        <v>0</v>
      </c>
      <c r="AJ19" s="160">
        <v>0</v>
      </c>
      <c r="AK19" s="160">
        <v>0</v>
      </c>
      <c r="AL19" s="88">
        <v>0</v>
      </c>
      <c r="AM19" s="18"/>
      <c r="AN19" s="216">
        <v>0</v>
      </c>
      <c r="AO19" s="217">
        <v>0</v>
      </c>
      <c r="AP19" s="217">
        <v>0</v>
      </c>
      <c r="AQ19" s="217">
        <v>0</v>
      </c>
      <c r="AR19" s="218">
        <v>0</v>
      </c>
      <c r="AS19" s="94"/>
      <c r="AT19" s="94"/>
      <c r="AU19" s="94"/>
      <c r="AV19" s="94"/>
      <c r="AW19" s="94"/>
      <c r="AX19" s="90">
        <v>430</v>
      </c>
      <c r="AY19" s="91">
        <v>0</v>
      </c>
      <c r="AZ19" s="91">
        <v>0</v>
      </c>
      <c r="BA19" s="91">
        <v>0</v>
      </c>
      <c r="BB19" s="91">
        <v>0</v>
      </c>
      <c r="BC19" s="92">
        <v>0</v>
      </c>
      <c r="BD19" s="91">
        <v>0</v>
      </c>
      <c r="BE19" s="91">
        <v>0</v>
      </c>
      <c r="BF19" s="91">
        <v>0</v>
      </c>
      <c r="BG19" s="92">
        <v>0</v>
      </c>
      <c r="BH19" s="93">
        <v>0</v>
      </c>
      <c r="BI19" s="94"/>
      <c r="BJ19" s="90">
        <v>430</v>
      </c>
      <c r="BK19" s="95"/>
      <c r="BL19" s="96"/>
      <c r="BM19" s="96"/>
      <c r="BN19" s="96"/>
      <c r="BO19" s="197">
        <v>0</v>
      </c>
    </row>
    <row r="21" spans="1:67" x14ac:dyDescent="0.25">
      <c r="I21" s="228"/>
      <c r="K21" s="277" t="s">
        <v>355</v>
      </c>
      <c r="L21" s="227">
        <f>+L8-L19</f>
        <v>753373</v>
      </c>
    </row>
    <row r="22" spans="1:67" x14ac:dyDescent="0.25">
      <c r="I22" s="228"/>
      <c r="K22" s="277"/>
      <c r="L22" s="227"/>
    </row>
    <row r="23" spans="1:67" x14ac:dyDescent="0.25">
      <c r="K23" s="276" t="s">
        <v>356</v>
      </c>
      <c r="L23" s="253" t="e">
        <f>+L19-'June 30 2024 by Quarter'!#REF!</f>
        <v>#REF!</v>
      </c>
    </row>
    <row r="24" spans="1:67" x14ac:dyDescent="0.25">
      <c r="I24" s="228"/>
    </row>
    <row r="25" spans="1:67" x14ac:dyDescent="0.25">
      <c r="K25" s="220" t="s">
        <v>252</v>
      </c>
    </row>
    <row r="26" spans="1:67" x14ac:dyDescent="0.25">
      <c r="K26" s="220" t="s">
        <v>253</v>
      </c>
      <c r="L26" s="253">
        <v>1406394</v>
      </c>
    </row>
    <row r="27" spans="1:67" x14ac:dyDescent="0.25">
      <c r="K27" s="220" t="s">
        <v>254</v>
      </c>
      <c r="L27" s="253">
        <v>1410784</v>
      </c>
    </row>
    <row r="28" spans="1:67" x14ac:dyDescent="0.25">
      <c r="A28" s="211"/>
      <c r="B28" s="94"/>
      <c r="C28" s="94"/>
      <c r="D28" s="71"/>
      <c r="E28" s="71"/>
      <c r="F28" s="71"/>
      <c r="G28" s="71"/>
      <c r="H28" s="71"/>
      <c r="I28" s="71"/>
      <c r="J28" s="71"/>
      <c r="K28" s="220" t="s">
        <v>255</v>
      </c>
      <c r="L28" s="253">
        <v>1410784</v>
      </c>
      <c r="N28" s="191"/>
      <c r="O28" s="191"/>
      <c r="P28" s="192"/>
      <c r="Q28" s="192"/>
      <c r="R28" s="193"/>
      <c r="S28" s="191"/>
      <c r="T28" s="191"/>
      <c r="U28" s="191"/>
      <c r="V28" s="191"/>
      <c r="W28" s="191"/>
      <c r="X28" s="191"/>
      <c r="Y28" s="191"/>
      <c r="Z28" s="191"/>
      <c r="AA28" s="191"/>
      <c r="AB28" s="191"/>
      <c r="AC28" s="191"/>
      <c r="AD28" s="191"/>
      <c r="AE28" s="18"/>
      <c r="AF28" s="174"/>
      <c r="AG28" s="18"/>
      <c r="AH28" s="18"/>
      <c r="AI28" s="18"/>
      <c r="AJ28" s="18"/>
      <c r="AK28" s="18"/>
      <c r="AL28" s="18"/>
      <c r="AM28" s="185"/>
      <c r="AN28" s="185"/>
      <c r="AO28" s="185"/>
      <c r="AP28" s="185"/>
      <c r="AQ28" s="185"/>
      <c r="AR28" s="185"/>
    </row>
    <row r="29" spans="1:67" x14ac:dyDescent="0.25">
      <c r="A29" s="212"/>
      <c r="B29" s="188"/>
      <c r="C29" s="188"/>
      <c r="D29" s="188"/>
      <c r="E29" s="188"/>
      <c r="F29" s="188"/>
      <c r="G29" s="188"/>
      <c r="H29" s="188"/>
      <c r="I29" s="188"/>
      <c r="J29" s="188"/>
      <c r="K29" s="220" t="s">
        <v>349</v>
      </c>
      <c r="L29" s="253">
        <v>1410784</v>
      </c>
      <c r="N29" s="17"/>
      <c r="O29" s="121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8"/>
      <c r="AF29" s="18"/>
      <c r="AG29" s="18"/>
      <c r="AH29" s="18"/>
      <c r="AI29" s="18"/>
      <c r="AJ29" s="18"/>
      <c r="AK29" s="18"/>
      <c r="AL29" s="18"/>
      <c r="AM29" s="185"/>
      <c r="AN29" s="185"/>
      <c r="AO29" s="185"/>
      <c r="AP29" s="185"/>
      <c r="AQ29" s="185"/>
      <c r="AR29" s="185"/>
    </row>
    <row r="30" spans="1:67" ht="17.25" x14ac:dyDescent="0.25">
      <c r="A30" s="213"/>
      <c r="B30" s="189"/>
      <c r="C30" s="189"/>
      <c r="D30" s="190"/>
      <c r="E30" s="190"/>
      <c r="F30" s="190"/>
      <c r="G30" s="190"/>
      <c r="H30" s="190"/>
      <c r="I30" s="188"/>
      <c r="J30" s="188"/>
      <c r="K30" s="220" t="s">
        <v>350</v>
      </c>
      <c r="L30" s="253">
        <v>1410785</v>
      </c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8"/>
      <c r="AF30" s="18"/>
      <c r="AG30" s="18"/>
      <c r="AH30" s="18"/>
      <c r="AI30" s="18"/>
      <c r="AJ30" s="18"/>
      <c r="AK30" s="18"/>
      <c r="AL30" s="18"/>
      <c r="AM30" s="185"/>
      <c r="AN30" s="185"/>
      <c r="AO30" s="185"/>
      <c r="AP30" s="185"/>
      <c r="AQ30" s="185"/>
      <c r="AR30" s="185"/>
    </row>
    <row r="31" spans="1:67" ht="15.75" thickBot="1" x14ac:dyDescent="0.3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220" t="s">
        <v>351</v>
      </c>
      <c r="L31" s="275">
        <f>SUM(L26:L30)</f>
        <v>7049531</v>
      </c>
      <c r="M31" s="16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8"/>
      <c r="AF31" s="18"/>
      <c r="AG31" s="18"/>
      <c r="AH31" s="18"/>
      <c r="AI31" s="18"/>
      <c r="AJ31" s="18"/>
      <c r="AK31" s="18"/>
      <c r="AL31" s="18"/>
      <c r="AM31" s="185"/>
      <c r="AN31" s="185"/>
      <c r="AO31" s="185"/>
      <c r="AP31" s="185"/>
      <c r="AQ31" s="185"/>
      <c r="AR31" s="185"/>
    </row>
    <row r="32" spans="1:67" ht="24" thickTop="1" x14ac:dyDescent="0.25">
      <c r="A32" s="20"/>
      <c r="B32" s="20"/>
      <c r="C32" s="229"/>
      <c r="D32" s="230"/>
      <c r="E32" s="231"/>
      <c r="F32" s="231"/>
      <c r="G32" s="229"/>
      <c r="H32" s="179"/>
      <c r="I32" s="229"/>
      <c r="J32" s="232"/>
      <c r="K32" s="276" t="s">
        <v>352</v>
      </c>
      <c r="L32" s="254">
        <f>+L19-L31</f>
        <v>9122125</v>
      </c>
      <c r="M32" s="26"/>
      <c r="N32" s="234"/>
      <c r="O32" s="233"/>
      <c r="P32" s="233"/>
      <c r="Q32" s="233"/>
      <c r="R32" s="233"/>
      <c r="S32" s="233"/>
      <c r="T32" s="233"/>
      <c r="U32" s="233"/>
      <c r="V32" s="233"/>
      <c r="W32" s="233"/>
      <c r="X32" s="233"/>
      <c r="Y32" s="233"/>
      <c r="Z32" s="233"/>
      <c r="AA32" s="233"/>
      <c r="AB32" s="233"/>
      <c r="AC32" s="233"/>
      <c r="AD32" s="233"/>
      <c r="AE32" s="31"/>
      <c r="AF32" s="234"/>
      <c r="AG32" s="233"/>
      <c r="AH32" s="233"/>
      <c r="AI32" s="233"/>
      <c r="AJ32" s="233"/>
      <c r="AK32" s="233"/>
      <c r="AL32" s="233"/>
      <c r="AM32" s="185"/>
      <c r="AN32" s="250"/>
      <c r="AO32" s="235"/>
      <c r="AP32" s="235"/>
      <c r="AQ32" s="235"/>
      <c r="AR32" s="235"/>
    </row>
    <row r="33" spans="1:44" x14ac:dyDescent="0.25">
      <c r="A33" s="236"/>
      <c r="B33" s="237"/>
      <c r="C33" s="43"/>
      <c r="D33" s="238"/>
      <c r="E33" s="238"/>
      <c r="F33" s="43"/>
      <c r="G33" s="239"/>
      <c r="H33" s="43"/>
      <c r="I33" s="43"/>
      <c r="J33" s="43"/>
      <c r="K33" s="276"/>
      <c r="L33" s="254"/>
      <c r="M33" s="44"/>
      <c r="N33" s="240"/>
      <c r="O33" s="240"/>
      <c r="P33" s="240"/>
      <c r="Q33" s="240"/>
      <c r="R33" s="241"/>
      <c r="S33" s="240"/>
      <c r="T33" s="240"/>
      <c r="U33" s="240"/>
      <c r="V33" s="240"/>
      <c r="W33" s="240"/>
      <c r="X33" s="240"/>
      <c r="Y33" s="240"/>
      <c r="Z33" s="241"/>
      <c r="AA33" s="240"/>
      <c r="AB33" s="240"/>
      <c r="AC33" s="240"/>
      <c r="AD33" s="242"/>
      <c r="AE33" s="48"/>
      <c r="AF33" s="240"/>
      <c r="AG33" s="241"/>
      <c r="AH33" s="241"/>
      <c r="AI33" s="240"/>
      <c r="AJ33" s="240"/>
      <c r="AK33" s="240"/>
      <c r="AL33" s="240"/>
      <c r="AM33" s="185"/>
      <c r="AN33" s="240"/>
      <c r="AO33" s="240"/>
      <c r="AP33" s="240"/>
      <c r="AQ33" s="240"/>
      <c r="AR33" s="240"/>
    </row>
    <row r="34" spans="1:44" x14ac:dyDescent="0.25">
      <c r="A34" s="243"/>
      <c r="B34" s="244"/>
      <c r="C34" s="244"/>
      <c r="D34" s="61"/>
      <c r="E34" s="61"/>
      <c r="F34" s="61"/>
      <c r="G34" s="245"/>
      <c r="H34" s="61"/>
      <c r="I34" s="61"/>
      <c r="J34" s="61"/>
      <c r="K34" s="276" t="s">
        <v>353</v>
      </c>
      <c r="L34" s="253">
        <f>+L32/7</f>
        <v>1303160.7142857143</v>
      </c>
      <c r="M34" s="62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246"/>
      <c r="AE34" s="18"/>
      <c r="AF34" s="18"/>
      <c r="AG34" s="18"/>
      <c r="AH34" s="18"/>
      <c r="AI34" s="18"/>
      <c r="AJ34" s="18"/>
      <c r="AK34" s="18"/>
      <c r="AL34" s="94"/>
      <c r="AM34" s="185"/>
      <c r="AN34" s="240"/>
      <c r="AO34" s="240"/>
      <c r="AP34" s="240"/>
      <c r="AQ34" s="240"/>
      <c r="AR34" s="240"/>
    </row>
    <row r="35" spans="1:44" x14ac:dyDescent="0.25">
      <c r="A35" s="73"/>
      <c r="B35" s="74"/>
      <c r="C35" s="171"/>
      <c r="D35" s="171"/>
      <c r="E35" s="171"/>
      <c r="F35" s="171"/>
      <c r="G35" s="247"/>
      <c r="H35" s="78"/>
      <c r="I35" s="81"/>
      <c r="J35" s="81"/>
      <c r="K35" s="220"/>
      <c r="L35" s="253"/>
      <c r="M35" s="81"/>
      <c r="N35" s="248"/>
      <c r="O35" s="83"/>
      <c r="P35" s="83"/>
      <c r="Q35" s="83"/>
      <c r="R35" s="83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6"/>
      <c r="AF35" s="249"/>
      <c r="AG35" s="86"/>
      <c r="AH35" s="86"/>
      <c r="AI35" s="160"/>
      <c r="AJ35" s="160"/>
      <c r="AK35" s="160"/>
      <c r="AL35" s="160"/>
      <c r="AM35" s="18"/>
      <c r="AN35" s="251"/>
      <c r="AO35" s="217"/>
      <c r="AP35" s="217"/>
      <c r="AQ35" s="217"/>
      <c r="AR35" s="217"/>
    </row>
    <row r="36" spans="1:44" x14ac:dyDescent="0.25">
      <c r="A36" s="73"/>
      <c r="B36" s="74"/>
      <c r="C36" s="171"/>
      <c r="D36" s="171"/>
      <c r="E36" s="171"/>
      <c r="F36" s="171"/>
      <c r="G36" s="247"/>
      <c r="H36" s="78"/>
      <c r="I36" s="81"/>
      <c r="J36" s="81"/>
      <c r="K36" s="220" t="s">
        <v>354</v>
      </c>
      <c r="L36" s="253">
        <v>1303160</v>
      </c>
      <c r="M36" s="81"/>
      <c r="N36" s="248"/>
      <c r="O36" s="83"/>
      <c r="P36" s="83"/>
      <c r="Q36" s="83"/>
      <c r="R36" s="83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18"/>
      <c r="AF36" s="252"/>
      <c r="AG36" s="86"/>
      <c r="AH36" s="86"/>
      <c r="AI36" s="86"/>
      <c r="AJ36" s="86"/>
      <c r="AK36" s="86"/>
      <c r="AL36" s="160"/>
      <c r="AM36" s="18"/>
      <c r="AN36" s="251"/>
      <c r="AO36" s="217"/>
      <c r="AP36" s="217"/>
      <c r="AQ36" s="217"/>
      <c r="AR36" s="217"/>
    </row>
    <row r="37" spans="1:44" ht="15.75" thickBot="1" x14ac:dyDescent="0.3">
      <c r="A37" s="97"/>
      <c r="B37" s="97"/>
      <c r="C37" s="97"/>
      <c r="D37" s="98"/>
      <c r="E37" s="98"/>
      <c r="F37" s="98"/>
      <c r="G37" s="98"/>
      <c r="H37" s="98"/>
      <c r="I37" s="220"/>
      <c r="J37" s="220"/>
      <c r="K37" s="220"/>
      <c r="L37" s="253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1:44" x14ac:dyDescent="0.25">
      <c r="J38" s="102"/>
      <c r="K38" s="103"/>
      <c r="L38" s="104"/>
    </row>
    <row r="39" spans="1:44" x14ac:dyDescent="0.25">
      <c r="J39" s="107"/>
      <c r="K39" s="276" t="s">
        <v>442</v>
      </c>
      <c r="L39" s="279">
        <f>+L19/12</f>
        <v>1347638</v>
      </c>
    </row>
    <row r="40" spans="1:44" x14ac:dyDescent="0.25">
      <c r="J40" s="107"/>
      <c r="K40" s="276" t="s">
        <v>444</v>
      </c>
      <c r="L40" s="279">
        <f>+L19/12*6</f>
        <v>8085828</v>
      </c>
    </row>
    <row r="41" spans="1:44" x14ac:dyDescent="0.25">
      <c r="J41" s="107"/>
      <c r="K41" s="276" t="s">
        <v>445</v>
      </c>
      <c r="L41" s="279" t="e">
        <f>'June 30 2024 by Quarter'!#REF!</f>
        <v>#REF!</v>
      </c>
    </row>
    <row r="42" spans="1:44" ht="15.75" thickBot="1" x14ac:dyDescent="0.3">
      <c r="J42" s="107"/>
      <c r="K42" s="276" t="s">
        <v>443</v>
      </c>
      <c r="L42" s="280" t="e">
        <f>+L41-L40</f>
        <v>#REF!</v>
      </c>
    </row>
    <row r="43" spans="1:44" ht="15.75" thickTop="1" x14ac:dyDescent="0.25">
      <c r="J43" s="107"/>
      <c r="K43" s="220"/>
      <c r="L43" s="279"/>
    </row>
    <row r="44" spans="1:44" ht="15.75" thickBot="1" x14ac:dyDescent="0.3">
      <c r="J44" s="111"/>
      <c r="K44" s="281"/>
      <c r="L44" s="282"/>
    </row>
    <row r="47" spans="1:44" x14ac:dyDescent="0.25">
      <c r="A47" s="211"/>
      <c r="B47" s="94"/>
      <c r="C47" s="94"/>
      <c r="D47" s="71"/>
      <c r="E47" s="71"/>
      <c r="F47" s="71"/>
      <c r="G47" s="71"/>
      <c r="H47" s="71"/>
      <c r="I47" s="71"/>
      <c r="J47" s="71"/>
      <c r="K47" s="71"/>
      <c r="L47" s="71"/>
      <c r="M47" s="62"/>
      <c r="N47" s="191"/>
      <c r="O47" s="191"/>
      <c r="P47" s="192"/>
      <c r="Q47" s="192"/>
      <c r="R47" s="193"/>
      <c r="S47" s="191"/>
      <c r="T47" s="191"/>
      <c r="U47" s="191"/>
      <c r="V47" s="191"/>
      <c r="W47" s="191"/>
      <c r="X47" s="191"/>
      <c r="Y47" s="191"/>
      <c r="Z47" s="191"/>
      <c r="AA47" s="191"/>
      <c r="AB47" s="191"/>
      <c r="AC47" s="191"/>
      <c r="AD47" s="191"/>
      <c r="AE47" s="18"/>
      <c r="AF47" s="174"/>
      <c r="AG47" s="18"/>
      <c r="AH47" s="18"/>
      <c r="AI47" s="18"/>
      <c r="AJ47" s="18"/>
      <c r="AK47" s="18"/>
      <c r="AL47" s="18"/>
      <c r="AM47" s="185"/>
      <c r="AN47" s="185"/>
      <c r="AO47" s="185"/>
      <c r="AP47" s="185"/>
      <c r="AQ47" s="185"/>
      <c r="AR47" s="185"/>
    </row>
    <row r="48" spans="1:44" x14ac:dyDescent="0.25">
      <c r="A48" s="212"/>
      <c r="B48" s="188"/>
      <c r="C48" s="188"/>
      <c r="D48" s="188"/>
      <c r="E48" s="188"/>
      <c r="F48" s="188"/>
      <c r="G48" s="188"/>
      <c r="H48" s="188"/>
      <c r="I48" s="188"/>
      <c r="J48" s="188"/>
      <c r="K48" s="188"/>
      <c r="L48" s="188"/>
      <c r="M48" s="62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8"/>
      <c r="AF48" s="18"/>
      <c r="AG48" s="18"/>
      <c r="AH48" s="18"/>
      <c r="AI48" s="18"/>
      <c r="AJ48" s="18"/>
      <c r="AK48" s="18"/>
      <c r="AL48" s="18"/>
      <c r="AM48" s="185"/>
      <c r="AN48" s="185"/>
      <c r="AO48" s="185"/>
      <c r="AP48" s="185"/>
      <c r="AQ48" s="185"/>
      <c r="AR48" s="185"/>
    </row>
    <row r="49" spans="1:67" ht="21" x14ac:dyDescent="0.25">
      <c r="A49" s="283" t="s">
        <v>446</v>
      </c>
      <c r="B49" s="94"/>
      <c r="C49" s="94"/>
      <c r="D49" s="71"/>
      <c r="E49" s="71"/>
      <c r="F49" s="71"/>
      <c r="G49" s="71"/>
      <c r="H49" s="71"/>
      <c r="I49" s="71"/>
      <c r="J49" s="284"/>
      <c r="K49" s="71"/>
      <c r="L49" s="71"/>
      <c r="M49" s="62"/>
      <c r="N49" s="191"/>
      <c r="O49" s="191"/>
      <c r="P49" s="192"/>
      <c r="Q49" s="192" t="s">
        <v>447</v>
      </c>
      <c r="R49" s="193"/>
      <c r="S49" s="191"/>
      <c r="T49" s="191"/>
      <c r="U49" s="191"/>
      <c r="V49" s="191"/>
      <c r="W49" s="191"/>
      <c r="X49" s="191"/>
      <c r="Y49" s="191"/>
      <c r="Z49" s="191"/>
      <c r="AA49" s="191"/>
      <c r="AB49" s="191"/>
      <c r="AC49" s="191"/>
      <c r="AD49" s="191"/>
      <c r="AE49" s="18"/>
      <c r="AF49" s="174"/>
      <c r="AG49" s="174"/>
      <c r="AH49" s="18"/>
      <c r="AI49" s="18"/>
      <c r="AJ49" s="18"/>
      <c r="AK49" s="18"/>
      <c r="AL49" s="18"/>
      <c r="AM49" s="185"/>
      <c r="AN49" s="185"/>
      <c r="AO49" s="185"/>
      <c r="AP49" s="185"/>
      <c r="AQ49" s="185"/>
      <c r="AR49" s="185"/>
      <c r="AS49" s="94"/>
      <c r="AT49" s="94"/>
      <c r="AU49" s="94"/>
      <c r="AV49" s="94"/>
      <c r="AW49" s="94"/>
      <c r="AX49" s="18"/>
      <c r="AY49" s="191"/>
      <c r="AZ49" s="191"/>
      <c r="BA49" s="191"/>
      <c r="BB49" s="191"/>
      <c r="BC49" s="194" t="s">
        <v>6</v>
      </c>
      <c r="BD49" s="191"/>
      <c r="BE49" s="191"/>
      <c r="BF49" s="191"/>
      <c r="BG49" s="194" t="s">
        <v>6</v>
      </c>
      <c r="BH49" s="194" t="s">
        <v>6</v>
      </c>
      <c r="BI49" s="94"/>
      <c r="BJ49" s="191"/>
      <c r="BK49" s="191"/>
      <c r="BL49" s="191"/>
      <c r="BM49" s="191"/>
      <c r="BN49" s="191"/>
      <c r="BO49" s="194" t="s">
        <v>6</v>
      </c>
    </row>
    <row r="50" spans="1:67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6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8"/>
      <c r="AF50" s="18"/>
      <c r="AG50" s="18"/>
      <c r="AH50" s="18"/>
      <c r="AI50" s="18"/>
      <c r="AJ50" s="18"/>
      <c r="AK50" s="18"/>
      <c r="AL50" s="18"/>
      <c r="AM50" s="185"/>
      <c r="AN50" s="185"/>
      <c r="AO50" s="185"/>
      <c r="AP50" s="185"/>
      <c r="AQ50" s="185"/>
      <c r="AR50" s="185"/>
      <c r="AS50" s="19"/>
      <c r="AT50" s="19"/>
      <c r="AU50" s="19"/>
      <c r="AV50" s="19"/>
      <c r="AW50" s="19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9"/>
      <c r="BJ50" s="19"/>
      <c r="BK50" s="19"/>
      <c r="BL50" s="19"/>
      <c r="BM50" s="19"/>
      <c r="BN50" s="19"/>
      <c r="BO50" s="17"/>
    </row>
    <row r="51" spans="1:67" ht="23.25" x14ac:dyDescent="0.25">
      <c r="A51" s="20"/>
      <c r="B51" s="20"/>
      <c r="C51" s="175"/>
      <c r="D51" s="176" t="s">
        <v>9</v>
      </c>
      <c r="E51" s="177"/>
      <c r="F51" s="177"/>
      <c r="G51" s="178"/>
      <c r="H51" s="179"/>
      <c r="I51" s="180"/>
      <c r="J51" s="181" t="s">
        <v>10</v>
      </c>
      <c r="K51" s="182"/>
      <c r="L51" s="183"/>
      <c r="M51" s="26"/>
      <c r="N51" s="285" t="s">
        <v>11</v>
      </c>
      <c r="O51" s="28"/>
      <c r="P51" s="28"/>
      <c r="Q51" s="28"/>
      <c r="R51" s="28"/>
      <c r="S51" s="28"/>
      <c r="T51" s="28"/>
      <c r="U51" s="29"/>
      <c r="V51" s="29"/>
      <c r="W51" s="29"/>
      <c r="X51" s="29"/>
      <c r="Y51" s="29"/>
      <c r="Z51" s="29"/>
      <c r="AA51" s="29"/>
      <c r="AB51" s="29"/>
      <c r="AC51" s="29"/>
      <c r="AD51" s="30"/>
      <c r="AE51" s="31"/>
      <c r="AF51" s="286" t="s">
        <v>12</v>
      </c>
      <c r="AG51" s="28"/>
      <c r="AH51" s="28"/>
      <c r="AI51" s="28"/>
      <c r="AJ51" s="28"/>
      <c r="AK51" s="28"/>
      <c r="AL51" s="30" t="s">
        <v>13</v>
      </c>
      <c r="AM51" s="185"/>
      <c r="AN51" s="287" t="s">
        <v>165</v>
      </c>
      <c r="AO51" s="186"/>
      <c r="AP51" s="186"/>
      <c r="AQ51" s="186"/>
      <c r="AR51" s="187"/>
      <c r="AS51" s="37"/>
      <c r="AT51" s="37"/>
      <c r="AU51" s="37"/>
      <c r="AV51" s="37"/>
      <c r="AW51" s="37"/>
      <c r="AX51" s="33" t="s">
        <v>14</v>
      </c>
      <c r="AY51" s="34"/>
      <c r="AZ51" s="34"/>
      <c r="BA51" s="34"/>
      <c r="BB51" s="35"/>
      <c r="BC51" s="35"/>
      <c r="BD51" s="35"/>
      <c r="BE51" s="35"/>
      <c r="BF51" s="35"/>
      <c r="BG51" s="35"/>
      <c r="BH51" s="36"/>
      <c r="BI51" s="37"/>
      <c r="BJ51" s="33" t="s">
        <v>15</v>
      </c>
      <c r="BK51" s="38"/>
      <c r="BL51" s="34"/>
      <c r="BM51" s="34"/>
      <c r="BN51" s="34"/>
      <c r="BO51" s="36"/>
    </row>
    <row r="52" spans="1:67" ht="72.75" x14ac:dyDescent="0.25">
      <c r="A52" s="39" t="s">
        <v>16</v>
      </c>
      <c r="B52" s="40" t="s">
        <v>17</v>
      </c>
      <c r="C52" s="153" t="s">
        <v>18</v>
      </c>
      <c r="D52" s="159" t="s">
        <v>19</v>
      </c>
      <c r="E52" s="159" t="s">
        <v>20</v>
      </c>
      <c r="F52" s="154" t="s">
        <v>109</v>
      </c>
      <c r="G52" s="155" t="s">
        <v>21</v>
      </c>
      <c r="H52" s="43"/>
      <c r="I52" s="153" t="s">
        <v>164</v>
      </c>
      <c r="J52" s="154" t="s">
        <v>23</v>
      </c>
      <c r="K52" s="154" t="s">
        <v>24</v>
      </c>
      <c r="L52" s="184" t="s">
        <v>128</v>
      </c>
      <c r="M52" s="44"/>
      <c r="N52" s="45" t="s">
        <v>110</v>
      </c>
      <c r="O52" s="46" t="s">
        <v>26</v>
      </c>
      <c r="P52" s="46" t="s">
        <v>27</v>
      </c>
      <c r="Q52" s="46" t="s">
        <v>166</v>
      </c>
      <c r="R52" s="167" t="s">
        <v>113</v>
      </c>
      <c r="S52" s="46" t="s">
        <v>30</v>
      </c>
      <c r="T52" s="46" t="s">
        <v>111</v>
      </c>
      <c r="U52" s="46" t="s">
        <v>31</v>
      </c>
      <c r="V52" s="46" t="s">
        <v>32</v>
      </c>
      <c r="W52" s="46" t="s">
        <v>33</v>
      </c>
      <c r="X52" s="46" t="s">
        <v>34</v>
      </c>
      <c r="Y52" s="46" t="s">
        <v>35</v>
      </c>
      <c r="Z52" s="167" t="s">
        <v>167</v>
      </c>
      <c r="AA52" s="46" t="s">
        <v>37</v>
      </c>
      <c r="AB52" s="46" t="s">
        <v>38</v>
      </c>
      <c r="AC52" s="46" t="s">
        <v>39</v>
      </c>
      <c r="AD52" s="47" t="s">
        <v>40</v>
      </c>
      <c r="AE52" s="48"/>
      <c r="AF52" s="45" t="s">
        <v>16</v>
      </c>
      <c r="AG52" s="167" t="s">
        <v>112</v>
      </c>
      <c r="AH52" s="167" t="s">
        <v>113</v>
      </c>
      <c r="AI52" s="46" t="s">
        <v>42</v>
      </c>
      <c r="AJ52" s="46" t="s">
        <v>43</v>
      </c>
      <c r="AK52" s="46" t="s">
        <v>44</v>
      </c>
      <c r="AL52" s="49" t="s">
        <v>45</v>
      </c>
      <c r="AM52" s="185"/>
      <c r="AN52" s="45" t="s">
        <v>168</v>
      </c>
      <c r="AO52" s="46" t="s">
        <v>169</v>
      </c>
      <c r="AP52" s="46" t="s">
        <v>170</v>
      </c>
      <c r="AQ52" s="46" t="s">
        <v>171</v>
      </c>
      <c r="AR52" s="49" t="s">
        <v>172</v>
      </c>
      <c r="AS52" s="54"/>
      <c r="AT52" s="54"/>
      <c r="AU52" s="54"/>
      <c r="AV52" s="54"/>
      <c r="AW52" s="54"/>
      <c r="AX52" s="51" t="s">
        <v>16</v>
      </c>
      <c r="AY52" s="52" t="s">
        <v>46</v>
      </c>
      <c r="AZ52" s="52" t="s">
        <v>47</v>
      </c>
      <c r="BA52" s="52" t="s">
        <v>48</v>
      </c>
      <c r="BB52" s="52" t="s">
        <v>49</v>
      </c>
      <c r="BC52" s="52" t="s">
        <v>50</v>
      </c>
      <c r="BD52" s="52" t="s">
        <v>51</v>
      </c>
      <c r="BE52" s="52" t="s">
        <v>52</v>
      </c>
      <c r="BF52" s="52" t="s">
        <v>53</v>
      </c>
      <c r="BG52" s="52" t="s">
        <v>54</v>
      </c>
      <c r="BH52" s="53" t="s">
        <v>55</v>
      </c>
      <c r="BI52" s="54"/>
      <c r="BJ52" s="51" t="s">
        <v>16</v>
      </c>
      <c r="BK52" s="55" t="s">
        <v>46</v>
      </c>
      <c r="BL52" s="52" t="s">
        <v>173</v>
      </c>
      <c r="BM52" s="52" t="s">
        <v>174</v>
      </c>
      <c r="BN52" s="52" t="s">
        <v>175</v>
      </c>
      <c r="BO52" s="195" t="s">
        <v>176</v>
      </c>
    </row>
    <row r="53" spans="1:67" ht="15.75" thickBot="1" x14ac:dyDescent="0.3">
      <c r="A53" s="56"/>
      <c r="B53" s="168"/>
      <c r="C53" s="156"/>
      <c r="D53" s="169"/>
      <c r="E53" s="169"/>
      <c r="F53" s="169"/>
      <c r="G53" s="157"/>
      <c r="H53" s="61"/>
      <c r="I53" s="58"/>
      <c r="J53" s="169"/>
      <c r="K53" s="169"/>
      <c r="L53" s="157"/>
      <c r="M53" s="62"/>
      <c r="N53" s="63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5"/>
      <c r="AE53" s="18"/>
      <c r="AF53" s="63"/>
      <c r="AG53" s="64"/>
      <c r="AH53" s="64"/>
      <c r="AI53" s="64"/>
      <c r="AJ53" s="64"/>
      <c r="AK53" s="64"/>
      <c r="AL53" s="66"/>
      <c r="AM53" s="185"/>
      <c r="AN53" s="288"/>
      <c r="AO53" s="289"/>
      <c r="AP53" s="289"/>
      <c r="AQ53" s="289"/>
      <c r="AR53" s="290"/>
      <c r="AS53" s="19"/>
      <c r="AT53" s="19"/>
      <c r="AU53" s="19"/>
      <c r="AV53" s="19"/>
      <c r="AW53" s="19"/>
      <c r="AX53" s="68"/>
      <c r="AY53" s="69"/>
      <c r="AZ53" s="69"/>
      <c r="BA53" s="69"/>
      <c r="BB53" s="69"/>
      <c r="BC53" s="69"/>
      <c r="BD53" s="69"/>
      <c r="BE53" s="69"/>
      <c r="BF53" s="69"/>
      <c r="BG53" s="69"/>
      <c r="BH53" s="70"/>
      <c r="BI53" s="71"/>
      <c r="BJ53" s="68"/>
      <c r="BK53" s="72"/>
      <c r="BL53" s="69"/>
      <c r="BM53" s="69"/>
      <c r="BN53" s="69"/>
      <c r="BO53" s="196"/>
    </row>
    <row r="54" spans="1:67" x14ac:dyDescent="0.25">
      <c r="A54" s="73">
        <v>430</v>
      </c>
      <c r="B54" s="74" t="s">
        <v>56</v>
      </c>
      <c r="C54" s="291">
        <v>966</v>
      </c>
      <c r="D54" s="292" t="s">
        <v>57</v>
      </c>
      <c r="E54" s="292"/>
      <c r="F54" s="292">
        <v>0</v>
      </c>
      <c r="G54" s="293">
        <v>966</v>
      </c>
      <c r="H54" s="78"/>
      <c r="I54" s="158">
        <v>15187811</v>
      </c>
      <c r="J54" s="81">
        <v>0</v>
      </c>
      <c r="K54" s="81">
        <v>1147608</v>
      </c>
      <c r="L54" s="215">
        <v>16335419</v>
      </c>
      <c r="M54" s="81"/>
      <c r="N54" s="90">
        <v>430</v>
      </c>
      <c r="O54" s="294">
        <v>966</v>
      </c>
      <c r="P54" s="294">
        <v>0</v>
      </c>
      <c r="Q54" s="294">
        <v>0</v>
      </c>
      <c r="R54" s="294">
        <v>0</v>
      </c>
      <c r="S54" s="295">
        <v>15187811</v>
      </c>
      <c r="T54" s="295">
        <v>0</v>
      </c>
      <c r="U54" s="295">
        <v>0</v>
      </c>
      <c r="V54" s="295">
        <v>15187811</v>
      </c>
      <c r="W54" s="295">
        <v>0</v>
      </c>
      <c r="X54" s="295">
        <v>1147608</v>
      </c>
      <c r="Y54" s="295">
        <v>16335419</v>
      </c>
      <c r="Z54" s="295">
        <v>0</v>
      </c>
      <c r="AA54" s="295">
        <v>0</v>
      </c>
      <c r="AB54" s="295">
        <v>0</v>
      </c>
      <c r="AC54" s="295">
        <v>0</v>
      </c>
      <c r="AD54" s="296">
        <v>16335419</v>
      </c>
      <c r="AE54" s="160"/>
      <c r="AF54" s="87">
        <v>430</v>
      </c>
      <c r="AG54" s="297">
        <v>377</v>
      </c>
      <c r="AH54" s="297">
        <v>0</v>
      </c>
      <c r="AI54" s="160">
        <v>0</v>
      </c>
      <c r="AJ54" s="160">
        <v>0</v>
      </c>
      <c r="AK54" s="160">
        <v>0</v>
      </c>
      <c r="AL54" s="88">
        <v>0</v>
      </c>
      <c r="AN54" s="298">
        <v>0</v>
      </c>
      <c r="AO54" s="160">
        <v>0</v>
      </c>
      <c r="AP54" s="160">
        <v>0</v>
      </c>
      <c r="AQ54" s="160">
        <v>0</v>
      </c>
      <c r="AR54" s="88">
        <v>0</v>
      </c>
      <c r="AS54" s="94"/>
      <c r="AT54" s="94"/>
      <c r="AU54" s="94"/>
      <c r="AV54" s="94"/>
      <c r="AW54" s="94"/>
      <c r="AX54" s="299">
        <v>430</v>
      </c>
      <c r="AY54" s="91">
        <v>0</v>
      </c>
      <c r="AZ54" s="91">
        <v>0</v>
      </c>
      <c r="BA54" s="91">
        <v>0</v>
      </c>
      <c r="BB54" s="91">
        <v>0</v>
      </c>
      <c r="BC54" s="92">
        <v>0</v>
      </c>
      <c r="BD54" s="91">
        <v>0</v>
      </c>
      <c r="BE54" s="91">
        <v>0</v>
      </c>
      <c r="BF54" s="91">
        <v>0</v>
      </c>
      <c r="BG54" s="92">
        <v>0</v>
      </c>
      <c r="BH54" s="93">
        <v>0</v>
      </c>
      <c r="BI54" s="94"/>
      <c r="BJ54" s="299">
        <v>430</v>
      </c>
      <c r="BK54" s="95"/>
      <c r="BL54" s="96"/>
      <c r="BM54" s="96"/>
      <c r="BN54" s="96"/>
      <c r="BO54" s="197">
        <v>0</v>
      </c>
    </row>
    <row r="55" spans="1:67" x14ac:dyDescent="0.25">
      <c r="A55" s="73"/>
      <c r="B55" s="74"/>
      <c r="C55" s="171"/>
      <c r="D55" s="171"/>
      <c r="E55" s="171"/>
      <c r="F55" s="171"/>
      <c r="G55" s="247"/>
      <c r="H55" s="78"/>
      <c r="I55" s="81"/>
      <c r="J55" s="81"/>
      <c r="K55" s="81"/>
      <c r="L55" s="81"/>
      <c r="M55" s="81"/>
      <c r="N55" s="248"/>
      <c r="O55" s="83"/>
      <c r="P55" s="83"/>
      <c r="Q55" s="83"/>
      <c r="R55" s="83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18"/>
      <c r="AF55" s="252"/>
      <c r="AG55" s="86"/>
      <c r="AH55" s="86"/>
      <c r="AI55" s="86"/>
      <c r="AJ55" s="86"/>
      <c r="AK55" s="86"/>
      <c r="AL55" s="160"/>
      <c r="AM55" s="18"/>
      <c r="AN55" s="251"/>
      <c r="AO55" s="217"/>
      <c r="AP55" s="217"/>
      <c r="AQ55" s="217"/>
      <c r="AR55" s="217"/>
    </row>
    <row r="57" spans="1:67" x14ac:dyDescent="0.25">
      <c r="J57" t="s">
        <v>448</v>
      </c>
      <c r="L57" s="101">
        <v>10957175</v>
      </c>
    </row>
    <row r="58" spans="1:67" x14ac:dyDescent="0.25">
      <c r="J58" t="s">
        <v>449</v>
      </c>
      <c r="L58" s="226">
        <f>+L54-L57</f>
        <v>5378244</v>
      </c>
    </row>
    <row r="59" spans="1:67" x14ac:dyDescent="0.25">
      <c r="L59" s="101"/>
    </row>
    <row r="60" spans="1:67" x14ac:dyDescent="0.25">
      <c r="J60" t="s">
        <v>450</v>
      </c>
      <c r="L60" s="101">
        <f>+L58/4</f>
        <v>1344561</v>
      </c>
    </row>
    <row r="63" spans="1:67" x14ac:dyDescent="0.25">
      <c r="J63" t="s">
        <v>451</v>
      </c>
      <c r="L63" s="227">
        <f>+L54-L19</f>
        <v>163763</v>
      </c>
    </row>
    <row r="65" spans="1:96" x14ac:dyDescent="0.25">
      <c r="J65" t="s">
        <v>452</v>
      </c>
      <c r="L65" s="227">
        <f>+L54-'June 30 2024 by Quarter'!O7</f>
        <v>224419</v>
      </c>
    </row>
    <row r="70" spans="1:96" ht="21" x14ac:dyDescent="0.25">
      <c r="A70" s="283" t="s">
        <v>492</v>
      </c>
      <c r="B70" s="94"/>
      <c r="C70" s="94"/>
      <c r="D70" s="71"/>
      <c r="E70" s="71"/>
      <c r="F70" s="71"/>
      <c r="G70" s="71"/>
      <c r="H70" s="71"/>
      <c r="I70" s="71"/>
      <c r="J70" s="302"/>
      <c r="K70" s="71"/>
      <c r="L70" s="71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191"/>
      <c r="AB70" s="191"/>
      <c r="AC70" s="303"/>
      <c r="AD70" s="303" t="s">
        <v>447</v>
      </c>
      <c r="AE70" s="193"/>
      <c r="AF70" s="191"/>
      <c r="AG70" s="191"/>
      <c r="AH70" s="191"/>
      <c r="AI70" s="191"/>
      <c r="AJ70" s="191"/>
      <c r="AK70" s="191"/>
      <c r="AL70" s="191"/>
      <c r="AM70" s="191"/>
      <c r="AN70" s="191"/>
      <c r="AO70" s="191"/>
      <c r="AP70" s="191"/>
      <c r="AQ70" s="191"/>
      <c r="AR70" s="18"/>
      <c r="AS70" s="174"/>
      <c r="AT70" s="174"/>
      <c r="AU70" s="18"/>
      <c r="AV70" s="18"/>
      <c r="AW70" s="18"/>
      <c r="AX70" s="18"/>
      <c r="AY70" s="18"/>
      <c r="AZ70" s="304"/>
      <c r="BA70" s="304"/>
      <c r="BB70" s="304"/>
      <c r="BC70" s="304"/>
      <c r="BD70" s="304"/>
      <c r="BE70" s="304"/>
      <c r="BF70" s="304"/>
      <c r="BG70" s="94"/>
      <c r="BH70" s="94"/>
      <c r="BI70" s="94"/>
      <c r="BJ70" s="94"/>
      <c r="BK70" s="94"/>
      <c r="BL70" s="94"/>
      <c r="BM70" s="94"/>
      <c r="BN70" s="94"/>
      <c r="BO70" s="94"/>
      <c r="BP70" s="94"/>
      <c r="BQ70" s="94"/>
      <c r="BR70" s="94"/>
      <c r="BS70" s="94"/>
      <c r="BT70" s="94"/>
      <c r="BU70" s="94"/>
      <c r="BV70" s="94"/>
      <c r="BW70" s="94"/>
      <c r="BX70" s="94"/>
      <c r="BY70" s="94"/>
      <c r="BZ70" s="94"/>
      <c r="CA70" s="18"/>
      <c r="CB70" s="191"/>
      <c r="CC70" s="191"/>
      <c r="CD70" s="191"/>
      <c r="CE70" s="191"/>
      <c r="CF70" s="305" t="s">
        <v>6</v>
      </c>
      <c r="CG70" s="191"/>
      <c r="CH70" s="191"/>
      <c r="CI70" s="191"/>
      <c r="CJ70" s="305" t="s">
        <v>6</v>
      </c>
      <c r="CK70" s="305" t="s">
        <v>6</v>
      </c>
      <c r="CL70" s="94"/>
      <c r="CM70" s="191"/>
      <c r="CN70" s="191"/>
      <c r="CO70" s="191"/>
      <c r="CP70" s="191"/>
      <c r="CQ70" s="191"/>
      <c r="CR70" s="305" t="s">
        <v>6</v>
      </c>
    </row>
    <row r="71" spans="1:96" x14ac:dyDescent="0.25">
      <c r="A71" s="306"/>
      <c r="B71" s="188"/>
      <c r="C71" s="188"/>
      <c r="D71" s="188"/>
      <c r="E71" s="188"/>
      <c r="F71" s="188"/>
      <c r="G71" s="188"/>
      <c r="H71" s="188"/>
      <c r="I71" s="188"/>
      <c r="J71" s="188"/>
      <c r="K71" s="188"/>
      <c r="L71" s="188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8"/>
      <c r="AS71" s="18"/>
      <c r="AT71" s="18"/>
      <c r="AU71" s="18"/>
      <c r="AV71" s="18"/>
      <c r="AW71" s="18"/>
      <c r="AX71" s="18"/>
      <c r="AY71" s="18"/>
      <c r="AZ71" s="304"/>
      <c r="BA71" s="304"/>
      <c r="BB71" s="304"/>
      <c r="BC71" s="304"/>
      <c r="BD71" s="304"/>
      <c r="BE71" s="304"/>
      <c r="BF71" s="304"/>
      <c r="BG71" s="94"/>
      <c r="BH71" s="94"/>
      <c r="BI71" s="94"/>
      <c r="BJ71" s="94"/>
      <c r="BK71" s="94"/>
      <c r="BL71" s="94"/>
      <c r="BM71" s="94"/>
      <c r="BN71" s="94"/>
      <c r="BO71" s="94"/>
      <c r="BP71" s="94"/>
      <c r="BQ71" s="94"/>
      <c r="BR71" s="94"/>
      <c r="BS71" s="94"/>
      <c r="BT71" s="94"/>
      <c r="BU71" s="94"/>
      <c r="BV71" s="94"/>
      <c r="BW71" s="94"/>
      <c r="BX71" s="94"/>
      <c r="BY71" s="94"/>
      <c r="BZ71" s="94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94"/>
      <c r="CM71" s="94"/>
      <c r="CN71" s="71"/>
      <c r="CO71" s="94"/>
      <c r="CP71" s="94"/>
      <c r="CQ71" s="94"/>
      <c r="CR71" s="17"/>
    </row>
    <row r="72" spans="1:96" x14ac:dyDescent="0.25">
      <c r="A72" s="307"/>
      <c r="B72" s="189"/>
      <c r="C72" s="189"/>
      <c r="D72" s="190"/>
      <c r="E72" s="190"/>
      <c r="F72" s="190"/>
      <c r="G72" s="190"/>
      <c r="H72" s="190"/>
      <c r="I72" s="188"/>
      <c r="J72" s="188"/>
      <c r="K72" s="188"/>
      <c r="L72" s="190"/>
      <c r="M72" s="189"/>
      <c r="N72" s="189"/>
      <c r="O72" s="189"/>
      <c r="P72" s="189"/>
      <c r="Q72" s="189"/>
      <c r="R72" s="189"/>
      <c r="S72" s="189"/>
      <c r="T72" s="189"/>
      <c r="U72" s="189"/>
      <c r="V72" s="189"/>
      <c r="W72" s="189"/>
      <c r="X72" s="189"/>
      <c r="Y72" s="189"/>
      <c r="Z72" s="189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8"/>
      <c r="AS72" s="18"/>
      <c r="AT72" s="18"/>
      <c r="AU72" s="18"/>
      <c r="AV72" s="18"/>
      <c r="AW72" s="18"/>
      <c r="AX72" s="18"/>
      <c r="AY72" s="18"/>
      <c r="AZ72" s="304"/>
      <c r="BA72" s="304"/>
      <c r="BB72" s="304"/>
      <c r="BC72" s="304"/>
      <c r="BD72" s="304"/>
      <c r="BE72" s="304"/>
      <c r="BF72" s="304"/>
      <c r="BG72" s="189"/>
      <c r="BH72" s="189"/>
      <c r="BI72" s="189"/>
      <c r="BJ72" s="189"/>
      <c r="BK72" s="189"/>
      <c r="BL72" s="189"/>
      <c r="BM72" s="189"/>
      <c r="BN72" s="189"/>
      <c r="BO72" s="189"/>
      <c r="BP72" s="189"/>
      <c r="BQ72" s="189"/>
      <c r="BR72" s="189"/>
      <c r="BS72" s="189"/>
      <c r="BT72" s="189"/>
      <c r="BU72" s="189"/>
      <c r="BV72" s="189"/>
      <c r="BW72" s="189"/>
      <c r="BX72" s="189"/>
      <c r="BY72" s="189"/>
      <c r="BZ72" s="189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89"/>
      <c r="CM72" s="189"/>
      <c r="CN72" s="190"/>
      <c r="CO72" s="189"/>
      <c r="CP72" s="189"/>
      <c r="CQ72" s="189"/>
      <c r="CR72" s="17"/>
    </row>
    <row r="73" spans="1:96" x14ac:dyDescent="0.25">
      <c r="A73" s="189"/>
      <c r="B73" s="189"/>
      <c r="C73" s="189"/>
      <c r="D73" s="190"/>
      <c r="E73" s="190"/>
      <c r="F73" s="190"/>
      <c r="G73" s="190"/>
      <c r="H73" s="190"/>
      <c r="I73" s="308"/>
      <c r="J73" s="190"/>
      <c r="K73" s="190"/>
      <c r="L73" s="190"/>
      <c r="M73" s="189"/>
      <c r="N73" s="189"/>
      <c r="O73" s="189"/>
      <c r="P73" s="189"/>
      <c r="Q73" s="189"/>
      <c r="R73" s="189"/>
      <c r="S73" s="189"/>
      <c r="T73" s="189"/>
      <c r="U73" s="189"/>
      <c r="V73" s="189"/>
      <c r="W73" s="189"/>
      <c r="X73" s="189"/>
      <c r="Y73" s="189"/>
      <c r="Z73" s="189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8"/>
      <c r="AS73" s="18"/>
      <c r="AT73" s="18"/>
      <c r="AU73" s="18"/>
      <c r="AV73" s="18"/>
      <c r="AW73" s="18"/>
      <c r="AX73" s="18"/>
      <c r="AY73" s="18"/>
      <c r="AZ73" s="304"/>
      <c r="BA73" s="304"/>
      <c r="BB73" s="304"/>
      <c r="BC73" s="304"/>
      <c r="BD73" s="304"/>
      <c r="BE73" s="304"/>
      <c r="BF73" s="304"/>
      <c r="BG73" s="189"/>
      <c r="BH73" s="189"/>
      <c r="BI73" s="189"/>
      <c r="BJ73" s="189"/>
      <c r="BK73" s="189"/>
      <c r="BL73" s="189"/>
      <c r="BM73" s="189"/>
      <c r="BN73" s="189"/>
      <c r="BO73" s="189"/>
      <c r="BP73" s="189"/>
      <c r="BQ73" s="189"/>
      <c r="BR73" s="189"/>
      <c r="BS73" s="189"/>
      <c r="BT73" s="189"/>
      <c r="BU73" s="189"/>
      <c r="BV73" s="189"/>
      <c r="BW73" s="189"/>
      <c r="BX73" s="189"/>
      <c r="BY73" s="189"/>
      <c r="BZ73" s="189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89"/>
      <c r="CM73" s="189"/>
      <c r="CN73" s="190"/>
      <c r="CO73" s="189"/>
      <c r="CP73" s="189"/>
      <c r="CQ73" s="189"/>
      <c r="CR73" s="17"/>
    </row>
    <row r="74" spans="1:96" x14ac:dyDescent="0.25">
      <c r="A74" s="309"/>
      <c r="B74" s="309"/>
      <c r="C74" s="309"/>
      <c r="D74" s="309"/>
      <c r="E74" s="309"/>
      <c r="F74" s="309"/>
      <c r="G74" s="309"/>
      <c r="H74" s="309"/>
      <c r="I74" s="309"/>
      <c r="J74" s="309"/>
      <c r="K74" s="309"/>
      <c r="L74" s="309"/>
      <c r="M74" s="310"/>
      <c r="N74" s="310"/>
      <c r="O74" s="310"/>
      <c r="P74" s="310"/>
      <c r="Q74" s="310"/>
      <c r="R74" s="310"/>
      <c r="S74" s="310"/>
      <c r="T74" s="310"/>
      <c r="U74" s="310"/>
      <c r="V74" s="310"/>
      <c r="W74" s="310"/>
      <c r="X74" s="310"/>
      <c r="Y74" s="310"/>
      <c r="Z74" s="310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8"/>
      <c r="AS74" s="18"/>
      <c r="AT74" s="18"/>
      <c r="AU74" s="18"/>
      <c r="AV74" s="18"/>
      <c r="AW74" s="18"/>
      <c r="AX74" s="18"/>
      <c r="AY74" s="18"/>
      <c r="AZ74" s="304"/>
      <c r="BA74" s="304"/>
      <c r="BB74" s="304"/>
      <c r="BC74" s="304"/>
      <c r="BD74" s="304"/>
      <c r="BE74" s="304"/>
      <c r="BF74" s="304"/>
      <c r="BG74" s="311"/>
      <c r="BH74" s="311"/>
      <c r="BI74" s="311"/>
      <c r="BJ74" s="311"/>
      <c r="BK74" s="311"/>
      <c r="BL74" s="311"/>
      <c r="BM74" s="311"/>
      <c r="BN74" s="311"/>
      <c r="BO74" s="311"/>
      <c r="BP74" s="311"/>
      <c r="BQ74" s="311"/>
      <c r="BR74" s="311"/>
      <c r="BS74" s="311"/>
      <c r="BT74" s="311"/>
      <c r="BU74" s="311"/>
      <c r="BV74" s="311"/>
      <c r="BW74" s="311"/>
      <c r="BX74" s="311"/>
      <c r="BY74" s="311"/>
      <c r="BZ74" s="311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311"/>
      <c r="CM74" s="311"/>
      <c r="CN74" s="312"/>
      <c r="CO74" s="311"/>
      <c r="CP74" s="311"/>
      <c r="CQ74" s="311"/>
      <c r="CR74" s="17"/>
    </row>
    <row r="75" spans="1:96" x14ac:dyDescent="0.25">
      <c r="A75" s="309"/>
      <c r="B75" s="309"/>
      <c r="C75" s="309"/>
      <c r="D75" s="309"/>
      <c r="E75" s="309"/>
      <c r="F75" s="309"/>
      <c r="G75" s="309"/>
      <c r="H75" s="309"/>
      <c r="I75" s="309"/>
      <c r="J75" s="309"/>
      <c r="K75" s="309"/>
      <c r="L75" s="309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8"/>
      <c r="AS75" s="18"/>
      <c r="AT75" s="18"/>
      <c r="AU75" s="18"/>
      <c r="AV75" s="18"/>
      <c r="AW75" s="18"/>
      <c r="AX75" s="18"/>
      <c r="AY75" s="18"/>
      <c r="AZ75" s="304"/>
      <c r="BA75" s="304"/>
      <c r="BB75" s="304"/>
      <c r="BC75" s="304"/>
      <c r="BD75" s="304"/>
      <c r="BE75" s="304"/>
      <c r="BF75" s="304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9"/>
      <c r="CM75" s="19"/>
      <c r="CN75" s="19"/>
      <c r="CO75" s="19"/>
      <c r="CP75" s="19"/>
      <c r="CQ75" s="19"/>
      <c r="CR75" s="17"/>
    </row>
    <row r="76" spans="1:96" ht="23.25" x14ac:dyDescent="0.25">
      <c r="A76" s="313"/>
      <c r="B76" s="313"/>
      <c r="C76" s="314"/>
      <c r="D76" s="315" t="s">
        <v>9</v>
      </c>
      <c r="E76" s="316"/>
      <c r="F76" s="316"/>
      <c r="G76" s="317"/>
      <c r="H76" s="318"/>
      <c r="I76" s="319"/>
      <c r="J76" s="320" t="s">
        <v>10</v>
      </c>
      <c r="K76" s="321"/>
      <c r="L76" s="322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323" t="s">
        <v>11</v>
      </c>
      <c r="AB76" s="324"/>
      <c r="AC76" s="324"/>
      <c r="AD76" s="324"/>
      <c r="AE76" s="324"/>
      <c r="AF76" s="324"/>
      <c r="AG76" s="324"/>
      <c r="AH76" s="325"/>
      <c r="AI76" s="325"/>
      <c r="AJ76" s="325"/>
      <c r="AK76" s="325"/>
      <c r="AL76" s="325"/>
      <c r="AM76" s="325"/>
      <c r="AN76" s="325"/>
      <c r="AO76" s="325"/>
      <c r="AP76" s="325"/>
      <c r="AQ76" s="326"/>
      <c r="AR76" s="31"/>
      <c r="AS76" s="327" t="s">
        <v>12</v>
      </c>
      <c r="AT76" s="324"/>
      <c r="AU76" s="324"/>
      <c r="AV76" s="324"/>
      <c r="AW76" s="324"/>
      <c r="AX76" s="324"/>
      <c r="AY76" s="326" t="s">
        <v>13</v>
      </c>
      <c r="AZ76" s="304"/>
      <c r="BA76" s="328" t="s">
        <v>165</v>
      </c>
      <c r="BB76" s="329"/>
      <c r="BC76" s="329"/>
      <c r="BD76" s="329"/>
      <c r="BE76" s="330"/>
      <c r="BF76" s="304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31" t="s">
        <v>14</v>
      </c>
      <c r="CB76" s="332"/>
      <c r="CC76" s="332"/>
      <c r="CD76" s="332"/>
      <c r="CE76" s="333"/>
      <c r="CF76" s="333"/>
      <c r="CG76" s="333"/>
      <c r="CH76" s="333"/>
      <c r="CI76" s="333"/>
      <c r="CJ76" s="333"/>
      <c r="CK76" s="334"/>
      <c r="CL76" s="37"/>
      <c r="CM76" s="331" t="s">
        <v>15</v>
      </c>
      <c r="CN76" s="335"/>
      <c r="CO76" s="332"/>
      <c r="CP76" s="332"/>
      <c r="CQ76" s="332"/>
      <c r="CR76" s="334"/>
    </row>
    <row r="77" spans="1:96" ht="72.75" x14ac:dyDescent="0.25">
      <c r="A77" s="336" t="s">
        <v>16</v>
      </c>
      <c r="B77" s="337" t="s">
        <v>17</v>
      </c>
      <c r="C77" s="338" t="s">
        <v>18</v>
      </c>
      <c r="D77" s="339" t="s">
        <v>19</v>
      </c>
      <c r="E77" s="339" t="s">
        <v>20</v>
      </c>
      <c r="F77" s="340" t="s">
        <v>109</v>
      </c>
      <c r="G77" s="341" t="s">
        <v>21</v>
      </c>
      <c r="H77" s="342"/>
      <c r="I77" s="338" t="s">
        <v>164</v>
      </c>
      <c r="J77" s="340" t="s">
        <v>23</v>
      </c>
      <c r="K77" s="340" t="s">
        <v>24</v>
      </c>
      <c r="L77" s="343" t="s">
        <v>128</v>
      </c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344" t="s">
        <v>110</v>
      </c>
      <c r="AB77" s="345" t="s">
        <v>26</v>
      </c>
      <c r="AC77" s="345" t="s">
        <v>27</v>
      </c>
      <c r="AD77" s="345" t="s">
        <v>166</v>
      </c>
      <c r="AE77" s="346" t="s">
        <v>113</v>
      </c>
      <c r="AF77" s="345" t="s">
        <v>30</v>
      </c>
      <c r="AG77" s="345" t="s">
        <v>111</v>
      </c>
      <c r="AH77" s="345" t="s">
        <v>31</v>
      </c>
      <c r="AI77" s="345" t="s">
        <v>32</v>
      </c>
      <c r="AJ77" s="345" t="s">
        <v>33</v>
      </c>
      <c r="AK77" s="345" t="s">
        <v>34</v>
      </c>
      <c r="AL77" s="345" t="s">
        <v>35</v>
      </c>
      <c r="AM77" s="346" t="s">
        <v>167</v>
      </c>
      <c r="AN77" s="345" t="s">
        <v>37</v>
      </c>
      <c r="AO77" s="345" t="s">
        <v>38</v>
      </c>
      <c r="AP77" s="345" t="s">
        <v>39</v>
      </c>
      <c r="AQ77" s="347" t="s">
        <v>40</v>
      </c>
      <c r="AR77" s="48"/>
      <c r="AS77" s="344" t="s">
        <v>16</v>
      </c>
      <c r="AT77" s="346" t="s">
        <v>112</v>
      </c>
      <c r="AU77" s="346" t="s">
        <v>113</v>
      </c>
      <c r="AV77" s="345" t="s">
        <v>42</v>
      </c>
      <c r="AW77" s="345" t="s">
        <v>43</v>
      </c>
      <c r="AX77" s="345" t="s">
        <v>44</v>
      </c>
      <c r="AY77" s="348" t="s">
        <v>45</v>
      </c>
      <c r="AZ77" s="304"/>
      <c r="BA77" s="344" t="s">
        <v>168</v>
      </c>
      <c r="BB77" s="345" t="s">
        <v>169</v>
      </c>
      <c r="BC77" s="345" t="s">
        <v>170</v>
      </c>
      <c r="BD77" s="345" t="s">
        <v>171</v>
      </c>
      <c r="BE77" s="348" t="s">
        <v>172</v>
      </c>
      <c r="BF77" s="304"/>
      <c r="BG77" s="54"/>
      <c r="BH77" s="54"/>
      <c r="BI77" s="54"/>
      <c r="BJ77" s="54"/>
      <c r="BK77" s="54"/>
      <c r="BL77" s="54"/>
      <c r="BM77" s="54"/>
      <c r="BN77" s="54"/>
      <c r="BO77" s="54"/>
      <c r="BP77" s="54"/>
      <c r="BQ77" s="54"/>
      <c r="BR77" s="54"/>
      <c r="BS77" s="54"/>
      <c r="BT77" s="54"/>
      <c r="BU77" s="54"/>
      <c r="BV77" s="54"/>
      <c r="BW77" s="54"/>
      <c r="BX77" s="54"/>
      <c r="BY77" s="54"/>
      <c r="BZ77" s="54"/>
      <c r="CA77" s="349" t="s">
        <v>16</v>
      </c>
      <c r="CB77" s="350" t="s">
        <v>46</v>
      </c>
      <c r="CC77" s="350" t="s">
        <v>47</v>
      </c>
      <c r="CD77" s="350" t="s">
        <v>48</v>
      </c>
      <c r="CE77" s="350" t="s">
        <v>49</v>
      </c>
      <c r="CF77" s="350" t="s">
        <v>50</v>
      </c>
      <c r="CG77" s="350" t="s">
        <v>51</v>
      </c>
      <c r="CH77" s="350" t="s">
        <v>52</v>
      </c>
      <c r="CI77" s="350" t="s">
        <v>53</v>
      </c>
      <c r="CJ77" s="350" t="s">
        <v>54</v>
      </c>
      <c r="CK77" s="351" t="s">
        <v>55</v>
      </c>
      <c r="CL77" s="54"/>
      <c r="CM77" s="349" t="s">
        <v>16</v>
      </c>
      <c r="CN77" s="352" t="s">
        <v>46</v>
      </c>
      <c r="CO77" s="350" t="s">
        <v>173</v>
      </c>
      <c r="CP77" s="350" t="s">
        <v>174</v>
      </c>
      <c r="CQ77" s="350" t="s">
        <v>175</v>
      </c>
      <c r="CR77" s="353" t="s">
        <v>176</v>
      </c>
    </row>
    <row r="78" spans="1:96" ht="15.75" thickBot="1" x14ac:dyDescent="0.3">
      <c r="A78" s="354"/>
      <c r="B78" s="355"/>
      <c r="C78" s="356"/>
      <c r="D78" s="357"/>
      <c r="E78" s="357"/>
      <c r="F78" s="357"/>
      <c r="G78" s="358"/>
      <c r="H78" s="359"/>
      <c r="I78" s="360"/>
      <c r="J78" s="357"/>
      <c r="K78" s="357"/>
      <c r="L78" s="358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361"/>
      <c r="AB78" s="362"/>
      <c r="AC78" s="362"/>
      <c r="AD78" s="362"/>
      <c r="AE78" s="362"/>
      <c r="AF78" s="362"/>
      <c r="AG78" s="362"/>
      <c r="AH78" s="362"/>
      <c r="AI78" s="362"/>
      <c r="AJ78" s="362"/>
      <c r="AK78" s="362"/>
      <c r="AL78" s="362"/>
      <c r="AM78" s="362"/>
      <c r="AN78" s="362"/>
      <c r="AO78" s="362"/>
      <c r="AP78" s="362"/>
      <c r="AQ78" s="363"/>
      <c r="AR78" s="18"/>
      <c r="AS78" s="361"/>
      <c r="AT78" s="362"/>
      <c r="AU78" s="362"/>
      <c r="AV78" s="362"/>
      <c r="AW78" s="362"/>
      <c r="AX78" s="362"/>
      <c r="AY78" s="364"/>
      <c r="AZ78" s="304"/>
      <c r="BA78" s="365"/>
      <c r="BB78" s="366"/>
      <c r="BC78" s="366"/>
      <c r="BD78" s="366"/>
      <c r="BE78" s="367"/>
      <c r="BF78" s="304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368"/>
      <c r="CB78" s="369"/>
      <c r="CC78" s="369"/>
      <c r="CD78" s="369"/>
      <c r="CE78" s="369"/>
      <c r="CF78" s="369"/>
      <c r="CG78" s="369"/>
      <c r="CH78" s="369"/>
      <c r="CI78" s="369"/>
      <c r="CJ78" s="369"/>
      <c r="CK78" s="370"/>
      <c r="CL78" s="71"/>
      <c r="CM78" s="368"/>
      <c r="CN78" s="371"/>
      <c r="CO78" s="369"/>
      <c r="CP78" s="369"/>
      <c r="CQ78" s="369"/>
      <c r="CR78" s="372"/>
    </row>
    <row r="79" spans="1:96" x14ac:dyDescent="0.25">
      <c r="A79" s="73">
        <v>430</v>
      </c>
      <c r="B79" s="74" t="s">
        <v>56</v>
      </c>
      <c r="C79" s="291">
        <v>966</v>
      </c>
      <c r="D79" s="292">
        <f t="shared" ref="D79" si="0">IF(AC79=0,0,AC79)</f>
        <v>0</v>
      </c>
      <c r="E79" s="292">
        <f t="shared" ref="E79" si="1">AD79</f>
        <v>0</v>
      </c>
      <c r="F79" s="292">
        <f t="shared" ref="F79" si="2">AU79</f>
        <v>0</v>
      </c>
      <c r="G79" s="293">
        <f t="shared" ref="G79" si="3">AB79</f>
        <v>965.77</v>
      </c>
      <c r="H79" s="78"/>
      <c r="I79" s="158">
        <f t="shared" ref="I79" si="4">AF79-AG79-AH79+AM79+CC79+CG79</f>
        <v>15195269</v>
      </c>
      <c r="J79" s="81">
        <f t="shared" ref="J79:K79" si="5">AJ79+AN79+CD79+CH79</f>
        <v>0</v>
      </c>
      <c r="K79" s="81">
        <f t="shared" si="5"/>
        <v>1147335</v>
      </c>
      <c r="L79" s="215">
        <f t="shared" ref="L79" si="6">SUM(I79:K79)</f>
        <v>16342604</v>
      </c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90">
        <v>430</v>
      </c>
      <c r="AB79" s="294">
        <v>965.77</v>
      </c>
      <c r="AC79" s="294">
        <v>0</v>
      </c>
      <c r="AD79" s="294">
        <v>0</v>
      </c>
      <c r="AE79" s="294">
        <v>20.189999999999998</v>
      </c>
      <c r="AF79" s="295">
        <v>14886922</v>
      </c>
      <c r="AG79" s="295">
        <v>0</v>
      </c>
      <c r="AH79" s="295">
        <v>0</v>
      </c>
      <c r="AI79" s="295">
        <v>14886922</v>
      </c>
      <c r="AJ79" s="295">
        <v>0</v>
      </c>
      <c r="AK79" s="295">
        <v>1123349</v>
      </c>
      <c r="AL79" s="295">
        <v>16010271</v>
      </c>
      <c r="AM79" s="295">
        <v>308347</v>
      </c>
      <c r="AN79" s="295">
        <v>0</v>
      </c>
      <c r="AO79" s="295">
        <v>23986</v>
      </c>
      <c r="AP79" s="295">
        <v>332333</v>
      </c>
      <c r="AQ79" s="296">
        <v>16342604</v>
      </c>
      <c r="AR79" s="373"/>
      <c r="AS79" s="374">
        <v>430</v>
      </c>
      <c r="AT79" s="375">
        <v>376.97</v>
      </c>
      <c r="AU79" s="375">
        <v>0</v>
      </c>
      <c r="AV79" s="373">
        <v>0</v>
      </c>
      <c r="AW79" s="373">
        <v>0</v>
      </c>
      <c r="AX79" s="373">
        <v>0</v>
      </c>
      <c r="AY79" s="376">
        <v>0</v>
      </c>
      <c r="AZ79" s="7"/>
      <c r="BA79" s="377">
        <v>20.189999999999998</v>
      </c>
      <c r="BB79" s="373">
        <v>308347</v>
      </c>
      <c r="BC79" s="373">
        <v>0</v>
      </c>
      <c r="BD79" s="373">
        <v>23986</v>
      </c>
      <c r="BE79" s="376">
        <v>332333</v>
      </c>
      <c r="BF79" s="304"/>
      <c r="BG79" s="94"/>
      <c r="BH79" s="94"/>
      <c r="BI79" s="94"/>
      <c r="BJ79" s="94"/>
      <c r="BK79" s="94"/>
      <c r="BL79" s="94"/>
      <c r="BM79" s="94"/>
      <c r="BN79" s="94"/>
      <c r="BO79" s="94"/>
      <c r="BP79" s="94"/>
      <c r="BQ79" s="94"/>
      <c r="BR79" s="94"/>
      <c r="BS79" s="94"/>
      <c r="BT79" s="94"/>
      <c r="BU79" s="94"/>
      <c r="BV79" s="94"/>
      <c r="BW79" s="94"/>
      <c r="BX79" s="94"/>
      <c r="BY79" s="94"/>
      <c r="BZ79" s="94"/>
      <c r="CA79" s="299">
        <v>430</v>
      </c>
      <c r="CB79" s="91">
        <v>0</v>
      </c>
      <c r="CC79" s="91">
        <v>0</v>
      </c>
      <c r="CD79" s="91">
        <v>0</v>
      </c>
      <c r="CE79" s="91">
        <v>0</v>
      </c>
      <c r="CF79" s="378">
        <f t="shared" ref="CF79" si="7">SUM(CC79:CE79)</f>
        <v>0</v>
      </c>
      <c r="CG79" s="91">
        <v>0</v>
      </c>
      <c r="CH79" s="91">
        <v>0</v>
      </c>
      <c r="CI79" s="91">
        <v>0</v>
      </c>
      <c r="CJ79" s="378">
        <f t="shared" ref="CJ79" si="8">SUM(CG79:CI79)</f>
        <v>0</v>
      </c>
      <c r="CK79" s="379">
        <f t="shared" ref="CK79" si="9">CF79+CJ79</f>
        <v>0</v>
      </c>
      <c r="CL79" s="94"/>
      <c r="CM79" s="299">
        <v>430</v>
      </c>
      <c r="CN79" s="95"/>
      <c r="CO79" s="96"/>
      <c r="CP79" s="96"/>
      <c r="CQ79" s="96"/>
      <c r="CR79" s="380">
        <f t="shared" ref="CR79" si="10">SUM(CO79:CQ79)</f>
        <v>0</v>
      </c>
    </row>
    <row r="80" spans="1:96" x14ac:dyDescent="0.25">
      <c r="A80" s="94"/>
      <c r="B80" s="94"/>
      <c r="C80" s="94"/>
      <c r="D80" s="71"/>
      <c r="E80" s="71"/>
      <c r="F80" s="71"/>
      <c r="G80" s="71"/>
      <c r="H80" s="71"/>
      <c r="I80" s="71"/>
      <c r="J80" s="71"/>
      <c r="K80" s="71"/>
      <c r="L80" s="71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94"/>
      <c r="BT80" s="94"/>
      <c r="BU80" s="94"/>
      <c r="BV80" s="94"/>
      <c r="BW80" s="94"/>
      <c r="BX80" s="94"/>
      <c r="BY80" s="94"/>
      <c r="BZ80" s="94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94"/>
      <c r="CM80" s="94"/>
      <c r="CN80" s="71"/>
      <c r="CO80" s="94"/>
      <c r="CP80" s="94"/>
      <c r="CQ80" s="94"/>
      <c r="CR80" s="18"/>
    </row>
  </sheetData>
  <pageMargins left="0.7" right="0.7" top="0.75" bottom="0.75" header="0.3" footer="0.3"/>
  <pageSetup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DAEE-6A64-46F6-8038-74380D196DB6}">
  <dimension ref="A1:E37"/>
  <sheetViews>
    <sheetView workbookViewId="0">
      <selection activeCell="D17" sqref="D17"/>
    </sheetView>
  </sheetViews>
  <sheetFormatPr defaultColWidth="9.140625" defaultRowHeight="15.75" x14ac:dyDescent="0.25"/>
  <cols>
    <col min="1" max="1" width="20.28515625" style="263" bestFit="1" customWidth="1"/>
    <col min="2" max="2" width="49.85546875" style="264" customWidth="1"/>
    <col min="3" max="3" width="14.42578125" style="264" bestFit="1" customWidth="1"/>
    <col min="4" max="4" width="60.5703125" style="263" customWidth="1"/>
    <col min="5" max="5" width="10.28515625" style="263" bestFit="1" customWidth="1"/>
    <col min="6" max="6" width="18" style="263" bestFit="1" customWidth="1"/>
    <col min="7" max="16384" width="9.140625" style="263"/>
  </cols>
  <sheetData>
    <row r="1" spans="1:5" s="258" customFormat="1" ht="11.25" x14ac:dyDescent="0.2">
      <c r="A1" s="255" t="s">
        <v>321</v>
      </c>
      <c r="B1" s="256"/>
      <c r="C1" s="257"/>
    </row>
    <row r="2" spans="1:5" s="258" customFormat="1" ht="11.25" x14ac:dyDescent="0.2">
      <c r="A2" s="255"/>
      <c r="B2" s="256"/>
      <c r="C2" s="257"/>
    </row>
    <row r="3" spans="1:5" s="258" customFormat="1" ht="11.25" x14ac:dyDescent="0.2">
      <c r="A3" s="255"/>
      <c r="B3" s="268" t="s">
        <v>179</v>
      </c>
      <c r="C3" s="269">
        <v>70000</v>
      </c>
      <c r="D3" s="258" t="s">
        <v>322</v>
      </c>
    </row>
    <row r="4" spans="1:5" s="258" customFormat="1" ht="11.25" x14ac:dyDescent="0.2">
      <c r="A4" s="255"/>
      <c r="B4" s="268" t="s">
        <v>159</v>
      </c>
      <c r="C4" s="269">
        <v>33271.599999999999</v>
      </c>
      <c r="D4" s="258" t="s">
        <v>323</v>
      </c>
    </row>
    <row r="5" spans="1:5" s="258" customFormat="1" ht="11.25" x14ac:dyDescent="0.2">
      <c r="A5" s="255"/>
      <c r="B5" s="268" t="s">
        <v>324</v>
      </c>
      <c r="C5" s="269">
        <v>60000</v>
      </c>
      <c r="D5" s="258" t="s">
        <v>325</v>
      </c>
    </row>
    <row r="6" spans="1:5" s="258" customFormat="1" ht="11.25" x14ac:dyDescent="0.2">
      <c r="A6" s="255"/>
      <c r="B6" s="268" t="s">
        <v>158</v>
      </c>
      <c r="C6" s="269">
        <v>32000</v>
      </c>
      <c r="D6" s="258" t="s">
        <v>326</v>
      </c>
    </row>
    <row r="7" spans="1:5" s="258" customFormat="1" ht="11.25" x14ac:dyDescent="0.2">
      <c r="A7" s="259"/>
      <c r="B7" s="268" t="s">
        <v>327</v>
      </c>
      <c r="C7" s="269">
        <v>44000</v>
      </c>
      <c r="D7" s="258" t="s">
        <v>2</v>
      </c>
    </row>
    <row r="8" spans="1:5" s="258" customFormat="1" ht="11.25" x14ac:dyDescent="0.2">
      <c r="A8" s="255"/>
      <c r="B8" s="268" t="s">
        <v>328</v>
      </c>
      <c r="C8" s="269">
        <v>33700</v>
      </c>
      <c r="D8" s="258" t="s">
        <v>329</v>
      </c>
      <c r="E8" s="258" t="s">
        <v>330</v>
      </c>
    </row>
    <row r="9" spans="1:5" s="258" customFormat="1" ht="11.25" x14ac:dyDescent="0.2">
      <c r="A9" s="255"/>
      <c r="B9" s="268" t="s">
        <v>331</v>
      </c>
      <c r="C9" s="269">
        <v>4200</v>
      </c>
      <c r="D9" s="258" t="s">
        <v>329</v>
      </c>
      <c r="E9" s="258" t="s">
        <v>330</v>
      </c>
    </row>
    <row r="10" spans="1:5" s="258" customFormat="1" ht="11.25" x14ac:dyDescent="0.2">
      <c r="A10" s="255"/>
      <c r="B10" s="268" t="s">
        <v>332</v>
      </c>
      <c r="C10" s="269">
        <v>25000</v>
      </c>
      <c r="D10" s="258" t="s">
        <v>333</v>
      </c>
      <c r="E10" s="258" t="s">
        <v>330</v>
      </c>
    </row>
    <row r="11" spans="1:5" s="258" customFormat="1" ht="12" thickBot="1" x14ac:dyDescent="0.25">
      <c r="A11" s="259"/>
      <c r="B11" s="260" t="s">
        <v>275</v>
      </c>
      <c r="C11" s="272">
        <f>SUM(C3:C10)</f>
        <v>302171.59999999998</v>
      </c>
    </row>
    <row r="12" spans="1:5" s="258" customFormat="1" ht="12" thickTop="1" x14ac:dyDescent="0.2">
      <c r="A12" s="259"/>
      <c r="B12" s="260"/>
      <c r="C12" s="261"/>
    </row>
    <row r="13" spans="1:5" s="258" customFormat="1" ht="11.25" x14ac:dyDescent="0.2">
      <c r="A13" s="262"/>
      <c r="B13" s="260"/>
      <c r="C13" s="261"/>
    </row>
    <row r="14" spans="1:5" s="258" customFormat="1" ht="11.25" x14ac:dyDescent="0.2">
      <c r="A14" s="262"/>
      <c r="B14" s="260"/>
      <c r="C14" s="261"/>
    </row>
    <row r="15" spans="1:5" s="258" customFormat="1" ht="11.25" x14ac:dyDescent="0.2">
      <c r="A15" s="262"/>
      <c r="B15" s="260"/>
      <c r="C15" s="261"/>
    </row>
    <row r="18" spans="1:5" ht="24.75" x14ac:dyDescent="0.25">
      <c r="A18" s="265" t="s">
        <v>180</v>
      </c>
    </row>
    <row r="19" spans="1:5" x14ac:dyDescent="0.25">
      <c r="B19" s="268" t="s">
        <v>334</v>
      </c>
      <c r="C19" s="269">
        <v>80000</v>
      </c>
    </row>
    <row r="20" spans="1:5" x14ac:dyDescent="0.25">
      <c r="B20" s="256" t="s">
        <v>335</v>
      </c>
      <c r="C20" s="257">
        <v>313866</v>
      </c>
    </row>
    <row r="21" spans="1:5" x14ac:dyDescent="0.25">
      <c r="A21" s="265"/>
      <c r="B21" s="268" t="s">
        <v>336</v>
      </c>
      <c r="C21" s="269">
        <v>54891</v>
      </c>
    </row>
    <row r="22" spans="1:5" x14ac:dyDescent="0.25">
      <c r="B22" s="256"/>
      <c r="C22" s="266"/>
      <c r="E22"/>
    </row>
    <row r="23" spans="1:5" ht="16.5" thickBot="1" x14ac:dyDescent="0.3">
      <c r="B23" s="260" t="s">
        <v>181</v>
      </c>
      <c r="C23" s="272">
        <f>SUM(C19:C22)</f>
        <v>448757</v>
      </c>
      <c r="E23"/>
    </row>
    <row r="24" spans="1:5" ht="16.5" thickTop="1" x14ac:dyDescent="0.25">
      <c r="B24"/>
      <c r="C24" s="267"/>
      <c r="D24"/>
      <c r="E24"/>
    </row>
    <row r="25" spans="1:5" x14ac:dyDescent="0.25">
      <c r="B25"/>
      <c r="C25" s="267"/>
      <c r="D25"/>
      <c r="E25"/>
    </row>
    <row r="26" spans="1:5" ht="16.5" thickBot="1" x14ac:dyDescent="0.3">
      <c r="A26" s="265" t="s">
        <v>182</v>
      </c>
      <c r="C26" s="272">
        <f>+C11+C23</f>
        <v>750928.6</v>
      </c>
    </row>
    <row r="27" spans="1:5" ht="16.5" thickTop="1" x14ac:dyDescent="0.25"/>
    <row r="29" spans="1:5" x14ac:dyDescent="0.25">
      <c r="A29" s="263" t="s">
        <v>337</v>
      </c>
    </row>
    <row r="30" spans="1:5" ht="18" x14ac:dyDescent="0.25">
      <c r="A30" s="270"/>
      <c r="B30" s="271" t="s">
        <v>338</v>
      </c>
      <c r="C30" s="271">
        <v>15000</v>
      </c>
    </row>
    <row r="31" spans="1:5" x14ac:dyDescent="0.25">
      <c r="B31" s="271" t="s">
        <v>339</v>
      </c>
      <c r="C31" s="271">
        <v>165000</v>
      </c>
    </row>
    <row r="32" spans="1:5" x14ac:dyDescent="0.25">
      <c r="B32" s="271" t="s">
        <v>340</v>
      </c>
      <c r="C32" s="271">
        <v>220000</v>
      </c>
    </row>
    <row r="33" spans="1:3" x14ac:dyDescent="0.25">
      <c r="C33" s="274">
        <f>SUM(C30:C32)</f>
        <v>400000</v>
      </c>
    </row>
    <row r="34" spans="1:3" ht="16.5" thickBot="1" x14ac:dyDescent="0.3">
      <c r="A34" s="263" t="s">
        <v>341</v>
      </c>
      <c r="C34" s="273">
        <f>+C33+C26</f>
        <v>1150928.6000000001</v>
      </c>
    </row>
    <row r="35" spans="1:3" ht="16.5" thickTop="1" x14ac:dyDescent="0.25"/>
    <row r="37" spans="1:3" x14ac:dyDescent="0.25">
      <c r="B37" s="271" t="s">
        <v>196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CB18-9EAC-4335-85B2-E37B1522550E}">
  <dimension ref="A1:AC36"/>
  <sheetViews>
    <sheetView workbookViewId="0">
      <selection sqref="A1:XFD1048576"/>
    </sheetView>
  </sheetViews>
  <sheetFormatPr defaultRowHeight="15" x14ac:dyDescent="0.25"/>
  <cols>
    <col min="1" max="3" width="3" style="165" customWidth="1"/>
    <col min="4" max="4" width="33.42578125" style="165" customWidth="1"/>
    <col min="5" max="5" width="10" bestFit="1" customWidth="1"/>
    <col min="6" max="6" width="2.28515625" customWidth="1"/>
    <col min="7" max="7" width="10.85546875" bestFit="1" customWidth="1"/>
    <col min="8" max="8" width="2.28515625" customWidth="1"/>
    <col min="9" max="9" width="10.7109375" bestFit="1" customWidth="1"/>
    <col min="10" max="10" width="2.28515625" customWidth="1"/>
    <col min="11" max="11" width="10.28515625" bestFit="1" customWidth="1"/>
    <col min="12" max="12" width="2.28515625" customWidth="1"/>
    <col min="13" max="13" width="10.5703125" bestFit="1" customWidth="1"/>
    <col min="14" max="14" width="2.28515625" customWidth="1"/>
    <col min="15" max="15" width="10.5703125" bestFit="1" customWidth="1"/>
    <col min="16" max="16" width="2.28515625" customWidth="1"/>
    <col min="17" max="17" width="10.42578125" bestFit="1" customWidth="1"/>
    <col min="18" max="18" width="2.28515625" customWidth="1"/>
    <col min="19" max="19" width="10.5703125" bestFit="1" customWidth="1"/>
    <col min="20" max="20" width="2.28515625" customWidth="1"/>
    <col min="21" max="21" width="10.7109375" bestFit="1" customWidth="1"/>
    <col min="22" max="22" width="2.28515625" customWidth="1"/>
    <col min="23" max="23" width="10.5703125" bestFit="1" customWidth="1"/>
    <col min="24" max="24" width="2.28515625" customWidth="1"/>
    <col min="25" max="25" width="10.85546875" bestFit="1" customWidth="1"/>
    <col min="26" max="26" width="2.28515625" customWidth="1"/>
    <col min="27" max="27" width="10.5703125" bestFit="1" customWidth="1"/>
    <col min="28" max="28" width="2.28515625" customWidth="1"/>
    <col min="29" max="29" width="16.85546875" bestFit="1" customWidth="1"/>
  </cols>
  <sheetData>
    <row r="1" spans="1:29" ht="15.75" thickBot="1" x14ac:dyDescent="0.3">
      <c r="A1" s="162"/>
      <c r="B1" s="162"/>
      <c r="C1" s="162"/>
      <c r="D1" s="162"/>
      <c r="E1" s="200"/>
      <c r="F1" s="199"/>
      <c r="G1" s="200"/>
      <c r="H1" s="199"/>
      <c r="I1" s="200"/>
      <c r="J1" s="199"/>
      <c r="K1" s="200"/>
      <c r="L1" s="199"/>
      <c r="M1" s="200"/>
      <c r="N1" s="199"/>
      <c r="O1" s="200"/>
      <c r="P1" s="199"/>
      <c r="Q1" s="200"/>
      <c r="R1" s="199"/>
      <c r="S1" s="200"/>
      <c r="T1" s="199"/>
      <c r="U1" s="200"/>
      <c r="V1" s="199"/>
      <c r="W1" s="200"/>
      <c r="X1" s="199"/>
      <c r="Y1" s="200"/>
      <c r="Z1" s="199"/>
      <c r="AA1" s="200"/>
      <c r="AB1" s="199"/>
      <c r="AC1" s="201" t="s">
        <v>129</v>
      </c>
    </row>
    <row r="2" spans="1:29" s="166" customFormat="1" ht="16.5" thickTop="1" thickBot="1" x14ac:dyDescent="0.3">
      <c r="A2" s="161"/>
      <c r="B2" s="161"/>
      <c r="C2" s="161"/>
      <c r="D2" s="161"/>
      <c r="E2" s="207" t="s">
        <v>308</v>
      </c>
      <c r="F2" s="208"/>
      <c r="G2" s="207" t="s">
        <v>309</v>
      </c>
      <c r="H2" s="208"/>
      <c r="I2" s="207" t="s">
        <v>310</v>
      </c>
      <c r="J2" s="208"/>
      <c r="K2" s="207" t="s">
        <v>311</v>
      </c>
      <c r="L2" s="208"/>
      <c r="M2" s="207" t="s">
        <v>312</v>
      </c>
      <c r="N2" s="208"/>
      <c r="O2" s="207" t="s">
        <v>313</v>
      </c>
      <c r="P2" s="208"/>
      <c r="Q2" s="207" t="s">
        <v>314</v>
      </c>
      <c r="R2" s="208"/>
      <c r="S2" s="207" t="s">
        <v>315</v>
      </c>
      <c r="T2" s="208"/>
      <c r="U2" s="207" t="s">
        <v>316</v>
      </c>
      <c r="V2" s="208"/>
      <c r="W2" s="207" t="s">
        <v>317</v>
      </c>
      <c r="X2" s="208"/>
      <c r="Y2" s="207" t="s">
        <v>318</v>
      </c>
      <c r="Z2" s="208"/>
      <c r="AA2" s="207" t="s">
        <v>319</v>
      </c>
      <c r="AB2" s="208"/>
      <c r="AC2" s="207" t="s">
        <v>320</v>
      </c>
    </row>
    <row r="3" spans="1:29" ht="15.75" thickTop="1" x14ac:dyDescent="0.25">
      <c r="A3" s="162"/>
      <c r="B3" s="162"/>
      <c r="C3" s="162" t="s">
        <v>130</v>
      </c>
      <c r="D3" s="162"/>
      <c r="E3" s="163"/>
      <c r="F3" s="202"/>
      <c r="G3" s="163"/>
      <c r="H3" s="202"/>
      <c r="I3" s="163"/>
      <c r="J3" s="202"/>
      <c r="K3" s="163"/>
      <c r="L3" s="202"/>
      <c r="M3" s="163"/>
      <c r="N3" s="202"/>
      <c r="O3" s="163"/>
      <c r="P3" s="202"/>
      <c r="Q3" s="163"/>
      <c r="R3" s="202"/>
      <c r="S3" s="163"/>
      <c r="T3" s="202"/>
      <c r="U3" s="163"/>
      <c r="V3" s="202"/>
      <c r="W3" s="163"/>
      <c r="X3" s="202"/>
      <c r="Y3" s="163"/>
      <c r="Z3" s="202"/>
      <c r="AA3" s="163"/>
      <c r="AB3" s="202"/>
      <c r="AC3" s="163"/>
    </row>
    <row r="4" spans="1:29" x14ac:dyDescent="0.25">
      <c r="A4" s="162"/>
      <c r="B4" s="162"/>
      <c r="C4" s="162"/>
      <c r="D4" s="162" t="s">
        <v>131</v>
      </c>
      <c r="E4" s="163">
        <v>1341083</v>
      </c>
      <c r="F4" s="202"/>
      <c r="G4" s="163">
        <v>1341083</v>
      </c>
      <c r="H4" s="202"/>
      <c r="I4" s="163">
        <v>1342883</v>
      </c>
      <c r="J4" s="202"/>
      <c r="K4" s="163">
        <v>1342883</v>
      </c>
      <c r="L4" s="202"/>
      <c r="M4" s="163">
        <v>1342883</v>
      </c>
      <c r="N4" s="202"/>
      <c r="O4" s="163">
        <v>1342883</v>
      </c>
      <c r="P4" s="202"/>
      <c r="Q4" s="163">
        <v>1342883</v>
      </c>
      <c r="R4" s="202"/>
      <c r="S4" s="163">
        <v>1342883</v>
      </c>
      <c r="T4" s="202"/>
      <c r="U4" s="163">
        <v>1342884</v>
      </c>
      <c r="V4" s="202"/>
      <c r="W4" s="163">
        <v>1342884</v>
      </c>
      <c r="X4" s="202"/>
      <c r="Y4" s="163">
        <v>1342884</v>
      </c>
      <c r="Z4" s="202"/>
      <c r="AA4" s="163">
        <v>1342884</v>
      </c>
      <c r="AB4" s="202"/>
      <c r="AC4" s="163">
        <f t="shared" ref="AC4:AC14" si="0">ROUND(SUM(E4:AA4),5)</f>
        <v>16111000</v>
      </c>
    </row>
    <row r="5" spans="1:29" x14ac:dyDescent="0.25">
      <c r="A5" s="162"/>
      <c r="B5" s="162"/>
      <c r="C5" s="162"/>
      <c r="D5" s="162" t="s">
        <v>132</v>
      </c>
      <c r="E5" s="163">
        <v>0</v>
      </c>
      <c r="F5" s="202"/>
      <c r="G5" s="163">
        <v>0</v>
      </c>
      <c r="H5" s="202"/>
      <c r="I5" s="163">
        <v>45800</v>
      </c>
      <c r="J5" s="202"/>
      <c r="K5" s="163">
        <v>45800</v>
      </c>
      <c r="L5" s="202"/>
      <c r="M5" s="163">
        <v>45800</v>
      </c>
      <c r="N5" s="202"/>
      <c r="O5" s="163">
        <v>45800</v>
      </c>
      <c r="P5" s="202"/>
      <c r="Q5" s="163">
        <v>45800</v>
      </c>
      <c r="R5" s="202"/>
      <c r="S5" s="163">
        <v>45800</v>
      </c>
      <c r="T5" s="202"/>
      <c r="U5" s="163">
        <v>45800</v>
      </c>
      <c r="V5" s="202"/>
      <c r="W5" s="163">
        <v>45800</v>
      </c>
      <c r="X5" s="202"/>
      <c r="Y5" s="163">
        <v>45800</v>
      </c>
      <c r="Z5" s="202"/>
      <c r="AA5" s="163">
        <v>45800</v>
      </c>
      <c r="AB5" s="202"/>
      <c r="AC5" s="163">
        <f t="shared" si="0"/>
        <v>458000</v>
      </c>
    </row>
    <row r="6" spans="1:29" x14ac:dyDescent="0.25">
      <c r="A6" s="162"/>
      <c r="B6" s="162"/>
      <c r="C6" s="162"/>
      <c r="D6" s="162" t="s">
        <v>133</v>
      </c>
      <c r="E6" s="163">
        <v>250</v>
      </c>
      <c r="F6" s="202"/>
      <c r="G6" s="163">
        <v>250</v>
      </c>
      <c r="H6" s="202"/>
      <c r="I6" s="163">
        <v>250</v>
      </c>
      <c r="J6" s="202"/>
      <c r="K6" s="163">
        <v>250</v>
      </c>
      <c r="L6" s="202"/>
      <c r="M6" s="163">
        <v>250</v>
      </c>
      <c r="N6" s="202"/>
      <c r="O6" s="163">
        <v>250</v>
      </c>
      <c r="P6" s="202"/>
      <c r="Q6" s="163">
        <v>250</v>
      </c>
      <c r="R6" s="202"/>
      <c r="S6" s="163">
        <v>250</v>
      </c>
      <c r="T6" s="202"/>
      <c r="U6" s="163">
        <v>250</v>
      </c>
      <c r="V6" s="202"/>
      <c r="W6" s="163">
        <v>250</v>
      </c>
      <c r="X6" s="202"/>
      <c r="Y6" s="163">
        <v>250</v>
      </c>
      <c r="Z6" s="202"/>
      <c r="AA6" s="163">
        <v>250</v>
      </c>
      <c r="AB6" s="202"/>
      <c r="AC6" s="163">
        <f t="shared" si="0"/>
        <v>3000</v>
      </c>
    </row>
    <row r="7" spans="1:29" x14ac:dyDescent="0.25">
      <c r="A7" s="162"/>
      <c r="B7" s="162"/>
      <c r="C7" s="162"/>
      <c r="D7" s="162" t="s">
        <v>134</v>
      </c>
      <c r="E7" s="163">
        <v>15917</v>
      </c>
      <c r="F7" s="202"/>
      <c r="G7" s="163">
        <v>15917</v>
      </c>
      <c r="H7" s="202"/>
      <c r="I7" s="163">
        <v>15917</v>
      </c>
      <c r="J7" s="202"/>
      <c r="K7" s="163">
        <v>15917</v>
      </c>
      <c r="L7" s="202"/>
      <c r="M7" s="163">
        <v>15917</v>
      </c>
      <c r="N7" s="202"/>
      <c r="O7" s="163">
        <v>15917</v>
      </c>
      <c r="P7" s="202"/>
      <c r="Q7" s="163">
        <v>15917</v>
      </c>
      <c r="R7" s="202"/>
      <c r="S7" s="163">
        <v>15917</v>
      </c>
      <c r="T7" s="202"/>
      <c r="U7" s="163">
        <v>15916</v>
      </c>
      <c r="V7" s="202"/>
      <c r="W7" s="163">
        <v>15916</v>
      </c>
      <c r="X7" s="202"/>
      <c r="Y7" s="163">
        <v>15916</v>
      </c>
      <c r="Z7" s="202"/>
      <c r="AA7" s="163">
        <v>15916</v>
      </c>
      <c r="AB7" s="202"/>
      <c r="AC7" s="163">
        <f t="shared" si="0"/>
        <v>191000</v>
      </c>
    </row>
    <row r="8" spans="1:29" x14ac:dyDescent="0.25">
      <c r="A8" s="162"/>
      <c r="B8" s="162"/>
      <c r="C8" s="162"/>
      <c r="D8" s="162" t="s">
        <v>135</v>
      </c>
      <c r="E8" s="163">
        <v>0</v>
      </c>
      <c r="F8" s="202"/>
      <c r="G8" s="163">
        <v>0</v>
      </c>
      <c r="H8" s="202"/>
      <c r="I8" s="163">
        <v>13800</v>
      </c>
      <c r="J8" s="202"/>
      <c r="K8" s="163">
        <v>13800</v>
      </c>
      <c r="L8" s="202"/>
      <c r="M8" s="163">
        <v>13800</v>
      </c>
      <c r="N8" s="202"/>
      <c r="O8" s="163">
        <v>13800</v>
      </c>
      <c r="P8" s="202"/>
      <c r="Q8" s="163">
        <v>13800</v>
      </c>
      <c r="R8" s="202"/>
      <c r="S8" s="163">
        <v>13800</v>
      </c>
      <c r="T8" s="202"/>
      <c r="U8" s="163">
        <v>13800</v>
      </c>
      <c r="V8" s="202"/>
      <c r="W8" s="163">
        <v>13800</v>
      </c>
      <c r="X8" s="202"/>
      <c r="Y8" s="163">
        <v>13800</v>
      </c>
      <c r="Z8" s="202"/>
      <c r="AA8" s="163">
        <v>13800</v>
      </c>
      <c r="AB8" s="202"/>
      <c r="AC8" s="163">
        <f t="shared" si="0"/>
        <v>138000</v>
      </c>
    </row>
    <row r="9" spans="1:29" x14ac:dyDescent="0.25">
      <c r="A9" s="162"/>
      <c r="B9" s="162"/>
      <c r="C9" s="162"/>
      <c r="D9" s="162" t="s">
        <v>136</v>
      </c>
      <c r="E9" s="163">
        <v>17583</v>
      </c>
      <c r="F9" s="202"/>
      <c r="G9" s="163">
        <v>17583</v>
      </c>
      <c r="H9" s="202"/>
      <c r="I9" s="163">
        <v>17583</v>
      </c>
      <c r="J9" s="202"/>
      <c r="K9" s="163">
        <v>17583</v>
      </c>
      <c r="L9" s="202"/>
      <c r="M9" s="163">
        <v>17583</v>
      </c>
      <c r="N9" s="202"/>
      <c r="O9" s="163">
        <v>17583</v>
      </c>
      <c r="P9" s="202"/>
      <c r="Q9" s="163">
        <v>17583</v>
      </c>
      <c r="R9" s="202"/>
      <c r="S9" s="163">
        <v>17583</v>
      </c>
      <c r="T9" s="202"/>
      <c r="U9" s="163">
        <v>17584</v>
      </c>
      <c r="V9" s="202"/>
      <c r="W9" s="163">
        <v>17584</v>
      </c>
      <c r="X9" s="202"/>
      <c r="Y9" s="163">
        <v>17584</v>
      </c>
      <c r="Z9" s="202"/>
      <c r="AA9" s="163">
        <v>17584</v>
      </c>
      <c r="AB9" s="202"/>
      <c r="AC9" s="163">
        <f t="shared" si="0"/>
        <v>211000</v>
      </c>
    </row>
    <row r="10" spans="1:29" x14ac:dyDescent="0.25">
      <c r="A10" s="162"/>
      <c r="B10" s="162"/>
      <c r="C10" s="162"/>
      <c r="D10" s="162" t="s">
        <v>137</v>
      </c>
      <c r="E10" s="163">
        <v>0</v>
      </c>
      <c r="F10" s="202"/>
      <c r="G10" s="163">
        <v>3017</v>
      </c>
      <c r="H10" s="202"/>
      <c r="I10" s="163">
        <v>51609</v>
      </c>
      <c r="J10" s="202"/>
      <c r="K10" s="163">
        <v>30414</v>
      </c>
      <c r="L10" s="202"/>
      <c r="M10" s="163">
        <v>8718</v>
      </c>
      <c r="N10" s="202"/>
      <c r="O10" s="163">
        <v>45703</v>
      </c>
      <c r="P10" s="202"/>
      <c r="Q10" s="163">
        <v>10491</v>
      </c>
      <c r="R10" s="202"/>
      <c r="S10" s="163">
        <v>7705</v>
      </c>
      <c r="T10" s="202"/>
      <c r="U10" s="163">
        <v>17719</v>
      </c>
      <c r="V10" s="202"/>
      <c r="W10" s="163">
        <v>13598</v>
      </c>
      <c r="X10" s="202"/>
      <c r="Y10" s="163">
        <v>83977</v>
      </c>
      <c r="Z10" s="202"/>
      <c r="AA10" s="163">
        <v>10049</v>
      </c>
      <c r="AB10" s="202"/>
      <c r="AC10" s="163">
        <f t="shared" si="0"/>
        <v>283000</v>
      </c>
    </row>
    <row r="11" spans="1:29" x14ac:dyDescent="0.25">
      <c r="A11" s="162"/>
      <c r="B11" s="162"/>
      <c r="C11" s="162"/>
      <c r="D11" s="162" t="s">
        <v>138</v>
      </c>
      <c r="E11" s="163">
        <v>0</v>
      </c>
      <c r="F11" s="202"/>
      <c r="G11" s="163">
        <v>0</v>
      </c>
      <c r="H11" s="202"/>
      <c r="I11" s="163">
        <v>40000</v>
      </c>
      <c r="J11" s="202"/>
      <c r="K11" s="163">
        <v>3559</v>
      </c>
      <c r="L11" s="202"/>
      <c r="M11" s="163">
        <v>1901</v>
      </c>
      <c r="N11" s="202"/>
      <c r="O11" s="163">
        <v>14240</v>
      </c>
      <c r="P11" s="202"/>
      <c r="Q11" s="163">
        <v>45730</v>
      </c>
      <c r="R11" s="202"/>
      <c r="S11" s="163">
        <v>4698</v>
      </c>
      <c r="T11" s="202"/>
      <c r="U11" s="163">
        <v>774</v>
      </c>
      <c r="V11" s="202"/>
      <c r="W11" s="163">
        <v>48363</v>
      </c>
      <c r="X11" s="202"/>
      <c r="Y11" s="163">
        <v>40289</v>
      </c>
      <c r="Z11" s="202"/>
      <c r="AA11" s="163">
        <v>4446</v>
      </c>
      <c r="AB11" s="202"/>
      <c r="AC11" s="163">
        <f t="shared" si="0"/>
        <v>204000</v>
      </c>
    </row>
    <row r="12" spans="1:29" ht="15.75" thickBot="1" x14ac:dyDescent="0.3">
      <c r="A12" s="162"/>
      <c r="B12" s="162"/>
      <c r="C12" s="162"/>
      <c r="D12" s="162" t="s">
        <v>139</v>
      </c>
      <c r="E12" s="163">
        <v>178000</v>
      </c>
      <c r="F12" s="202"/>
      <c r="G12" s="163">
        <v>0</v>
      </c>
      <c r="H12" s="202"/>
      <c r="I12" s="163">
        <v>0</v>
      </c>
      <c r="J12" s="202"/>
      <c r="K12" s="163">
        <v>0</v>
      </c>
      <c r="L12" s="202"/>
      <c r="M12" s="163">
        <v>0</v>
      </c>
      <c r="N12" s="202"/>
      <c r="O12" s="163">
        <v>0</v>
      </c>
      <c r="P12" s="202"/>
      <c r="Q12" s="163"/>
      <c r="R12" s="202"/>
      <c r="S12" s="163"/>
      <c r="T12" s="202"/>
      <c r="U12" s="163"/>
      <c r="V12" s="202"/>
      <c r="W12" s="163"/>
      <c r="X12" s="202"/>
      <c r="Y12" s="163"/>
      <c r="Z12" s="202"/>
      <c r="AA12" s="163"/>
      <c r="AB12" s="202"/>
      <c r="AC12" s="163">
        <f t="shared" si="0"/>
        <v>178000</v>
      </c>
    </row>
    <row r="13" spans="1:29" ht="15.75" thickBot="1" x14ac:dyDescent="0.3">
      <c r="A13" s="162"/>
      <c r="B13" s="162"/>
      <c r="C13" s="162" t="s">
        <v>1</v>
      </c>
      <c r="D13" s="162"/>
      <c r="E13" s="204">
        <f>ROUND(SUM(E3:E12),5)</f>
        <v>1552833</v>
      </c>
      <c r="F13" s="202"/>
      <c r="G13" s="204">
        <f>ROUND(SUM(G3:G12),5)</f>
        <v>1377850</v>
      </c>
      <c r="H13" s="202"/>
      <c r="I13" s="204">
        <f>ROUND(SUM(I3:I12),5)</f>
        <v>1527842</v>
      </c>
      <c r="J13" s="202"/>
      <c r="K13" s="204">
        <f>ROUND(SUM(K3:K12),5)</f>
        <v>1470206</v>
      </c>
      <c r="L13" s="202"/>
      <c r="M13" s="204">
        <f>ROUND(SUM(M3:M12),5)</f>
        <v>1446852</v>
      </c>
      <c r="N13" s="202"/>
      <c r="O13" s="204">
        <f>ROUND(SUM(O3:O12),5)</f>
        <v>1496176</v>
      </c>
      <c r="P13" s="202"/>
      <c r="Q13" s="204">
        <f>ROUND(SUM(Q3:Q12),5)</f>
        <v>1492454</v>
      </c>
      <c r="R13" s="202"/>
      <c r="S13" s="204">
        <f>ROUND(SUM(S3:S12),5)</f>
        <v>1448636</v>
      </c>
      <c r="T13" s="202"/>
      <c r="U13" s="204">
        <f>ROUND(SUM(U3:U12),5)</f>
        <v>1454727</v>
      </c>
      <c r="V13" s="202"/>
      <c r="W13" s="204">
        <f>ROUND(SUM(W3:W12),5)</f>
        <v>1498195</v>
      </c>
      <c r="X13" s="202"/>
      <c r="Y13" s="204">
        <f>ROUND(SUM(Y3:Y12),5)</f>
        <v>1560500</v>
      </c>
      <c r="Z13" s="202"/>
      <c r="AA13" s="204">
        <f>ROUND(SUM(AA3:AA12),5)</f>
        <v>1450729</v>
      </c>
      <c r="AB13" s="202"/>
      <c r="AC13" s="204">
        <f t="shared" si="0"/>
        <v>17777000</v>
      </c>
    </row>
    <row r="14" spans="1:29" x14ac:dyDescent="0.25">
      <c r="A14" s="162"/>
      <c r="B14" s="162" t="s">
        <v>140</v>
      </c>
      <c r="C14" s="162"/>
      <c r="D14" s="162"/>
      <c r="E14" s="163">
        <f>E13</f>
        <v>1552833</v>
      </c>
      <c r="F14" s="202"/>
      <c r="G14" s="163">
        <f>G13</f>
        <v>1377850</v>
      </c>
      <c r="H14" s="202"/>
      <c r="I14" s="163">
        <f>I13</f>
        <v>1527842</v>
      </c>
      <c r="J14" s="202"/>
      <c r="K14" s="163">
        <f>K13</f>
        <v>1470206</v>
      </c>
      <c r="L14" s="202"/>
      <c r="M14" s="163">
        <f>M13</f>
        <v>1446852</v>
      </c>
      <c r="N14" s="202"/>
      <c r="O14" s="163">
        <f>O13</f>
        <v>1496176</v>
      </c>
      <c r="P14" s="202"/>
      <c r="Q14" s="163">
        <f>Q13</f>
        <v>1492454</v>
      </c>
      <c r="R14" s="202"/>
      <c r="S14" s="163">
        <f>S13</f>
        <v>1448636</v>
      </c>
      <c r="T14" s="202"/>
      <c r="U14" s="163">
        <f>U13</f>
        <v>1454727</v>
      </c>
      <c r="V14" s="202"/>
      <c r="W14" s="163">
        <f>W13</f>
        <v>1498195</v>
      </c>
      <c r="X14" s="202"/>
      <c r="Y14" s="163">
        <f>Y13</f>
        <v>1560500</v>
      </c>
      <c r="Z14" s="202"/>
      <c r="AA14" s="163">
        <f>AA13</f>
        <v>1450729</v>
      </c>
      <c r="AB14" s="202"/>
      <c r="AC14" s="163">
        <f t="shared" si="0"/>
        <v>17777000</v>
      </c>
    </row>
    <row r="15" spans="1:29" x14ac:dyDescent="0.25">
      <c r="A15" s="162"/>
      <c r="B15" s="162"/>
      <c r="C15" s="162" t="s">
        <v>141</v>
      </c>
      <c r="D15" s="162"/>
      <c r="E15" s="163"/>
      <c r="F15" s="202"/>
      <c r="G15" s="163"/>
      <c r="H15" s="202"/>
      <c r="I15" s="163"/>
      <c r="J15" s="202"/>
      <c r="K15" s="163"/>
      <c r="L15" s="202"/>
      <c r="M15" s="163"/>
      <c r="N15" s="202"/>
      <c r="O15" s="163"/>
      <c r="P15" s="202"/>
      <c r="Q15" s="163"/>
      <c r="R15" s="202"/>
      <c r="S15" s="163"/>
      <c r="T15" s="202"/>
      <c r="U15" s="163"/>
      <c r="V15" s="202"/>
      <c r="W15" s="163"/>
      <c r="X15" s="202"/>
      <c r="Y15" s="163"/>
      <c r="Z15" s="202"/>
      <c r="AA15" s="163"/>
      <c r="AB15" s="202"/>
      <c r="AC15" s="163"/>
    </row>
    <row r="16" spans="1:29" x14ac:dyDescent="0.25">
      <c r="A16" s="162"/>
      <c r="B16" s="162"/>
      <c r="C16" s="162"/>
      <c r="D16" s="162" t="s">
        <v>142</v>
      </c>
      <c r="E16" s="163">
        <v>857666</v>
      </c>
      <c r="F16" s="202"/>
      <c r="G16" s="163">
        <v>857666</v>
      </c>
      <c r="H16" s="202"/>
      <c r="I16" s="163">
        <v>857666</v>
      </c>
      <c r="J16" s="202"/>
      <c r="K16" s="163">
        <v>857666</v>
      </c>
      <c r="L16" s="202"/>
      <c r="M16" s="163">
        <v>857667</v>
      </c>
      <c r="N16" s="202"/>
      <c r="O16" s="163">
        <v>857667</v>
      </c>
      <c r="P16" s="202"/>
      <c r="Q16" s="163">
        <v>857667</v>
      </c>
      <c r="R16" s="202"/>
      <c r="S16" s="163">
        <v>857667</v>
      </c>
      <c r="T16" s="202"/>
      <c r="U16" s="163">
        <v>857667</v>
      </c>
      <c r="V16" s="202"/>
      <c r="W16" s="163">
        <v>857667</v>
      </c>
      <c r="X16" s="202"/>
      <c r="Y16" s="163">
        <v>857667</v>
      </c>
      <c r="Z16" s="202"/>
      <c r="AA16" s="163">
        <v>857667</v>
      </c>
      <c r="AB16" s="202"/>
      <c r="AC16" s="163">
        <f t="shared" ref="AC16:AC35" si="1">ROUND(SUM(E16:AA16),5)</f>
        <v>10292000</v>
      </c>
    </row>
    <row r="17" spans="1:29" x14ac:dyDescent="0.25">
      <c r="A17" s="162"/>
      <c r="B17" s="162"/>
      <c r="C17" s="162"/>
      <c r="D17" s="162" t="s">
        <v>143</v>
      </c>
      <c r="E17" s="163">
        <v>156751</v>
      </c>
      <c r="F17" s="202"/>
      <c r="G17" s="163">
        <v>156751</v>
      </c>
      <c r="H17" s="202"/>
      <c r="I17" s="163">
        <v>156751</v>
      </c>
      <c r="J17" s="202"/>
      <c r="K17" s="163">
        <v>156751</v>
      </c>
      <c r="L17" s="202"/>
      <c r="M17" s="163">
        <v>156751</v>
      </c>
      <c r="N17" s="202"/>
      <c r="O17" s="163">
        <v>156751</v>
      </c>
      <c r="P17" s="202"/>
      <c r="Q17" s="163">
        <v>156751</v>
      </c>
      <c r="R17" s="202"/>
      <c r="S17" s="163">
        <v>156751</v>
      </c>
      <c r="T17" s="202"/>
      <c r="U17" s="163">
        <v>156748</v>
      </c>
      <c r="V17" s="202"/>
      <c r="W17" s="163">
        <v>156748</v>
      </c>
      <c r="X17" s="202"/>
      <c r="Y17" s="163">
        <v>156748</v>
      </c>
      <c r="Z17" s="202"/>
      <c r="AA17" s="163">
        <v>156748</v>
      </c>
      <c r="AB17" s="202"/>
      <c r="AC17" s="163">
        <f t="shared" si="1"/>
        <v>1881000</v>
      </c>
    </row>
    <row r="18" spans="1:29" x14ac:dyDescent="0.25">
      <c r="A18" s="162"/>
      <c r="B18" s="162"/>
      <c r="C18" s="162"/>
      <c r="D18" s="162" t="s">
        <v>144</v>
      </c>
      <c r="E18" s="163">
        <v>12583</v>
      </c>
      <c r="F18" s="202"/>
      <c r="G18" s="163">
        <v>12583</v>
      </c>
      <c r="H18" s="202"/>
      <c r="I18" s="163">
        <v>12583</v>
      </c>
      <c r="J18" s="202"/>
      <c r="K18" s="163">
        <v>12583</v>
      </c>
      <c r="L18" s="202"/>
      <c r="M18" s="163">
        <v>12584</v>
      </c>
      <c r="N18" s="202"/>
      <c r="O18" s="163">
        <v>12584</v>
      </c>
      <c r="P18" s="202"/>
      <c r="Q18" s="163">
        <v>12584</v>
      </c>
      <c r="R18" s="202"/>
      <c r="S18" s="163">
        <v>12584</v>
      </c>
      <c r="T18" s="202"/>
      <c r="U18" s="163">
        <v>12583</v>
      </c>
      <c r="V18" s="202"/>
      <c r="W18" s="163">
        <v>12583</v>
      </c>
      <c r="X18" s="202"/>
      <c r="Y18" s="163">
        <v>12583</v>
      </c>
      <c r="Z18" s="202"/>
      <c r="AA18" s="163">
        <v>12583</v>
      </c>
      <c r="AB18" s="202"/>
      <c r="AC18" s="163">
        <f t="shared" si="1"/>
        <v>151000</v>
      </c>
    </row>
    <row r="19" spans="1:29" x14ac:dyDescent="0.25">
      <c r="A19" s="162"/>
      <c r="B19" s="162"/>
      <c r="C19" s="162"/>
      <c r="D19" s="162" t="s">
        <v>145</v>
      </c>
      <c r="E19" s="163">
        <v>32319</v>
      </c>
      <c r="F19" s="202"/>
      <c r="G19" s="163">
        <v>48729</v>
      </c>
      <c r="H19" s="202"/>
      <c r="I19" s="163">
        <v>39014</v>
      </c>
      <c r="J19" s="202"/>
      <c r="K19" s="163">
        <v>52598</v>
      </c>
      <c r="L19" s="202"/>
      <c r="M19" s="163">
        <v>49660</v>
      </c>
      <c r="N19" s="202"/>
      <c r="O19" s="163">
        <v>26637</v>
      </c>
      <c r="P19" s="202"/>
      <c r="Q19" s="163">
        <v>25921</v>
      </c>
      <c r="R19" s="202"/>
      <c r="S19" s="163">
        <v>28655</v>
      </c>
      <c r="T19" s="202"/>
      <c r="U19" s="163">
        <v>31687</v>
      </c>
      <c r="V19" s="202"/>
      <c r="W19" s="163">
        <v>14642</v>
      </c>
      <c r="X19" s="202"/>
      <c r="Y19" s="163">
        <v>38046</v>
      </c>
      <c r="Z19" s="202"/>
      <c r="AA19" s="163">
        <v>59092</v>
      </c>
      <c r="AB19" s="202"/>
      <c r="AC19" s="163">
        <f t="shared" si="1"/>
        <v>447000</v>
      </c>
    </row>
    <row r="20" spans="1:29" x14ac:dyDescent="0.25">
      <c r="A20" s="162"/>
      <c r="B20" s="162"/>
      <c r="C20" s="162"/>
      <c r="D20" s="162" t="s">
        <v>146</v>
      </c>
      <c r="E20" s="163">
        <v>1936</v>
      </c>
      <c r="F20" s="202"/>
      <c r="G20" s="163">
        <v>15537</v>
      </c>
      <c r="H20" s="202"/>
      <c r="I20" s="163">
        <v>14281</v>
      </c>
      <c r="J20" s="202"/>
      <c r="K20" s="163">
        <v>28769</v>
      </c>
      <c r="L20" s="202"/>
      <c r="M20" s="163">
        <v>19855</v>
      </c>
      <c r="N20" s="202"/>
      <c r="O20" s="163">
        <v>12541</v>
      </c>
      <c r="P20" s="202"/>
      <c r="Q20" s="163">
        <v>12784</v>
      </c>
      <c r="R20" s="202"/>
      <c r="S20" s="163">
        <v>13521</v>
      </c>
      <c r="T20" s="202"/>
      <c r="U20" s="163">
        <v>25274</v>
      </c>
      <c r="V20" s="202"/>
      <c r="W20" s="163">
        <v>23962</v>
      </c>
      <c r="X20" s="202"/>
      <c r="Y20" s="163">
        <v>113616</v>
      </c>
      <c r="Z20" s="202"/>
      <c r="AA20" s="163">
        <v>6924</v>
      </c>
      <c r="AB20" s="202"/>
      <c r="AC20" s="163">
        <f t="shared" si="1"/>
        <v>289000</v>
      </c>
    </row>
    <row r="21" spans="1:29" x14ac:dyDescent="0.25">
      <c r="A21" s="162"/>
      <c r="B21" s="162"/>
      <c r="C21" s="162"/>
      <c r="D21" s="162" t="s">
        <v>147</v>
      </c>
      <c r="E21" s="163">
        <v>0</v>
      </c>
      <c r="F21" s="202"/>
      <c r="G21" s="163">
        <v>2555</v>
      </c>
      <c r="H21" s="202"/>
      <c r="I21" s="163">
        <v>14848</v>
      </c>
      <c r="J21" s="202"/>
      <c r="K21" s="163">
        <v>12806</v>
      </c>
      <c r="L21" s="202"/>
      <c r="M21" s="163">
        <v>12023</v>
      </c>
      <c r="N21" s="202"/>
      <c r="O21" s="163">
        <v>8233</v>
      </c>
      <c r="P21" s="202"/>
      <c r="Q21" s="163">
        <v>12536</v>
      </c>
      <c r="R21" s="202"/>
      <c r="S21" s="163">
        <v>10148</v>
      </c>
      <c r="T21" s="202"/>
      <c r="U21" s="163">
        <v>14838</v>
      </c>
      <c r="V21" s="202"/>
      <c r="W21" s="163">
        <v>21124</v>
      </c>
      <c r="X21" s="202"/>
      <c r="Y21" s="163">
        <v>19558</v>
      </c>
      <c r="Z21" s="202"/>
      <c r="AA21" s="163">
        <v>331</v>
      </c>
      <c r="AB21" s="202"/>
      <c r="AC21" s="163">
        <f t="shared" si="1"/>
        <v>129000</v>
      </c>
    </row>
    <row r="22" spans="1:29" x14ac:dyDescent="0.25">
      <c r="A22" s="162"/>
      <c r="B22" s="162"/>
      <c r="C22" s="162"/>
      <c r="D22" s="162" t="s">
        <v>148</v>
      </c>
      <c r="E22" s="163">
        <v>1928</v>
      </c>
      <c r="F22" s="202"/>
      <c r="G22" s="163">
        <v>7232</v>
      </c>
      <c r="H22" s="202"/>
      <c r="I22" s="163">
        <v>53796</v>
      </c>
      <c r="J22" s="202"/>
      <c r="K22" s="163">
        <v>55535</v>
      </c>
      <c r="L22" s="202"/>
      <c r="M22" s="163">
        <v>59856</v>
      </c>
      <c r="N22" s="202"/>
      <c r="O22" s="163">
        <v>59858</v>
      </c>
      <c r="P22" s="202"/>
      <c r="Q22" s="163">
        <v>63932</v>
      </c>
      <c r="R22" s="202"/>
      <c r="S22" s="163">
        <v>49002</v>
      </c>
      <c r="T22" s="202"/>
      <c r="U22" s="163">
        <v>65656</v>
      </c>
      <c r="V22" s="202"/>
      <c r="W22" s="163">
        <v>65445</v>
      </c>
      <c r="X22" s="202"/>
      <c r="Y22" s="163">
        <v>50039</v>
      </c>
      <c r="Z22" s="202"/>
      <c r="AA22" s="163">
        <v>66721</v>
      </c>
      <c r="AB22" s="202"/>
      <c r="AC22" s="163">
        <f t="shared" si="1"/>
        <v>599000</v>
      </c>
    </row>
    <row r="23" spans="1:29" x14ac:dyDescent="0.25">
      <c r="A23" s="162"/>
      <c r="B23" s="162"/>
      <c r="C23" s="162"/>
      <c r="D23" s="162" t="s">
        <v>149</v>
      </c>
      <c r="E23" s="163">
        <v>1455</v>
      </c>
      <c r="F23" s="202"/>
      <c r="G23" s="163">
        <v>1228</v>
      </c>
      <c r="H23" s="202"/>
      <c r="I23" s="163">
        <v>37953</v>
      </c>
      <c r="J23" s="202"/>
      <c r="K23" s="163">
        <v>58298</v>
      </c>
      <c r="L23" s="202"/>
      <c r="M23" s="163">
        <v>19429</v>
      </c>
      <c r="N23" s="202"/>
      <c r="O23" s="163">
        <v>28074</v>
      </c>
      <c r="P23" s="202"/>
      <c r="Q23" s="163">
        <v>32101</v>
      </c>
      <c r="R23" s="202"/>
      <c r="S23" s="163">
        <v>20750</v>
      </c>
      <c r="T23" s="202"/>
      <c r="U23" s="163">
        <v>47195</v>
      </c>
      <c r="V23" s="202"/>
      <c r="W23" s="163">
        <v>44821</v>
      </c>
      <c r="X23" s="202"/>
      <c r="Y23" s="163">
        <v>45149</v>
      </c>
      <c r="Z23" s="202"/>
      <c r="AA23" s="163">
        <v>29547</v>
      </c>
      <c r="AB23" s="202"/>
      <c r="AC23" s="163">
        <f t="shared" si="1"/>
        <v>366000</v>
      </c>
    </row>
    <row r="24" spans="1:29" x14ac:dyDescent="0.25">
      <c r="A24" s="162"/>
      <c r="B24" s="162"/>
      <c r="C24" s="162"/>
      <c r="D24" s="162" t="s">
        <v>150</v>
      </c>
      <c r="E24" s="163">
        <v>34000</v>
      </c>
      <c r="F24" s="202"/>
      <c r="G24" s="163">
        <v>34000</v>
      </c>
      <c r="H24" s="202"/>
      <c r="I24" s="163">
        <v>34000</v>
      </c>
      <c r="J24" s="202"/>
      <c r="K24" s="163">
        <v>34000</v>
      </c>
      <c r="L24" s="202"/>
      <c r="M24" s="163">
        <v>68000</v>
      </c>
      <c r="N24" s="202"/>
      <c r="O24" s="163">
        <v>68000</v>
      </c>
      <c r="P24" s="202"/>
      <c r="Q24" s="163">
        <v>68000</v>
      </c>
      <c r="R24" s="202"/>
      <c r="S24" s="163">
        <v>68000</v>
      </c>
      <c r="T24" s="202"/>
      <c r="U24" s="163">
        <v>68000</v>
      </c>
      <c r="V24" s="202"/>
      <c r="W24" s="163">
        <v>68000</v>
      </c>
      <c r="X24" s="202"/>
      <c r="Y24" s="163">
        <v>68000</v>
      </c>
      <c r="Z24" s="202"/>
      <c r="AA24" s="163">
        <v>68000</v>
      </c>
      <c r="AB24" s="202"/>
      <c r="AC24" s="163">
        <f t="shared" si="1"/>
        <v>680000</v>
      </c>
    </row>
    <row r="25" spans="1:29" x14ac:dyDescent="0.25">
      <c r="A25" s="162"/>
      <c r="B25" s="162"/>
      <c r="C25" s="162"/>
      <c r="D25" s="162" t="s">
        <v>151</v>
      </c>
      <c r="E25" s="163">
        <v>41166</v>
      </c>
      <c r="F25" s="202"/>
      <c r="G25" s="163">
        <v>41166</v>
      </c>
      <c r="H25" s="202"/>
      <c r="I25" s="163">
        <v>41166</v>
      </c>
      <c r="J25" s="202"/>
      <c r="K25" s="163">
        <v>41166</v>
      </c>
      <c r="L25" s="202"/>
      <c r="M25" s="163">
        <v>41167</v>
      </c>
      <c r="N25" s="202"/>
      <c r="O25" s="163">
        <v>41167</v>
      </c>
      <c r="P25" s="202"/>
      <c r="Q25" s="163">
        <v>41167</v>
      </c>
      <c r="R25" s="202"/>
      <c r="S25" s="163">
        <v>41167</v>
      </c>
      <c r="T25" s="202"/>
      <c r="U25" s="163">
        <v>41167</v>
      </c>
      <c r="V25" s="202"/>
      <c r="W25" s="163">
        <v>41167</v>
      </c>
      <c r="X25" s="202"/>
      <c r="Y25" s="163">
        <v>41167</v>
      </c>
      <c r="Z25" s="202"/>
      <c r="AA25" s="163">
        <v>41167</v>
      </c>
      <c r="AB25" s="202"/>
      <c r="AC25" s="163">
        <f t="shared" si="1"/>
        <v>494000</v>
      </c>
    </row>
    <row r="26" spans="1:29" x14ac:dyDescent="0.25">
      <c r="A26" s="162"/>
      <c r="B26" s="162"/>
      <c r="C26" s="162"/>
      <c r="D26" s="162" t="s">
        <v>152</v>
      </c>
      <c r="E26" s="163">
        <v>20500</v>
      </c>
      <c r="F26" s="202"/>
      <c r="G26" s="163">
        <v>20500</v>
      </c>
      <c r="H26" s="202"/>
      <c r="I26" s="163">
        <v>20500</v>
      </c>
      <c r="J26" s="202"/>
      <c r="K26" s="163">
        <v>20500</v>
      </c>
      <c r="L26" s="202"/>
      <c r="M26" s="163">
        <v>20500</v>
      </c>
      <c r="N26" s="202"/>
      <c r="O26" s="163">
        <v>20500</v>
      </c>
      <c r="P26" s="202"/>
      <c r="Q26" s="163">
        <v>20500</v>
      </c>
      <c r="R26" s="202"/>
      <c r="S26" s="163">
        <v>20500</v>
      </c>
      <c r="T26" s="202"/>
      <c r="U26" s="163">
        <v>20500</v>
      </c>
      <c r="V26" s="202"/>
      <c r="W26" s="163">
        <v>20500</v>
      </c>
      <c r="X26" s="202"/>
      <c r="Y26" s="163">
        <v>20500</v>
      </c>
      <c r="Z26" s="202"/>
      <c r="AA26" s="163">
        <v>20500</v>
      </c>
      <c r="AB26" s="202"/>
      <c r="AC26" s="163">
        <f t="shared" si="1"/>
        <v>246000</v>
      </c>
    </row>
    <row r="27" spans="1:29" x14ac:dyDescent="0.25">
      <c r="A27" s="162"/>
      <c r="B27" s="162"/>
      <c r="C27" s="162"/>
      <c r="D27" s="162" t="s">
        <v>153</v>
      </c>
      <c r="E27" s="163">
        <v>35041</v>
      </c>
      <c r="F27" s="202"/>
      <c r="G27" s="163">
        <v>28760</v>
      </c>
      <c r="H27" s="202"/>
      <c r="I27" s="163">
        <v>26175</v>
      </c>
      <c r="J27" s="202"/>
      <c r="K27" s="163">
        <v>17406</v>
      </c>
      <c r="L27" s="202"/>
      <c r="M27" s="163">
        <v>23130</v>
      </c>
      <c r="N27" s="202"/>
      <c r="O27" s="163">
        <v>28675</v>
      </c>
      <c r="P27" s="202"/>
      <c r="Q27" s="163">
        <v>24692</v>
      </c>
      <c r="R27" s="202"/>
      <c r="S27" s="163">
        <v>21676</v>
      </c>
      <c r="T27" s="202"/>
      <c r="U27" s="163">
        <v>24333</v>
      </c>
      <c r="V27" s="202"/>
      <c r="W27" s="163">
        <v>21915</v>
      </c>
      <c r="X27" s="202"/>
      <c r="Y27" s="163">
        <v>21030</v>
      </c>
      <c r="Z27" s="202"/>
      <c r="AA27" s="163">
        <v>21167</v>
      </c>
      <c r="AB27" s="202"/>
      <c r="AC27" s="163">
        <f t="shared" si="1"/>
        <v>294000</v>
      </c>
    </row>
    <row r="28" spans="1:29" x14ac:dyDescent="0.25">
      <c r="A28" s="162"/>
      <c r="B28" s="162"/>
      <c r="C28" s="162"/>
      <c r="D28" s="162" t="s">
        <v>154</v>
      </c>
      <c r="E28" s="163">
        <v>8750</v>
      </c>
      <c r="F28" s="202"/>
      <c r="G28" s="163">
        <v>8750</v>
      </c>
      <c r="H28" s="202"/>
      <c r="I28" s="163">
        <v>8750</v>
      </c>
      <c r="J28" s="202"/>
      <c r="K28" s="163">
        <v>8750</v>
      </c>
      <c r="L28" s="202"/>
      <c r="M28" s="163">
        <v>0</v>
      </c>
      <c r="N28" s="202"/>
      <c r="O28" s="163">
        <v>0</v>
      </c>
      <c r="P28" s="202"/>
      <c r="Q28" s="163"/>
      <c r="R28" s="202"/>
      <c r="S28" s="163"/>
      <c r="T28" s="202"/>
      <c r="U28" s="163"/>
      <c r="V28" s="202"/>
      <c r="W28" s="163"/>
      <c r="X28" s="202"/>
      <c r="Y28" s="163"/>
      <c r="Z28" s="202"/>
      <c r="AA28" s="163"/>
      <c r="AB28" s="202"/>
      <c r="AC28" s="163">
        <f t="shared" si="1"/>
        <v>35000</v>
      </c>
    </row>
    <row r="29" spans="1:29" x14ac:dyDescent="0.25">
      <c r="A29" s="162"/>
      <c r="B29" s="162"/>
      <c r="C29" s="162"/>
      <c r="D29" s="162" t="s">
        <v>155</v>
      </c>
      <c r="E29" s="163">
        <v>1667</v>
      </c>
      <c r="F29" s="202"/>
      <c r="G29" s="163">
        <v>1667</v>
      </c>
      <c r="H29" s="202"/>
      <c r="I29" s="163">
        <v>1667</v>
      </c>
      <c r="J29" s="202"/>
      <c r="K29" s="163">
        <v>1667</v>
      </c>
      <c r="L29" s="202"/>
      <c r="M29" s="163">
        <v>1667</v>
      </c>
      <c r="N29" s="202"/>
      <c r="O29" s="163">
        <v>1667</v>
      </c>
      <c r="P29" s="202"/>
      <c r="Q29" s="163">
        <v>1667</v>
      </c>
      <c r="R29" s="202"/>
      <c r="S29" s="163">
        <v>1667</v>
      </c>
      <c r="T29" s="202"/>
      <c r="U29" s="163">
        <v>1666</v>
      </c>
      <c r="V29" s="202"/>
      <c r="W29" s="163">
        <v>1666</v>
      </c>
      <c r="X29" s="202"/>
      <c r="Y29" s="163">
        <v>1666</v>
      </c>
      <c r="Z29" s="202"/>
      <c r="AA29" s="163">
        <v>1666</v>
      </c>
      <c r="AB29" s="202"/>
      <c r="AC29" s="163">
        <f t="shared" si="1"/>
        <v>20000</v>
      </c>
    </row>
    <row r="30" spans="1:29" x14ac:dyDescent="0.25">
      <c r="A30" s="162"/>
      <c r="B30" s="162"/>
      <c r="C30" s="162"/>
      <c r="D30" s="162" t="s">
        <v>156</v>
      </c>
      <c r="E30" s="163">
        <v>38083</v>
      </c>
      <c r="F30" s="202"/>
      <c r="G30" s="163">
        <v>38083</v>
      </c>
      <c r="H30" s="202"/>
      <c r="I30" s="163">
        <v>38083</v>
      </c>
      <c r="J30" s="202"/>
      <c r="K30" s="163">
        <v>38083</v>
      </c>
      <c r="L30" s="202"/>
      <c r="M30" s="163">
        <v>38084</v>
      </c>
      <c r="N30" s="202"/>
      <c r="O30" s="163">
        <v>38084</v>
      </c>
      <c r="P30" s="202"/>
      <c r="Q30" s="163">
        <v>38084</v>
      </c>
      <c r="R30" s="202"/>
      <c r="S30" s="163">
        <v>38084</v>
      </c>
      <c r="T30" s="202"/>
      <c r="U30" s="163">
        <v>38083</v>
      </c>
      <c r="V30" s="202"/>
      <c r="W30" s="163">
        <v>38083</v>
      </c>
      <c r="X30" s="202"/>
      <c r="Y30" s="163">
        <v>38083</v>
      </c>
      <c r="Z30" s="202"/>
      <c r="AA30" s="163">
        <v>38083</v>
      </c>
      <c r="AB30" s="202"/>
      <c r="AC30" s="163">
        <f t="shared" si="1"/>
        <v>457000</v>
      </c>
    </row>
    <row r="31" spans="1:29" x14ac:dyDescent="0.25">
      <c r="A31" s="162"/>
      <c r="B31" s="162"/>
      <c r="C31" s="162"/>
      <c r="D31" s="162" t="s">
        <v>248</v>
      </c>
      <c r="E31" s="163">
        <v>7833</v>
      </c>
      <c r="F31" s="202"/>
      <c r="G31" s="163">
        <v>7833</v>
      </c>
      <c r="H31" s="202"/>
      <c r="I31" s="163">
        <v>7833</v>
      </c>
      <c r="J31" s="202"/>
      <c r="K31" s="163">
        <v>7833</v>
      </c>
      <c r="L31" s="202"/>
      <c r="M31" s="163">
        <v>7833</v>
      </c>
      <c r="N31" s="202"/>
      <c r="O31" s="163">
        <v>7833</v>
      </c>
      <c r="P31" s="202"/>
      <c r="Q31" s="163">
        <v>7833</v>
      </c>
      <c r="R31" s="202"/>
      <c r="S31" s="163">
        <v>7833</v>
      </c>
      <c r="T31" s="202"/>
      <c r="U31" s="163">
        <v>7834</v>
      </c>
      <c r="V31" s="202"/>
      <c r="W31" s="163">
        <v>7834</v>
      </c>
      <c r="X31" s="202"/>
      <c r="Y31" s="163">
        <v>7834</v>
      </c>
      <c r="Z31" s="202"/>
      <c r="AA31" s="163">
        <v>7834</v>
      </c>
      <c r="AB31" s="202"/>
      <c r="AC31" s="163">
        <f t="shared" si="1"/>
        <v>94000</v>
      </c>
    </row>
    <row r="32" spans="1:29" x14ac:dyDescent="0.25">
      <c r="A32" s="162"/>
      <c r="B32" s="162"/>
      <c r="C32" s="162"/>
      <c r="D32" s="162" t="s">
        <v>249</v>
      </c>
      <c r="E32" s="163">
        <v>10667</v>
      </c>
      <c r="F32" s="202"/>
      <c r="G32" s="163">
        <v>10667</v>
      </c>
      <c r="H32" s="202"/>
      <c r="I32" s="163">
        <v>10667</v>
      </c>
      <c r="J32" s="202"/>
      <c r="K32" s="163">
        <v>10667</v>
      </c>
      <c r="L32" s="202"/>
      <c r="M32" s="163">
        <v>10667</v>
      </c>
      <c r="N32" s="202"/>
      <c r="O32" s="163">
        <v>10667</v>
      </c>
      <c r="P32" s="202"/>
      <c r="Q32" s="163">
        <v>10667</v>
      </c>
      <c r="R32" s="202"/>
      <c r="S32" s="163">
        <v>10667</v>
      </c>
      <c r="T32" s="202"/>
      <c r="U32" s="163">
        <v>10666</v>
      </c>
      <c r="V32" s="202"/>
      <c r="W32" s="163">
        <v>10666</v>
      </c>
      <c r="X32" s="202"/>
      <c r="Y32" s="163">
        <v>10666</v>
      </c>
      <c r="Z32" s="202"/>
      <c r="AA32" s="163">
        <v>10666</v>
      </c>
      <c r="AB32" s="202"/>
      <c r="AC32" s="163">
        <f t="shared" si="1"/>
        <v>128000</v>
      </c>
    </row>
    <row r="33" spans="1:29" ht="15.75" thickBot="1" x14ac:dyDescent="0.3">
      <c r="A33" s="162"/>
      <c r="B33" s="162"/>
      <c r="C33" s="162"/>
      <c r="D33" s="162" t="s">
        <v>157</v>
      </c>
      <c r="E33" s="163">
        <v>72083</v>
      </c>
      <c r="F33" s="202"/>
      <c r="G33" s="163">
        <v>72083</v>
      </c>
      <c r="H33" s="202"/>
      <c r="I33" s="163">
        <v>72083</v>
      </c>
      <c r="J33" s="202"/>
      <c r="K33" s="163">
        <v>72083</v>
      </c>
      <c r="L33" s="202"/>
      <c r="M33" s="163">
        <v>72083</v>
      </c>
      <c r="N33" s="202"/>
      <c r="O33" s="163">
        <v>72083</v>
      </c>
      <c r="P33" s="202"/>
      <c r="Q33" s="163">
        <v>72083</v>
      </c>
      <c r="R33" s="202"/>
      <c r="S33" s="163">
        <v>72083</v>
      </c>
      <c r="T33" s="202"/>
      <c r="U33" s="163">
        <v>72084</v>
      </c>
      <c r="V33" s="202"/>
      <c r="W33" s="163">
        <v>72084</v>
      </c>
      <c r="X33" s="202"/>
      <c r="Y33" s="163">
        <v>72084</v>
      </c>
      <c r="Z33" s="202"/>
      <c r="AA33" s="163">
        <v>72084</v>
      </c>
      <c r="AB33" s="202"/>
      <c r="AC33" s="163">
        <f t="shared" si="1"/>
        <v>865000</v>
      </c>
    </row>
    <row r="34" spans="1:29" ht="15.75" thickBot="1" x14ac:dyDescent="0.3">
      <c r="A34" s="162"/>
      <c r="B34" s="162"/>
      <c r="C34" s="162" t="s">
        <v>3</v>
      </c>
      <c r="D34" s="162"/>
      <c r="E34" s="205">
        <f>ROUND(SUM(E15:E33),5)</f>
        <v>1334428</v>
      </c>
      <c r="F34" s="202"/>
      <c r="G34" s="205">
        <f>ROUND(SUM(G15:G33),5)</f>
        <v>1365790</v>
      </c>
      <c r="H34" s="202"/>
      <c r="I34" s="205">
        <f>ROUND(SUM(I15:I33),5)</f>
        <v>1447816</v>
      </c>
      <c r="J34" s="202"/>
      <c r="K34" s="205">
        <f>ROUND(SUM(K15:K33),5)</f>
        <v>1487161</v>
      </c>
      <c r="L34" s="202"/>
      <c r="M34" s="205">
        <f>ROUND(SUM(M15:M33),5)</f>
        <v>1470956</v>
      </c>
      <c r="N34" s="202"/>
      <c r="O34" s="205">
        <f>ROUND(SUM(O15:O33),5)</f>
        <v>1451021</v>
      </c>
      <c r="P34" s="202"/>
      <c r="Q34" s="205">
        <f>ROUND(SUM(Q15:Q33),5)</f>
        <v>1458969</v>
      </c>
      <c r="R34" s="202"/>
      <c r="S34" s="205">
        <f>ROUND(SUM(S15:S33),5)</f>
        <v>1430755</v>
      </c>
      <c r="T34" s="202"/>
      <c r="U34" s="205">
        <f>ROUND(SUM(U15:U33),5)</f>
        <v>1495981</v>
      </c>
      <c r="V34" s="202"/>
      <c r="W34" s="205">
        <f>ROUND(SUM(W15:W33),5)</f>
        <v>1478907</v>
      </c>
      <c r="X34" s="202"/>
      <c r="Y34" s="205">
        <f>ROUND(SUM(Y15:Y33),5)</f>
        <v>1574436</v>
      </c>
      <c r="Z34" s="202"/>
      <c r="AA34" s="205">
        <f>ROUND(SUM(AA15:AA33),5)</f>
        <v>1470780</v>
      </c>
      <c r="AB34" s="202"/>
      <c r="AC34" s="205">
        <f t="shared" si="1"/>
        <v>17467000</v>
      </c>
    </row>
    <row r="35" spans="1:29" s="165" customFormat="1" ht="12" thickBot="1" x14ac:dyDescent="0.25">
      <c r="A35" s="162" t="s">
        <v>127</v>
      </c>
      <c r="B35" s="162"/>
      <c r="C35" s="162"/>
      <c r="D35" s="162"/>
      <c r="E35" s="206">
        <f>ROUND(E14-E34,5)</f>
        <v>218405</v>
      </c>
      <c r="F35" s="162"/>
      <c r="G35" s="206">
        <f>ROUND(G14-G34,5)</f>
        <v>12060</v>
      </c>
      <c r="H35" s="162"/>
      <c r="I35" s="206">
        <f>ROUND(I14-I34,5)</f>
        <v>80026</v>
      </c>
      <c r="J35" s="162"/>
      <c r="K35" s="206">
        <f>ROUND(K14-K34,5)</f>
        <v>-16955</v>
      </c>
      <c r="L35" s="162"/>
      <c r="M35" s="206">
        <f>ROUND(M14-M34,5)</f>
        <v>-24104</v>
      </c>
      <c r="N35" s="162"/>
      <c r="O35" s="206">
        <f>ROUND(O14-O34,5)</f>
        <v>45155</v>
      </c>
      <c r="P35" s="162"/>
      <c r="Q35" s="206">
        <f>ROUND(Q14-Q34,5)</f>
        <v>33485</v>
      </c>
      <c r="R35" s="162"/>
      <c r="S35" s="206">
        <f>ROUND(S14-S34,5)</f>
        <v>17881</v>
      </c>
      <c r="T35" s="162"/>
      <c r="U35" s="206">
        <f>ROUND(U14-U34,5)</f>
        <v>-41254</v>
      </c>
      <c r="V35" s="162"/>
      <c r="W35" s="206">
        <f>ROUND(W14-W34,5)</f>
        <v>19288</v>
      </c>
      <c r="X35" s="162"/>
      <c r="Y35" s="206">
        <f>ROUND(Y14-Y34,5)</f>
        <v>-13936</v>
      </c>
      <c r="Z35" s="162"/>
      <c r="AA35" s="206">
        <f>ROUND(AA14-AA34,5)</f>
        <v>-20051</v>
      </c>
      <c r="AB35" s="162"/>
      <c r="AC35" s="206">
        <f t="shared" si="1"/>
        <v>310000</v>
      </c>
    </row>
    <row r="36" spans="1:29" ht="15.75" thickTop="1" x14ac:dyDescent="0.25"/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76F5-4E11-47EC-93D9-7577EF48365F}">
  <dimension ref="A1:AC39"/>
  <sheetViews>
    <sheetView workbookViewId="0">
      <selection activeCell="N29" sqref="N29"/>
    </sheetView>
  </sheetViews>
  <sheetFormatPr defaultRowHeight="15" x14ac:dyDescent="0.25"/>
  <cols>
    <col min="1" max="3" width="3" style="165" customWidth="1"/>
    <col min="4" max="4" width="33.42578125" style="165" customWidth="1"/>
    <col min="5" max="5" width="10" bestFit="1" customWidth="1"/>
    <col min="6" max="6" width="2.28515625" customWidth="1"/>
    <col min="7" max="7" width="10.85546875" bestFit="1" customWidth="1"/>
    <col min="8" max="8" width="2.28515625" customWidth="1"/>
    <col min="9" max="9" width="10.7109375" bestFit="1" customWidth="1"/>
    <col min="10" max="10" width="2.28515625" customWidth="1"/>
    <col min="11" max="11" width="10.28515625" bestFit="1" customWidth="1"/>
    <col min="12" max="12" width="2.28515625" customWidth="1"/>
    <col min="13" max="13" width="10.5703125" bestFit="1" customWidth="1"/>
    <col min="14" max="14" width="2.28515625" customWidth="1"/>
    <col min="15" max="15" width="10.5703125" bestFit="1" customWidth="1"/>
    <col min="16" max="16" width="2.28515625" customWidth="1"/>
    <col min="17" max="17" width="10.42578125" bestFit="1" customWidth="1"/>
    <col min="18" max="18" width="2.28515625" customWidth="1"/>
    <col min="19" max="19" width="10.5703125" bestFit="1" customWidth="1"/>
    <col min="20" max="20" width="2.28515625" customWidth="1"/>
    <col min="21" max="21" width="10.7109375" bestFit="1" customWidth="1"/>
    <col min="22" max="22" width="2.28515625" customWidth="1"/>
    <col min="23" max="23" width="10.5703125" bestFit="1" customWidth="1"/>
    <col min="24" max="24" width="2.28515625" customWidth="1"/>
    <col min="25" max="25" width="10.85546875" bestFit="1" customWidth="1"/>
    <col min="26" max="26" width="2.28515625" customWidth="1"/>
    <col min="27" max="27" width="10.5703125" bestFit="1" customWidth="1"/>
    <col min="28" max="28" width="2.28515625" customWidth="1"/>
    <col min="29" max="29" width="10.85546875" bestFit="1" customWidth="1"/>
  </cols>
  <sheetData>
    <row r="1" spans="1:29" s="166" customFormat="1" ht="15.75" thickBot="1" x14ac:dyDescent="0.3">
      <c r="A1" s="161"/>
      <c r="B1" s="161"/>
      <c r="C1" s="161"/>
      <c r="D1" s="161"/>
      <c r="E1" s="209" t="s">
        <v>178</v>
      </c>
      <c r="F1" s="208"/>
      <c r="G1" s="209" t="s">
        <v>183</v>
      </c>
      <c r="H1" s="208"/>
      <c r="I1" s="209" t="s">
        <v>184</v>
      </c>
      <c r="J1" s="208"/>
      <c r="K1" s="209" t="s">
        <v>185</v>
      </c>
      <c r="L1" s="208"/>
      <c r="M1" s="209" t="s">
        <v>186</v>
      </c>
      <c r="N1" s="208"/>
      <c r="O1" s="209" t="s">
        <v>187</v>
      </c>
      <c r="P1" s="208"/>
      <c r="Q1" s="209" t="s">
        <v>188</v>
      </c>
      <c r="R1" s="208"/>
      <c r="S1" s="209" t="s">
        <v>189</v>
      </c>
      <c r="T1" s="208"/>
      <c r="U1" s="209" t="s">
        <v>190</v>
      </c>
      <c r="V1" s="208"/>
      <c r="W1" s="209" t="s">
        <v>191</v>
      </c>
      <c r="X1" s="208"/>
      <c r="Y1" s="209" t="s">
        <v>192</v>
      </c>
      <c r="Z1" s="208"/>
      <c r="AA1" s="209" t="s">
        <v>193</v>
      </c>
      <c r="AB1" s="208"/>
      <c r="AC1" s="209" t="s">
        <v>129</v>
      </c>
    </row>
    <row r="2" spans="1:29" ht="15.75" thickTop="1" x14ac:dyDescent="0.25">
      <c r="A2" s="162"/>
      <c r="B2" s="162"/>
      <c r="C2" s="162" t="s">
        <v>130</v>
      </c>
      <c r="D2" s="162"/>
      <c r="E2" s="163"/>
      <c r="F2" s="202"/>
      <c r="G2" s="163"/>
      <c r="H2" s="202"/>
      <c r="I2" s="163"/>
      <c r="J2" s="202"/>
      <c r="K2" s="163"/>
      <c r="L2" s="202"/>
      <c r="M2" s="163"/>
      <c r="N2" s="202"/>
      <c r="O2" s="163"/>
      <c r="P2" s="202"/>
      <c r="Q2" s="163"/>
      <c r="R2" s="202"/>
      <c r="S2" s="163"/>
      <c r="T2" s="202"/>
      <c r="U2" s="163"/>
      <c r="V2" s="202"/>
      <c r="W2" s="163"/>
      <c r="X2" s="202"/>
      <c r="Y2" s="163"/>
      <c r="Z2" s="202"/>
      <c r="AA2" s="163"/>
      <c r="AB2" s="202"/>
      <c r="AC2" s="163"/>
    </row>
    <row r="3" spans="1:29" x14ac:dyDescent="0.25">
      <c r="A3" s="162"/>
      <c r="B3" s="162"/>
      <c r="C3" s="162"/>
      <c r="D3" s="162" t="s">
        <v>131</v>
      </c>
      <c r="E3" s="163">
        <v>1390797</v>
      </c>
      <c r="F3" s="202"/>
      <c r="G3" s="163">
        <v>1390797</v>
      </c>
      <c r="H3" s="202"/>
      <c r="I3" s="163">
        <v>1392447</v>
      </c>
      <c r="J3" s="202"/>
      <c r="K3" s="163">
        <v>1392447</v>
      </c>
      <c r="L3" s="202"/>
      <c r="M3" s="163">
        <v>1392447</v>
      </c>
      <c r="N3" s="202"/>
      <c r="O3" s="163">
        <v>1263160</v>
      </c>
      <c r="P3" s="202"/>
      <c r="Q3" s="163">
        <v>1264111</v>
      </c>
      <c r="R3" s="202"/>
      <c r="S3" s="163">
        <v>1262611</v>
      </c>
      <c r="T3" s="202"/>
      <c r="U3" s="163">
        <v>1263787</v>
      </c>
      <c r="V3" s="202"/>
      <c r="W3" s="163">
        <v>1263787</v>
      </c>
      <c r="X3" s="202"/>
      <c r="Y3" s="163">
        <v>1263787</v>
      </c>
      <c r="Z3" s="202"/>
      <c r="AA3" s="163">
        <v>1218233</v>
      </c>
      <c r="AB3" s="202"/>
      <c r="AC3" s="163">
        <f t="shared" ref="AC3:AC16" si="0">ROUND(SUM(E3:AA3),5)</f>
        <v>15758411</v>
      </c>
    </row>
    <row r="4" spans="1:29" x14ac:dyDescent="0.25">
      <c r="A4" s="162"/>
      <c r="B4" s="162"/>
      <c r="C4" s="162"/>
      <c r="D4" s="162" t="s">
        <v>132</v>
      </c>
      <c r="E4" s="163">
        <v>17250</v>
      </c>
      <c r="F4" s="202"/>
      <c r="G4" s="163">
        <v>36238.550000000003</v>
      </c>
      <c r="H4" s="202"/>
      <c r="I4" s="163">
        <v>50546.79</v>
      </c>
      <c r="J4" s="202"/>
      <c r="K4" s="163">
        <v>26381</v>
      </c>
      <c r="L4" s="202"/>
      <c r="M4" s="163">
        <v>34793.65</v>
      </c>
      <c r="N4" s="202"/>
      <c r="O4" s="163">
        <v>24372</v>
      </c>
      <c r="P4" s="202"/>
      <c r="Q4" s="163">
        <v>58611</v>
      </c>
      <c r="R4" s="202"/>
      <c r="S4" s="163">
        <v>0</v>
      </c>
      <c r="T4" s="202"/>
      <c r="U4" s="163">
        <v>96362</v>
      </c>
      <c r="V4" s="202"/>
      <c r="W4" s="163">
        <v>62028</v>
      </c>
      <c r="X4" s="202"/>
      <c r="Y4" s="163">
        <v>75146.47</v>
      </c>
      <c r="Z4" s="202"/>
      <c r="AA4" s="163">
        <v>125136.95</v>
      </c>
      <c r="AB4" s="202"/>
      <c r="AC4" s="163">
        <f t="shared" si="0"/>
        <v>606866.41</v>
      </c>
    </row>
    <row r="5" spans="1:29" x14ac:dyDescent="0.25">
      <c r="A5" s="162"/>
      <c r="B5" s="162"/>
      <c r="C5" s="162"/>
      <c r="D5" s="162" t="s">
        <v>133</v>
      </c>
      <c r="E5" s="163">
        <v>0.62</v>
      </c>
      <c r="F5" s="202"/>
      <c r="G5" s="163">
        <v>100.01</v>
      </c>
      <c r="H5" s="202"/>
      <c r="I5" s="163">
        <v>2.14</v>
      </c>
      <c r="J5" s="202"/>
      <c r="K5" s="163">
        <v>139.75</v>
      </c>
      <c r="L5" s="202"/>
      <c r="M5" s="163">
        <v>150.21</v>
      </c>
      <c r="N5" s="202"/>
      <c r="O5" s="163">
        <v>350.38</v>
      </c>
      <c r="P5" s="202"/>
      <c r="Q5" s="163">
        <v>1272.6600000000001</v>
      </c>
      <c r="R5" s="202"/>
      <c r="S5" s="163">
        <v>345.64</v>
      </c>
      <c r="T5" s="202"/>
      <c r="U5" s="163">
        <v>41.46</v>
      </c>
      <c r="V5" s="202"/>
      <c r="W5" s="163">
        <v>493.42</v>
      </c>
      <c r="X5" s="202"/>
      <c r="Y5" s="163">
        <v>0</v>
      </c>
      <c r="Z5" s="202"/>
      <c r="AA5" s="163">
        <v>4.3099999999999996</v>
      </c>
      <c r="AB5" s="202"/>
      <c r="AC5" s="163">
        <f t="shared" si="0"/>
        <v>2900.6</v>
      </c>
    </row>
    <row r="6" spans="1:29" x14ac:dyDescent="0.25">
      <c r="A6" s="162"/>
      <c r="B6" s="162"/>
      <c r="C6" s="162"/>
      <c r="D6" s="162" t="s">
        <v>134</v>
      </c>
      <c r="E6" s="163">
        <v>8098.13</v>
      </c>
      <c r="F6" s="202"/>
      <c r="G6" s="163">
        <v>11972.42</v>
      </c>
      <c r="H6" s="202"/>
      <c r="I6" s="163">
        <v>15306.91</v>
      </c>
      <c r="J6" s="202"/>
      <c r="K6" s="163">
        <v>26203.25</v>
      </c>
      <c r="L6" s="202"/>
      <c r="M6" s="163">
        <v>21317.54</v>
      </c>
      <c r="N6" s="202"/>
      <c r="O6" s="163">
        <v>23546.97</v>
      </c>
      <c r="P6" s="202"/>
      <c r="Q6" s="163">
        <v>22650.07</v>
      </c>
      <c r="R6" s="202"/>
      <c r="S6" s="163">
        <v>20492.419999999998</v>
      </c>
      <c r="T6" s="202"/>
      <c r="U6" s="163">
        <v>15049.56</v>
      </c>
      <c r="V6" s="202"/>
      <c r="W6" s="163">
        <v>14604.76</v>
      </c>
      <c r="X6" s="202"/>
      <c r="Y6" s="163">
        <v>15501.79</v>
      </c>
      <c r="Z6" s="202"/>
      <c r="AA6" s="163">
        <v>19111.63</v>
      </c>
      <c r="AB6" s="202"/>
      <c r="AC6" s="163">
        <f t="shared" si="0"/>
        <v>213855.45</v>
      </c>
    </row>
    <row r="7" spans="1:29" x14ac:dyDescent="0.25">
      <c r="A7" s="162"/>
      <c r="B7" s="162"/>
      <c r="C7" s="162"/>
      <c r="D7" s="162" t="s">
        <v>135</v>
      </c>
      <c r="E7" s="163">
        <v>0</v>
      </c>
      <c r="F7" s="202"/>
      <c r="G7" s="163">
        <v>14704.56</v>
      </c>
      <c r="H7" s="202"/>
      <c r="I7" s="163">
        <v>11200.65</v>
      </c>
      <c r="J7" s="202"/>
      <c r="K7" s="163">
        <v>12274.59</v>
      </c>
      <c r="L7" s="202"/>
      <c r="M7" s="163">
        <v>8280.65</v>
      </c>
      <c r="N7" s="202"/>
      <c r="O7" s="163">
        <v>11803.14</v>
      </c>
      <c r="P7" s="202"/>
      <c r="Q7" s="163">
        <v>10856.56</v>
      </c>
      <c r="R7" s="202"/>
      <c r="S7" s="163">
        <v>14022.67</v>
      </c>
      <c r="T7" s="202"/>
      <c r="U7" s="163">
        <v>9005.74</v>
      </c>
      <c r="V7" s="202"/>
      <c r="W7" s="163">
        <v>12560.07</v>
      </c>
      <c r="X7" s="202"/>
      <c r="Y7" s="163">
        <v>4876.13</v>
      </c>
      <c r="Z7" s="202"/>
      <c r="AA7" s="163">
        <v>402.92</v>
      </c>
      <c r="AB7" s="202"/>
      <c r="AC7" s="163">
        <f t="shared" si="0"/>
        <v>109987.68</v>
      </c>
    </row>
    <row r="8" spans="1:29" x14ac:dyDescent="0.25">
      <c r="A8" s="162"/>
      <c r="B8" s="162"/>
      <c r="C8" s="162"/>
      <c r="D8" s="162" t="s">
        <v>136</v>
      </c>
      <c r="E8" s="163">
        <v>18393.23</v>
      </c>
      <c r="F8" s="202"/>
      <c r="G8" s="163">
        <v>18405.05</v>
      </c>
      <c r="H8" s="202"/>
      <c r="I8" s="163">
        <v>18405.05</v>
      </c>
      <c r="J8" s="202"/>
      <c r="K8" s="163">
        <v>18405.03</v>
      </c>
      <c r="L8" s="202"/>
      <c r="M8" s="163">
        <v>18405.03</v>
      </c>
      <c r="N8" s="202"/>
      <c r="O8" s="163">
        <v>18405.03</v>
      </c>
      <c r="P8" s="202"/>
      <c r="Q8" s="163">
        <v>41438.89</v>
      </c>
      <c r="R8" s="202"/>
      <c r="S8" s="163">
        <v>20007.21</v>
      </c>
      <c r="T8" s="202"/>
      <c r="U8" s="163">
        <v>20007.21</v>
      </c>
      <c r="V8" s="202"/>
      <c r="W8" s="163">
        <v>20007.21</v>
      </c>
      <c r="X8" s="202"/>
      <c r="Y8" s="163">
        <v>20007.23</v>
      </c>
      <c r="Z8" s="202"/>
      <c r="AA8" s="163">
        <v>20007.14</v>
      </c>
      <c r="AB8" s="202"/>
      <c r="AC8" s="163">
        <f t="shared" si="0"/>
        <v>251893.31</v>
      </c>
    </row>
    <row r="9" spans="1:29" x14ac:dyDescent="0.25">
      <c r="A9" s="162"/>
      <c r="B9" s="162"/>
      <c r="C9" s="162"/>
      <c r="D9" s="162" t="s">
        <v>137</v>
      </c>
      <c r="E9" s="163">
        <v>0</v>
      </c>
      <c r="F9" s="202"/>
      <c r="G9" s="163">
        <v>2678</v>
      </c>
      <c r="H9" s="202"/>
      <c r="I9" s="163">
        <v>50285</v>
      </c>
      <c r="J9" s="202"/>
      <c r="K9" s="163">
        <v>32360.44</v>
      </c>
      <c r="L9" s="202"/>
      <c r="M9" s="163">
        <v>8610</v>
      </c>
      <c r="N9" s="202"/>
      <c r="O9" s="163">
        <v>35224.93</v>
      </c>
      <c r="P9" s="202"/>
      <c r="Q9" s="163">
        <v>10478</v>
      </c>
      <c r="R9" s="202"/>
      <c r="S9" s="163">
        <v>8605.56</v>
      </c>
      <c r="T9" s="202"/>
      <c r="U9" s="163">
        <v>17303.63</v>
      </c>
      <c r="V9" s="202"/>
      <c r="W9" s="163">
        <v>16117.45</v>
      </c>
      <c r="X9" s="202"/>
      <c r="Y9" s="163">
        <v>59611.01</v>
      </c>
      <c r="Z9" s="202"/>
      <c r="AA9" s="163">
        <v>11770.05</v>
      </c>
      <c r="AB9" s="202"/>
      <c r="AC9" s="163">
        <f t="shared" si="0"/>
        <v>253044.07</v>
      </c>
    </row>
    <row r="10" spans="1:29" x14ac:dyDescent="0.25">
      <c r="A10" s="162"/>
      <c r="B10" s="162"/>
      <c r="C10" s="162"/>
      <c r="D10" s="162" t="s">
        <v>138</v>
      </c>
      <c r="E10" s="163">
        <v>0</v>
      </c>
      <c r="F10" s="202"/>
      <c r="G10" s="163">
        <v>0</v>
      </c>
      <c r="H10" s="202"/>
      <c r="I10" s="163">
        <v>350</v>
      </c>
      <c r="J10" s="202"/>
      <c r="K10" s="163">
        <v>39053.5</v>
      </c>
      <c r="L10" s="202"/>
      <c r="M10" s="163">
        <v>1720</v>
      </c>
      <c r="N10" s="202"/>
      <c r="O10" s="163">
        <v>12882</v>
      </c>
      <c r="P10" s="202"/>
      <c r="Q10" s="163">
        <v>41367.83</v>
      </c>
      <c r="R10" s="202"/>
      <c r="S10" s="163">
        <v>4250</v>
      </c>
      <c r="T10" s="202"/>
      <c r="U10" s="163">
        <v>700</v>
      </c>
      <c r="V10" s="202"/>
      <c r="W10" s="163">
        <v>43750</v>
      </c>
      <c r="X10" s="202"/>
      <c r="Y10" s="163">
        <v>36446.129999999997</v>
      </c>
      <c r="Z10" s="202"/>
      <c r="AA10" s="163">
        <v>4022</v>
      </c>
      <c r="AB10" s="202"/>
      <c r="AC10" s="163">
        <f t="shared" si="0"/>
        <v>184541.46</v>
      </c>
    </row>
    <row r="11" spans="1:29" x14ac:dyDescent="0.25">
      <c r="A11" s="162"/>
      <c r="B11" s="162"/>
      <c r="C11" s="162"/>
      <c r="D11" s="162" t="s">
        <v>139</v>
      </c>
      <c r="E11" s="163">
        <v>231152</v>
      </c>
      <c r="F11" s="202"/>
      <c r="G11" s="163">
        <v>5570</v>
      </c>
      <c r="H11" s="202"/>
      <c r="I11" s="163">
        <v>-4476</v>
      </c>
      <c r="J11" s="202"/>
      <c r="K11" s="163">
        <v>483.8</v>
      </c>
      <c r="L11" s="202"/>
      <c r="M11" s="163">
        <v>-3331</v>
      </c>
      <c r="N11" s="202"/>
      <c r="O11" s="163">
        <v>-1418</v>
      </c>
      <c r="P11" s="202"/>
      <c r="Q11" s="163">
        <v>-2269</v>
      </c>
      <c r="R11" s="202"/>
      <c r="S11" s="163">
        <v>-884</v>
      </c>
      <c r="T11" s="202"/>
      <c r="U11" s="163">
        <v>531</v>
      </c>
      <c r="V11" s="202"/>
      <c r="W11" s="163">
        <v>0</v>
      </c>
      <c r="X11" s="202"/>
      <c r="Y11" s="163">
        <v>-4684</v>
      </c>
      <c r="Z11" s="202"/>
      <c r="AA11" s="163">
        <v>-31077.02</v>
      </c>
      <c r="AB11" s="202"/>
      <c r="AC11" s="163">
        <f t="shared" si="0"/>
        <v>189597.78</v>
      </c>
    </row>
    <row r="12" spans="1:29" x14ac:dyDescent="0.25">
      <c r="A12" s="162"/>
      <c r="B12" s="162"/>
      <c r="C12" s="162"/>
      <c r="D12" s="162" t="s">
        <v>160</v>
      </c>
      <c r="E12" s="163">
        <v>0</v>
      </c>
      <c r="F12" s="202"/>
      <c r="G12" s="163">
        <v>0</v>
      </c>
      <c r="H12" s="202"/>
      <c r="I12" s="163">
        <v>0</v>
      </c>
      <c r="J12" s="202"/>
      <c r="K12" s="163">
        <v>0</v>
      </c>
      <c r="L12" s="202"/>
      <c r="M12" s="163">
        <v>0</v>
      </c>
      <c r="N12" s="202"/>
      <c r="O12" s="163">
        <v>0</v>
      </c>
      <c r="P12" s="202"/>
      <c r="Q12" s="163">
        <v>0</v>
      </c>
      <c r="R12" s="202"/>
      <c r="S12" s="163">
        <v>0</v>
      </c>
      <c r="T12" s="202"/>
      <c r="U12" s="163">
        <v>0</v>
      </c>
      <c r="V12" s="202"/>
      <c r="W12" s="163">
        <v>0</v>
      </c>
      <c r="X12" s="202"/>
      <c r="Y12" s="163">
        <v>0</v>
      </c>
      <c r="Z12" s="202"/>
      <c r="AA12" s="163">
        <v>391852.79999999999</v>
      </c>
      <c r="AB12" s="202"/>
      <c r="AC12" s="163">
        <f t="shared" si="0"/>
        <v>391852.79999999999</v>
      </c>
    </row>
    <row r="13" spans="1:29" x14ac:dyDescent="0.25">
      <c r="A13" s="162"/>
      <c r="B13" s="162"/>
      <c r="C13" s="162"/>
      <c r="D13" s="162" t="s">
        <v>161</v>
      </c>
      <c r="E13" s="163">
        <v>0</v>
      </c>
      <c r="F13" s="202"/>
      <c r="G13" s="163">
        <v>0</v>
      </c>
      <c r="H13" s="202"/>
      <c r="I13" s="163">
        <v>0</v>
      </c>
      <c r="J13" s="202"/>
      <c r="K13" s="163">
        <v>0</v>
      </c>
      <c r="L13" s="202"/>
      <c r="M13" s="163">
        <v>0</v>
      </c>
      <c r="N13" s="202"/>
      <c r="O13" s="163">
        <v>0</v>
      </c>
      <c r="P13" s="202"/>
      <c r="Q13" s="163">
        <v>0</v>
      </c>
      <c r="R13" s="202"/>
      <c r="S13" s="163">
        <v>0</v>
      </c>
      <c r="T13" s="202"/>
      <c r="U13" s="163">
        <v>0</v>
      </c>
      <c r="V13" s="202"/>
      <c r="W13" s="163">
        <v>0</v>
      </c>
      <c r="X13" s="202"/>
      <c r="Y13" s="163">
        <v>0</v>
      </c>
      <c r="Z13" s="202"/>
      <c r="AA13" s="163">
        <v>1868435</v>
      </c>
      <c r="AB13" s="202"/>
      <c r="AC13" s="163">
        <f t="shared" si="0"/>
        <v>1868435</v>
      </c>
    </row>
    <row r="14" spans="1:29" ht="15.75" thickBot="1" x14ac:dyDescent="0.3">
      <c r="A14" s="162"/>
      <c r="B14" s="162"/>
      <c r="C14" s="162"/>
      <c r="D14" s="162" t="s">
        <v>162</v>
      </c>
      <c r="E14" s="163">
        <v>0</v>
      </c>
      <c r="F14" s="202"/>
      <c r="G14" s="163">
        <v>0</v>
      </c>
      <c r="H14" s="202"/>
      <c r="I14" s="163">
        <v>0</v>
      </c>
      <c r="J14" s="202"/>
      <c r="K14" s="163">
        <v>0</v>
      </c>
      <c r="L14" s="202"/>
      <c r="M14" s="163">
        <v>0</v>
      </c>
      <c r="N14" s="202"/>
      <c r="O14" s="163">
        <v>0</v>
      </c>
      <c r="P14" s="202"/>
      <c r="Q14" s="163">
        <v>0</v>
      </c>
      <c r="R14" s="202"/>
      <c r="S14" s="163">
        <v>0</v>
      </c>
      <c r="T14" s="202"/>
      <c r="U14" s="163">
        <v>0</v>
      </c>
      <c r="V14" s="202"/>
      <c r="W14" s="163">
        <v>0</v>
      </c>
      <c r="X14" s="202"/>
      <c r="Y14" s="163">
        <v>0</v>
      </c>
      <c r="Z14" s="202"/>
      <c r="AA14" s="163">
        <v>0</v>
      </c>
      <c r="AB14" s="202"/>
      <c r="AC14" s="163">
        <f t="shared" si="0"/>
        <v>0</v>
      </c>
    </row>
    <row r="15" spans="1:29" ht="15.75" thickBot="1" x14ac:dyDescent="0.3">
      <c r="A15" s="162"/>
      <c r="B15" s="162"/>
      <c r="C15" s="162" t="s">
        <v>1</v>
      </c>
      <c r="D15" s="162"/>
      <c r="E15" s="204">
        <f>ROUND(SUM(E2:E14),5)</f>
        <v>1665690.98</v>
      </c>
      <c r="F15" s="202"/>
      <c r="G15" s="204">
        <f>ROUND(SUM(G2:G14),5)</f>
        <v>1480465.59</v>
      </c>
      <c r="H15" s="202"/>
      <c r="I15" s="204">
        <f>ROUND(SUM(I2:I14),5)</f>
        <v>1534067.54</v>
      </c>
      <c r="J15" s="202"/>
      <c r="K15" s="204">
        <f>ROUND(SUM(K2:K14),5)</f>
        <v>1547748.36</v>
      </c>
      <c r="L15" s="202"/>
      <c r="M15" s="204">
        <f>ROUND(SUM(M2:M14),5)</f>
        <v>1482393.08</v>
      </c>
      <c r="N15" s="202"/>
      <c r="O15" s="204">
        <f>ROUND(SUM(O2:O14),5)</f>
        <v>1388326.45</v>
      </c>
      <c r="P15" s="202"/>
      <c r="Q15" s="204">
        <f>ROUND(SUM(Q2:Q14),5)</f>
        <v>1448517.01</v>
      </c>
      <c r="R15" s="202"/>
      <c r="S15" s="204">
        <f>ROUND(SUM(S2:S14),5)</f>
        <v>1329450.5</v>
      </c>
      <c r="T15" s="202"/>
      <c r="U15" s="204">
        <f>ROUND(SUM(U2:U14),5)</f>
        <v>1422787.6</v>
      </c>
      <c r="V15" s="202"/>
      <c r="W15" s="204">
        <f>ROUND(SUM(W2:W14),5)</f>
        <v>1433347.91</v>
      </c>
      <c r="X15" s="202"/>
      <c r="Y15" s="204">
        <f>ROUND(SUM(Y2:Y14),5)</f>
        <v>1470691.76</v>
      </c>
      <c r="Z15" s="202"/>
      <c r="AA15" s="204">
        <f>ROUND(SUM(AA2:AA14),5)</f>
        <v>3627898.78</v>
      </c>
      <c r="AB15" s="202"/>
      <c r="AC15" s="204">
        <f t="shared" si="0"/>
        <v>19831385.559999999</v>
      </c>
    </row>
    <row r="16" spans="1:29" x14ac:dyDescent="0.25">
      <c r="A16" s="162"/>
      <c r="B16" s="162" t="s">
        <v>140</v>
      </c>
      <c r="C16" s="162"/>
      <c r="D16" s="162"/>
      <c r="E16" s="163">
        <f>E15</f>
        <v>1665690.98</v>
      </c>
      <c r="F16" s="202"/>
      <c r="G16" s="163">
        <f>G15</f>
        <v>1480465.59</v>
      </c>
      <c r="H16" s="202"/>
      <c r="I16" s="163">
        <f>I15</f>
        <v>1534067.54</v>
      </c>
      <c r="J16" s="202"/>
      <c r="K16" s="163">
        <f>K15</f>
        <v>1547748.36</v>
      </c>
      <c r="L16" s="202"/>
      <c r="M16" s="163">
        <f>M15</f>
        <v>1482393.08</v>
      </c>
      <c r="N16" s="202"/>
      <c r="O16" s="163">
        <f>O15</f>
        <v>1388326.45</v>
      </c>
      <c r="P16" s="202"/>
      <c r="Q16" s="163">
        <f>Q15</f>
        <v>1448517.01</v>
      </c>
      <c r="R16" s="202"/>
      <c r="S16" s="163">
        <f>S15</f>
        <v>1329450.5</v>
      </c>
      <c r="T16" s="202"/>
      <c r="U16" s="163">
        <f>U15</f>
        <v>1422787.6</v>
      </c>
      <c r="V16" s="202"/>
      <c r="W16" s="163">
        <f>W15</f>
        <v>1433347.91</v>
      </c>
      <c r="X16" s="202"/>
      <c r="Y16" s="163">
        <f>Y15</f>
        <v>1470691.76</v>
      </c>
      <c r="Z16" s="202"/>
      <c r="AA16" s="163">
        <f>AA15</f>
        <v>3627898.78</v>
      </c>
      <c r="AB16" s="202"/>
      <c r="AC16" s="163">
        <f t="shared" si="0"/>
        <v>19831385.559999999</v>
      </c>
    </row>
    <row r="17" spans="1:29" x14ac:dyDescent="0.25">
      <c r="A17" s="162"/>
      <c r="B17" s="162"/>
      <c r="C17" s="162" t="s">
        <v>141</v>
      </c>
      <c r="D17" s="162"/>
      <c r="E17" s="163"/>
      <c r="F17" s="202"/>
      <c r="G17" s="163"/>
      <c r="H17" s="202"/>
      <c r="I17" s="163"/>
      <c r="J17" s="202"/>
      <c r="K17" s="163"/>
      <c r="L17" s="202"/>
      <c r="M17" s="163"/>
      <c r="N17" s="202"/>
      <c r="O17" s="163"/>
      <c r="P17" s="202"/>
      <c r="Q17" s="163"/>
      <c r="R17" s="202"/>
      <c r="S17" s="163"/>
      <c r="T17" s="202"/>
      <c r="U17" s="163"/>
      <c r="V17" s="202"/>
      <c r="W17" s="163"/>
      <c r="X17" s="202"/>
      <c r="Y17" s="163"/>
      <c r="Z17" s="202"/>
      <c r="AA17" s="163"/>
      <c r="AB17" s="202"/>
      <c r="AC17" s="163"/>
    </row>
    <row r="18" spans="1:29" x14ac:dyDescent="0.25">
      <c r="A18" s="162"/>
      <c r="B18" s="162"/>
      <c r="C18" s="162"/>
      <c r="D18" s="162" t="s">
        <v>142</v>
      </c>
      <c r="E18" s="163">
        <v>838302.9</v>
      </c>
      <c r="F18" s="202"/>
      <c r="G18" s="163">
        <v>838302.9</v>
      </c>
      <c r="H18" s="202"/>
      <c r="I18" s="163">
        <v>838302.9</v>
      </c>
      <c r="J18" s="202"/>
      <c r="K18" s="163">
        <v>838302.9</v>
      </c>
      <c r="L18" s="202"/>
      <c r="M18" s="163">
        <v>838302.9</v>
      </c>
      <c r="N18" s="202"/>
      <c r="O18" s="163">
        <v>838302.9</v>
      </c>
      <c r="P18" s="202"/>
      <c r="Q18" s="163">
        <v>838302.9</v>
      </c>
      <c r="R18" s="202"/>
      <c r="S18" s="163">
        <v>838302.9</v>
      </c>
      <c r="T18" s="202"/>
      <c r="U18" s="163">
        <v>838302.9</v>
      </c>
      <c r="V18" s="202"/>
      <c r="W18" s="163">
        <v>838302.9</v>
      </c>
      <c r="X18" s="202"/>
      <c r="Y18" s="163">
        <v>838302.9</v>
      </c>
      <c r="Z18" s="202"/>
      <c r="AA18" s="163">
        <v>732369.83</v>
      </c>
      <c r="AB18" s="202"/>
      <c r="AC18" s="163">
        <f t="shared" ref="AC18:AC38" si="1">ROUND(SUM(E18:AA18),5)</f>
        <v>9953701.7300000004</v>
      </c>
    </row>
    <row r="19" spans="1:29" x14ac:dyDescent="0.25">
      <c r="A19" s="162"/>
      <c r="B19" s="162"/>
      <c r="C19" s="162"/>
      <c r="D19" s="162" t="s">
        <v>143</v>
      </c>
      <c r="E19" s="163">
        <v>148699.53</v>
      </c>
      <c r="F19" s="202"/>
      <c r="G19" s="163">
        <v>148812.39000000001</v>
      </c>
      <c r="H19" s="202"/>
      <c r="I19" s="163">
        <v>154128.85</v>
      </c>
      <c r="J19" s="202"/>
      <c r="K19" s="163">
        <v>143033.64000000001</v>
      </c>
      <c r="L19" s="202"/>
      <c r="M19" s="163">
        <v>149840.72</v>
      </c>
      <c r="N19" s="202"/>
      <c r="O19" s="163">
        <v>143805.76000000001</v>
      </c>
      <c r="P19" s="202"/>
      <c r="Q19" s="163">
        <v>155415.63</v>
      </c>
      <c r="R19" s="202"/>
      <c r="S19" s="163">
        <v>149837.25</v>
      </c>
      <c r="T19" s="202"/>
      <c r="U19" s="163">
        <v>159934.74</v>
      </c>
      <c r="V19" s="202"/>
      <c r="W19" s="163">
        <v>152235.31</v>
      </c>
      <c r="X19" s="202"/>
      <c r="Y19" s="163">
        <v>152243.71</v>
      </c>
      <c r="Z19" s="202"/>
      <c r="AA19" s="163">
        <v>203150.51</v>
      </c>
      <c r="AB19" s="202"/>
      <c r="AC19" s="163">
        <f t="shared" si="1"/>
        <v>1861138.04</v>
      </c>
    </row>
    <row r="20" spans="1:29" x14ac:dyDescent="0.25">
      <c r="A20" s="162"/>
      <c r="B20" s="162"/>
      <c r="C20" s="162"/>
      <c r="D20" s="162" t="s">
        <v>144</v>
      </c>
      <c r="E20" s="163">
        <v>1967.45</v>
      </c>
      <c r="F20" s="202"/>
      <c r="G20" s="163">
        <v>9898.1</v>
      </c>
      <c r="H20" s="202"/>
      <c r="I20" s="163">
        <v>3245.73</v>
      </c>
      <c r="J20" s="202"/>
      <c r="K20" s="163">
        <v>12680.34</v>
      </c>
      <c r="L20" s="202"/>
      <c r="M20" s="163">
        <v>5885.28</v>
      </c>
      <c r="N20" s="202"/>
      <c r="O20" s="163">
        <v>7471.92</v>
      </c>
      <c r="P20" s="202"/>
      <c r="Q20" s="163">
        <v>8635.0400000000009</v>
      </c>
      <c r="R20" s="202"/>
      <c r="S20" s="163">
        <v>8105.67</v>
      </c>
      <c r="T20" s="202"/>
      <c r="U20" s="163">
        <v>14168.17</v>
      </c>
      <c r="V20" s="202"/>
      <c r="W20" s="163">
        <v>2390.4299999999998</v>
      </c>
      <c r="X20" s="202"/>
      <c r="Y20" s="163">
        <v>2049.87</v>
      </c>
      <c r="Z20" s="202"/>
      <c r="AA20" s="163">
        <v>4430.96</v>
      </c>
      <c r="AB20" s="202"/>
      <c r="AC20" s="163">
        <f t="shared" si="1"/>
        <v>80928.960000000006</v>
      </c>
    </row>
    <row r="21" spans="1:29" x14ac:dyDescent="0.25">
      <c r="A21" s="162"/>
      <c r="B21" s="162"/>
      <c r="C21" s="162"/>
      <c r="D21" s="162" t="s">
        <v>145</v>
      </c>
      <c r="E21" s="163">
        <v>27400.46</v>
      </c>
      <c r="F21" s="202"/>
      <c r="G21" s="163">
        <v>37679.67</v>
      </c>
      <c r="H21" s="202"/>
      <c r="I21" s="163">
        <v>18658.150000000001</v>
      </c>
      <c r="J21" s="202"/>
      <c r="K21" s="163">
        <v>49028.28</v>
      </c>
      <c r="L21" s="202"/>
      <c r="M21" s="163">
        <v>38882.67</v>
      </c>
      <c r="N21" s="202"/>
      <c r="O21" s="163">
        <v>29467.94</v>
      </c>
      <c r="P21" s="202"/>
      <c r="Q21" s="163">
        <v>22147.21</v>
      </c>
      <c r="R21" s="202"/>
      <c r="S21" s="163">
        <v>33909.379999999997</v>
      </c>
      <c r="T21" s="202"/>
      <c r="U21" s="163">
        <v>33384.730000000003</v>
      </c>
      <c r="V21" s="202"/>
      <c r="W21" s="163">
        <v>17241</v>
      </c>
      <c r="X21" s="202"/>
      <c r="Y21" s="163">
        <v>40406.32</v>
      </c>
      <c r="Z21" s="202"/>
      <c r="AA21" s="163">
        <v>58596.28</v>
      </c>
      <c r="AB21" s="202"/>
      <c r="AC21" s="163">
        <f t="shared" si="1"/>
        <v>406802.09</v>
      </c>
    </row>
    <row r="22" spans="1:29" x14ac:dyDescent="0.25">
      <c r="A22" s="162"/>
      <c r="B22" s="162"/>
      <c r="C22" s="162"/>
      <c r="D22" s="162" t="s">
        <v>146</v>
      </c>
      <c r="E22" s="163">
        <v>1574.27</v>
      </c>
      <c r="F22" s="202"/>
      <c r="G22" s="163">
        <v>13030.58</v>
      </c>
      <c r="H22" s="202"/>
      <c r="I22" s="163">
        <v>9327.34</v>
      </c>
      <c r="J22" s="202"/>
      <c r="K22" s="163">
        <v>19573.3</v>
      </c>
      <c r="L22" s="202"/>
      <c r="M22" s="163">
        <v>10507.31</v>
      </c>
      <c r="N22" s="202"/>
      <c r="O22" s="163">
        <v>6180</v>
      </c>
      <c r="P22" s="202"/>
      <c r="Q22" s="163">
        <v>7996.72</v>
      </c>
      <c r="R22" s="202"/>
      <c r="S22" s="163">
        <v>7315.53</v>
      </c>
      <c r="T22" s="202"/>
      <c r="U22" s="163">
        <v>24047.14</v>
      </c>
      <c r="V22" s="202"/>
      <c r="W22" s="163">
        <v>17599.2</v>
      </c>
      <c r="X22" s="202"/>
      <c r="Y22" s="163">
        <v>91760.11</v>
      </c>
      <c r="Z22" s="202"/>
      <c r="AA22" s="163">
        <v>10042.48</v>
      </c>
      <c r="AB22" s="202"/>
      <c r="AC22" s="163">
        <f t="shared" si="1"/>
        <v>218953.98</v>
      </c>
    </row>
    <row r="23" spans="1:29" x14ac:dyDescent="0.25">
      <c r="A23" s="162"/>
      <c r="B23" s="162"/>
      <c r="C23" s="162"/>
      <c r="D23" s="162" t="s">
        <v>147</v>
      </c>
      <c r="E23" s="163">
        <v>0</v>
      </c>
      <c r="F23" s="202"/>
      <c r="G23" s="163">
        <v>2622.17</v>
      </c>
      <c r="H23" s="202"/>
      <c r="I23" s="163">
        <v>15234.15</v>
      </c>
      <c r="J23" s="202"/>
      <c r="K23" s="163">
        <v>13138.73</v>
      </c>
      <c r="L23" s="202"/>
      <c r="M23" s="163">
        <v>12335.48</v>
      </c>
      <c r="N23" s="202"/>
      <c r="O23" s="163">
        <v>8446.9</v>
      </c>
      <c r="P23" s="202"/>
      <c r="Q23" s="163">
        <v>12862.4</v>
      </c>
      <c r="R23" s="202"/>
      <c r="S23" s="163">
        <v>10412.02</v>
      </c>
      <c r="T23" s="202"/>
      <c r="U23" s="163">
        <v>15223.63</v>
      </c>
      <c r="V23" s="202"/>
      <c r="W23" s="163">
        <v>21673.759999999998</v>
      </c>
      <c r="X23" s="202"/>
      <c r="Y23" s="163">
        <v>9537.2999999999993</v>
      </c>
      <c r="Z23" s="202"/>
      <c r="AA23" s="163">
        <v>446.18</v>
      </c>
      <c r="AB23" s="202"/>
      <c r="AC23" s="163">
        <f t="shared" si="1"/>
        <v>121932.72</v>
      </c>
    </row>
    <row r="24" spans="1:29" x14ac:dyDescent="0.25">
      <c r="A24" s="162"/>
      <c r="B24" s="162"/>
      <c r="C24" s="162"/>
      <c r="D24" s="162" t="s">
        <v>148</v>
      </c>
      <c r="E24" s="163">
        <v>2573.7399999999998</v>
      </c>
      <c r="F24" s="202"/>
      <c r="G24" s="163">
        <v>9654.9</v>
      </c>
      <c r="H24" s="202"/>
      <c r="I24" s="163">
        <v>46552.38</v>
      </c>
      <c r="J24" s="202"/>
      <c r="K24" s="163">
        <v>63495.08</v>
      </c>
      <c r="L24" s="202"/>
      <c r="M24" s="163">
        <v>61953.81</v>
      </c>
      <c r="N24" s="202"/>
      <c r="O24" s="163">
        <v>61957.1</v>
      </c>
      <c r="P24" s="202"/>
      <c r="Q24" s="163">
        <v>60421.52</v>
      </c>
      <c r="R24" s="202"/>
      <c r="S24" s="163">
        <v>47462.03</v>
      </c>
      <c r="T24" s="202"/>
      <c r="U24" s="163">
        <v>69698.460000000006</v>
      </c>
      <c r="V24" s="202"/>
      <c r="W24" s="163">
        <v>69462.490000000005</v>
      </c>
      <c r="X24" s="202"/>
      <c r="Y24" s="163">
        <v>48847.02</v>
      </c>
      <c r="Z24" s="202"/>
      <c r="AA24" s="163">
        <v>72459.509999999995</v>
      </c>
      <c r="AB24" s="202"/>
      <c r="AC24" s="163">
        <f t="shared" si="1"/>
        <v>614538.04</v>
      </c>
    </row>
    <row r="25" spans="1:29" x14ac:dyDescent="0.25">
      <c r="A25" s="162"/>
      <c r="B25" s="162"/>
      <c r="C25" s="162"/>
      <c r="D25" s="162" t="s">
        <v>149</v>
      </c>
      <c r="E25" s="163">
        <v>1390.02</v>
      </c>
      <c r="F25" s="202"/>
      <c r="G25" s="163">
        <v>1170</v>
      </c>
      <c r="H25" s="202"/>
      <c r="I25" s="163">
        <v>36240.44</v>
      </c>
      <c r="J25" s="202"/>
      <c r="K25" s="163">
        <v>55666.84</v>
      </c>
      <c r="L25" s="202"/>
      <c r="M25" s="163">
        <v>18552.3</v>
      </c>
      <c r="N25" s="202"/>
      <c r="O25" s="163">
        <v>26806.84</v>
      </c>
      <c r="P25" s="202"/>
      <c r="Q25" s="163">
        <v>38426.839999999997</v>
      </c>
      <c r="R25" s="202"/>
      <c r="S25" s="163">
        <v>19813.900000000001</v>
      </c>
      <c r="T25" s="202"/>
      <c r="U25" s="163">
        <v>35065.29</v>
      </c>
      <c r="V25" s="202"/>
      <c r="W25" s="163">
        <v>32797.839999999997</v>
      </c>
      <c r="X25" s="202"/>
      <c r="Y25" s="163">
        <v>43110.82</v>
      </c>
      <c r="Z25" s="202"/>
      <c r="AA25" s="163">
        <v>420066.64</v>
      </c>
      <c r="AB25" s="202"/>
      <c r="AC25" s="163">
        <f t="shared" si="1"/>
        <v>729107.77</v>
      </c>
    </row>
    <row r="26" spans="1:29" x14ac:dyDescent="0.25">
      <c r="A26" s="162"/>
      <c r="B26" s="162"/>
      <c r="C26" s="162"/>
      <c r="D26" s="162" t="s">
        <v>150</v>
      </c>
      <c r="E26" s="163">
        <v>34047.14</v>
      </c>
      <c r="F26" s="202"/>
      <c r="G26" s="163">
        <v>34047.15</v>
      </c>
      <c r="H26" s="202"/>
      <c r="I26" s="163">
        <v>32948.85</v>
      </c>
      <c r="J26" s="202"/>
      <c r="K26" s="163">
        <v>34047.15</v>
      </c>
      <c r="L26" s="202"/>
      <c r="M26" s="163">
        <v>32948.86</v>
      </c>
      <c r="N26" s="202"/>
      <c r="O26" s="163">
        <v>34047.14</v>
      </c>
      <c r="P26" s="202"/>
      <c r="Q26" s="163">
        <v>34047.15</v>
      </c>
      <c r="R26" s="202"/>
      <c r="S26" s="163">
        <v>30752.26</v>
      </c>
      <c r="T26" s="202"/>
      <c r="U26" s="163">
        <v>34047.15</v>
      </c>
      <c r="V26" s="202"/>
      <c r="W26" s="163">
        <v>32948.86</v>
      </c>
      <c r="X26" s="202"/>
      <c r="Y26" s="163">
        <v>34047.14</v>
      </c>
      <c r="Z26" s="202"/>
      <c r="AA26" s="163">
        <v>-67051.199999999997</v>
      </c>
      <c r="AB26" s="202"/>
      <c r="AC26" s="163">
        <f t="shared" si="1"/>
        <v>300877.65000000002</v>
      </c>
    </row>
    <row r="27" spans="1:29" x14ac:dyDescent="0.25">
      <c r="A27" s="162"/>
      <c r="B27" s="162"/>
      <c r="C27" s="162"/>
      <c r="D27" s="162" t="s">
        <v>151</v>
      </c>
      <c r="E27" s="163">
        <v>30592.07</v>
      </c>
      <c r="F27" s="202"/>
      <c r="G27" s="163">
        <v>33811.360000000001</v>
      </c>
      <c r="H27" s="202"/>
      <c r="I27" s="163">
        <v>28415.03</v>
      </c>
      <c r="J27" s="202"/>
      <c r="K27" s="163">
        <v>39308.800000000003</v>
      </c>
      <c r="L27" s="202"/>
      <c r="M27" s="163">
        <v>33095.08</v>
      </c>
      <c r="N27" s="202"/>
      <c r="O27" s="163">
        <v>39737.26</v>
      </c>
      <c r="P27" s="202"/>
      <c r="Q27" s="163">
        <v>37465.49</v>
      </c>
      <c r="R27" s="202"/>
      <c r="S27" s="163">
        <v>34178.89</v>
      </c>
      <c r="T27" s="202"/>
      <c r="U27" s="163">
        <v>51441.919999999998</v>
      </c>
      <c r="V27" s="202"/>
      <c r="W27" s="163">
        <v>45064.88</v>
      </c>
      <c r="X27" s="202"/>
      <c r="Y27" s="163">
        <v>52545.83</v>
      </c>
      <c r="Z27" s="202"/>
      <c r="AA27" s="163">
        <v>48760.959999999999</v>
      </c>
      <c r="AB27" s="202"/>
      <c r="AC27" s="163">
        <f t="shared" si="1"/>
        <v>474417.57</v>
      </c>
    </row>
    <row r="28" spans="1:29" x14ac:dyDescent="0.25">
      <c r="A28" s="162"/>
      <c r="B28" s="162"/>
      <c r="C28" s="162"/>
      <c r="D28" s="162" t="s">
        <v>152</v>
      </c>
      <c r="E28" s="163">
        <v>7001.65</v>
      </c>
      <c r="F28" s="202"/>
      <c r="G28" s="163">
        <v>27433.56</v>
      </c>
      <c r="H28" s="202"/>
      <c r="I28" s="163">
        <v>17286.37</v>
      </c>
      <c r="J28" s="202"/>
      <c r="K28" s="163">
        <v>23656.21</v>
      </c>
      <c r="L28" s="202"/>
      <c r="M28" s="163">
        <v>18819.05</v>
      </c>
      <c r="N28" s="202"/>
      <c r="O28" s="163">
        <v>22878.11</v>
      </c>
      <c r="P28" s="202"/>
      <c r="Q28" s="163">
        <v>23084.49</v>
      </c>
      <c r="R28" s="202"/>
      <c r="S28" s="163">
        <v>23519.06</v>
      </c>
      <c r="T28" s="202"/>
      <c r="U28" s="163">
        <v>24040.75</v>
      </c>
      <c r="V28" s="202"/>
      <c r="W28" s="163">
        <v>22186.65</v>
      </c>
      <c r="X28" s="202"/>
      <c r="Y28" s="163">
        <v>17592.82</v>
      </c>
      <c r="Z28" s="202"/>
      <c r="AA28" s="163">
        <v>29169.08</v>
      </c>
      <c r="AB28" s="202"/>
      <c r="AC28" s="163">
        <f t="shared" si="1"/>
        <v>256667.8</v>
      </c>
    </row>
    <row r="29" spans="1:29" x14ac:dyDescent="0.25">
      <c r="A29" s="162"/>
      <c r="B29" s="162"/>
      <c r="C29" s="162"/>
      <c r="D29" s="162" t="s">
        <v>153</v>
      </c>
      <c r="E29" s="163">
        <v>42768.04</v>
      </c>
      <c r="F29" s="202"/>
      <c r="G29" s="163">
        <v>35102.26</v>
      </c>
      <c r="H29" s="202"/>
      <c r="I29" s="163">
        <v>31947.67</v>
      </c>
      <c r="J29" s="202"/>
      <c r="K29" s="163">
        <v>21244.57</v>
      </c>
      <c r="L29" s="202"/>
      <c r="M29" s="163">
        <v>28228.3</v>
      </c>
      <c r="N29" s="202"/>
      <c r="O29" s="163">
        <v>34998.31</v>
      </c>
      <c r="P29" s="202"/>
      <c r="Q29" s="163">
        <v>30138.85</v>
      </c>
      <c r="R29" s="202"/>
      <c r="S29" s="163">
        <v>26456.32</v>
      </c>
      <c r="T29" s="202"/>
      <c r="U29" s="163">
        <v>29699.21</v>
      </c>
      <c r="V29" s="202"/>
      <c r="W29" s="163">
        <v>28519.7</v>
      </c>
      <c r="X29" s="202"/>
      <c r="Y29" s="163">
        <v>25668.02</v>
      </c>
      <c r="Z29" s="202"/>
      <c r="AA29" s="163">
        <v>-50998.45</v>
      </c>
      <c r="AB29" s="202"/>
      <c r="AC29" s="163">
        <f t="shared" si="1"/>
        <v>283772.79999999999</v>
      </c>
    </row>
    <row r="30" spans="1:29" x14ac:dyDescent="0.25">
      <c r="A30" s="162"/>
      <c r="B30" s="162"/>
      <c r="C30" s="162"/>
      <c r="D30" s="162" t="s">
        <v>154</v>
      </c>
      <c r="E30" s="163">
        <v>1350</v>
      </c>
      <c r="F30" s="202"/>
      <c r="G30" s="163">
        <v>8100</v>
      </c>
      <c r="H30" s="202"/>
      <c r="I30" s="163">
        <v>23950</v>
      </c>
      <c r="J30" s="202"/>
      <c r="K30" s="163">
        <v>0</v>
      </c>
      <c r="L30" s="202"/>
      <c r="M30" s="163">
        <v>0</v>
      </c>
      <c r="N30" s="202"/>
      <c r="O30" s="163">
        <v>0</v>
      </c>
      <c r="P30" s="202"/>
      <c r="Q30" s="163">
        <v>0</v>
      </c>
      <c r="R30" s="202"/>
      <c r="S30" s="163">
        <v>0</v>
      </c>
      <c r="T30" s="202"/>
      <c r="U30" s="163">
        <v>0</v>
      </c>
      <c r="V30" s="202"/>
      <c r="W30" s="163">
        <v>0</v>
      </c>
      <c r="X30" s="202"/>
      <c r="Y30" s="163">
        <v>0</v>
      </c>
      <c r="Z30" s="202"/>
      <c r="AA30" s="163">
        <v>0</v>
      </c>
      <c r="AB30" s="202"/>
      <c r="AC30" s="163">
        <f t="shared" si="1"/>
        <v>33400</v>
      </c>
    </row>
    <row r="31" spans="1:29" x14ac:dyDescent="0.25">
      <c r="A31" s="162"/>
      <c r="B31" s="162"/>
      <c r="C31" s="162"/>
      <c r="D31" s="162" t="s">
        <v>155</v>
      </c>
      <c r="E31" s="163">
        <v>387</v>
      </c>
      <c r="F31" s="202"/>
      <c r="G31" s="163">
        <v>0</v>
      </c>
      <c r="H31" s="202"/>
      <c r="I31" s="163">
        <v>4759</v>
      </c>
      <c r="J31" s="202"/>
      <c r="K31" s="163">
        <v>1940</v>
      </c>
      <c r="L31" s="202"/>
      <c r="M31" s="163">
        <v>580.5</v>
      </c>
      <c r="N31" s="202"/>
      <c r="O31" s="163">
        <v>1727</v>
      </c>
      <c r="P31" s="202"/>
      <c r="Q31" s="163">
        <v>236.5</v>
      </c>
      <c r="R31" s="202"/>
      <c r="S31" s="163">
        <v>1596.5</v>
      </c>
      <c r="T31" s="202"/>
      <c r="U31" s="163">
        <v>529</v>
      </c>
      <c r="V31" s="202"/>
      <c r="W31" s="163">
        <v>1748.5</v>
      </c>
      <c r="X31" s="202"/>
      <c r="Y31" s="163">
        <v>1046.5</v>
      </c>
      <c r="Z31" s="202"/>
      <c r="AA31" s="163">
        <v>8404</v>
      </c>
      <c r="AB31" s="202"/>
      <c r="AC31" s="163">
        <f t="shared" si="1"/>
        <v>22954.5</v>
      </c>
    </row>
    <row r="32" spans="1:29" x14ac:dyDescent="0.25">
      <c r="A32" s="162"/>
      <c r="B32" s="162"/>
      <c r="C32" s="162"/>
      <c r="D32" s="162" t="s">
        <v>156</v>
      </c>
      <c r="E32" s="163">
        <v>29595.42</v>
      </c>
      <c r="F32" s="202"/>
      <c r="G32" s="163">
        <v>77559.66</v>
      </c>
      <c r="H32" s="202"/>
      <c r="I32" s="163">
        <v>25832.78</v>
      </c>
      <c r="J32" s="202"/>
      <c r="K32" s="163">
        <v>47848.959999999999</v>
      </c>
      <c r="L32" s="202"/>
      <c r="M32" s="163">
        <v>26847.39</v>
      </c>
      <c r="N32" s="202"/>
      <c r="O32" s="163">
        <v>32891.15</v>
      </c>
      <c r="P32" s="202"/>
      <c r="Q32" s="163">
        <v>25678.74</v>
      </c>
      <c r="R32" s="202"/>
      <c r="S32" s="163">
        <v>22718.03</v>
      </c>
      <c r="T32" s="202"/>
      <c r="U32" s="163">
        <v>21828.92</v>
      </c>
      <c r="V32" s="202"/>
      <c r="W32" s="163">
        <v>36028.29</v>
      </c>
      <c r="X32" s="202"/>
      <c r="Y32" s="163">
        <v>35309.29</v>
      </c>
      <c r="Z32" s="202"/>
      <c r="AA32" s="163">
        <v>29014.39</v>
      </c>
      <c r="AB32" s="202"/>
      <c r="AC32" s="163">
        <f t="shared" si="1"/>
        <v>411153.02</v>
      </c>
    </row>
    <row r="33" spans="1:29" x14ac:dyDescent="0.25">
      <c r="A33" s="162"/>
      <c r="B33" s="162"/>
      <c r="C33" s="162"/>
      <c r="D33" s="162" t="s">
        <v>248</v>
      </c>
      <c r="E33" s="163">
        <v>1105.6600000000001</v>
      </c>
      <c r="F33" s="202"/>
      <c r="G33" s="163">
        <v>1079</v>
      </c>
      <c r="H33" s="202"/>
      <c r="I33" s="163">
        <v>1052.28</v>
      </c>
      <c r="J33" s="202"/>
      <c r="K33" s="163">
        <v>1025.47</v>
      </c>
      <c r="L33" s="202"/>
      <c r="M33" s="163">
        <v>998.6</v>
      </c>
      <c r="N33" s="202"/>
      <c r="O33" s="163">
        <v>971.67</v>
      </c>
      <c r="P33" s="202"/>
      <c r="Q33" s="163">
        <v>944.66</v>
      </c>
      <c r="R33" s="202"/>
      <c r="S33" s="163">
        <v>917.58</v>
      </c>
      <c r="T33" s="202"/>
      <c r="U33" s="163">
        <v>890.43</v>
      </c>
      <c r="V33" s="202"/>
      <c r="W33" s="163">
        <v>863.21</v>
      </c>
      <c r="X33" s="202"/>
      <c r="Y33" s="163">
        <v>835.93</v>
      </c>
      <c r="Z33" s="202"/>
      <c r="AA33" s="163">
        <v>808.56</v>
      </c>
      <c r="AB33" s="202"/>
      <c r="AC33" s="163">
        <f t="shared" si="1"/>
        <v>11493.05</v>
      </c>
    </row>
    <row r="34" spans="1:29" x14ac:dyDescent="0.25">
      <c r="A34" s="162"/>
      <c r="B34" s="162"/>
      <c r="C34" s="162"/>
      <c r="D34" s="162" t="s">
        <v>249</v>
      </c>
      <c r="E34" s="163">
        <v>10663.2</v>
      </c>
      <c r="F34" s="202"/>
      <c r="G34" s="163">
        <v>10663.2</v>
      </c>
      <c r="H34" s="202"/>
      <c r="I34" s="163">
        <v>10663.2</v>
      </c>
      <c r="J34" s="202"/>
      <c r="K34" s="163">
        <v>10663.2</v>
      </c>
      <c r="L34" s="202"/>
      <c r="M34" s="163">
        <v>10663.2</v>
      </c>
      <c r="N34" s="202"/>
      <c r="O34" s="163">
        <v>10663.2</v>
      </c>
      <c r="P34" s="202"/>
      <c r="Q34" s="163">
        <v>10663.2</v>
      </c>
      <c r="R34" s="202"/>
      <c r="S34" s="163">
        <v>10663.2</v>
      </c>
      <c r="T34" s="202"/>
      <c r="U34" s="163">
        <v>10663.2</v>
      </c>
      <c r="V34" s="202"/>
      <c r="W34" s="163">
        <v>10663.2</v>
      </c>
      <c r="X34" s="202"/>
      <c r="Y34" s="163">
        <v>10663.2</v>
      </c>
      <c r="Z34" s="202"/>
      <c r="AA34" s="163">
        <v>47143.42</v>
      </c>
      <c r="AB34" s="202"/>
      <c r="AC34" s="163">
        <f t="shared" si="1"/>
        <v>164438.62</v>
      </c>
    </row>
    <row r="35" spans="1:29" x14ac:dyDescent="0.25">
      <c r="A35" s="162"/>
      <c r="B35" s="162"/>
      <c r="C35" s="162"/>
      <c r="D35" s="162" t="s">
        <v>157</v>
      </c>
      <c r="E35" s="163">
        <v>66491.78</v>
      </c>
      <c r="F35" s="202"/>
      <c r="G35" s="163">
        <v>74729.679999999993</v>
      </c>
      <c r="H35" s="202"/>
      <c r="I35" s="163">
        <v>71006.78</v>
      </c>
      <c r="J35" s="202"/>
      <c r="K35" s="163">
        <v>78427.570000000007</v>
      </c>
      <c r="L35" s="202"/>
      <c r="M35" s="163">
        <v>74584.94</v>
      </c>
      <c r="N35" s="202"/>
      <c r="O35" s="163">
        <v>73797.009999999995</v>
      </c>
      <c r="P35" s="202"/>
      <c r="Q35" s="163">
        <v>73497.789999999994</v>
      </c>
      <c r="R35" s="202"/>
      <c r="S35" s="163">
        <v>73219.360000000001</v>
      </c>
      <c r="T35" s="202"/>
      <c r="U35" s="163">
        <v>73219.360000000001</v>
      </c>
      <c r="V35" s="202"/>
      <c r="W35" s="163">
        <v>74038.52</v>
      </c>
      <c r="X35" s="202"/>
      <c r="Y35" s="163">
        <v>75510.55</v>
      </c>
      <c r="Z35" s="202"/>
      <c r="AA35" s="163">
        <v>61547.7</v>
      </c>
      <c r="AB35" s="202"/>
      <c r="AC35" s="163">
        <f t="shared" si="1"/>
        <v>870071.04</v>
      </c>
    </row>
    <row r="36" spans="1:29" ht="15.75" thickBot="1" x14ac:dyDescent="0.3">
      <c r="A36" s="162"/>
      <c r="B36" s="162"/>
      <c r="C36" s="162"/>
      <c r="D36" s="162" t="s">
        <v>163</v>
      </c>
      <c r="E36" s="163">
        <v>0</v>
      </c>
      <c r="F36" s="202"/>
      <c r="G36" s="163">
        <v>0</v>
      </c>
      <c r="H36" s="202"/>
      <c r="I36" s="163">
        <v>0</v>
      </c>
      <c r="J36" s="202"/>
      <c r="K36" s="163">
        <v>0</v>
      </c>
      <c r="L36" s="202"/>
      <c r="M36" s="163">
        <v>0</v>
      </c>
      <c r="N36" s="202"/>
      <c r="O36" s="163">
        <v>0</v>
      </c>
      <c r="P36" s="202"/>
      <c r="Q36" s="163">
        <v>0</v>
      </c>
      <c r="R36" s="202"/>
      <c r="S36" s="163">
        <v>0</v>
      </c>
      <c r="T36" s="202"/>
      <c r="U36" s="163">
        <v>0</v>
      </c>
      <c r="V36" s="202"/>
      <c r="W36" s="163">
        <v>0</v>
      </c>
      <c r="X36" s="202"/>
      <c r="Y36" s="163">
        <v>0</v>
      </c>
      <c r="Z36" s="202"/>
      <c r="AA36" s="163">
        <v>1870292</v>
      </c>
      <c r="AB36" s="202"/>
      <c r="AC36" s="163">
        <f t="shared" si="1"/>
        <v>1870292</v>
      </c>
    </row>
    <row r="37" spans="1:29" ht="15.75" thickBot="1" x14ac:dyDescent="0.3">
      <c r="A37" s="162"/>
      <c r="B37" s="162"/>
      <c r="C37" s="162" t="s">
        <v>3</v>
      </c>
      <c r="D37" s="162"/>
      <c r="E37" s="205">
        <f>ROUND(SUM(E17:E36),5)</f>
        <v>1245910.33</v>
      </c>
      <c r="F37" s="202"/>
      <c r="G37" s="205">
        <f>ROUND(SUM(G17:G36),5)</f>
        <v>1363696.58</v>
      </c>
      <c r="H37" s="202"/>
      <c r="I37" s="205">
        <f>ROUND(SUM(I17:I36),5)</f>
        <v>1369551.9</v>
      </c>
      <c r="J37" s="202"/>
      <c r="K37" s="205">
        <f>ROUND(SUM(K17:K36),5)</f>
        <v>1453081.04</v>
      </c>
      <c r="L37" s="202"/>
      <c r="M37" s="205">
        <f>ROUND(SUM(M17:M36),5)</f>
        <v>1363026.39</v>
      </c>
      <c r="N37" s="202"/>
      <c r="O37" s="205">
        <f>ROUND(SUM(O17:O36),5)</f>
        <v>1374150.21</v>
      </c>
      <c r="P37" s="202"/>
      <c r="Q37" s="205">
        <f>ROUND(SUM(Q17:Q36),5)</f>
        <v>1379965.13</v>
      </c>
      <c r="R37" s="202"/>
      <c r="S37" s="205">
        <f>ROUND(SUM(S17:S36),5)</f>
        <v>1339179.8799999999</v>
      </c>
      <c r="T37" s="202"/>
      <c r="U37" s="205">
        <f>ROUND(SUM(U17:U36),5)</f>
        <v>1436185</v>
      </c>
      <c r="V37" s="202"/>
      <c r="W37" s="205">
        <f>ROUND(SUM(W17:W36),5)</f>
        <v>1403764.74</v>
      </c>
      <c r="X37" s="202"/>
      <c r="Y37" s="205">
        <f>ROUND(SUM(Y17:Y36),5)</f>
        <v>1479477.33</v>
      </c>
      <c r="Z37" s="202"/>
      <c r="AA37" s="205">
        <f>ROUND(SUM(AA17:AA36),5)</f>
        <v>3478652.85</v>
      </c>
      <c r="AB37" s="202"/>
      <c r="AC37" s="205">
        <f t="shared" si="1"/>
        <v>18686641.379999999</v>
      </c>
    </row>
    <row r="38" spans="1:29" s="165" customFormat="1" ht="12" thickBot="1" x14ac:dyDescent="0.25">
      <c r="A38" s="162" t="s">
        <v>127</v>
      </c>
      <c r="B38" s="162"/>
      <c r="C38" s="162"/>
      <c r="D38" s="162"/>
      <c r="E38" s="206">
        <f>ROUND(E16-E37,5)</f>
        <v>419780.65</v>
      </c>
      <c r="F38" s="162"/>
      <c r="G38" s="206">
        <f>ROUND(G16-G37,5)</f>
        <v>116769.01</v>
      </c>
      <c r="H38" s="162"/>
      <c r="I38" s="206">
        <f>ROUND(I16-I37,5)</f>
        <v>164515.64000000001</v>
      </c>
      <c r="J38" s="162"/>
      <c r="K38" s="206">
        <f>ROUND(K16-K37,5)</f>
        <v>94667.32</v>
      </c>
      <c r="L38" s="162"/>
      <c r="M38" s="206">
        <f>ROUND(M16-M37,5)</f>
        <v>119366.69</v>
      </c>
      <c r="N38" s="162"/>
      <c r="O38" s="206">
        <f>ROUND(O16-O37,5)</f>
        <v>14176.24</v>
      </c>
      <c r="P38" s="162"/>
      <c r="Q38" s="206">
        <f>ROUND(Q16-Q37,5)</f>
        <v>68551.88</v>
      </c>
      <c r="R38" s="162"/>
      <c r="S38" s="206">
        <f>ROUND(S16-S37,5)</f>
        <v>-9729.3799999999992</v>
      </c>
      <c r="T38" s="162"/>
      <c r="U38" s="206">
        <f>ROUND(U16-U37,5)</f>
        <v>-13397.4</v>
      </c>
      <c r="V38" s="162"/>
      <c r="W38" s="206">
        <f>ROUND(W16-W37,5)</f>
        <v>29583.17</v>
      </c>
      <c r="X38" s="162"/>
      <c r="Y38" s="206">
        <f>ROUND(Y16-Y37,5)</f>
        <v>-8785.57</v>
      </c>
      <c r="Z38" s="162"/>
      <c r="AA38" s="206">
        <f>ROUND(AA16-AA37,5)</f>
        <v>149245.93</v>
      </c>
      <c r="AB38" s="162"/>
      <c r="AC38" s="206">
        <f t="shared" si="1"/>
        <v>1144744.18</v>
      </c>
    </row>
    <row r="39" spans="1:29" ht="15.75" thickTop="1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26"/>
  <sheetViews>
    <sheetView topLeftCell="A7" workbookViewId="0">
      <selection activeCell="K12" sqref="K12"/>
    </sheetView>
  </sheetViews>
  <sheetFormatPr defaultRowHeight="15" x14ac:dyDescent="0.25"/>
  <cols>
    <col min="11" max="11" width="11.5703125" bestFit="1" customWidth="1"/>
  </cols>
  <sheetData>
    <row r="1" spans="1:54" ht="23.25" x14ac:dyDescent="0.25">
      <c r="A1" s="1" t="s">
        <v>5</v>
      </c>
      <c r="B1" s="2"/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5"/>
      <c r="O1" s="6"/>
      <c r="P1" s="6"/>
      <c r="Q1" s="6"/>
      <c r="R1" s="5"/>
      <c r="S1" s="5"/>
      <c r="T1" s="5"/>
      <c r="U1" s="5"/>
      <c r="V1" s="5"/>
      <c r="W1" s="5"/>
      <c r="X1" s="5"/>
      <c r="Y1" s="6"/>
      <c r="Z1" s="5"/>
      <c r="AA1" s="5"/>
      <c r="AB1" s="5"/>
      <c r="AC1" s="2"/>
      <c r="AD1" s="7"/>
      <c r="AE1" s="8"/>
      <c r="AF1" s="8"/>
      <c r="AG1" s="8"/>
      <c r="AH1" s="8"/>
      <c r="AI1" s="9" t="s">
        <v>6</v>
      </c>
      <c r="AJ1" s="8"/>
      <c r="AK1" s="8"/>
      <c r="AL1" s="8"/>
      <c r="AM1" s="9" t="s">
        <v>6</v>
      </c>
      <c r="AN1" s="9" t="s">
        <v>6</v>
      </c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21" x14ac:dyDescent="0.25">
      <c r="A2" s="10" t="s">
        <v>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4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2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8.75" x14ac:dyDescent="0.25">
      <c r="A3" s="12" t="s">
        <v>8</v>
      </c>
      <c r="B3" s="13"/>
      <c r="C3" s="14"/>
      <c r="D3" s="14"/>
      <c r="E3" s="14"/>
      <c r="F3" s="14"/>
      <c r="G3" s="14"/>
      <c r="H3" s="11"/>
      <c r="I3" s="11"/>
      <c r="J3" s="11"/>
      <c r="K3" s="14"/>
      <c r="L3" s="1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13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</row>
    <row r="4" spans="1:54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6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8"/>
      <c r="AD4" s="18"/>
      <c r="AE4" s="18"/>
      <c r="AF4" s="18"/>
      <c r="AG4" s="18"/>
      <c r="AH4" s="18"/>
      <c r="AI4" s="18"/>
      <c r="AJ4" s="19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9"/>
      <c r="AW4" s="19"/>
      <c r="AX4" s="19"/>
      <c r="AY4" s="19"/>
      <c r="AZ4" s="19"/>
      <c r="BA4" s="19"/>
      <c r="BB4" s="17"/>
    </row>
    <row r="5" spans="1:54" ht="15.75" x14ac:dyDescent="0.25">
      <c r="A5" s="20"/>
      <c r="B5" s="20"/>
      <c r="C5" s="21"/>
      <c r="D5" s="390" t="s">
        <v>9</v>
      </c>
      <c r="E5" s="390"/>
      <c r="F5" s="22"/>
      <c r="G5" s="23"/>
      <c r="H5" s="24"/>
      <c r="I5" s="390" t="s">
        <v>10</v>
      </c>
      <c r="J5" s="390"/>
      <c r="K5" s="25"/>
      <c r="L5" s="26"/>
      <c r="M5" s="27" t="s">
        <v>11</v>
      </c>
      <c r="N5" s="28"/>
      <c r="O5" s="28"/>
      <c r="P5" s="28"/>
      <c r="Q5" s="28"/>
      <c r="R5" s="28"/>
      <c r="S5" s="28"/>
      <c r="T5" s="29"/>
      <c r="U5" s="29"/>
      <c r="V5" s="29"/>
      <c r="W5" s="29"/>
      <c r="X5" s="29"/>
      <c r="Y5" s="29"/>
      <c r="Z5" s="29"/>
      <c r="AA5" s="29"/>
      <c r="AB5" s="30"/>
      <c r="AC5" s="31"/>
      <c r="AD5" s="27" t="s">
        <v>12</v>
      </c>
      <c r="AE5" s="28"/>
      <c r="AF5" s="28"/>
      <c r="AG5" s="28"/>
      <c r="AH5" s="28"/>
      <c r="AI5" s="30" t="s">
        <v>13</v>
      </c>
      <c r="AJ5" s="32"/>
      <c r="AK5" s="33" t="s">
        <v>14</v>
      </c>
      <c r="AL5" s="34"/>
      <c r="AM5" s="34"/>
      <c r="AN5" s="34"/>
      <c r="AO5" s="35"/>
      <c r="AP5" s="35"/>
      <c r="AQ5" s="35"/>
      <c r="AR5" s="35"/>
      <c r="AS5" s="35"/>
      <c r="AT5" s="35"/>
      <c r="AU5" s="36"/>
      <c r="AV5" s="37"/>
      <c r="AW5" s="33" t="s">
        <v>15</v>
      </c>
      <c r="AX5" s="38"/>
      <c r="AY5" s="34"/>
      <c r="AZ5" s="34"/>
      <c r="BA5" s="34"/>
      <c r="BB5" s="35"/>
    </row>
    <row r="6" spans="1:54" ht="64.5" x14ac:dyDescent="0.25">
      <c r="A6" s="39" t="s">
        <v>16</v>
      </c>
      <c r="B6" s="40" t="s">
        <v>17</v>
      </c>
      <c r="C6" s="39" t="s">
        <v>18</v>
      </c>
      <c r="D6" s="41" t="s">
        <v>19</v>
      </c>
      <c r="E6" s="41" t="s">
        <v>20</v>
      </c>
      <c r="F6" s="42" t="s">
        <v>21</v>
      </c>
      <c r="G6" s="43"/>
      <c r="H6" s="39" t="s">
        <v>22</v>
      </c>
      <c r="I6" s="41" t="s">
        <v>23</v>
      </c>
      <c r="J6" s="41" t="s">
        <v>24</v>
      </c>
      <c r="K6" s="42" t="s">
        <v>25</v>
      </c>
      <c r="L6" s="44"/>
      <c r="M6" s="45" t="s">
        <v>16</v>
      </c>
      <c r="N6" s="46" t="s">
        <v>26</v>
      </c>
      <c r="O6" s="46" t="s">
        <v>27</v>
      </c>
      <c r="P6" s="46" t="s">
        <v>28</v>
      </c>
      <c r="Q6" s="46" t="s">
        <v>29</v>
      </c>
      <c r="R6" s="46" t="s">
        <v>30</v>
      </c>
      <c r="S6" s="46" t="s">
        <v>31</v>
      </c>
      <c r="T6" s="46" t="s">
        <v>32</v>
      </c>
      <c r="U6" s="46" t="s">
        <v>33</v>
      </c>
      <c r="V6" s="46" t="s">
        <v>34</v>
      </c>
      <c r="W6" s="46" t="s">
        <v>35</v>
      </c>
      <c r="X6" s="46" t="s">
        <v>36</v>
      </c>
      <c r="Y6" s="46" t="s">
        <v>37</v>
      </c>
      <c r="Z6" s="46" t="s">
        <v>38</v>
      </c>
      <c r="AA6" s="46" t="s">
        <v>39</v>
      </c>
      <c r="AB6" s="47" t="s">
        <v>40</v>
      </c>
      <c r="AC6" s="48"/>
      <c r="AD6" s="45" t="s">
        <v>16</v>
      </c>
      <c r="AE6" s="46" t="s">
        <v>41</v>
      </c>
      <c r="AF6" s="46" t="s">
        <v>42</v>
      </c>
      <c r="AG6" s="46" t="s">
        <v>43</v>
      </c>
      <c r="AH6" s="46" t="s">
        <v>44</v>
      </c>
      <c r="AI6" s="49" t="s">
        <v>45</v>
      </c>
      <c r="AJ6" s="50"/>
      <c r="AK6" s="51" t="s">
        <v>16</v>
      </c>
      <c r="AL6" s="52" t="s">
        <v>46</v>
      </c>
      <c r="AM6" s="52" t="s">
        <v>47</v>
      </c>
      <c r="AN6" s="52" t="s">
        <v>48</v>
      </c>
      <c r="AO6" s="52" t="s">
        <v>49</v>
      </c>
      <c r="AP6" s="52" t="s">
        <v>50</v>
      </c>
      <c r="AQ6" s="52" t="s">
        <v>51</v>
      </c>
      <c r="AR6" s="52" t="s">
        <v>52</v>
      </c>
      <c r="AS6" s="52" t="s">
        <v>53</v>
      </c>
      <c r="AT6" s="52" t="s">
        <v>54</v>
      </c>
      <c r="AU6" s="53" t="s">
        <v>55</v>
      </c>
      <c r="AV6" s="54"/>
      <c r="AW6" s="51" t="s">
        <v>16</v>
      </c>
      <c r="AX6" s="55" t="s">
        <v>46</v>
      </c>
      <c r="AY6" s="52" t="s">
        <v>47</v>
      </c>
      <c r="AZ6" s="52" t="s">
        <v>48</v>
      </c>
      <c r="BA6" s="52" t="s">
        <v>53</v>
      </c>
      <c r="BB6" s="52" t="s">
        <v>54</v>
      </c>
    </row>
    <row r="7" spans="1:54" ht="15.75" thickBot="1" x14ac:dyDescent="0.3">
      <c r="A7" s="56"/>
      <c r="B7" s="57"/>
      <c r="C7" s="58"/>
      <c r="D7" s="59"/>
      <c r="E7" s="59"/>
      <c r="F7" s="60"/>
      <c r="G7" s="61"/>
      <c r="H7" s="58"/>
      <c r="I7" s="59"/>
      <c r="J7" s="59"/>
      <c r="K7" s="60"/>
      <c r="L7" s="62"/>
      <c r="M7" s="63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5"/>
      <c r="AC7" s="18"/>
      <c r="AD7" s="63"/>
      <c r="AE7" s="64"/>
      <c r="AF7" s="64"/>
      <c r="AG7" s="64"/>
      <c r="AH7" s="64"/>
      <c r="AI7" s="66"/>
      <c r="AJ7" s="67"/>
      <c r="AK7" s="68"/>
      <c r="AL7" s="69"/>
      <c r="AM7" s="69"/>
      <c r="AN7" s="69"/>
      <c r="AO7" s="69"/>
      <c r="AP7" s="69"/>
      <c r="AQ7" s="69"/>
      <c r="AR7" s="69"/>
      <c r="AS7" s="69"/>
      <c r="AT7" s="69"/>
      <c r="AU7" s="70"/>
      <c r="AV7" s="71"/>
      <c r="AW7" s="68"/>
      <c r="AX7" s="72"/>
      <c r="AY7" s="69"/>
      <c r="AZ7" s="69"/>
      <c r="BA7" s="69"/>
      <c r="BB7" s="69"/>
    </row>
    <row r="8" spans="1:54" x14ac:dyDescent="0.25">
      <c r="A8" s="73">
        <v>430</v>
      </c>
      <c r="B8" s="74" t="s">
        <v>56</v>
      </c>
      <c r="C8" s="75">
        <v>966</v>
      </c>
      <c r="D8" s="76" t="s">
        <v>57</v>
      </c>
      <c r="E8" s="76">
        <v>0</v>
      </c>
      <c r="F8" s="77">
        <v>966</v>
      </c>
      <c r="G8" s="78"/>
      <c r="H8" s="79">
        <v>13641261.064055279</v>
      </c>
      <c r="I8" s="80">
        <v>0</v>
      </c>
      <c r="J8" s="80">
        <v>862638</v>
      </c>
      <c r="K8" s="99">
        <v>14503899.064055279</v>
      </c>
      <c r="L8" s="81"/>
      <c r="M8" s="82">
        <v>430</v>
      </c>
      <c r="N8" s="83">
        <v>966</v>
      </c>
      <c r="O8" s="83"/>
      <c r="P8" s="83"/>
      <c r="Q8" s="83">
        <v>0.53147624632399337</v>
      </c>
      <c r="R8" s="84">
        <v>13633630.064055279</v>
      </c>
      <c r="S8" s="84">
        <v>0</v>
      </c>
      <c r="T8" s="84">
        <v>13633630.064055279</v>
      </c>
      <c r="U8" s="84">
        <v>0</v>
      </c>
      <c r="V8" s="84">
        <v>862164</v>
      </c>
      <c r="W8" s="84">
        <v>14495794.064055281</v>
      </c>
      <c r="X8" s="84">
        <v>7631</v>
      </c>
      <c r="Y8" s="84">
        <v>0</v>
      </c>
      <c r="Z8" s="84">
        <v>474</v>
      </c>
      <c r="AA8" s="84">
        <v>8105</v>
      </c>
      <c r="AB8" s="85">
        <v>14503899.064055281</v>
      </c>
      <c r="AC8" s="86"/>
      <c r="AD8" s="87"/>
      <c r="AE8" s="86"/>
      <c r="AF8" s="86"/>
      <c r="AG8" s="86"/>
      <c r="AH8" s="86"/>
      <c r="AI8" s="88"/>
      <c r="AJ8" s="89"/>
      <c r="AK8" s="90">
        <v>430</v>
      </c>
      <c r="AL8" s="91">
        <v>0</v>
      </c>
      <c r="AM8" s="91">
        <v>-26924</v>
      </c>
      <c r="AN8" s="91">
        <v>0</v>
      </c>
      <c r="AO8" s="91">
        <v>-1742</v>
      </c>
      <c r="AP8" s="92">
        <v>-28666</v>
      </c>
      <c r="AQ8" s="91">
        <v>26924</v>
      </c>
      <c r="AR8" s="91">
        <v>0</v>
      </c>
      <c r="AS8" s="91">
        <v>1742</v>
      </c>
      <c r="AT8" s="92">
        <v>28666</v>
      </c>
      <c r="AU8" s="93">
        <v>0</v>
      </c>
      <c r="AV8" s="94"/>
      <c r="AW8" s="90">
        <v>430</v>
      </c>
      <c r="AX8" s="95">
        <v>0</v>
      </c>
      <c r="AY8" s="96">
        <v>0</v>
      </c>
      <c r="AZ8" s="96">
        <v>0</v>
      </c>
      <c r="BA8" s="96">
        <v>0</v>
      </c>
      <c r="BB8" s="92">
        <v>0</v>
      </c>
    </row>
    <row r="9" spans="1:54" x14ac:dyDescent="0.25">
      <c r="A9" s="97"/>
      <c r="B9" s="97"/>
      <c r="C9" s="98"/>
      <c r="D9" s="98"/>
      <c r="E9" s="98"/>
      <c r="F9" s="98"/>
      <c r="G9" s="98"/>
      <c r="H9" s="98"/>
      <c r="I9" s="98"/>
      <c r="J9" s="98"/>
      <c r="K9" s="98"/>
      <c r="L9" s="62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94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94"/>
      <c r="AW9" s="94"/>
      <c r="AX9" s="71"/>
      <c r="AY9" s="94"/>
      <c r="AZ9" s="94"/>
      <c r="BA9" s="94"/>
      <c r="BB9" s="18"/>
    </row>
    <row r="10" spans="1:54" x14ac:dyDescent="0.25">
      <c r="H10" t="s">
        <v>58</v>
      </c>
      <c r="K10" s="101">
        <f>+K8*0.01</f>
        <v>145038.9906405528</v>
      </c>
    </row>
    <row r="11" spans="1:54" x14ac:dyDescent="0.25">
      <c r="K11" s="101"/>
    </row>
    <row r="12" spans="1:54" x14ac:dyDescent="0.25">
      <c r="H12" t="s">
        <v>61</v>
      </c>
      <c r="K12" s="101">
        <f>+K8-K10</f>
        <v>14358860.073414726</v>
      </c>
    </row>
    <row r="13" spans="1:54" x14ac:dyDescent="0.25">
      <c r="K13" s="101"/>
    </row>
    <row r="15" spans="1:54" ht="15.75" thickBot="1" x14ac:dyDescent="0.3"/>
    <row r="16" spans="1:54" x14ac:dyDescent="0.25">
      <c r="H16" s="102"/>
      <c r="I16" s="103"/>
      <c r="J16" s="103"/>
      <c r="K16" s="104"/>
    </row>
    <row r="17" spans="8:11" x14ac:dyDescent="0.25">
      <c r="H17" s="105" t="s">
        <v>59</v>
      </c>
      <c r="J17" s="100"/>
      <c r="K17" s="106">
        <v>14442567.591542559</v>
      </c>
    </row>
    <row r="18" spans="8:11" x14ac:dyDescent="0.25">
      <c r="H18" s="107"/>
      <c r="K18" s="108"/>
    </row>
    <row r="19" spans="8:11" x14ac:dyDescent="0.25">
      <c r="H19" s="107" t="s">
        <v>58</v>
      </c>
      <c r="K19" s="109">
        <f>+K17*0.01</f>
        <v>144425.67591542559</v>
      </c>
    </row>
    <row r="20" spans="8:11" x14ac:dyDescent="0.25">
      <c r="H20" s="107"/>
      <c r="K20" s="108"/>
    </row>
    <row r="21" spans="8:11" x14ac:dyDescent="0.25">
      <c r="H21" s="107" t="s">
        <v>60</v>
      </c>
      <c r="K21" s="110">
        <f>+K17-K19</f>
        <v>14298141.915627133</v>
      </c>
    </row>
    <row r="22" spans="8:11" x14ac:dyDescent="0.25">
      <c r="H22" s="107"/>
      <c r="K22" s="108"/>
    </row>
    <row r="23" spans="8:11" ht="15.75" thickBot="1" x14ac:dyDescent="0.3">
      <c r="H23" s="111"/>
      <c r="I23" s="112"/>
      <c r="J23" s="112"/>
      <c r="K23" s="113"/>
    </row>
    <row r="26" spans="8:11" x14ac:dyDescent="0.25">
      <c r="H26" t="s">
        <v>62</v>
      </c>
      <c r="K26" s="114">
        <f>+K12-K21</f>
        <v>60718.157787593082</v>
      </c>
    </row>
  </sheetData>
  <mergeCells count="2">
    <mergeCell ref="D5:E5"/>
    <mergeCell ref="I5:J5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9"/>
  <sheetViews>
    <sheetView workbookViewId="0">
      <selection activeCell="F13" sqref="F13"/>
    </sheetView>
  </sheetViews>
  <sheetFormatPr defaultRowHeight="15" x14ac:dyDescent="0.25"/>
  <sheetData>
    <row r="1" spans="1:4" ht="25.5" x14ac:dyDescent="0.25">
      <c r="A1" s="115" t="s">
        <v>63</v>
      </c>
      <c r="B1" s="116" t="s">
        <v>46</v>
      </c>
      <c r="C1" s="116" t="s">
        <v>64</v>
      </c>
      <c r="D1" s="117" t="s">
        <v>65</v>
      </c>
    </row>
    <row r="2" spans="1:4" x14ac:dyDescent="0.25">
      <c r="A2" s="118" t="s">
        <v>63</v>
      </c>
      <c r="B2" s="118" t="s">
        <v>46</v>
      </c>
      <c r="C2" s="118" t="s">
        <v>64</v>
      </c>
      <c r="D2" s="119" t="s">
        <v>66</v>
      </c>
    </row>
    <row r="3" spans="1:4" x14ac:dyDescent="0.25">
      <c r="A3" s="120" t="s">
        <v>67</v>
      </c>
      <c r="B3" s="95">
        <v>1</v>
      </c>
      <c r="C3" s="121">
        <v>0</v>
      </c>
      <c r="D3" s="121">
        <v>17478</v>
      </c>
    </row>
    <row r="4" spans="1:4" x14ac:dyDescent="0.25">
      <c r="A4" s="120" t="s">
        <v>68</v>
      </c>
      <c r="B4" s="95">
        <v>12</v>
      </c>
      <c r="C4" s="121">
        <v>0</v>
      </c>
      <c r="D4" s="121">
        <v>187056</v>
      </c>
    </row>
    <row r="5" spans="1:4" x14ac:dyDescent="0.25">
      <c r="A5" s="120" t="s">
        <v>69</v>
      </c>
      <c r="B5" s="95">
        <v>2</v>
      </c>
      <c r="C5" s="121">
        <v>0</v>
      </c>
      <c r="D5" s="121">
        <v>35208</v>
      </c>
    </row>
    <row r="6" spans="1:4" x14ac:dyDescent="0.25">
      <c r="A6" s="120" t="s">
        <v>70</v>
      </c>
      <c r="B6" s="95">
        <v>1</v>
      </c>
      <c r="C6" s="121">
        <v>0</v>
      </c>
      <c r="D6" s="121">
        <v>22394</v>
      </c>
    </row>
    <row r="7" spans="1:4" x14ac:dyDescent="0.25">
      <c r="A7" s="120" t="s">
        <v>71</v>
      </c>
      <c r="B7" s="95">
        <v>0</v>
      </c>
      <c r="C7" s="121">
        <v>0</v>
      </c>
      <c r="D7" s="121">
        <v>0</v>
      </c>
    </row>
    <row r="8" spans="1:4" x14ac:dyDescent="0.25">
      <c r="A8" s="120" t="s">
        <v>72</v>
      </c>
      <c r="B8" s="95">
        <v>69</v>
      </c>
      <c r="C8" s="121">
        <v>0</v>
      </c>
      <c r="D8" s="121">
        <v>864087</v>
      </c>
    </row>
    <row r="9" spans="1:4" x14ac:dyDescent="0.25">
      <c r="A9" s="120" t="s">
        <v>73</v>
      </c>
      <c r="B9" s="95">
        <v>13</v>
      </c>
      <c r="C9" s="121">
        <v>0</v>
      </c>
      <c r="D9" s="121">
        <v>211120</v>
      </c>
    </row>
    <row r="10" spans="1:4" x14ac:dyDescent="0.25">
      <c r="A10" s="120" t="s">
        <v>74</v>
      </c>
      <c r="B10" s="95">
        <v>0</v>
      </c>
      <c r="C10" s="121">
        <v>0</v>
      </c>
      <c r="D10" s="121">
        <v>0</v>
      </c>
    </row>
    <row r="11" spans="1:4" x14ac:dyDescent="0.25">
      <c r="A11" s="120" t="s">
        <v>75</v>
      </c>
      <c r="B11" s="95">
        <v>22</v>
      </c>
      <c r="C11" s="121">
        <v>0</v>
      </c>
      <c r="D11" s="121">
        <v>292138</v>
      </c>
    </row>
    <row r="12" spans="1:4" x14ac:dyDescent="0.25">
      <c r="A12" s="120" t="s">
        <v>76</v>
      </c>
      <c r="B12" s="95">
        <v>1</v>
      </c>
      <c r="C12" s="121">
        <v>0</v>
      </c>
      <c r="D12" s="121">
        <v>14955</v>
      </c>
    </row>
    <row r="13" spans="1:4" x14ac:dyDescent="0.25">
      <c r="A13" s="120" t="s">
        <v>77</v>
      </c>
      <c r="B13" s="95">
        <v>6</v>
      </c>
      <c r="C13" s="121">
        <v>0</v>
      </c>
      <c r="D13" s="121">
        <v>102552</v>
      </c>
    </row>
    <row r="14" spans="1:4" x14ac:dyDescent="0.25">
      <c r="A14" s="120" t="s">
        <v>78</v>
      </c>
      <c r="B14" s="95">
        <v>141</v>
      </c>
      <c r="C14" s="121">
        <v>0</v>
      </c>
      <c r="D14" s="121">
        <v>2196639</v>
      </c>
    </row>
    <row r="15" spans="1:4" x14ac:dyDescent="0.25">
      <c r="A15" s="120" t="s">
        <v>79</v>
      </c>
      <c r="B15" s="95">
        <v>2</v>
      </c>
      <c r="C15" s="121">
        <v>0</v>
      </c>
      <c r="D15" s="121">
        <v>26588</v>
      </c>
    </row>
    <row r="16" spans="1:4" x14ac:dyDescent="0.25">
      <c r="A16" s="120" t="s">
        <v>80</v>
      </c>
      <c r="B16" s="95">
        <v>2</v>
      </c>
      <c r="C16" s="121">
        <v>0</v>
      </c>
      <c r="D16" s="121">
        <v>30706</v>
      </c>
    </row>
    <row r="17" spans="1:4" x14ac:dyDescent="0.25">
      <c r="A17" s="120" t="s">
        <v>81</v>
      </c>
      <c r="B17" s="95">
        <v>528</v>
      </c>
      <c r="C17" s="121">
        <v>0</v>
      </c>
      <c r="D17" s="121">
        <v>8052528.0640552798</v>
      </c>
    </row>
    <row r="18" spans="1:4" x14ac:dyDescent="0.25">
      <c r="A18" s="120" t="s">
        <v>82</v>
      </c>
      <c r="B18" s="95">
        <v>53</v>
      </c>
      <c r="C18" s="121">
        <v>0</v>
      </c>
      <c r="D18" s="121">
        <v>781326</v>
      </c>
    </row>
    <row r="19" spans="1:4" x14ac:dyDescent="0.25">
      <c r="A19" s="120" t="s">
        <v>83</v>
      </c>
      <c r="B19" s="95">
        <v>1</v>
      </c>
      <c r="C19" s="121">
        <v>0</v>
      </c>
      <c r="D19" s="121">
        <v>15375</v>
      </c>
    </row>
    <row r="20" spans="1:4" x14ac:dyDescent="0.25">
      <c r="A20" s="120" t="s">
        <v>84</v>
      </c>
      <c r="B20" s="95">
        <v>1</v>
      </c>
      <c r="C20" s="121">
        <v>0</v>
      </c>
      <c r="D20" s="121">
        <v>13465</v>
      </c>
    </row>
    <row r="21" spans="1:4" x14ac:dyDescent="0.25">
      <c r="A21" s="120" t="s">
        <v>85</v>
      </c>
      <c r="B21" s="95">
        <v>2</v>
      </c>
      <c r="C21" s="121">
        <v>0</v>
      </c>
      <c r="D21" s="121">
        <v>28950</v>
      </c>
    </row>
    <row r="22" spans="1:4" x14ac:dyDescent="0.25">
      <c r="A22" s="120" t="s">
        <v>86</v>
      </c>
      <c r="B22" s="95">
        <v>1</v>
      </c>
      <c r="C22" s="121">
        <v>0</v>
      </c>
      <c r="D22" s="121">
        <v>20219</v>
      </c>
    </row>
    <row r="23" spans="1:4" x14ac:dyDescent="0.25">
      <c r="A23" s="120" t="s">
        <v>87</v>
      </c>
      <c r="B23" s="95">
        <v>26</v>
      </c>
      <c r="C23" s="121">
        <v>0</v>
      </c>
      <c r="D23" s="121">
        <v>375830</v>
      </c>
    </row>
    <row r="24" spans="1:4" x14ac:dyDescent="0.25">
      <c r="A24" s="120" t="s">
        <v>88</v>
      </c>
      <c r="B24" s="95">
        <v>1</v>
      </c>
      <c r="C24" s="121">
        <v>0</v>
      </c>
      <c r="D24" s="121">
        <v>18051</v>
      </c>
    </row>
    <row r="25" spans="1:4" x14ac:dyDescent="0.25">
      <c r="A25" s="120" t="s">
        <v>89</v>
      </c>
      <c r="B25" s="95">
        <v>1</v>
      </c>
      <c r="C25" s="121">
        <v>0</v>
      </c>
      <c r="D25" s="121">
        <v>15045</v>
      </c>
    </row>
    <row r="26" spans="1:4" x14ac:dyDescent="0.25">
      <c r="A26" s="120" t="s">
        <v>90</v>
      </c>
      <c r="B26" s="95">
        <v>0</v>
      </c>
      <c r="C26" s="121">
        <v>0</v>
      </c>
      <c r="D26" s="121">
        <v>0</v>
      </c>
    </row>
    <row r="27" spans="1:4" x14ac:dyDescent="0.25">
      <c r="A27" s="120" t="s">
        <v>91</v>
      </c>
      <c r="B27" s="95">
        <v>1</v>
      </c>
      <c r="C27" s="121">
        <v>0</v>
      </c>
      <c r="D27" s="121">
        <v>19695</v>
      </c>
    </row>
    <row r="28" spans="1:4" x14ac:dyDescent="0.25">
      <c r="A28" s="120" t="s">
        <v>92</v>
      </c>
      <c r="B28" s="95">
        <v>10</v>
      </c>
      <c r="C28" s="121">
        <v>0</v>
      </c>
      <c r="D28" s="121">
        <v>160850</v>
      </c>
    </row>
    <row r="29" spans="1:4" x14ac:dyDescent="0.25">
      <c r="A29" s="120" t="s">
        <v>93</v>
      </c>
      <c r="B29" s="95">
        <v>6</v>
      </c>
      <c r="C29" s="121">
        <v>0</v>
      </c>
      <c r="D29" s="121">
        <v>96540</v>
      </c>
    </row>
    <row r="30" spans="1:4" x14ac:dyDescent="0.25">
      <c r="A30" s="120" t="s">
        <v>94</v>
      </c>
      <c r="B30" s="95">
        <v>15</v>
      </c>
      <c r="C30" s="121">
        <v>0</v>
      </c>
      <c r="D30" s="121">
        <v>183615</v>
      </c>
    </row>
    <row r="31" spans="1:4" x14ac:dyDescent="0.25">
      <c r="A31" s="120" t="s">
        <v>95</v>
      </c>
      <c r="B31" s="95">
        <v>1</v>
      </c>
      <c r="C31" s="121">
        <v>0</v>
      </c>
      <c r="D31" s="121">
        <v>15053</v>
      </c>
    </row>
    <row r="32" spans="1:4" x14ac:dyDescent="0.25">
      <c r="A32" s="120" t="s">
        <v>96</v>
      </c>
      <c r="B32" s="95">
        <v>10</v>
      </c>
      <c r="C32" s="121">
        <v>0</v>
      </c>
      <c r="D32" s="121">
        <v>163940</v>
      </c>
    </row>
    <row r="33" spans="1:4" x14ac:dyDescent="0.25">
      <c r="A33" s="120" t="s">
        <v>97</v>
      </c>
      <c r="B33" s="95">
        <v>1</v>
      </c>
      <c r="C33" s="121">
        <v>0</v>
      </c>
      <c r="D33" s="121">
        <v>17456</v>
      </c>
    </row>
    <row r="34" spans="1:4" x14ac:dyDescent="0.25">
      <c r="A34" s="120" t="s">
        <v>98</v>
      </c>
      <c r="B34" s="95">
        <v>5</v>
      </c>
      <c r="C34" s="121">
        <v>0</v>
      </c>
      <c r="D34" s="121">
        <v>78645</v>
      </c>
    </row>
    <row r="35" spans="1:4" x14ac:dyDescent="0.25">
      <c r="A35" s="120" t="s">
        <v>99</v>
      </c>
      <c r="B35" s="95">
        <v>13</v>
      </c>
      <c r="C35" s="121">
        <v>0</v>
      </c>
      <c r="D35" s="121">
        <v>175422</v>
      </c>
    </row>
    <row r="36" spans="1:4" x14ac:dyDescent="0.25">
      <c r="A36" s="120" t="s">
        <v>100</v>
      </c>
      <c r="B36" s="95">
        <v>15</v>
      </c>
      <c r="C36" s="121">
        <v>0</v>
      </c>
      <c r="D36" s="121">
        <v>227730</v>
      </c>
    </row>
    <row r="37" spans="1:4" x14ac:dyDescent="0.25">
      <c r="A37" s="120" t="s">
        <v>101</v>
      </c>
      <c r="B37" s="95">
        <v>2</v>
      </c>
      <c r="C37" s="121">
        <v>0</v>
      </c>
      <c r="D37" s="121">
        <v>29754</v>
      </c>
    </row>
    <row r="38" spans="1:4" x14ac:dyDescent="0.25">
      <c r="A38" s="120" t="s">
        <v>102</v>
      </c>
      <c r="B38" s="95">
        <v>1</v>
      </c>
      <c r="C38" s="121">
        <v>0</v>
      </c>
      <c r="D38" s="121">
        <v>13489</v>
      </c>
    </row>
    <row r="39" spans="1:4" x14ac:dyDescent="0.25">
      <c r="A39" s="122" t="s">
        <v>103</v>
      </c>
      <c r="B39" s="123">
        <v>966</v>
      </c>
      <c r="C39" s="124">
        <v>0</v>
      </c>
      <c r="D39" s="125">
        <v>14503899.064055279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"/>
  <sheetViews>
    <sheetView workbookViewId="0">
      <selection activeCell="N20" sqref="N20"/>
    </sheetView>
  </sheetViews>
  <sheetFormatPr defaultColWidth="9.140625" defaultRowHeight="15" x14ac:dyDescent="0.25"/>
  <cols>
    <col min="8" max="8" width="12.140625" bestFit="1" customWidth="1"/>
    <col min="10" max="10" width="9.5703125" bestFit="1" customWidth="1"/>
    <col min="11" max="11" width="12.140625" bestFit="1" customWidth="1"/>
  </cols>
  <sheetData>
    <row r="1" spans="1:12" ht="23.25" x14ac:dyDescent="0.25">
      <c r="A1" s="1" t="s">
        <v>5</v>
      </c>
      <c r="B1" s="2"/>
      <c r="C1" s="2"/>
      <c r="D1" s="3"/>
      <c r="E1" s="3"/>
      <c r="F1" s="3"/>
      <c r="G1" s="3"/>
      <c r="H1" s="3"/>
      <c r="I1" s="3"/>
      <c r="J1" s="3"/>
      <c r="K1" s="3"/>
      <c r="L1" s="4"/>
    </row>
    <row r="2" spans="1:12" ht="21" x14ac:dyDescent="0.25">
      <c r="A2" s="10" t="s">
        <v>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4"/>
    </row>
    <row r="3" spans="1:12" ht="18.75" x14ac:dyDescent="0.25">
      <c r="A3" s="12" t="s">
        <v>104</v>
      </c>
      <c r="B3" s="13"/>
      <c r="C3" s="13"/>
      <c r="D3" s="14"/>
      <c r="E3" s="14"/>
      <c r="F3" s="14"/>
      <c r="G3" s="14"/>
      <c r="H3" s="11"/>
      <c r="I3" s="11"/>
      <c r="J3" s="11"/>
      <c r="K3" s="14"/>
      <c r="L3" s="13"/>
    </row>
    <row r="4" spans="1:12" ht="15.75" x14ac:dyDescent="0.25">
      <c r="A4" s="13"/>
      <c r="B4" s="13"/>
      <c r="C4" s="13"/>
      <c r="D4" s="14"/>
      <c r="E4" s="14"/>
      <c r="F4" s="14"/>
      <c r="G4" s="14"/>
      <c r="H4" s="126"/>
      <c r="I4" s="14"/>
      <c r="J4" s="14"/>
      <c r="K4" s="14"/>
      <c r="L4" s="13"/>
    </row>
    <row r="5" spans="1:12" x14ac:dyDescent="0.25">
      <c r="A5" s="127"/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8"/>
    </row>
    <row r="6" spans="1:12" x14ac:dyDescent="0.25">
      <c r="A6" s="127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44"/>
    </row>
    <row r="7" spans="1:12" ht="26.25" x14ac:dyDescent="0.25">
      <c r="A7" s="127"/>
      <c r="B7" s="127"/>
      <c r="C7" s="21"/>
      <c r="D7" s="391" t="s">
        <v>9</v>
      </c>
      <c r="E7" s="391"/>
      <c r="F7" s="22"/>
      <c r="G7" s="23"/>
      <c r="H7" s="24"/>
      <c r="I7" s="391" t="s">
        <v>10</v>
      </c>
      <c r="J7" s="391"/>
      <c r="K7" s="25"/>
      <c r="L7" s="44"/>
    </row>
    <row r="8" spans="1:12" ht="75.75" x14ac:dyDescent="0.3">
      <c r="A8" s="129" t="s">
        <v>16</v>
      </c>
      <c r="B8" s="130" t="s">
        <v>17</v>
      </c>
      <c r="C8" s="131" t="s">
        <v>105</v>
      </c>
      <c r="D8" s="132" t="s">
        <v>106</v>
      </c>
      <c r="E8" s="132" t="s">
        <v>107</v>
      </c>
      <c r="F8" s="133" t="s">
        <v>108</v>
      </c>
      <c r="G8" s="134"/>
      <c r="H8" s="131" t="s">
        <v>22</v>
      </c>
      <c r="I8" s="132" t="s">
        <v>23</v>
      </c>
      <c r="J8" s="132" t="s">
        <v>24</v>
      </c>
      <c r="K8" s="133" t="s">
        <v>25</v>
      </c>
      <c r="L8" s="44"/>
    </row>
    <row r="9" spans="1:12" ht="15.75" thickBot="1" x14ac:dyDescent="0.3">
      <c r="A9" s="135"/>
      <c r="B9" s="136"/>
      <c r="C9" s="137"/>
      <c r="D9" s="138"/>
      <c r="E9" s="138"/>
      <c r="F9" s="139"/>
      <c r="G9" s="140"/>
      <c r="H9" s="141"/>
      <c r="I9" s="138"/>
      <c r="J9" s="138"/>
      <c r="K9" s="139"/>
      <c r="L9" s="4"/>
    </row>
    <row r="10" spans="1:12" x14ac:dyDescent="0.25">
      <c r="A10" s="142">
        <v>430</v>
      </c>
      <c r="B10" s="143" t="s">
        <v>56</v>
      </c>
      <c r="C10" s="144">
        <v>966</v>
      </c>
      <c r="D10" s="145" t="s">
        <v>57</v>
      </c>
      <c r="E10" s="145">
        <v>0</v>
      </c>
      <c r="F10" s="146">
        <v>966</v>
      </c>
      <c r="G10" s="147"/>
      <c r="H10" s="148">
        <v>13579929.591542557</v>
      </c>
      <c r="I10" s="149">
        <v>0</v>
      </c>
      <c r="J10" s="149">
        <v>862638</v>
      </c>
      <c r="K10" s="150">
        <v>14442567.591542557</v>
      </c>
      <c r="L10" s="149"/>
    </row>
    <row r="11" spans="1:12" x14ac:dyDescent="0.25">
      <c r="A11" s="73">
        <v>430</v>
      </c>
      <c r="B11" s="74" t="s">
        <v>56</v>
      </c>
      <c r="C11" s="75">
        <v>966</v>
      </c>
      <c r="D11" s="76" t="s">
        <v>57</v>
      </c>
      <c r="E11" s="76">
        <v>0</v>
      </c>
      <c r="F11" s="77">
        <v>966</v>
      </c>
      <c r="G11" s="78"/>
      <c r="H11" s="79">
        <v>13641261.064055279</v>
      </c>
      <c r="I11" s="80">
        <v>0</v>
      </c>
      <c r="J11" s="80">
        <v>862638</v>
      </c>
      <c r="K11" s="152">
        <v>14503899.064055279</v>
      </c>
      <c r="L11" s="81"/>
    </row>
    <row r="13" spans="1:12" x14ac:dyDescent="0.25">
      <c r="H13" s="151">
        <f>+H11-H10</f>
        <v>61331.472512722015</v>
      </c>
    </row>
  </sheetData>
  <mergeCells count="2">
    <mergeCell ref="D7:E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June 30 2024 by Quarter</vt:lpstr>
      <vt:lpstr>Balance Sheet</vt:lpstr>
      <vt:lpstr>Cash Flow</vt:lpstr>
      <vt:lpstr>Capital Campaign</vt:lpstr>
      <vt:lpstr>Tuition</vt:lpstr>
      <vt:lpstr>Capital Assets</vt:lpstr>
      <vt:lpstr>Budget by Month</vt:lpstr>
      <vt:lpstr>FYE 2023 P&amp;L by Month</vt:lpstr>
      <vt:lpstr>Tuition updated 10.29.18</vt:lpstr>
      <vt:lpstr>Tuition By Town</vt:lpstr>
      <vt:lpstr>Budget to New Projection</vt:lpstr>
    </vt:vector>
  </TitlesOfParts>
  <Company>AMSA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LMcLaren</dc:creator>
  <cp:lastModifiedBy>Sara Snow</cp:lastModifiedBy>
  <cp:lastPrinted>2024-01-23T17:31:22Z</cp:lastPrinted>
  <dcterms:created xsi:type="dcterms:W3CDTF">2016-09-16T18:35:48Z</dcterms:created>
  <dcterms:modified xsi:type="dcterms:W3CDTF">2024-07-26T14:13:41Z</dcterms:modified>
</cp:coreProperties>
</file>