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d8-my.sharepoint.com/personal/jsimpson_coquille_k12_or_us/Documents/Documents/1 JMS/Travel/"/>
    </mc:Choice>
  </mc:AlternateContent>
  <xr:revisionPtr revIDLastSave="0" documentId="8_{30DC7FF2-DF17-4557-B1D8-6C2D7FDF8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ily Expenses" sheetId="1" r:id="rId1"/>
    <sheet name="Sheet3" sheetId="2" state="hidden" r:id="rId2"/>
  </sheets>
  <definedNames>
    <definedName name="dva">'Daily Expenses'!$B$51:$C$62</definedName>
    <definedName name="dvu">'Daily Expenses'!$B$37:$C$48</definedName>
    <definedName name="mileage">'Daily Expenses'!$B$38:$D$48</definedName>
    <definedName name="_xlnm.Print_Area" localSheetId="0">'Daily Expenses'!$A$1:$O$33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47" i="1"/>
  <c r="C46" i="1"/>
  <c r="C45" i="1"/>
  <c r="C44" i="1"/>
  <c r="C43" i="1"/>
  <c r="C42" i="1"/>
  <c r="C41" i="1"/>
  <c r="C40" i="1"/>
  <c r="C39" i="1"/>
  <c r="D53" i="1"/>
  <c r="D39" i="1"/>
  <c r="A52" i="1"/>
  <c r="I12" i="1" l="1"/>
  <c r="I40" i="1" l="1"/>
  <c r="J40" i="1" s="1"/>
  <c r="O24" i="1"/>
  <c r="O23" i="1"/>
  <c r="O22" i="1"/>
  <c r="M24" i="1"/>
  <c r="M23" i="1"/>
  <c r="M22" i="1"/>
  <c r="K24" i="1"/>
  <c r="K23" i="1"/>
  <c r="K22" i="1"/>
  <c r="I24" i="1"/>
  <c r="I23" i="1"/>
  <c r="I22" i="1"/>
  <c r="G24" i="1"/>
  <c r="G23" i="1"/>
  <c r="G22" i="1"/>
  <c r="E24" i="1"/>
  <c r="E23" i="1"/>
  <c r="E22" i="1"/>
  <c r="C24" i="1"/>
  <c r="C23" i="1"/>
  <c r="C22" i="1"/>
  <c r="F43" i="1"/>
  <c r="B21" i="1"/>
  <c r="I11" i="1"/>
  <c r="I14" i="1" s="1"/>
  <c r="I41" i="1" l="1"/>
  <c r="D21" i="1" s="1"/>
  <c r="F37" i="1"/>
  <c r="F38" i="1" s="1"/>
  <c r="F39" i="1" s="1"/>
  <c r="F40" i="1" s="1"/>
  <c r="F41" i="1" s="1"/>
  <c r="F42" i="1" s="1"/>
  <c r="I33" i="2"/>
  <c r="D12" i="2"/>
  <c r="D11" i="2"/>
  <c r="D10" i="2"/>
  <c r="D9" i="2"/>
  <c r="D8" i="2"/>
  <c r="D6" i="2"/>
  <c r="D5" i="2"/>
  <c r="D4" i="2"/>
  <c r="D3" i="2"/>
  <c r="I19" i="1"/>
  <c r="D7" i="2"/>
  <c r="I42" i="1" l="1"/>
  <c r="I43" i="1" s="1"/>
  <c r="J41" i="1"/>
  <c r="F21" i="1"/>
  <c r="J42" i="1"/>
  <c r="I26" i="1"/>
  <c r="J19" i="2" s="1"/>
  <c r="M26" i="1"/>
  <c r="N19" i="2" s="1"/>
  <c r="K26" i="1"/>
  <c r="L19" i="2" s="1"/>
  <c r="O26" i="1"/>
  <c r="P19" i="2" s="1"/>
  <c r="G26" i="1"/>
  <c r="H19" i="2" s="1"/>
  <c r="E26" i="1"/>
  <c r="F19" i="2" s="1"/>
  <c r="C26" i="1"/>
  <c r="D19" i="2" s="1"/>
  <c r="I29" i="1" l="1"/>
  <c r="I44" i="1"/>
  <c r="H21" i="1"/>
  <c r="J43" i="1"/>
  <c r="D22" i="2"/>
  <c r="J21" i="1" l="1"/>
  <c r="J44" i="1"/>
  <c r="I45" i="1"/>
  <c r="I46" i="1" l="1"/>
  <c r="L21" i="1"/>
  <c r="J45" i="1"/>
  <c r="N21" i="1" l="1"/>
  <c r="J46" i="1"/>
</calcChain>
</file>

<file path=xl/sharedStrings.xml><?xml version="1.0" encoding="utf-8"?>
<sst xmlns="http://schemas.openxmlformats.org/spreadsheetml/2006/main" count="119" uniqueCount="68">
  <si>
    <t xml:space="preserve">               Employee:</t>
  </si>
  <si>
    <t>Budget Code:</t>
  </si>
  <si>
    <t>No</t>
  </si>
  <si>
    <t>Mileage-Select from Dropdown</t>
  </si>
  <si>
    <t>TOTAL</t>
  </si>
  <si>
    <t xml:space="preserve"> Other</t>
  </si>
  <si>
    <t>The following documents must be included to receive reimbursement.</t>
  </si>
  <si>
    <t>Shuttle</t>
  </si>
  <si>
    <t xml:space="preserve">Receipt showing amount paid for shuttle </t>
  </si>
  <si>
    <t>Taxi/Uber/Lyft</t>
  </si>
  <si>
    <t xml:space="preserve">Receipt showing amount paid for services </t>
  </si>
  <si>
    <t>Parking</t>
  </si>
  <si>
    <t>Hotel or Parking Garage receipt</t>
  </si>
  <si>
    <t>Per Diem</t>
  </si>
  <si>
    <t>Breakfast</t>
  </si>
  <si>
    <t>Lunch</t>
  </si>
  <si>
    <t>Dinner</t>
  </si>
  <si>
    <t>Yes</t>
  </si>
  <si>
    <t>Total Reimbursed</t>
  </si>
  <si>
    <t>Signature of Employee:</t>
  </si>
  <si>
    <t>Date:</t>
  </si>
  <si>
    <t>Signature of Authorizing Admin:</t>
  </si>
  <si>
    <t>Monday</t>
  </si>
  <si>
    <t>Tuesday</t>
  </si>
  <si>
    <t>Wednesday</t>
  </si>
  <si>
    <t>Thursday</t>
  </si>
  <si>
    <t>Friday</t>
  </si>
  <si>
    <t>Saturday</t>
  </si>
  <si>
    <t>Sunday</t>
  </si>
  <si>
    <t>Portland-Downtown</t>
  </si>
  <si>
    <t>Lincoln City</t>
  </si>
  <si>
    <t>Salem</t>
  </si>
  <si>
    <t>Eugene</t>
  </si>
  <si>
    <t>Medford</t>
  </si>
  <si>
    <t>Grants Pass</t>
  </si>
  <si>
    <t>Coos Bay</t>
  </si>
  <si>
    <t>Corvallis</t>
  </si>
  <si>
    <t>Bend</t>
  </si>
  <si>
    <t>Travel Reimbursement Form</t>
  </si>
  <si>
    <t>DVU</t>
  </si>
  <si>
    <t>DVU = District Vehicle Unavailable</t>
  </si>
  <si>
    <t>DVA = District Vehicle Available</t>
  </si>
  <si>
    <t>Other</t>
  </si>
  <si>
    <t>Seaside</t>
  </si>
  <si>
    <t>DVA</t>
  </si>
  <si>
    <t>If using Other enter Mileage here</t>
  </si>
  <si>
    <t>Use only one line DVU if district vehicle was unavailable or</t>
  </si>
  <si>
    <t>DVA is district vehicle was available and you did not use it.</t>
  </si>
  <si>
    <t>Departure Date:</t>
  </si>
  <si>
    <t>Return Date:</t>
  </si>
  <si>
    <t>Conference Name &amp; Location:</t>
  </si>
  <si>
    <t>Please print, sign, and give to administrator for approval.                                                                                 By signing I certify that the above information is accurate and true.</t>
  </si>
  <si>
    <t>By signing I certify that the above information is accurate and true.</t>
  </si>
  <si>
    <t>Start</t>
  </si>
  <si>
    <t>End</t>
  </si>
  <si>
    <t>Mileage Expenses</t>
  </si>
  <si>
    <t>Total Per Diem</t>
  </si>
  <si>
    <t>Total</t>
  </si>
  <si>
    <t>None</t>
  </si>
  <si>
    <t>District Vehicle Available?</t>
  </si>
  <si>
    <t>to schedule a district vehicle for your trip)</t>
  </si>
  <si>
    <t>After this form is signed by the Authorizing Admin, turn it into your building secretary so a purchase requisition can be created.</t>
  </si>
  <si>
    <t>and enter round trip total miles here.</t>
  </si>
  <si>
    <t>If using "Other" attached Google Map showing mileage</t>
  </si>
  <si>
    <t>Attach Conference Agenda/Schedule</t>
  </si>
  <si>
    <t>(Contact  Nate Marshall @ Ext 4503 or 541-404-1044</t>
  </si>
  <si>
    <t>If you have questions: Please contact Denese Hale or Nicole Leighton in the Business Office.</t>
  </si>
  <si>
    <r>
      <t xml:space="preserve">Mileage reimbursement is $0.655 per mile if a district vehicle was not available.    There will be </t>
    </r>
    <r>
      <rPr>
        <b/>
        <u/>
        <sz val="12"/>
        <color theme="0"/>
        <rFont val="Arial"/>
        <family val="2"/>
      </rPr>
      <t>NO</t>
    </r>
    <r>
      <rPr>
        <sz val="12"/>
        <color theme="0"/>
        <rFont val="Arial"/>
        <family val="2"/>
      </rPr>
      <t xml:space="preserve"> Reimbursment if a district vehicle was available and you choose not to use 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</si>
</sst>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"/>
    <numFmt numFmtId="165" formatCode="ddd&quot;, &quot;mmmm&quot; &quot;d&quot;, &quot;yyyy"/>
    <numFmt numFmtId="166" formatCode="&quot;$&quot;#,##0.00"/>
    <numFmt numFmtId="167" formatCode="m/d/yy;@"/>
  </numFmts>
  <fonts count="28" x14ac:knownFonts="1">
    <font>
      <sz val="10"/>
      <color rgb="FF000000"/>
      <name val="Arial"/>
    </font>
    <font>
      <sz val="10"/>
      <name val="Arial"/>
      <family val="2"/>
    </font>
    <font>
      <sz val="14"/>
      <name val="Merriweather"/>
    </font>
    <font>
      <sz val="14"/>
      <name val="Arial"/>
      <family val="2"/>
    </font>
    <font>
      <sz val="14"/>
      <name val="Arial"/>
      <family val="2"/>
    </font>
    <font>
      <sz val="11"/>
      <color rgb="FF000000"/>
      <name val="Inconsolata"/>
      <family val="3"/>
    </font>
    <font>
      <sz val="10"/>
      <color rgb="FF000000"/>
      <name val="Arial"/>
      <family val="2"/>
    </font>
    <font>
      <b/>
      <sz val="36"/>
      <name val="Arial"/>
      <family val="2"/>
    </font>
    <font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b/>
      <sz val="16"/>
      <color rgb="FFFF0000"/>
      <name val="Arial"/>
      <family val="2"/>
    </font>
    <font>
      <sz val="16"/>
      <name val="Arial"/>
      <family val="2"/>
    </font>
    <font>
      <b/>
      <sz val="16"/>
      <color rgb="FFFFFFFF"/>
      <name val="Arial"/>
      <family val="2"/>
    </font>
    <font>
      <sz val="36"/>
      <color rgb="FF00000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22"/>
      <color theme="0"/>
      <name val="Arial"/>
      <family val="2"/>
    </font>
    <font>
      <sz val="22"/>
      <color theme="0"/>
      <name val="Arial"/>
      <family val="2"/>
    </font>
    <font>
      <b/>
      <sz val="14"/>
      <name val="Arial"/>
      <family val="2"/>
    </font>
    <font>
      <sz val="12"/>
      <color rgb="FF00000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Segoe UI"/>
      <family val="2"/>
    </font>
    <font>
      <b/>
      <u/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8F0FE"/>
        <bgColor rgb="FFE8F0FE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5B95F9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horizontal="center"/>
    </xf>
    <xf numFmtId="44" fontId="1" fillId="0" borderId="0" xfId="0" applyNumberFormat="1" applyFont="1"/>
    <xf numFmtId="166" fontId="4" fillId="0" borderId="9" xfId="0" applyNumberFormat="1" applyFont="1" applyBorder="1"/>
    <xf numFmtId="166" fontId="3" fillId="0" borderId="0" xfId="0" applyNumberFormat="1" applyFont="1" applyAlignment="1">
      <alignment horizontal="right"/>
    </xf>
    <xf numFmtId="0" fontId="5" fillId="2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3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2" borderId="0" xfId="0" applyFont="1" applyFill="1"/>
    <xf numFmtId="0" fontId="13" fillId="2" borderId="0" xfId="0" applyFont="1" applyFill="1"/>
    <xf numFmtId="44" fontId="13" fillId="2" borderId="0" xfId="0" applyNumberFormat="1" applyFont="1" applyFill="1"/>
    <xf numFmtId="44" fontId="13" fillId="0" borderId="0" xfId="0" applyNumberFormat="1" applyFont="1"/>
    <xf numFmtId="44" fontId="13" fillId="3" borderId="5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44" fontId="10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wrapText="1"/>
    </xf>
    <xf numFmtId="165" fontId="13" fillId="0" borderId="0" xfId="0" applyNumberFormat="1" applyFont="1" applyAlignment="1">
      <alignment wrapText="1"/>
    </xf>
    <xf numFmtId="0" fontId="10" fillId="0" borderId="0" xfId="0" applyFont="1" applyAlignment="1">
      <alignment horizontal="left" vertical="center"/>
    </xf>
    <xf numFmtId="166" fontId="13" fillId="2" borderId="5" xfId="0" applyNumberFormat="1" applyFont="1" applyFill="1" applyBorder="1"/>
    <xf numFmtId="166" fontId="13" fillId="4" borderId="5" xfId="0" applyNumberFormat="1" applyFont="1" applyFill="1" applyBorder="1"/>
    <xf numFmtId="44" fontId="13" fillId="5" borderId="0" xfId="0" applyNumberFormat="1" applyFont="1" applyFill="1"/>
    <xf numFmtId="166" fontId="13" fillId="5" borderId="0" xfId="0" applyNumberFormat="1" applyFont="1" applyFill="1"/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166" fontId="13" fillId="6" borderId="5" xfId="0" applyNumberFormat="1" applyFont="1" applyFill="1" applyBorder="1"/>
    <xf numFmtId="44" fontId="13" fillId="0" borderId="0" xfId="0" applyNumberFormat="1" applyFont="1" applyAlignment="1">
      <alignment horizontal="center" vertical="center"/>
    </xf>
    <xf numFmtId="0" fontId="13" fillId="7" borderId="1" xfId="0" applyFont="1" applyFill="1" applyBorder="1"/>
    <xf numFmtId="44" fontId="13" fillId="7" borderId="1" xfId="0" applyNumberFormat="1" applyFont="1" applyFill="1" applyBorder="1" applyAlignment="1">
      <alignment horizontal="center" wrapText="1"/>
    </xf>
    <xf numFmtId="44" fontId="13" fillId="2" borderId="0" xfId="0" applyNumberFormat="1" applyFont="1" applyFill="1" applyAlignment="1">
      <alignment horizontal="center" vertical="center"/>
    </xf>
    <xf numFmtId="0" fontId="15" fillId="0" borderId="0" xfId="0" applyFont="1"/>
    <xf numFmtId="0" fontId="16" fillId="8" borderId="0" xfId="0" applyFont="1" applyFill="1" applyAlignment="1">
      <alignment horizontal="right" vertical="center"/>
    </xf>
    <xf numFmtId="0" fontId="20" fillId="2" borderId="0" xfId="0" applyFont="1" applyFill="1"/>
    <xf numFmtId="0" fontId="3" fillId="2" borderId="0" xfId="0" applyFont="1" applyFill="1"/>
    <xf numFmtId="44" fontId="3" fillId="2" borderId="5" xfId="0" applyNumberFormat="1" applyFont="1" applyFill="1" applyBorder="1"/>
    <xf numFmtId="44" fontId="3" fillId="2" borderId="0" xfId="0" applyNumberFormat="1" applyFont="1" applyFill="1"/>
    <xf numFmtId="0" fontId="8" fillId="0" borderId="0" xfId="0" applyFont="1"/>
    <xf numFmtId="44" fontId="3" fillId="3" borderId="5" xfId="0" applyNumberFormat="1" applyFont="1" applyFill="1" applyBorder="1"/>
    <xf numFmtId="44" fontId="3" fillId="2" borderId="5" xfId="0" applyNumberFormat="1" applyFont="1" applyFill="1" applyBorder="1" applyAlignment="1">
      <alignment horizontal="right"/>
    </xf>
    <xf numFmtId="44" fontId="3" fillId="2" borderId="6" xfId="0" applyNumberFormat="1" applyFont="1" applyFill="1" applyBorder="1" applyAlignment="1">
      <alignment horizontal="right"/>
    </xf>
    <xf numFmtId="44" fontId="3" fillId="3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8" fillId="0" borderId="0" xfId="0" applyFont="1" applyAlignment="1">
      <alignment horizontal="right"/>
    </xf>
    <xf numFmtId="0" fontId="21" fillId="0" borderId="0" xfId="0" quotePrefix="1" applyFont="1"/>
    <xf numFmtId="0" fontId="21" fillId="0" borderId="0" xfId="0" applyFont="1"/>
    <xf numFmtId="43" fontId="11" fillId="0" borderId="0" xfId="0" applyNumberFormat="1" applyFont="1"/>
    <xf numFmtId="0" fontId="3" fillId="10" borderId="0" xfId="0" applyFont="1" applyFill="1"/>
    <xf numFmtId="167" fontId="9" fillId="0" borderId="12" xfId="0" applyNumberFormat="1" applyFont="1" applyBorder="1" applyAlignment="1" applyProtection="1">
      <alignment horizontal="center"/>
      <protection locked="0"/>
    </xf>
    <xf numFmtId="44" fontId="13" fillId="2" borderId="5" xfId="0" applyNumberFormat="1" applyFont="1" applyFill="1" applyBorder="1" applyAlignment="1" applyProtection="1">
      <alignment horizontal="right"/>
      <protection locked="0"/>
    </xf>
    <xf numFmtId="44" fontId="13" fillId="3" borderId="5" xfId="0" applyNumberFormat="1" applyFont="1" applyFill="1" applyBorder="1" applyAlignment="1" applyProtection="1">
      <alignment horizontal="right"/>
      <protection locked="0"/>
    </xf>
    <xf numFmtId="44" fontId="13" fillId="2" borderId="5" xfId="0" applyNumberFormat="1" applyFont="1" applyFill="1" applyBorder="1" applyProtection="1">
      <protection locked="0"/>
    </xf>
    <xf numFmtId="44" fontId="13" fillId="4" borderId="5" xfId="0" applyNumberFormat="1" applyFont="1" applyFill="1" applyBorder="1" applyProtection="1">
      <protection locked="0"/>
    </xf>
    <xf numFmtId="167" fontId="11" fillId="0" borderId="0" xfId="0" applyNumberFormat="1" applyFont="1"/>
    <xf numFmtId="0" fontId="8" fillId="0" borderId="0" xfId="0" applyFont="1" applyAlignment="1">
      <alignment horizontal="left"/>
    </xf>
    <xf numFmtId="43" fontId="3" fillId="0" borderId="5" xfId="1" applyFont="1" applyFill="1" applyBorder="1" applyAlignment="1" applyProtection="1">
      <alignment horizontal="right"/>
      <protection locked="0"/>
    </xf>
    <xf numFmtId="0" fontId="24" fillId="0" borderId="0" xfId="0" applyFont="1"/>
    <xf numFmtId="0" fontId="25" fillId="0" borderId="0" xfId="0" applyFont="1" applyAlignment="1">
      <alignment horizontal="left"/>
    </xf>
    <xf numFmtId="0" fontId="13" fillId="7" borderId="1" xfId="0" applyFont="1" applyFill="1" applyBorder="1" applyAlignment="1">
      <alignment horizontal="right"/>
    </xf>
    <xf numFmtId="44" fontId="13" fillId="7" borderId="1" xfId="0" applyNumberFormat="1" applyFont="1" applyFill="1" applyBorder="1" applyAlignment="1">
      <alignment horizontal="left" wrapText="1"/>
    </xf>
    <xf numFmtId="44" fontId="13" fillId="3" borderId="5" xfId="0" applyNumberFormat="1" applyFont="1" applyFill="1" applyBorder="1" applyProtection="1">
      <protection locked="0"/>
    </xf>
    <xf numFmtId="165" fontId="13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/>
    </xf>
    <xf numFmtId="44" fontId="3" fillId="12" borderId="5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1" fillId="0" borderId="0" xfId="0" applyFont="1"/>
    <xf numFmtId="44" fontId="13" fillId="7" borderId="0" xfId="0" applyNumberFormat="1" applyFont="1" applyFill="1" applyAlignment="1">
      <alignment horizontal="center" wrapText="1"/>
    </xf>
    <xf numFmtId="44" fontId="13" fillId="7" borderId="1" xfId="0" applyNumberFormat="1" applyFont="1" applyFill="1" applyBorder="1" applyAlignment="1">
      <alignment horizontal="center" wrapText="1"/>
    </xf>
    <xf numFmtId="0" fontId="13" fillId="0" borderId="1" xfId="0" applyFont="1" applyBorder="1"/>
    <xf numFmtId="0" fontId="23" fillId="0" borderId="0" xfId="0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9" fillId="5" borderId="0" xfId="0" applyFont="1" applyFill="1" applyAlignment="1">
      <alignment horizontal="right" wrapText="1"/>
    </xf>
    <xf numFmtId="0" fontId="18" fillId="8" borderId="0" xfId="0" applyFont="1" applyFill="1" applyAlignment="1">
      <alignment horizontal="center" vertical="center"/>
    </xf>
    <xf numFmtId="0" fontId="19" fillId="9" borderId="0" xfId="0" applyFont="1" applyFill="1"/>
    <xf numFmtId="0" fontId="13" fillId="7" borderId="0" xfId="0" applyFont="1" applyFill="1" applyAlignment="1">
      <alignment horizontal="center" wrapText="1"/>
    </xf>
    <xf numFmtId="0" fontId="13" fillId="7" borderId="1" xfId="0" applyFont="1" applyFill="1" applyBorder="1"/>
    <xf numFmtId="0" fontId="17" fillId="8" borderId="0" xfId="0" applyFont="1" applyFill="1" applyAlignment="1">
      <alignment horizontal="left" vertical="center" wrapText="1"/>
    </xf>
    <xf numFmtId="0" fontId="17" fillId="9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/>
    </xf>
    <xf numFmtId="0" fontId="11" fillId="0" borderId="4" xfId="0" applyFont="1" applyBorder="1"/>
    <xf numFmtId="0" fontId="10" fillId="3" borderId="2" xfId="0" applyFont="1" applyFill="1" applyBorder="1"/>
    <xf numFmtId="0" fontId="13" fillId="3" borderId="3" xfId="0" applyFont="1" applyFill="1" applyBorder="1"/>
    <xf numFmtId="0" fontId="13" fillId="3" borderId="4" xfId="0" applyFont="1" applyFill="1" applyBorder="1"/>
    <xf numFmtId="0" fontId="10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0" fillId="0" borderId="0" xfId="0" applyFont="1" applyAlignment="1">
      <alignment horizontal="right"/>
    </xf>
    <xf numFmtId="0" fontId="9" fillId="0" borderId="1" xfId="0" applyFont="1" applyBorder="1" applyAlignment="1" applyProtection="1">
      <alignment horizontal="center"/>
      <protection locked="0"/>
    </xf>
    <xf numFmtId="0" fontId="13" fillId="0" borderId="1" xfId="0" applyFont="1" applyBorder="1" applyProtection="1">
      <protection locked="0"/>
    </xf>
    <xf numFmtId="0" fontId="20" fillId="2" borderId="2" xfId="0" applyFont="1" applyFill="1" applyBorder="1" applyAlignment="1">
      <alignment horizontal="right"/>
    </xf>
    <xf numFmtId="0" fontId="20" fillId="2" borderId="3" xfId="0" applyFont="1" applyFill="1" applyBorder="1" applyAlignment="1">
      <alignment horizontal="right"/>
    </xf>
    <xf numFmtId="0" fontId="20" fillId="2" borderId="4" xfId="0" applyFont="1" applyFill="1" applyBorder="1" applyAlignment="1">
      <alignment horizontal="right"/>
    </xf>
    <xf numFmtId="0" fontId="3" fillId="10" borderId="0" xfId="0" applyFont="1" applyFill="1"/>
    <xf numFmtId="0" fontId="8" fillId="11" borderId="0" xfId="0" applyFont="1" applyFill="1"/>
    <xf numFmtId="0" fontId="22" fillId="8" borderId="0" xfId="0" applyFont="1" applyFill="1" applyAlignment="1">
      <alignment horizontal="left" vertical="center" wrapText="1"/>
    </xf>
    <xf numFmtId="0" fontId="22" fillId="9" borderId="0" xfId="0" applyFont="1" applyFill="1"/>
    <xf numFmtId="0" fontId="11" fillId="2" borderId="0" xfId="0" applyFont="1" applyFill="1" applyAlignment="1">
      <alignment horizontal="left"/>
    </xf>
    <xf numFmtId="0" fontId="20" fillId="12" borderId="2" xfId="0" applyFont="1" applyFill="1" applyBorder="1"/>
    <xf numFmtId="0" fontId="3" fillId="12" borderId="3" xfId="0" applyFont="1" applyFill="1" applyBorder="1"/>
    <xf numFmtId="0" fontId="3" fillId="12" borderId="4" xfId="0" applyFont="1" applyFill="1" applyBorder="1"/>
    <xf numFmtId="0" fontId="13" fillId="0" borderId="12" xfId="0" applyFont="1" applyBorder="1" applyAlignment="1" applyProtection="1">
      <alignment horizontal="center"/>
      <protection locked="0"/>
    </xf>
    <xf numFmtId="0" fontId="20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0" fillId="3" borderId="2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7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top"/>
    </xf>
    <xf numFmtId="14" fontId="3" fillId="0" borderId="10" xfId="0" applyNumberFormat="1" applyFont="1" applyBorder="1"/>
    <xf numFmtId="0" fontId="1" fillId="0" borderId="11" xfId="0" applyFont="1" applyBorder="1"/>
    <xf numFmtId="0" fontId="3" fillId="0" borderId="7" xfId="0" applyFont="1" applyBorder="1"/>
    <xf numFmtId="0" fontId="1" fillId="0" borderId="8" xfId="0" applyFont="1" applyBorder="1"/>
    <xf numFmtId="0" fontId="3" fillId="0" borderId="8" xfId="0" applyFont="1" applyBorder="1"/>
    <xf numFmtId="0" fontId="3" fillId="0" borderId="10" xfId="0" applyFont="1" applyBorder="1"/>
  </cellXfs>
  <cellStyles count="2">
    <cellStyle name="Comma" xfId="1" builtinId="3"/>
    <cellStyle name="Normal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Sheet3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3</xdr:col>
      <xdr:colOff>514350</xdr:colOff>
      <xdr:row>4</xdr:row>
      <xdr:rowOff>250976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42875"/>
          <a:ext cx="3667125" cy="114061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6</xdr:row>
          <xdr:rowOff>85725</xdr:rowOff>
        </xdr:from>
        <xdr:to>
          <xdr:col>8</xdr:col>
          <xdr:colOff>438150</xdr:colOff>
          <xdr:row>6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685800</xdr:colOff>
          <xdr:row>6</xdr:row>
          <xdr:rowOff>76200</xdr:rowOff>
        </xdr:from>
        <xdr:to>
          <xdr:col>8</xdr:col>
          <xdr:colOff>1104900</xdr:colOff>
          <xdr:row>6</xdr:row>
          <xdr:rowOff>314325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38100</xdr:colOff>
      <xdr:row>12</xdr:row>
      <xdr:rowOff>133350</xdr:rowOff>
    </xdr:from>
    <xdr:to>
      <xdr:col>10</xdr:col>
      <xdr:colOff>0</xdr:colOff>
      <xdr:row>13</xdr:row>
      <xdr:rowOff>28575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 flipV="1">
          <a:off x="9239250" y="3952875"/>
          <a:ext cx="83820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428625</xdr:colOff>
      <xdr:row>19</xdr:row>
      <xdr:rowOff>9525</xdr:rowOff>
    </xdr:from>
    <xdr:to>
      <xdr:col>14</xdr:col>
      <xdr:colOff>933450</xdr:colOff>
      <xdr:row>19</xdr:row>
      <xdr:rowOff>295275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629775" y="6153150"/>
          <a:ext cx="51911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solidFill>
                <a:schemeClr val="bg1"/>
              </a:solidFill>
            </a:rPr>
            <a:t>Per Diem Payment</a:t>
          </a:r>
          <a:r>
            <a:rPr lang="en-US" sz="1400" baseline="0">
              <a:solidFill>
                <a:schemeClr val="bg1"/>
              </a:solidFill>
            </a:rPr>
            <a:t> </a:t>
          </a:r>
          <a:r>
            <a:rPr lang="en-US" sz="1400">
              <a:solidFill>
                <a:schemeClr val="bg1"/>
              </a:solidFill>
            </a:rPr>
            <a:t>Schedule</a:t>
          </a:r>
        </a:p>
      </xdr:txBody>
    </xdr:sp>
    <xdr:clientData/>
  </xdr:twoCellAnchor>
  <xdr:twoCellAnchor>
    <xdr:from>
      <xdr:col>9</xdr:col>
      <xdr:colOff>409575</xdr:colOff>
      <xdr:row>19</xdr:row>
      <xdr:rowOff>285749</xdr:rowOff>
    </xdr:from>
    <xdr:to>
      <xdr:col>11</xdr:col>
      <xdr:colOff>676275</xdr:colOff>
      <xdr:row>19</xdr:row>
      <xdr:rowOff>1285874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610725" y="6429374"/>
          <a:ext cx="2352675" cy="1000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u="sng">
              <a:solidFill>
                <a:schemeClr val="bg1"/>
              </a:solidFill>
            </a:rPr>
            <a:t>Departure Time</a:t>
          </a:r>
          <a:r>
            <a:rPr lang="en-US" sz="1200" u="sng" baseline="0">
              <a:solidFill>
                <a:schemeClr val="bg1"/>
              </a:solidFill>
            </a:rPr>
            <a:t> From District</a:t>
          </a:r>
          <a:endParaRPr lang="en-US" sz="1200" u="sng">
            <a:solidFill>
              <a:schemeClr val="bg1"/>
            </a:solidFill>
          </a:endParaRPr>
        </a:p>
        <a:p>
          <a:r>
            <a:rPr lang="en-US" sz="1200">
              <a:solidFill>
                <a:schemeClr val="bg1"/>
              </a:solidFill>
            </a:rPr>
            <a:t>Prior to 6:00 AM</a:t>
          </a:r>
          <a:r>
            <a:rPr lang="en-US" sz="1200" baseline="0">
              <a:solidFill>
                <a:schemeClr val="bg1"/>
              </a:solidFill>
            </a:rPr>
            <a:t> - All Meals</a:t>
          </a:r>
        </a:p>
        <a:p>
          <a:r>
            <a:rPr lang="en-US" sz="1200" baseline="0">
              <a:solidFill>
                <a:schemeClr val="bg1"/>
              </a:solidFill>
            </a:rPr>
            <a:t>Prior to 12:00 PM - Lunch &amp; Dinner</a:t>
          </a:r>
        </a:p>
        <a:p>
          <a:r>
            <a:rPr lang="en-US" sz="1200" baseline="0">
              <a:solidFill>
                <a:schemeClr val="bg1"/>
              </a:solidFill>
            </a:rPr>
            <a:t>Prior to 6:00 PM Dinner Only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19050</xdr:colOff>
      <xdr:row>19</xdr:row>
      <xdr:rowOff>304800</xdr:rowOff>
    </xdr:from>
    <xdr:to>
      <xdr:col>14</xdr:col>
      <xdr:colOff>838200</xdr:colOff>
      <xdr:row>19</xdr:row>
      <xdr:rowOff>1323975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182475" y="6448425"/>
          <a:ext cx="2543175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u="sng">
              <a:solidFill>
                <a:schemeClr val="bg1"/>
              </a:solidFill>
            </a:rPr>
            <a:t>Retun Times to District</a:t>
          </a:r>
        </a:p>
        <a:p>
          <a:r>
            <a:rPr lang="en-US" sz="1200">
              <a:solidFill>
                <a:schemeClr val="bg1"/>
              </a:solidFill>
            </a:rPr>
            <a:t>Before 12:00 PM</a:t>
          </a:r>
          <a:r>
            <a:rPr lang="en-US" sz="1200" baseline="0">
              <a:solidFill>
                <a:schemeClr val="bg1"/>
              </a:solidFill>
            </a:rPr>
            <a:t> - Breakfast</a:t>
          </a:r>
        </a:p>
        <a:p>
          <a:r>
            <a:rPr lang="en-US" sz="1200" baseline="0">
              <a:solidFill>
                <a:schemeClr val="bg1"/>
              </a:solidFill>
            </a:rPr>
            <a:t>Before   6:00 PM - Breakfast &amp; Lunch</a:t>
          </a:r>
        </a:p>
        <a:p>
          <a:r>
            <a:rPr lang="en-US" sz="1200" baseline="0">
              <a:solidFill>
                <a:schemeClr val="bg1"/>
              </a:solidFill>
            </a:rPr>
            <a:t>After 6:00 PM - All Meals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17:P17" headerRowCount="0">
  <tableColumns count="1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</tableColumns>
  <tableStyleInfo name="Sheet3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fitToPage="1"/>
  </sheetPr>
  <dimension ref="A1:AA63"/>
  <sheetViews>
    <sheetView tabSelected="1" workbookViewId="0">
      <selection activeCell="D7" sqref="D7:F7"/>
    </sheetView>
  </sheetViews>
  <sheetFormatPr defaultColWidth="12.5703125" defaultRowHeight="15.75" customHeight="1" x14ac:dyDescent="0.3"/>
  <cols>
    <col min="1" max="1" width="23" style="9" customWidth="1"/>
    <col min="2" max="2" width="13.140625" style="9" customWidth="1"/>
    <col min="3" max="3" width="12.7109375" style="9" bestFit="1" customWidth="1"/>
    <col min="4" max="4" width="13.140625" style="9" customWidth="1"/>
    <col min="5" max="5" width="12.7109375" style="9" bestFit="1" customWidth="1"/>
    <col min="6" max="6" width="13.140625" style="9" customWidth="1"/>
    <col min="7" max="7" width="18" style="9" bestFit="1" customWidth="1"/>
    <col min="8" max="8" width="13.140625" style="9" customWidth="1"/>
    <col min="9" max="9" width="19" style="9" bestFit="1" customWidth="1"/>
    <col min="10" max="10" width="13.140625" style="9" customWidth="1"/>
    <col min="11" max="11" width="18.140625" style="9" customWidth="1"/>
    <col min="12" max="12" width="13.140625" style="9" customWidth="1"/>
    <col min="13" max="13" width="12.7109375" style="9" bestFit="1" customWidth="1"/>
    <col min="14" max="14" width="13.140625" style="9" customWidth="1"/>
    <col min="15" max="15" width="14.140625" style="9" customWidth="1"/>
    <col min="16" max="16" width="6.42578125" style="9" customWidth="1"/>
    <col min="17" max="17" width="24.140625" style="9" bestFit="1" customWidth="1"/>
    <col min="18" max="16384" width="12.5703125" style="9"/>
  </cols>
  <sheetData>
    <row r="1" spans="1:27" ht="20.25" x14ac:dyDescent="0.3">
      <c r="A1" s="6"/>
      <c r="B1" s="6"/>
      <c r="C1" s="6"/>
      <c r="D1" s="6"/>
      <c r="E1" s="6"/>
      <c r="F1" s="6"/>
      <c r="G1" s="7"/>
      <c r="H1" s="6"/>
      <c r="I1" s="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0.25" customHeight="1" x14ac:dyDescent="0.55000000000000004">
      <c r="A2" s="10"/>
      <c r="C2" s="39"/>
      <c r="D2" s="39"/>
      <c r="E2" s="39"/>
      <c r="F2" s="39"/>
      <c r="G2" s="39"/>
      <c r="H2" s="39"/>
      <c r="I2" s="39"/>
      <c r="J2" s="39"/>
      <c r="K2" s="39"/>
      <c r="M2" s="39"/>
      <c r="N2" s="39"/>
      <c r="O2" s="39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25" customHeight="1" x14ac:dyDescent="0.55000000000000004">
      <c r="A3" s="10"/>
      <c r="B3" s="39"/>
      <c r="C3" s="39"/>
      <c r="D3" s="39"/>
      <c r="E3" s="39"/>
      <c r="F3" s="118" t="s">
        <v>38</v>
      </c>
      <c r="G3" s="118"/>
      <c r="H3" s="118"/>
      <c r="I3" s="118"/>
      <c r="J3" s="118"/>
      <c r="K3" s="118"/>
      <c r="L3" s="118"/>
      <c r="M3" s="118"/>
      <c r="N3" s="118"/>
      <c r="O3" s="11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20.25" customHeight="1" x14ac:dyDescent="0.55000000000000004">
      <c r="A4" s="10"/>
      <c r="B4" s="39"/>
      <c r="C4" s="39"/>
      <c r="D4" s="39"/>
      <c r="E4" s="39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6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20.25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30" customHeight="1" thickBot="1" x14ac:dyDescent="0.35">
      <c r="A6" s="13"/>
      <c r="B6" s="97" t="s">
        <v>0</v>
      </c>
      <c r="C6" s="73"/>
      <c r="D6" s="98"/>
      <c r="E6" s="99"/>
      <c r="F6" s="99"/>
      <c r="I6" s="14" t="s">
        <v>50</v>
      </c>
      <c r="J6" s="111"/>
      <c r="K6" s="111"/>
      <c r="L6" s="111"/>
      <c r="M6" s="111"/>
      <c r="N6" s="111"/>
      <c r="O6" s="111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30" customHeight="1" thickTop="1" thickBot="1" x14ac:dyDescent="0.35">
      <c r="A7" s="13"/>
      <c r="B7"/>
      <c r="C7" s="14" t="s">
        <v>1</v>
      </c>
      <c r="D7" s="98"/>
      <c r="E7" s="99"/>
      <c r="F7" s="99"/>
      <c r="G7" s="64" t="s">
        <v>59</v>
      </c>
      <c r="H7"/>
      <c r="I7"/>
      <c r="J7" s="119" t="s">
        <v>64</v>
      </c>
      <c r="K7" s="119"/>
      <c r="L7" s="119"/>
      <c r="M7" s="119"/>
      <c r="N7" s="119"/>
      <c r="O7" s="119"/>
      <c r="P7" s="12"/>
      <c r="Q7"/>
      <c r="R7"/>
      <c r="S7"/>
      <c r="T7"/>
      <c r="U7"/>
      <c r="V7"/>
      <c r="W7"/>
      <c r="X7"/>
      <c r="Y7"/>
      <c r="Z7"/>
      <c r="AA7" s="8"/>
    </row>
    <row r="8" spans="1:27" ht="21.75" thickTop="1" thickBot="1" x14ac:dyDescent="0.35">
      <c r="A8" s="10"/>
      <c r="B8" s="10"/>
      <c r="C8" s="6"/>
      <c r="D8" s="6"/>
      <c r="E8" s="6"/>
      <c r="F8" s="6"/>
      <c r="G8" s="65" t="s">
        <v>65</v>
      </c>
      <c r="H8" s="6"/>
      <c r="I8" s="6"/>
      <c r="J8" s="6"/>
      <c r="K8" s="14" t="s">
        <v>48</v>
      </c>
      <c r="L8" s="56"/>
      <c r="N8" s="14" t="s">
        <v>49</v>
      </c>
      <c r="O8" s="56"/>
      <c r="P8" s="12"/>
      <c r="Q8"/>
      <c r="R8"/>
      <c r="S8"/>
      <c r="T8"/>
      <c r="U8"/>
      <c r="V8"/>
      <c r="W8"/>
      <c r="X8"/>
      <c r="Y8"/>
      <c r="Z8"/>
      <c r="AA8" s="6"/>
    </row>
    <row r="9" spans="1:27" ht="21" thickTop="1" x14ac:dyDescent="0.3">
      <c r="A9" s="6"/>
      <c r="B9" s="6"/>
      <c r="C9" s="6"/>
      <c r="D9" s="6"/>
      <c r="E9" s="6"/>
      <c r="F9" s="6"/>
      <c r="G9" s="65" t="s">
        <v>60</v>
      </c>
      <c r="H9" s="6"/>
      <c r="I9" s="6"/>
      <c r="J9" s="8"/>
      <c r="L9" s="6"/>
      <c r="M9" s="6"/>
      <c r="N9" s="6"/>
      <c r="O9" s="6"/>
      <c r="P9" s="12"/>
      <c r="Q9"/>
      <c r="R9"/>
      <c r="S9"/>
      <c r="T9"/>
      <c r="U9"/>
      <c r="V9"/>
      <c r="W9"/>
      <c r="X9"/>
      <c r="Y9"/>
      <c r="Z9"/>
      <c r="AA9" s="6"/>
    </row>
    <row r="10" spans="1:27" ht="60.75" customHeight="1" thickBot="1" x14ac:dyDescent="0.4">
      <c r="A10" s="40"/>
      <c r="B10" s="40"/>
      <c r="C10" s="40"/>
      <c r="D10" s="40"/>
      <c r="E10" s="80" t="s">
        <v>55</v>
      </c>
      <c r="F10" s="81"/>
      <c r="G10" s="81"/>
      <c r="H10" s="81"/>
      <c r="I10" s="81"/>
      <c r="J10" s="81"/>
      <c r="K10" s="105" t="s">
        <v>67</v>
      </c>
      <c r="L10" s="106"/>
      <c r="M10" s="106"/>
      <c r="N10" s="106"/>
      <c r="O10" s="106"/>
      <c r="P10" s="6"/>
      <c r="Q10"/>
      <c r="R10"/>
      <c r="S10"/>
      <c r="T10"/>
      <c r="U10"/>
      <c r="V10"/>
      <c r="W10"/>
      <c r="X10"/>
      <c r="Y10"/>
      <c r="Z10"/>
      <c r="AA10" s="6"/>
    </row>
    <row r="11" spans="1:27" s="45" customFormat="1" ht="18.75" thickBot="1" x14ac:dyDescent="0.3">
      <c r="A11" s="50" t="s">
        <v>3</v>
      </c>
      <c r="E11" s="112" t="s">
        <v>39</v>
      </c>
      <c r="F11" s="113"/>
      <c r="G11" s="114"/>
      <c r="H11" s="43" t="s">
        <v>39</v>
      </c>
      <c r="I11" s="47">
        <f>VLOOKUP(E11,dvu,2,FALSE)</f>
        <v>0</v>
      </c>
      <c r="J11" s="48"/>
      <c r="K11" s="42" t="s">
        <v>46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5" customFormat="1" ht="18.75" customHeight="1" thickBot="1" x14ac:dyDescent="0.3">
      <c r="A12" s="62" t="s">
        <v>40</v>
      </c>
      <c r="B12" s="42"/>
      <c r="C12" s="42"/>
      <c r="E12" s="115" t="s">
        <v>44</v>
      </c>
      <c r="F12" s="116"/>
      <c r="G12" s="117"/>
      <c r="H12" s="46" t="s">
        <v>44</v>
      </c>
      <c r="I12" s="49">
        <f>VLOOKUP(E12,dva,2,FALSE)</f>
        <v>0</v>
      </c>
      <c r="J12" s="48"/>
      <c r="K12" s="45" t="s">
        <v>47</v>
      </c>
      <c r="L12" s="42"/>
      <c r="M12" s="42"/>
      <c r="N12" s="42"/>
      <c r="O12" s="42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5" customFormat="1" ht="18.75" thickBot="1" x14ac:dyDescent="0.3">
      <c r="A13" s="62" t="s">
        <v>41</v>
      </c>
      <c r="B13" s="42"/>
      <c r="C13" s="42"/>
      <c r="D13" s="51"/>
      <c r="E13" s="100" t="s">
        <v>45</v>
      </c>
      <c r="F13" s="101"/>
      <c r="G13" s="101"/>
      <c r="H13" s="102"/>
      <c r="I13" s="63"/>
      <c r="J13" s="48"/>
      <c r="K13" s="103" t="s">
        <v>63</v>
      </c>
      <c r="L13" s="104"/>
      <c r="M13" s="104"/>
      <c r="N13" s="104"/>
      <c r="O13" s="10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s="45" customFormat="1" ht="21" thickBot="1" x14ac:dyDescent="0.35">
      <c r="A14" s="41"/>
      <c r="B14" s="42"/>
      <c r="C14" s="42"/>
      <c r="D14" s="42"/>
      <c r="E14" s="108" t="s">
        <v>4</v>
      </c>
      <c r="F14" s="109"/>
      <c r="G14" s="109"/>
      <c r="H14" s="110"/>
      <c r="I14" s="71">
        <f>SUM(I11:I12)</f>
        <v>0</v>
      </c>
      <c r="J14" s="48"/>
      <c r="K14" s="55" t="s">
        <v>62</v>
      </c>
      <c r="L14" s="55"/>
      <c r="M14" s="55"/>
      <c r="N14" s="55"/>
      <c r="O14" s="55"/>
      <c r="P14" s="44"/>
      <c r="Q14" s="44"/>
      <c r="R14" s="44"/>
      <c r="S14" s="44"/>
      <c r="T14" s="44"/>
      <c r="U14" s="20"/>
      <c r="V14" s="44"/>
      <c r="W14" s="44"/>
      <c r="X14" s="44"/>
      <c r="Y14" s="44"/>
      <c r="Z14" s="44"/>
      <c r="AA14" s="44"/>
    </row>
    <row r="15" spans="1:27" ht="60.75" customHeight="1" thickBot="1" x14ac:dyDescent="0.4">
      <c r="A15" s="40"/>
      <c r="B15" s="40"/>
      <c r="C15" s="40"/>
      <c r="D15" s="40"/>
      <c r="E15" s="80" t="s">
        <v>5</v>
      </c>
      <c r="F15" s="81"/>
      <c r="G15" s="81"/>
      <c r="H15" s="81"/>
      <c r="I15" s="81"/>
      <c r="J15" s="81"/>
      <c r="K15" s="84" t="s">
        <v>6</v>
      </c>
      <c r="L15" s="85"/>
      <c r="M15" s="85"/>
      <c r="N15" s="85"/>
      <c r="O15" s="85"/>
      <c r="P15" s="20"/>
      <c r="Q15" s="20"/>
      <c r="R15" s="20"/>
      <c r="S15" s="20"/>
      <c r="T15" s="20"/>
      <c r="V15" s="20"/>
      <c r="W15" s="20"/>
      <c r="X15" s="20"/>
      <c r="Y15" s="20"/>
      <c r="Z15" s="20"/>
      <c r="AA15" s="20"/>
    </row>
    <row r="16" spans="1:27" ht="21" thickBot="1" x14ac:dyDescent="0.35">
      <c r="A16" s="21"/>
      <c r="B16" s="21"/>
      <c r="C16" s="21"/>
      <c r="D16" s="21"/>
      <c r="E16" s="94" t="s">
        <v>7</v>
      </c>
      <c r="F16" s="95"/>
      <c r="G16" s="96"/>
      <c r="H16" s="59" t="s">
        <v>2</v>
      </c>
      <c r="I16" s="57">
        <v>0</v>
      </c>
      <c r="J16" s="16"/>
      <c r="K16" s="107" t="s">
        <v>8</v>
      </c>
      <c r="L16" s="73"/>
      <c r="M16" s="73"/>
      <c r="N16" s="73"/>
      <c r="O16" s="73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ht="20.25" x14ac:dyDescent="0.3">
      <c r="A17" s="21"/>
      <c r="B17" s="21"/>
      <c r="C17" s="21"/>
      <c r="D17" s="21"/>
      <c r="E17" s="91" t="s">
        <v>9</v>
      </c>
      <c r="F17" s="92"/>
      <c r="G17" s="93"/>
      <c r="H17" s="68" t="s">
        <v>2</v>
      </c>
      <c r="I17" s="58">
        <v>0</v>
      </c>
      <c r="J17" s="16"/>
      <c r="K17" s="107" t="s">
        <v>10</v>
      </c>
      <c r="L17" s="73"/>
      <c r="M17" s="73"/>
      <c r="N17" s="73"/>
      <c r="O17" s="73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ht="20.25" x14ac:dyDescent="0.3">
      <c r="A18" s="23"/>
      <c r="B18" s="16"/>
      <c r="C18" s="16"/>
      <c r="D18" s="16"/>
      <c r="E18" s="94" t="s">
        <v>11</v>
      </c>
      <c r="F18" s="95"/>
      <c r="G18" s="96"/>
      <c r="H18" s="59" t="s">
        <v>2</v>
      </c>
      <c r="I18" s="57">
        <v>0</v>
      </c>
      <c r="J18" s="16"/>
      <c r="K18" s="107" t="s">
        <v>12</v>
      </c>
      <c r="L18" s="73"/>
      <c r="M18" s="73"/>
      <c r="N18" s="73"/>
      <c r="O18" s="73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21" thickBot="1" x14ac:dyDescent="0.35">
      <c r="A19" s="15"/>
      <c r="B19" s="16"/>
      <c r="C19" s="16"/>
      <c r="D19" s="16"/>
      <c r="E19" s="91" t="s">
        <v>4</v>
      </c>
      <c r="F19" s="92"/>
      <c r="G19" s="92"/>
      <c r="H19" s="93"/>
      <c r="I19" s="19">
        <f>SUM(I16:I18)</f>
        <v>0</v>
      </c>
      <c r="J19" s="16"/>
      <c r="K19" s="107"/>
      <c r="L19" s="73"/>
      <c r="M19" s="73"/>
      <c r="N19" s="73"/>
      <c r="O19" s="73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7" ht="106.5" customHeight="1" thickBot="1" x14ac:dyDescent="0.4">
      <c r="A20" s="40"/>
      <c r="B20" s="40"/>
      <c r="C20" s="40"/>
      <c r="D20" s="40"/>
      <c r="E20" s="80" t="s">
        <v>13</v>
      </c>
      <c r="F20" s="81"/>
      <c r="G20" s="81"/>
      <c r="H20" s="81"/>
      <c r="I20" s="81"/>
      <c r="J20" s="81"/>
      <c r="K20" s="105"/>
      <c r="L20" s="106"/>
      <c r="M20" s="106"/>
      <c r="N20" s="106"/>
      <c r="O20" s="106"/>
      <c r="P20" s="20"/>
      <c r="Q20" s="20"/>
      <c r="R20" s="7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22.5" customHeight="1" thickBot="1" x14ac:dyDescent="0.35">
      <c r="A21" s="24"/>
      <c r="B21" s="89">
        <f>L8</f>
        <v>0</v>
      </c>
      <c r="C21" s="90"/>
      <c r="D21" s="89" t="str">
        <f>IF(O8&lt;I41," ",I41)</f>
        <v xml:space="preserve"> </v>
      </c>
      <c r="E21" s="90"/>
      <c r="F21" s="89" t="str">
        <f>IF(O8&lt;I42," ",I42)</f>
        <v xml:space="preserve"> </v>
      </c>
      <c r="G21" s="90"/>
      <c r="H21" s="89" t="str">
        <f>IF(O8&lt;I43," ",I43)</f>
        <v xml:space="preserve"> </v>
      </c>
      <c r="I21" s="90"/>
      <c r="J21" s="89" t="str">
        <f>IF(O8&lt;I44," ",I44)</f>
        <v xml:space="preserve"> </v>
      </c>
      <c r="K21" s="90"/>
      <c r="L21" s="89" t="str">
        <f>IF(O8&lt;I45," ",I45)</f>
        <v xml:space="preserve"> </v>
      </c>
      <c r="M21" s="90"/>
      <c r="N21" s="89" t="str">
        <f>IF(O8&lt;I46," ",I46)</f>
        <v xml:space="preserve"> </v>
      </c>
      <c r="O21" s="90"/>
      <c r="P21" s="25"/>
      <c r="Q21" s="25"/>
      <c r="R21" s="69"/>
      <c r="S21"/>
      <c r="T21" s="25"/>
      <c r="U21" s="25"/>
      <c r="V21" s="25"/>
      <c r="W21" s="25"/>
      <c r="X21" s="25"/>
      <c r="Y21" s="25"/>
      <c r="Z21" s="25"/>
      <c r="AA21" s="25"/>
    </row>
    <row r="22" spans="1:27" ht="21" thickBot="1" x14ac:dyDescent="0.35">
      <c r="A22" s="26" t="s">
        <v>14</v>
      </c>
      <c r="B22" s="59" t="s">
        <v>2</v>
      </c>
      <c r="C22" s="27">
        <f>IF(B22="Yes",13, IF(B22="No",0))</f>
        <v>0</v>
      </c>
      <c r="D22" s="60" t="s">
        <v>2</v>
      </c>
      <c r="E22" s="27">
        <f>IF(D22="Yes",13, IF(D22="No",0))</f>
        <v>0</v>
      </c>
      <c r="F22" s="59" t="s">
        <v>2</v>
      </c>
      <c r="G22" s="27">
        <f>IF(F22="Yes",13, IF(F22="No",0))</f>
        <v>0</v>
      </c>
      <c r="H22" s="60" t="s">
        <v>2</v>
      </c>
      <c r="I22" s="27">
        <f>IF(H22="Yes",13, IF(H22="No",0))</f>
        <v>0</v>
      </c>
      <c r="J22" s="59" t="s">
        <v>2</v>
      </c>
      <c r="K22" s="27">
        <f>IF(J22="Yes",13, IF(J22="No",0))</f>
        <v>0</v>
      </c>
      <c r="L22" s="60" t="s">
        <v>2</v>
      </c>
      <c r="M22" s="27">
        <f>IF(L22="Yes",13, IF(L22="No",0))</f>
        <v>0</v>
      </c>
      <c r="N22" s="59" t="s">
        <v>2</v>
      </c>
      <c r="O22" s="27">
        <f>IF(N22="Yes",13, IF(N22="No",0))</f>
        <v>0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20.25" x14ac:dyDescent="0.3">
      <c r="A23" s="26" t="s">
        <v>15</v>
      </c>
      <c r="B23" s="60" t="s">
        <v>2</v>
      </c>
      <c r="C23" s="28">
        <f>IF(B23="Yes",14, IF(B23="No",0))</f>
        <v>0</v>
      </c>
      <c r="D23" s="59" t="s">
        <v>2</v>
      </c>
      <c r="E23" s="28">
        <f>IF(D23="Yes",14, IF(D23="No",0))</f>
        <v>0</v>
      </c>
      <c r="F23" s="60" t="s">
        <v>2</v>
      </c>
      <c r="G23" s="28">
        <f>IF(F23="Yes",14, IF(F23="No",0))</f>
        <v>0</v>
      </c>
      <c r="H23" s="59" t="s">
        <v>2</v>
      </c>
      <c r="I23" s="28">
        <f>IF(H23="Yes",14, IF(H23="No",0))</f>
        <v>0</v>
      </c>
      <c r="J23" s="60" t="s">
        <v>2</v>
      </c>
      <c r="K23" s="28">
        <f>IF(J23="Yes",14, IF(J23="No",0))</f>
        <v>0</v>
      </c>
      <c r="L23" s="59" t="s">
        <v>2</v>
      </c>
      <c r="M23" s="28">
        <f>IF(L23="Yes",14, IF(L23="No",0))</f>
        <v>0</v>
      </c>
      <c r="N23" s="60" t="s">
        <v>2</v>
      </c>
      <c r="O23" s="28">
        <f>IF(N23="Yes",14, IF(N23="No",0))</f>
        <v>0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20.25" x14ac:dyDescent="0.3">
      <c r="A24" s="26" t="s">
        <v>16</v>
      </c>
      <c r="B24" s="59" t="s">
        <v>2</v>
      </c>
      <c r="C24" s="27">
        <f>IF(B24="Yes",23, IF(B24="No",0))</f>
        <v>0</v>
      </c>
      <c r="D24" s="60" t="s">
        <v>2</v>
      </c>
      <c r="E24" s="27">
        <f>IF(D24="Yes",23, IF(D24="No",0))</f>
        <v>0</v>
      </c>
      <c r="F24" s="59" t="s">
        <v>2</v>
      </c>
      <c r="G24" s="27">
        <f>IF(F24="Yes",23, IF(F24="No",0))</f>
        <v>0</v>
      </c>
      <c r="H24" s="60" t="s">
        <v>2</v>
      </c>
      <c r="I24" s="27">
        <f>IF(H24="Yes",23, IF(H24="No",0))</f>
        <v>0</v>
      </c>
      <c r="J24" s="59" t="s">
        <v>2</v>
      </c>
      <c r="K24" s="27">
        <f>IF(J24="Yes",23, IF(J24="No",0))</f>
        <v>0</v>
      </c>
      <c r="L24" s="60" t="s">
        <v>2</v>
      </c>
      <c r="M24" s="27">
        <f>IF(L24="Yes",23, IF(L24="No",0))</f>
        <v>0</v>
      </c>
      <c r="N24" s="59" t="s">
        <v>2</v>
      </c>
      <c r="O24" s="27">
        <f>IF(N24="Yes",23, IF(N24="No",0))</f>
        <v>0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20.25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20.25" x14ac:dyDescent="0.3">
      <c r="A26" s="79" t="s">
        <v>56</v>
      </c>
      <c r="B26" s="73"/>
      <c r="C26" s="29">
        <f>SUM(C22:C24)</f>
        <v>0</v>
      </c>
      <c r="D26" s="29"/>
      <c r="E26" s="29">
        <f>SUM(E22:E24)</f>
        <v>0</v>
      </c>
      <c r="F26" s="29"/>
      <c r="G26" s="29">
        <f>SUM(G22:G24)</f>
        <v>0</v>
      </c>
      <c r="H26" s="29"/>
      <c r="I26" s="29">
        <f>SUM(I22:I24)</f>
        <v>0</v>
      </c>
      <c r="J26" s="29"/>
      <c r="K26" s="29">
        <f>SUM(K22:K24)</f>
        <v>0</v>
      </c>
      <c r="L26" s="30"/>
      <c r="M26" s="29">
        <f>SUM(M22:M24)</f>
        <v>0</v>
      </c>
      <c r="N26" s="30"/>
      <c r="O26" s="29">
        <f>SUM(O22:O24)</f>
        <v>0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60.75" customHeight="1" x14ac:dyDescent="0.35">
      <c r="A27" s="40"/>
      <c r="B27" s="40"/>
      <c r="C27" s="40"/>
      <c r="D27" s="40"/>
      <c r="E27" s="80" t="s">
        <v>57</v>
      </c>
      <c r="F27" s="81"/>
      <c r="G27" s="81"/>
      <c r="H27" s="81"/>
      <c r="I27" s="81"/>
      <c r="J27" s="81"/>
      <c r="K27" s="84"/>
      <c r="L27" s="85"/>
      <c r="M27" s="85"/>
      <c r="N27" s="85"/>
      <c r="O27" s="85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21" thickBot="1" x14ac:dyDescent="0.35">
      <c r="A28" s="31"/>
      <c r="B28" s="31"/>
      <c r="C28" s="12"/>
      <c r="D28" s="12"/>
      <c r="E28"/>
      <c r="F28"/>
      <c r="G28"/>
      <c r="H28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28.5" customHeight="1" thickBot="1" x14ac:dyDescent="0.35">
      <c r="A29" s="33"/>
      <c r="B29" s="33"/>
      <c r="C29" s="12"/>
      <c r="D29" s="12"/>
      <c r="E29"/>
      <c r="F29" s="86" t="s">
        <v>18</v>
      </c>
      <c r="G29" s="87"/>
      <c r="H29" s="88"/>
      <c r="I29" s="34">
        <f>I14+I19+C26+E26+G26+I26+K26+M26+O26</f>
        <v>0</v>
      </c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ht="28.5" customHeight="1" x14ac:dyDescent="0.3">
      <c r="A30" s="33"/>
      <c r="B30" s="33"/>
      <c r="C30" s="33"/>
      <c r="D30" s="18"/>
      <c r="E30" s="18"/>
      <c r="F30" s="18"/>
      <c r="G30" s="18"/>
      <c r="H30" s="18"/>
      <c r="I30" s="18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ht="44.25" customHeight="1" thickBot="1" x14ac:dyDescent="0.35">
      <c r="A31" s="82" t="s">
        <v>19</v>
      </c>
      <c r="B31" s="73"/>
      <c r="C31" s="83"/>
      <c r="D31" s="76"/>
      <c r="E31" s="76"/>
      <c r="F31" s="66" t="s">
        <v>20</v>
      </c>
      <c r="G31" s="36"/>
      <c r="H31" s="74" t="s">
        <v>21</v>
      </c>
      <c r="I31" s="73"/>
      <c r="J31" s="75"/>
      <c r="K31" s="76"/>
      <c r="L31" s="76"/>
      <c r="M31" s="76"/>
      <c r="N31" s="67" t="s">
        <v>20</v>
      </c>
      <c r="O31" s="37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ht="32.25" customHeight="1" thickTop="1" x14ac:dyDescent="0.3">
      <c r="A32" s="77" t="s">
        <v>51</v>
      </c>
      <c r="B32" s="78"/>
      <c r="C32" s="78"/>
      <c r="D32" s="78"/>
      <c r="E32" s="78"/>
      <c r="F32" s="78"/>
      <c r="G32" s="78"/>
      <c r="H32" s="12"/>
      <c r="I32" s="12"/>
      <c r="J32" s="77" t="s">
        <v>52</v>
      </c>
      <c r="K32" s="78"/>
      <c r="L32" s="78"/>
      <c r="M32" s="78"/>
      <c r="N32" s="78"/>
      <c r="O32" s="7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32.25" customHeight="1" x14ac:dyDescent="0.3">
      <c r="A33" s="72" t="s">
        <v>61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 ht="32.25" customHeight="1" x14ac:dyDescent="0.3">
      <c r="A34" s="72" t="s">
        <v>66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</row>
    <row r="35" spans="1:27" ht="32.25" customHeight="1" x14ac:dyDescent="0.3">
      <c r="A35" s="33"/>
      <c r="B35" s="33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ht="32.25" customHeight="1" x14ac:dyDescent="0.3">
      <c r="A36" s="33"/>
      <c r="B36" s="33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15.75" hidden="1" customHeight="1" x14ac:dyDescent="0.3">
      <c r="C37" s="9" t="s">
        <v>39</v>
      </c>
      <c r="E37" s="9" t="s">
        <v>53</v>
      </c>
      <c r="F37" s="61">
        <f>L8</f>
        <v>0</v>
      </c>
      <c r="G37" s="9" t="s">
        <v>58</v>
      </c>
      <c r="I37" s="9" t="s">
        <v>17</v>
      </c>
      <c r="J37" s="9" t="s">
        <v>2</v>
      </c>
    </row>
    <row r="38" spans="1:27" ht="15.75" hidden="1" customHeight="1" x14ac:dyDescent="0.3">
      <c r="A38" s="9">
        <v>0.65500000000000003</v>
      </c>
      <c r="B38" s="53" t="s">
        <v>39</v>
      </c>
      <c r="C38" s="9">
        <v>0</v>
      </c>
      <c r="E38" s="9">
        <v>2</v>
      </c>
      <c r="F38" s="61">
        <f>F37+1</f>
        <v>1</v>
      </c>
    </row>
    <row r="39" spans="1:27" ht="15.75" hidden="1" customHeight="1" x14ac:dyDescent="0.3">
      <c r="B39" s="53" t="s">
        <v>37</v>
      </c>
      <c r="C39" s="9">
        <f>ROUND((D39*2)*$A$38,2)</f>
        <v>317.94</v>
      </c>
      <c r="D39" s="9">
        <f>242.7</f>
        <v>242.7</v>
      </c>
      <c r="E39" s="9">
        <v>3</v>
      </c>
      <c r="F39" s="61">
        <f>F38+1</f>
        <v>2</v>
      </c>
    </row>
    <row r="40" spans="1:27" ht="15.75" hidden="1" customHeight="1" x14ac:dyDescent="0.3">
      <c r="B40" s="53" t="s">
        <v>36</v>
      </c>
      <c r="C40" s="9">
        <f t="shared" ref="C40:C47" si="0">ROUND((D40*2)*$A$38,2)</f>
        <v>193.75</v>
      </c>
      <c r="D40" s="9">
        <v>147.9</v>
      </c>
      <c r="E40" s="9">
        <v>4</v>
      </c>
      <c r="F40" s="61">
        <f>F39+1</f>
        <v>3</v>
      </c>
      <c r="I40" s="61">
        <f>L8</f>
        <v>0</v>
      </c>
      <c r="J40" s="9">
        <f t="shared" ref="J40:J46" si="1">DATEDIF(I40,$O$8,"d")</f>
        <v>0</v>
      </c>
    </row>
    <row r="41" spans="1:27" ht="15.75" hidden="1" customHeight="1" x14ac:dyDescent="0.3">
      <c r="B41" s="53" t="s">
        <v>32</v>
      </c>
      <c r="C41" s="9">
        <f t="shared" si="0"/>
        <v>179.21</v>
      </c>
      <c r="D41" s="9">
        <v>136.80000000000001</v>
      </c>
      <c r="E41" s="9">
        <v>5</v>
      </c>
      <c r="F41" s="61">
        <f>F40+1</f>
        <v>4</v>
      </c>
      <c r="I41" s="61">
        <f>I40+1</f>
        <v>1</v>
      </c>
      <c r="J41" s="9" t="e">
        <f t="shared" si="1"/>
        <v>#NUM!</v>
      </c>
    </row>
    <row r="42" spans="1:27" ht="15.75" hidden="1" customHeight="1" x14ac:dyDescent="0.3">
      <c r="B42" s="53" t="s">
        <v>34</v>
      </c>
      <c r="C42" s="9">
        <f t="shared" si="0"/>
        <v>157.19999999999999</v>
      </c>
      <c r="D42" s="9">
        <v>120</v>
      </c>
      <c r="E42" s="9">
        <v>6</v>
      </c>
      <c r="F42" s="61">
        <f>F41+1</f>
        <v>5</v>
      </c>
      <c r="I42" s="61">
        <f t="shared" ref="I42:I46" si="2">I41+1</f>
        <v>2</v>
      </c>
      <c r="J42" s="9" t="e">
        <f t="shared" si="1"/>
        <v>#NUM!</v>
      </c>
    </row>
    <row r="43" spans="1:27" ht="15.75" hidden="1" customHeight="1" x14ac:dyDescent="0.3">
      <c r="B43" s="52" t="s">
        <v>30</v>
      </c>
      <c r="C43" s="9">
        <f t="shared" si="0"/>
        <v>183.66</v>
      </c>
      <c r="D43" s="9">
        <v>140.19999999999999</v>
      </c>
      <c r="E43" s="9" t="s">
        <v>54</v>
      </c>
      <c r="F43" s="61">
        <f>O8</f>
        <v>0</v>
      </c>
      <c r="I43" s="61">
        <f t="shared" si="2"/>
        <v>3</v>
      </c>
      <c r="J43" s="9" t="e">
        <f t="shared" si="1"/>
        <v>#NUM!</v>
      </c>
    </row>
    <row r="44" spans="1:27" ht="15.75" hidden="1" customHeight="1" x14ac:dyDescent="0.3">
      <c r="B44" s="53" t="s">
        <v>33</v>
      </c>
      <c r="C44" s="9">
        <f t="shared" si="0"/>
        <v>193.75</v>
      </c>
      <c r="D44" s="9">
        <v>147.9</v>
      </c>
      <c r="I44" s="61">
        <f t="shared" si="2"/>
        <v>4</v>
      </c>
      <c r="J44" s="9" t="e">
        <f t="shared" si="1"/>
        <v>#NUM!</v>
      </c>
    </row>
    <row r="45" spans="1:27" ht="15.75" hidden="1" customHeight="1" x14ac:dyDescent="0.3">
      <c r="B45" s="53" t="s">
        <v>29</v>
      </c>
      <c r="C45" s="9">
        <f t="shared" si="0"/>
        <v>319.12</v>
      </c>
      <c r="D45" s="9">
        <v>243.6</v>
      </c>
      <c r="I45" s="61">
        <f t="shared" si="2"/>
        <v>5</v>
      </c>
      <c r="J45" s="9" t="e">
        <f t="shared" si="1"/>
        <v>#NUM!</v>
      </c>
    </row>
    <row r="46" spans="1:27" ht="15.75" hidden="1" customHeight="1" x14ac:dyDescent="0.3">
      <c r="B46" s="53" t="s">
        <v>31</v>
      </c>
      <c r="C46" s="9">
        <f t="shared" si="0"/>
        <v>261.61</v>
      </c>
      <c r="D46" s="9">
        <v>199.7</v>
      </c>
      <c r="I46" s="61">
        <f t="shared" si="2"/>
        <v>6</v>
      </c>
      <c r="J46" s="9" t="e">
        <f t="shared" si="1"/>
        <v>#NUM!</v>
      </c>
    </row>
    <row r="47" spans="1:27" ht="15.75" hidden="1" customHeight="1" x14ac:dyDescent="0.3">
      <c r="B47" s="53" t="s">
        <v>43</v>
      </c>
      <c r="C47" s="9">
        <f t="shared" si="0"/>
        <v>303.52999999999997</v>
      </c>
      <c r="D47" s="9">
        <v>231.7</v>
      </c>
    </row>
    <row r="48" spans="1:27" ht="15.75" hidden="1" customHeight="1" x14ac:dyDescent="0.3">
      <c r="B48" s="53" t="s">
        <v>42</v>
      </c>
      <c r="C48" s="54">
        <f>I13*A38</f>
        <v>0</v>
      </c>
      <c r="D48" s="54"/>
    </row>
    <row r="49" spans="1:4" ht="15.75" hidden="1" customHeight="1" x14ac:dyDescent="0.3"/>
    <row r="50" spans="1:4" ht="15.75" hidden="1" customHeight="1" x14ac:dyDescent="0.3"/>
    <row r="51" spans="1:4" ht="15.75" hidden="1" customHeight="1" x14ac:dyDescent="0.3">
      <c r="C51" s="9" t="s">
        <v>44</v>
      </c>
    </row>
    <row r="52" spans="1:4" ht="15.75" hidden="1" customHeight="1" x14ac:dyDescent="0.3">
      <c r="A52" s="9">
        <f>A38/2</f>
        <v>0.32750000000000001</v>
      </c>
      <c r="B52" s="53" t="s">
        <v>44</v>
      </c>
      <c r="C52" s="9">
        <v>0</v>
      </c>
    </row>
    <row r="53" spans="1:4" ht="15.75" hidden="1" customHeight="1" x14ac:dyDescent="0.3">
      <c r="B53" s="53" t="s">
        <v>37</v>
      </c>
      <c r="C53" s="9">
        <v>0</v>
      </c>
      <c r="D53" s="9">
        <f>242.7</f>
        <v>242.7</v>
      </c>
    </row>
    <row r="54" spans="1:4" ht="15.75" hidden="1" customHeight="1" x14ac:dyDescent="0.3">
      <c r="B54" s="53" t="s">
        <v>36</v>
      </c>
      <c r="C54" s="9">
        <v>0</v>
      </c>
      <c r="D54" s="9">
        <v>147.9</v>
      </c>
    </row>
    <row r="55" spans="1:4" ht="15.75" hidden="1" customHeight="1" x14ac:dyDescent="0.3">
      <c r="B55" s="53" t="s">
        <v>32</v>
      </c>
      <c r="C55" s="9">
        <v>0</v>
      </c>
      <c r="D55" s="9">
        <v>136.80000000000001</v>
      </c>
    </row>
    <row r="56" spans="1:4" ht="15.75" hidden="1" customHeight="1" x14ac:dyDescent="0.3">
      <c r="B56" s="53" t="s">
        <v>34</v>
      </c>
      <c r="C56" s="9">
        <v>0</v>
      </c>
      <c r="D56" s="9">
        <v>120</v>
      </c>
    </row>
    <row r="57" spans="1:4" ht="15.75" hidden="1" customHeight="1" x14ac:dyDescent="0.3">
      <c r="B57" s="52" t="s">
        <v>30</v>
      </c>
      <c r="C57" s="9">
        <v>0</v>
      </c>
      <c r="D57" s="9">
        <v>140.19999999999999</v>
      </c>
    </row>
    <row r="58" spans="1:4" ht="15.75" hidden="1" customHeight="1" x14ac:dyDescent="0.3">
      <c r="B58" s="53" t="s">
        <v>33</v>
      </c>
      <c r="C58" s="9">
        <v>0</v>
      </c>
      <c r="D58" s="9">
        <v>147.9</v>
      </c>
    </row>
    <row r="59" spans="1:4" ht="15.75" hidden="1" customHeight="1" x14ac:dyDescent="0.3">
      <c r="B59" s="53" t="s">
        <v>29</v>
      </c>
      <c r="C59" s="9">
        <v>0</v>
      </c>
      <c r="D59" s="9">
        <v>243.6</v>
      </c>
    </row>
    <row r="60" spans="1:4" ht="15.75" hidden="1" customHeight="1" x14ac:dyDescent="0.3">
      <c r="B60" s="53" t="s">
        <v>31</v>
      </c>
      <c r="C60" s="9">
        <v>0</v>
      </c>
      <c r="D60" s="9">
        <v>199.7</v>
      </c>
    </row>
    <row r="61" spans="1:4" ht="15.75" hidden="1" customHeight="1" x14ac:dyDescent="0.3">
      <c r="B61" s="53" t="s">
        <v>43</v>
      </c>
      <c r="C61" s="9">
        <v>0</v>
      </c>
      <c r="D61" s="9">
        <v>231.7</v>
      </c>
    </row>
    <row r="62" spans="1:4" ht="15.75" hidden="1" customHeight="1" x14ac:dyDescent="0.3">
      <c r="B62" s="53" t="s">
        <v>42</v>
      </c>
      <c r="C62" s="54">
        <v>0</v>
      </c>
    </row>
    <row r="63" spans="1:4" ht="15.75" hidden="1" customHeight="1" x14ac:dyDescent="0.3"/>
  </sheetData>
  <sheetProtection algorithmName="SHA-512" hashValue="WwFFXgbVFOoY0TUJu9kiiL5ZhTn1uDIroqZ+eI5WEFqspknqtNm9IQ3v9cVQ/zm+38N1uTYXf8ygGh4pTliZSQ==" saltValue="7lm6o81JdENmOfqFga7v1Q==" spinCount="100000" sheet="1" selectLockedCells="1"/>
  <sortState xmlns:xlrd2="http://schemas.microsoft.com/office/spreadsheetml/2017/richdata2" ref="B38:B47">
    <sortCondition ref="B38:B47"/>
  </sortState>
  <dataConsolidate/>
  <mergeCells count="44">
    <mergeCell ref="J6:O6"/>
    <mergeCell ref="E11:G11"/>
    <mergeCell ref="E12:G12"/>
    <mergeCell ref="F3:O4"/>
    <mergeCell ref="J7:O7"/>
    <mergeCell ref="K13:O13"/>
    <mergeCell ref="B21:C21"/>
    <mergeCell ref="D21:E21"/>
    <mergeCell ref="E10:J10"/>
    <mergeCell ref="K10:O10"/>
    <mergeCell ref="K18:O18"/>
    <mergeCell ref="K19:O19"/>
    <mergeCell ref="K20:O20"/>
    <mergeCell ref="E14:H14"/>
    <mergeCell ref="E15:J15"/>
    <mergeCell ref="K15:O15"/>
    <mergeCell ref="K16:O16"/>
    <mergeCell ref="K17:O17"/>
    <mergeCell ref="F21:G21"/>
    <mergeCell ref="H21:I21"/>
    <mergeCell ref="E16:G16"/>
    <mergeCell ref="E17:G17"/>
    <mergeCell ref="E18:G18"/>
    <mergeCell ref="B6:C6"/>
    <mergeCell ref="D6:F6"/>
    <mergeCell ref="D7:F7"/>
    <mergeCell ref="E13:H13"/>
    <mergeCell ref="K27:O27"/>
    <mergeCell ref="F29:H29"/>
    <mergeCell ref="N21:O21"/>
    <mergeCell ref="E19:H19"/>
    <mergeCell ref="E20:J20"/>
    <mergeCell ref="J21:K21"/>
    <mergeCell ref="L21:M21"/>
    <mergeCell ref="A26:B26"/>
    <mergeCell ref="E27:J27"/>
    <mergeCell ref="A31:B31"/>
    <mergeCell ref="C31:E31"/>
    <mergeCell ref="A32:G32"/>
    <mergeCell ref="A34:O34"/>
    <mergeCell ref="H31:I31"/>
    <mergeCell ref="J31:M31"/>
    <mergeCell ref="J32:O32"/>
    <mergeCell ref="A33:O33"/>
  </mergeCells>
  <dataValidations count="4">
    <dataValidation type="list" allowBlank="1" sqref="H16:H18 B22:B24 D22:D24 F22:F24 H22:H24 J22:J24 L22:L24 N22:N24" xr:uid="{00000000-0002-0000-0000-000002000000}">
      <formula1>"Yes,No"</formula1>
    </dataValidation>
    <dataValidation type="custom" allowBlank="1" showDropDown="1" sqref="B21 F21 L21 D21 H21 J21 N21" xr:uid="{00000000-0002-0000-0000-000004000000}">
      <formula1>OR(NOT(ISERROR(DATEVALUE(B21))), AND(ISNUMBER(B21), LEFT(CELL("format", B21))="D"))</formula1>
    </dataValidation>
    <dataValidation type="list" allowBlank="1" showInputMessage="1" showErrorMessage="1" sqref="E11:G11" xr:uid="{3A243186-A47A-4542-8BA0-8FC774DBA16F}">
      <formula1>$B$38:$B$48</formula1>
    </dataValidation>
    <dataValidation type="list" allowBlank="1" showInputMessage="1" showErrorMessage="1" sqref="E12:G12" xr:uid="{F373D2AE-24C7-4562-97BA-D38295B2F307}">
      <formula1>$B$52:$B$62</formula1>
    </dataValidation>
  </dataValidations>
  <printOptions horizontalCentered="1"/>
  <pageMargins left="0.14922480620155038" right="0.14922480620155038" top="0.24515503875968994" bottom="0.24515503875968994" header="0" footer="0"/>
  <pageSetup scale="61" pageOrder="overThenDown" orientation="landscape" cellComments="atEn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8</xdr:col>
                    <xdr:colOff>133350</xdr:colOff>
                    <xdr:row>6</xdr:row>
                    <xdr:rowOff>85725</xdr:rowOff>
                  </from>
                  <to>
                    <xdr:col>8</xdr:col>
                    <xdr:colOff>438150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8</xdr:col>
                    <xdr:colOff>685800</xdr:colOff>
                    <xdr:row>6</xdr:row>
                    <xdr:rowOff>76200</xdr:rowOff>
                  </from>
                  <to>
                    <xdr:col>8</xdr:col>
                    <xdr:colOff>1104900</xdr:colOff>
                    <xdr:row>6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3:P42"/>
  <sheetViews>
    <sheetView workbookViewId="0">
      <selection activeCell="C34" sqref="C34"/>
    </sheetView>
  </sheetViews>
  <sheetFormatPr defaultColWidth="12.5703125" defaultRowHeight="15.75" customHeight="1" x14ac:dyDescent="0.2"/>
  <sheetData>
    <row r="3" spans="4:4" ht="15.75" customHeight="1" x14ac:dyDescent="0.2">
      <c r="D3" t="e">
        <f>IF('Daily Expenses'!#REF!="yes",'Daily Expenses'!#REF!)</f>
        <v>#REF!</v>
      </c>
    </row>
    <row r="4" spans="4:4" ht="15.75" customHeight="1" x14ac:dyDescent="0.2">
      <c r="D4" t="e">
        <f>IF('Daily Expenses'!#REF!="yes",'Daily Expenses'!#REF!)</f>
        <v>#REF!</v>
      </c>
    </row>
    <row r="5" spans="4:4" ht="15.75" customHeight="1" x14ac:dyDescent="0.2">
      <c r="D5" t="e">
        <f>IF('Daily Expenses'!#REF!="yes",'Daily Expenses'!#REF!)</f>
        <v>#REF!</v>
      </c>
    </row>
    <row r="6" spans="4:4" ht="15.75" customHeight="1" x14ac:dyDescent="0.2">
      <c r="D6" t="e">
        <f>IF('Daily Expenses'!#REF!="yes",'Daily Expenses'!#REF!)</f>
        <v>#REF!</v>
      </c>
    </row>
    <row r="7" spans="4:4" ht="15.75" customHeight="1" x14ac:dyDescent="0.2">
      <c r="D7" t="b">
        <f>IF('Daily Expenses'!I11="yes",'Daily Expenses'!J11)</f>
        <v>0</v>
      </c>
    </row>
    <row r="8" spans="4:4" ht="15.75" customHeight="1" x14ac:dyDescent="0.2">
      <c r="D8" t="b">
        <f>IF('Daily Expenses'!I15="yes",'Daily Expenses'!J15)</f>
        <v>0</v>
      </c>
    </row>
    <row r="9" spans="4:4" ht="15.75" customHeight="1" x14ac:dyDescent="0.2">
      <c r="D9" t="b">
        <f>IF('Daily Expenses'!H16="yes",'Daily Expenses'!I16)</f>
        <v>0</v>
      </c>
    </row>
    <row r="10" spans="4:4" ht="15.75" customHeight="1" x14ac:dyDescent="0.2">
      <c r="D10" t="b">
        <f>IF('Daily Expenses'!H17="yes",'Daily Expenses'!I17)</f>
        <v>0</v>
      </c>
    </row>
    <row r="11" spans="4:4" ht="15.75" customHeight="1" x14ac:dyDescent="0.2">
      <c r="D11" t="b">
        <f>IF('Daily Expenses'!H18="yes",'Daily Expenses'!I18)</f>
        <v>0</v>
      </c>
    </row>
    <row r="12" spans="4:4" ht="15.75" customHeight="1" x14ac:dyDescent="0.2">
      <c r="D12" t="e">
        <f>IF(#REF!="yes",#REF!)</f>
        <v>#REF!</v>
      </c>
    </row>
    <row r="17" spans="3:16" ht="15.75" customHeight="1" x14ac:dyDescent="0.35">
      <c r="C17" s="1"/>
      <c r="D17" s="1" t="s">
        <v>22</v>
      </c>
      <c r="E17" s="1"/>
      <c r="F17" s="1" t="s">
        <v>23</v>
      </c>
      <c r="G17" s="1"/>
      <c r="H17" s="1" t="s">
        <v>24</v>
      </c>
      <c r="I17" s="1"/>
      <c r="J17" s="1" t="s">
        <v>25</v>
      </c>
      <c r="K17" s="1"/>
      <c r="L17" s="1" t="s">
        <v>26</v>
      </c>
      <c r="M17" s="1"/>
      <c r="N17" s="1" t="s">
        <v>27</v>
      </c>
      <c r="O17" s="1"/>
      <c r="P17" s="1" t="s">
        <v>28</v>
      </c>
    </row>
    <row r="19" spans="3:16" ht="15.75" customHeight="1" x14ac:dyDescent="0.2">
      <c r="D19" s="2" t="e">
        <f>IF('Daily Expenses'!#REF!="yes",'Daily Expenses'!C26)</f>
        <v>#REF!</v>
      </c>
      <c r="F19" s="2" t="e">
        <f>IF('Daily Expenses'!#REF!="yes",'Daily Expenses'!E26)</f>
        <v>#REF!</v>
      </c>
      <c r="H19" s="2" t="e">
        <f>IF('Daily Expenses'!#REF!="yes",'Daily Expenses'!G26)</f>
        <v>#REF!</v>
      </c>
      <c r="J19" s="2" t="e">
        <f>IF('Daily Expenses'!#REF!="yes",'Daily Expenses'!I26)</f>
        <v>#REF!</v>
      </c>
      <c r="L19" s="2" t="e">
        <f>IF('Daily Expenses'!#REF!="yes",'Daily Expenses'!K26)</f>
        <v>#REF!</v>
      </c>
      <c r="N19" s="2" t="e">
        <f>IF('Daily Expenses'!#REF!="yes",'Daily Expenses'!M26)</f>
        <v>#REF!</v>
      </c>
      <c r="P19" s="2" t="e">
        <f>IF('Daily Expenses'!#REF!="yes",'Daily Expenses'!O26)</f>
        <v>#REF!</v>
      </c>
    </row>
    <row r="22" spans="3:16" ht="15.75" customHeight="1" x14ac:dyDescent="0.2">
      <c r="D22" s="2" t="e">
        <f>SUM(D19,F19,H19,J19,L19,N19,P19)</f>
        <v>#REF!</v>
      </c>
    </row>
    <row r="33" spans="1:9" ht="20.25" x14ac:dyDescent="0.4">
      <c r="A33" s="122" t="s">
        <v>42</v>
      </c>
      <c r="B33" s="123"/>
      <c r="C33" s="3"/>
      <c r="E33" s="4"/>
      <c r="I33" s="5" t="b">
        <f>IF(E15="Portland-Downtown","$79.35")</f>
        <v>0</v>
      </c>
    </row>
    <row r="34" spans="1:9" ht="20.25" x14ac:dyDescent="0.4">
      <c r="A34" s="122" t="s">
        <v>29</v>
      </c>
      <c r="B34" s="123"/>
      <c r="C34" s="3">
        <v>79.349999999999994</v>
      </c>
      <c r="E34" s="4"/>
      <c r="I34" s="5"/>
    </row>
    <row r="35" spans="1:9" ht="18" x14ac:dyDescent="0.25">
      <c r="A35" s="122" t="s">
        <v>30</v>
      </c>
      <c r="B35" s="124"/>
      <c r="C35" s="3">
        <v>74.64</v>
      </c>
      <c r="E35" s="4"/>
    </row>
    <row r="36" spans="1:9" ht="18" x14ac:dyDescent="0.25">
      <c r="A36" s="120" t="s">
        <v>31</v>
      </c>
      <c r="B36" s="121"/>
      <c r="C36" s="3">
        <v>27.6</v>
      </c>
      <c r="E36" s="4"/>
    </row>
    <row r="37" spans="1:9" ht="18" x14ac:dyDescent="0.25">
      <c r="A37" s="125" t="s">
        <v>32</v>
      </c>
      <c r="B37" s="121"/>
      <c r="C37" s="3">
        <v>50.6</v>
      </c>
      <c r="E37" s="4"/>
    </row>
    <row r="38" spans="1:9" ht="18" x14ac:dyDescent="0.25">
      <c r="A38" s="120" t="s">
        <v>33</v>
      </c>
      <c r="B38" s="121"/>
      <c r="C38" s="3">
        <v>238.05</v>
      </c>
      <c r="E38" s="4"/>
    </row>
    <row r="39" spans="1:9" ht="18" x14ac:dyDescent="0.25">
      <c r="A39" s="125" t="s">
        <v>34</v>
      </c>
      <c r="B39" s="121"/>
      <c r="C39" s="3">
        <v>112.52</v>
      </c>
      <c r="E39" s="4"/>
    </row>
    <row r="40" spans="1:9" ht="18" x14ac:dyDescent="0.25">
      <c r="A40" s="125" t="s">
        <v>35</v>
      </c>
      <c r="B40" s="121"/>
      <c r="C40" s="3">
        <v>162.15</v>
      </c>
      <c r="E40" s="4"/>
    </row>
    <row r="41" spans="1:9" ht="18" x14ac:dyDescent="0.25">
      <c r="A41" s="120" t="s">
        <v>36</v>
      </c>
      <c r="B41" s="121"/>
      <c r="C41" s="3">
        <v>12.65</v>
      </c>
      <c r="E41" s="4"/>
    </row>
    <row r="42" spans="1:9" ht="18" x14ac:dyDescent="0.25">
      <c r="A42" s="120" t="s">
        <v>37</v>
      </c>
      <c r="B42" s="121"/>
      <c r="C42" s="3">
        <v>141.44999999999999</v>
      </c>
      <c r="E42" s="4"/>
    </row>
  </sheetData>
  <mergeCells count="10">
    <mergeCell ref="A41:B41"/>
    <mergeCell ref="A42:B42"/>
    <mergeCell ref="A33:B33"/>
    <mergeCell ref="A35:B35"/>
    <mergeCell ref="A36:B36"/>
    <mergeCell ref="A37:B37"/>
    <mergeCell ref="A38:B38"/>
    <mergeCell ref="A39:B39"/>
    <mergeCell ref="A40:B40"/>
    <mergeCell ref="A34:B34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DD5AFE36B999419DD1EDA89A7E861F" ma:contentTypeVersion="15" ma:contentTypeDescription="Create a new document." ma:contentTypeScope="" ma:versionID="1cd2b23220efaa06e82c5c178da57f59">
  <xsd:schema xmlns:xsd="http://www.w3.org/2001/XMLSchema" xmlns:xs="http://www.w3.org/2001/XMLSchema" xmlns:p="http://schemas.microsoft.com/office/2006/metadata/properties" xmlns:ns2="28f9bd78-1213-4d5b-9f7f-800fc74dd828" xmlns:ns3="5c34e73a-b7ab-4a7d-8f7f-86a03e525523" targetNamespace="http://schemas.microsoft.com/office/2006/metadata/properties" ma:root="true" ma:fieldsID="81b01f86df72fce6c2045712b54c025c" ns2:_="" ns3:_="">
    <xsd:import namespace="28f9bd78-1213-4d5b-9f7f-800fc74dd828"/>
    <xsd:import namespace="5c34e73a-b7ab-4a7d-8f7f-86a03e5255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9bd78-1213-4d5b-9f7f-800fc74dd8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5fb5494-b2bf-47ea-a1b0-53df17fff2ae}" ma:internalName="TaxCatchAll" ma:showField="CatchAllData" ma:web="28f9bd78-1213-4d5b-9f7f-800fc74dd8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4e73a-b7ab-4a7d-8f7f-86a03e5255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75ef55a-ef1f-4a0e-86c4-dd106b151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469827-865B-4DCE-BA85-C984054D90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9bd78-1213-4d5b-9f7f-800fc74dd828"/>
    <ds:schemaRef ds:uri="5c34e73a-b7ab-4a7d-8f7f-86a03e5255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34C1FD-952E-4997-AD4C-F1E3EB7623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Daily Expenses</vt:lpstr>
      <vt:lpstr>Sheet3</vt:lpstr>
      <vt:lpstr>dva</vt:lpstr>
      <vt:lpstr>dvu</vt:lpstr>
      <vt:lpstr>mileage</vt:lpstr>
      <vt:lpstr>'Daily Expenses'!Print_Area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Jerod Nunn</dc:creator>
  <cp:lastModifiedBy>Julie Simpson</cp:lastModifiedBy>
  <cp:lastPrinted>2023-01-30T16:57:30Z</cp:lastPrinted>
  <dcterms:created xsi:type="dcterms:W3CDTF">2022-11-07T23:44:31Z</dcterms:created>
  <dcterms:modified xsi:type="dcterms:W3CDTF">2023-10-11T22:54:54Z</dcterms:modified>
</cp:coreProperties>
</file>