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isd-my.sharepoint.com/personal/alejandro_sanchez_sfisd_org/Documents/Lee's N Drive/Budget FY 25/Budget Alex/Budget Upload Files/"/>
    </mc:Choice>
  </mc:AlternateContent>
  <xr:revisionPtr revIDLastSave="74" documentId="8_{5B063855-0303-4D72-9F41-552934F31F69}" xr6:coauthVersionLast="47" xr6:coauthVersionMax="47" xr10:uidLastSave="{7599889B-F8FD-40EE-ACD9-D2B203CE1C53}"/>
  <bookViews>
    <workbookView xWindow="28680" yWindow="-120" windowWidth="29040" windowHeight="15840" xr2:uid="{8AC64C61-CF89-42B7-861E-AC1CD4AD15EE}"/>
  </bookViews>
  <sheets>
    <sheet name="199 Expense FN OBJ SUmmary" sheetId="1" r:id="rId1"/>
    <sheet name="199 Budget 24-25" sheetId="2" r:id="rId2"/>
    <sheet name="240 Budget" sheetId="3" r:id="rId3"/>
    <sheet name="599 Debt Service" sheetId="4" r:id="rId4"/>
  </sheets>
  <definedNames>
    <definedName name="_xlnm.Print_Area" localSheetId="1">'199 Budget 24-25'!$B$1:$F$62</definedName>
    <definedName name="_xlnm.Print_Area" localSheetId="0">'199 Expense FN OBJ SUmmary'!$D$1:$H$213</definedName>
    <definedName name="_xlnm.Print_Area" localSheetId="2">'240 Budget'!$A$1:$H$53</definedName>
    <definedName name="_xlnm.Print_Area" localSheetId="3">'599 Debt Service'!$A$1:$H$53</definedName>
    <definedName name="_xlnm.Print_Titles" localSheetId="0">'199 Expense FN OBJ SUmmary'!$1:$1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4" l="1"/>
  <c r="G43" i="4"/>
  <c r="G42" i="4"/>
  <c r="G41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E14" i="4"/>
  <c r="E39" i="4" s="1"/>
  <c r="G13" i="4"/>
  <c r="G12" i="4"/>
  <c r="G11" i="4"/>
  <c r="E38" i="4"/>
  <c r="H38" i="4" s="1"/>
  <c r="F44" i="4"/>
  <c r="E44" i="4"/>
  <c r="F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F14" i="4"/>
  <c r="F39" i="4" s="1"/>
  <c r="H13" i="4"/>
  <c r="H12" i="4"/>
  <c r="H11" i="4"/>
  <c r="G38" i="4" l="1"/>
  <c r="E46" i="4"/>
  <c r="F46" i="4"/>
  <c r="F50" i="4" s="1"/>
  <c r="G44" i="4"/>
  <c r="F52" i="4"/>
  <c r="E49" i="4"/>
  <c r="E50" i="4" s="1"/>
  <c r="F53" i="4"/>
  <c r="H14" i="4"/>
  <c r="E38" i="3"/>
  <c r="G38" i="3" s="1"/>
  <c r="E14" i="3"/>
  <c r="E39" i="3" s="1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3" i="3"/>
  <c r="G12" i="3"/>
  <c r="G11" i="3"/>
  <c r="F44" i="3"/>
  <c r="G43" i="3"/>
  <c r="G42" i="3"/>
  <c r="G41" i="3"/>
  <c r="F38" i="3"/>
  <c r="H36" i="3"/>
  <c r="H33" i="3"/>
  <c r="H31" i="3"/>
  <c r="H28" i="3"/>
  <c r="H25" i="3"/>
  <c r="H23" i="3"/>
  <c r="H20" i="3"/>
  <c r="H17" i="3"/>
  <c r="F14" i="3"/>
  <c r="F39" i="3" s="1"/>
  <c r="F46" i="3" s="1"/>
  <c r="F50" i="3" s="1"/>
  <c r="H13" i="3"/>
  <c r="F9" i="3"/>
  <c r="E52" i="4" l="1"/>
  <c r="E53" i="4"/>
  <c r="G14" i="3"/>
  <c r="G44" i="3"/>
  <c r="H38" i="3"/>
  <c r="E44" i="3"/>
  <c r="E46" i="3" s="1"/>
  <c r="F53" i="3"/>
  <c r="F52" i="3"/>
  <c r="E49" i="3"/>
  <c r="H14" i="3"/>
  <c r="H22" i="3"/>
  <c r="H30" i="3"/>
  <c r="H12" i="3"/>
  <c r="H19" i="3"/>
  <c r="H27" i="3"/>
  <c r="H35" i="3"/>
  <c r="H24" i="3"/>
  <c r="H32" i="3"/>
  <c r="H21" i="3"/>
  <c r="H29" i="3"/>
  <c r="H37" i="3"/>
  <c r="H11" i="3"/>
  <c r="H18" i="3"/>
  <c r="H26" i="3"/>
  <c r="H34" i="3"/>
  <c r="E50" i="3" l="1"/>
  <c r="E53" i="3" l="1"/>
  <c r="E52" i="3"/>
  <c r="E50" i="2" l="1"/>
  <c r="C48" i="2"/>
  <c r="C50" i="2" s="1"/>
  <c r="C51" i="2" s="1"/>
  <c r="D45" i="2"/>
  <c r="D50" i="2" s="1"/>
  <c r="D51" i="2" s="1"/>
  <c r="D39" i="2"/>
  <c r="D37" i="2"/>
  <c r="C37" i="2"/>
  <c r="F37" i="2" s="1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D12" i="2"/>
  <c r="C12" i="2"/>
  <c r="C39" i="2" s="1"/>
  <c r="F10" i="2"/>
  <c r="E10" i="2"/>
  <c r="F9" i="2"/>
  <c r="E9" i="2"/>
  <c r="F8" i="2"/>
  <c r="E8" i="2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E212" i="1"/>
  <c r="F200" i="1"/>
  <c r="H200" i="1" s="1"/>
  <c r="E200" i="1"/>
  <c r="H199" i="1"/>
  <c r="G199" i="1"/>
  <c r="H198" i="1"/>
  <c r="G198" i="1"/>
  <c r="H197" i="1"/>
  <c r="G197" i="1"/>
  <c r="H196" i="1"/>
  <c r="G196" i="1"/>
  <c r="H195" i="1"/>
  <c r="G195" i="1"/>
  <c r="H194" i="1"/>
  <c r="G194" i="1"/>
  <c r="F190" i="1"/>
  <c r="H190" i="1" s="1"/>
  <c r="E190" i="1"/>
  <c r="H189" i="1"/>
  <c r="G189" i="1"/>
  <c r="H188" i="1"/>
  <c r="G188" i="1"/>
  <c r="H187" i="1"/>
  <c r="G187" i="1"/>
  <c r="H186" i="1"/>
  <c r="G186" i="1"/>
  <c r="H185" i="1"/>
  <c r="G185" i="1"/>
  <c r="H184" i="1"/>
  <c r="G184" i="1"/>
  <c r="F180" i="1"/>
  <c r="H180" i="1" s="1"/>
  <c r="E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F170" i="1"/>
  <c r="G170" i="1" s="1"/>
  <c r="E170" i="1"/>
  <c r="H169" i="1"/>
  <c r="G169" i="1"/>
  <c r="H168" i="1"/>
  <c r="G168" i="1"/>
  <c r="H167" i="1"/>
  <c r="G167" i="1"/>
  <c r="H166" i="1"/>
  <c r="G166" i="1"/>
  <c r="H165" i="1"/>
  <c r="G165" i="1"/>
  <c r="H164" i="1"/>
  <c r="G164" i="1"/>
  <c r="F160" i="1"/>
  <c r="H160" i="1" s="1"/>
  <c r="E160" i="1"/>
  <c r="H159" i="1"/>
  <c r="G159" i="1"/>
  <c r="H158" i="1"/>
  <c r="G158" i="1"/>
  <c r="H157" i="1"/>
  <c r="G157" i="1"/>
  <c r="H156" i="1"/>
  <c r="G156" i="1"/>
  <c r="H155" i="1"/>
  <c r="G155" i="1"/>
  <c r="H154" i="1"/>
  <c r="G154" i="1"/>
  <c r="F150" i="1"/>
  <c r="H150" i="1" s="1"/>
  <c r="E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F140" i="1"/>
  <c r="H140" i="1" s="1"/>
  <c r="E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F130" i="1"/>
  <c r="H130" i="1" s="1"/>
  <c r="E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F120" i="1"/>
  <c r="H120" i="1" s="1"/>
  <c r="E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F110" i="1"/>
  <c r="H110" i="1" s="1"/>
  <c r="E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F100" i="1"/>
  <c r="H100" i="1" s="1"/>
  <c r="E100" i="1"/>
  <c r="H99" i="1"/>
  <c r="G99" i="1"/>
  <c r="H98" i="1"/>
  <c r="G98" i="1"/>
  <c r="H97" i="1"/>
  <c r="G97" i="1"/>
  <c r="H96" i="1"/>
  <c r="G96" i="1"/>
  <c r="H95" i="1"/>
  <c r="G95" i="1"/>
  <c r="H94" i="1"/>
  <c r="G94" i="1"/>
  <c r="F90" i="1"/>
  <c r="G90" i="1" s="1"/>
  <c r="E90" i="1"/>
  <c r="H89" i="1"/>
  <c r="G89" i="1"/>
  <c r="H88" i="1"/>
  <c r="G88" i="1"/>
  <c r="H87" i="1"/>
  <c r="G87" i="1"/>
  <c r="H86" i="1"/>
  <c r="G86" i="1"/>
  <c r="H85" i="1"/>
  <c r="G85" i="1"/>
  <c r="H84" i="1"/>
  <c r="G84" i="1"/>
  <c r="F80" i="1"/>
  <c r="H80" i="1" s="1"/>
  <c r="E80" i="1"/>
  <c r="H79" i="1"/>
  <c r="G79" i="1"/>
  <c r="H78" i="1"/>
  <c r="G78" i="1"/>
  <c r="H77" i="1"/>
  <c r="G77" i="1"/>
  <c r="H76" i="1"/>
  <c r="G76" i="1"/>
  <c r="H75" i="1"/>
  <c r="G75" i="1"/>
  <c r="H74" i="1"/>
  <c r="G74" i="1"/>
  <c r="F70" i="1"/>
  <c r="H70" i="1" s="1"/>
  <c r="E70" i="1"/>
  <c r="H69" i="1"/>
  <c r="G69" i="1"/>
  <c r="H68" i="1"/>
  <c r="G68" i="1"/>
  <c r="H67" i="1"/>
  <c r="G67" i="1"/>
  <c r="H66" i="1"/>
  <c r="G66" i="1"/>
  <c r="H65" i="1"/>
  <c r="G65" i="1"/>
  <c r="H64" i="1"/>
  <c r="G64" i="1"/>
  <c r="F60" i="1"/>
  <c r="G60" i="1" s="1"/>
  <c r="E60" i="1"/>
  <c r="H59" i="1"/>
  <c r="G59" i="1"/>
  <c r="H58" i="1"/>
  <c r="G58" i="1"/>
  <c r="H57" i="1"/>
  <c r="G57" i="1"/>
  <c r="H56" i="1"/>
  <c r="G56" i="1"/>
  <c r="H55" i="1"/>
  <c r="G55" i="1"/>
  <c r="H54" i="1"/>
  <c r="G54" i="1"/>
  <c r="F50" i="1"/>
  <c r="H50" i="1" s="1"/>
  <c r="E50" i="1"/>
  <c r="H49" i="1"/>
  <c r="G49" i="1"/>
  <c r="H48" i="1"/>
  <c r="G48" i="1"/>
  <c r="H47" i="1"/>
  <c r="G47" i="1"/>
  <c r="H46" i="1"/>
  <c r="G46" i="1"/>
  <c r="H45" i="1"/>
  <c r="G45" i="1"/>
  <c r="H44" i="1"/>
  <c r="G44" i="1"/>
  <c r="F40" i="1"/>
  <c r="H40" i="1" s="1"/>
  <c r="E40" i="1"/>
  <c r="H39" i="1"/>
  <c r="G39" i="1"/>
  <c r="H38" i="1"/>
  <c r="G38" i="1"/>
  <c r="H37" i="1"/>
  <c r="G37" i="1"/>
  <c r="H36" i="1"/>
  <c r="G36" i="1"/>
  <c r="H35" i="1"/>
  <c r="G35" i="1"/>
  <c r="H34" i="1"/>
  <c r="G34" i="1"/>
  <c r="F30" i="1"/>
  <c r="G30" i="1" s="1"/>
  <c r="E30" i="1"/>
  <c r="H29" i="1"/>
  <c r="G29" i="1"/>
  <c r="H28" i="1"/>
  <c r="G28" i="1"/>
  <c r="H27" i="1"/>
  <c r="G27" i="1"/>
  <c r="H26" i="1"/>
  <c r="G26" i="1"/>
  <c r="H25" i="1"/>
  <c r="G25" i="1"/>
  <c r="H24" i="1"/>
  <c r="G24" i="1"/>
  <c r="F20" i="1"/>
  <c r="H20" i="1" s="1"/>
  <c r="E20" i="1"/>
  <c r="H19" i="1"/>
  <c r="G19" i="1"/>
  <c r="H18" i="1"/>
  <c r="G18" i="1"/>
  <c r="H17" i="1"/>
  <c r="G17" i="1"/>
  <c r="H16" i="1"/>
  <c r="G16" i="1"/>
  <c r="H15" i="1"/>
  <c r="G15" i="1"/>
  <c r="H14" i="1"/>
  <c r="G14" i="1"/>
  <c r="F10" i="1"/>
  <c r="G10" i="1" s="1"/>
  <c r="E10" i="1"/>
  <c r="E202" i="1" s="1"/>
  <c r="H9" i="1"/>
  <c r="G9" i="1"/>
  <c r="H8" i="1"/>
  <c r="G8" i="1"/>
  <c r="H7" i="1"/>
  <c r="G7" i="1"/>
  <c r="H6" i="1"/>
  <c r="G6" i="1"/>
  <c r="H5" i="1"/>
  <c r="G5" i="1"/>
  <c r="H4" i="1"/>
  <c r="G4" i="1"/>
  <c r="D53" i="2" l="1"/>
  <c r="D57" i="2" s="1"/>
  <c r="D58" i="2" s="1"/>
  <c r="H202" i="1"/>
  <c r="G202" i="1"/>
  <c r="F51" i="2"/>
  <c r="F39" i="2"/>
  <c r="C57" i="2"/>
  <c r="C58" i="2" s="1"/>
  <c r="E53" i="2"/>
  <c r="F212" i="1"/>
  <c r="G212" i="1" s="1"/>
  <c r="H212" i="1" s="1"/>
  <c r="G20" i="1"/>
  <c r="G40" i="1"/>
  <c r="G70" i="1"/>
  <c r="G100" i="1"/>
  <c r="G130" i="1"/>
  <c r="G140" i="1"/>
  <c r="G150" i="1"/>
  <c r="G160" i="1"/>
  <c r="G180" i="1"/>
  <c r="G190" i="1"/>
  <c r="G200" i="1"/>
  <c r="H10" i="1"/>
  <c r="H90" i="1"/>
  <c r="H170" i="1"/>
  <c r="E12" i="2"/>
  <c r="E39" i="2" s="1"/>
  <c r="F202" i="1"/>
  <c r="F12" i="2"/>
  <c r="C53" i="2"/>
  <c r="F53" i="2" s="1"/>
  <c r="G50" i="1"/>
  <c r="G80" i="1"/>
  <c r="G110" i="1"/>
  <c r="G120" i="1"/>
  <c r="H30" i="1"/>
  <c r="H60" i="1"/>
  <c r="E37" i="2"/>
  <c r="E51" i="2" s="1"/>
  <c r="C61" i="2" l="1"/>
  <c r="C60" i="2"/>
  <c r="D61" i="2"/>
  <c r="D60" i="2"/>
</calcChain>
</file>

<file path=xl/sharedStrings.xml><?xml version="1.0" encoding="utf-8"?>
<sst xmlns="http://schemas.openxmlformats.org/spreadsheetml/2006/main" count="317" uniqueCount="145">
  <si>
    <t>Function/Object Level</t>
  </si>
  <si>
    <t>2024-2025 Proposed Budget</t>
  </si>
  <si>
    <t>2022-2023 Adopted Budget</t>
  </si>
  <si>
    <t>Proposed Change in Object Level</t>
  </si>
  <si>
    <t>% of Change</t>
  </si>
  <si>
    <t>Function 11 - Instruction</t>
  </si>
  <si>
    <t>Revenue - Local funding</t>
  </si>
  <si>
    <t>199 E 61XX Salaries</t>
  </si>
  <si>
    <t>Revenue - State funding</t>
  </si>
  <si>
    <t>199 E 62XX Contracted Svs</t>
  </si>
  <si>
    <t>Revenue - Federal funding</t>
  </si>
  <si>
    <t>199 E 63XX General Supplies</t>
  </si>
  <si>
    <t>199 E 64XX Misc Operating</t>
  </si>
  <si>
    <t>Total Revenue</t>
  </si>
  <si>
    <t>199 E 65XX Debt Service</t>
  </si>
  <si>
    <t>199 E 66XX Capital Outlay</t>
  </si>
  <si>
    <t>Subtotal Function 11</t>
  </si>
  <si>
    <t>199 E 62XX Contracted Svc</t>
  </si>
  <si>
    <t>Function 12  - Media Resources/Library</t>
  </si>
  <si>
    <t>Total Expenditures</t>
  </si>
  <si>
    <t>Subtotal Function 12</t>
  </si>
  <si>
    <t>Function 13 - Professional Development/Staff</t>
  </si>
  <si>
    <t>Subtotal Function 13</t>
  </si>
  <si>
    <t>Function 21 Curriculum and Instruction</t>
  </si>
  <si>
    <t>Subtotal Function 21</t>
  </si>
  <si>
    <t>Function 23 School Leadership</t>
  </si>
  <si>
    <t>Subtotal Function 23</t>
  </si>
  <si>
    <t>Function 31 Guidance and Counseling</t>
  </si>
  <si>
    <t>Subtotal Function 31</t>
  </si>
  <si>
    <t>Function 32 Social Workers</t>
  </si>
  <si>
    <t>Subtotal Function 32</t>
  </si>
  <si>
    <t>Function 33 Student Health Services</t>
  </si>
  <si>
    <t>Subtotal Function 33</t>
  </si>
  <si>
    <t>Function 34 Transportation</t>
  </si>
  <si>
    <t>Subtotal Function 34</t>
  </si>
  <si>
    <t>Function 35 Cowan Café</t>
  </si>
  <si>
    <t>Subtotal Function 35</t>
  </si>
  <si>
    <t>Function 36 Extracurricular</t>
  </si>
  <si>
    <t>Subtotal Function 36</t>
  </si>
  <si>
    <t>Function 41 Administration</t>
  </si>
  <si>
    <t>Subtotal Function 41</t>
  </si>
  <si>
    <t>Function 51 Maintenance</t>
  </si>
  <si>
    <t>Subtotal Function 51</t>
  </si>
  <si>
    <t>Function 52 Security</t>
  </si>
  <si>
    <t>Subtotal Function 52</t>
  </si>
  <si>
    <t>Function 53 Technology Services</t>
  </si>
  <si>
    <t>Subtotal Function 53</t>
  </si>
  <si>
    <t>Function 61 Community Services</t>
  </si>
  <si>
    <t>Subtotal Function 61</t>
  </si>
  <si>
    <t>Function 71 Debt Services</t>
  </si>
  <si>
    <t>Subtotal Function 71</t>
  </si>
  <si>
    <t>Function 72 Interest on Long Term Debt</t>
  </si>
  <si>
    <t>Subtotal Function 72</t>
  </si>
  <si>
    <t>Function 81 Facilities and Maintenance</t>
  </si>
  <si>
    <t>Subtotal Function 81</t>
  </si>
  <si>
    <t>Function 93 Shared Services</t>
  </si>
  <si>
    <t>Subtotal Function 93</t>
  </si>
  <si>
    <t>Object Code summary</t>
  </si>
  <si>
    <t>199 E 65XX Misc Operating</t>
  </si>
  <si>
    <t>SANTA FE INDEPENDENT SCHOOL DISTRICT</t>
  </si>
  <si>
    <t>STATEMENT OF REVENUES, EXPENDITURES, AND CHANGES IN FUND BALANCES</t>
  </si>
  <si>
    <t>GOVERNMENTAL FUNDS PROPOSED BUDGET 2024-2025</t>
  </si>
  <si>
    <t>FOR YEAR ENDED JUNE 30,2025 (PROPOSED BUDGET [A])</t>
  </si>
  <si>
    <t>Function Level Budget</t>
  </si>
  <si>
    <t>2023-2024 Adopted Budget</t>
  </si>
  <si>
    <t>Proposed Change in Function Level</t>
  </si>
  <si>
    <t>11 - Instruction</t>
  </si>
  <si>
    <t>12 - Media Resources/Library</t>
  </si>
  <si>
    <t>13 - Professional Development Staff</t>
  </si>
  <si>
    <t>21 - Curriculum and Instruction</t>
  </si>
  <si>
    <t>23 - School Leadership</t>
  </si>
  <si>
    <t>31 - Guidance and Counseling</t>
  </si>
  <si>
    <t>32 - Social Workers</t>
  </si>
  <si>
    <t>33 - Student Health Services</t>
  </si>
  <si>
    <t>34 - Transportation</t>
  </si>
  <si>
    <t>35 - Cowan Café</t>
  </si>
  <si>
    <t>36 - Extracurricular</t>
  </si>
  <si>
    <t>41-  Administration</t>
  </si>
  <si>
    <t>51 - Maintenance</t>
  </si>
  <si>
    <t>52 - Security</t>
  </si>
  <si>
    <t>53 - Technology Services</t>
  </si>
  <si>
    <t>61 - Community Services</t>
  </si>
  <si>
    <t>71 - Debt Service</t>
  </si>
  <si>
    <t>81 - Capital Outlay</t>
  </si>
  <si>
    <t>93 - Shared Services</t>
  </si>
  <si>
    <t>Adjusted Income/(Loss)</t>
  </si>
  <si>
    <t>Adjustments</t>
  </si>
  <si>
    <t>2024-2025 Budget</t>
  </si>
  <si>
    <t>2023-2024 Forecast</t>
  </si>
  <si>
    <t>**Includes:</t>
  </si>
  <si>
    <t xml:space="preserve">MTN </t>
  </si>
  <si>
    <t>Projected Forecasted Adjustmens</t>
  </si>
  <si>
    <t>Resignation Incentive</t>
  </si>
  <si>
    <t>Kubacak Chillers</t>
  </si>
  <si>
    <t>Property Insurance</t>
  </si>
  <si>
    <t>Adjusted Total</t>
  </si>
  <si>
    <t>Projected Fund Balance - July 1 (Beginning)</t>
  </si>
  <si>
    <t>Changes in Fund Balance</t>
  </si>
  <si>
    <t>Fund Balance - June 30 (Ending)</t>
  </si>
  <si>
    <t>Days Operating</t>
  </si>
  <si>
    <t>Months Operating</t>
  </si>
  <si>
    <t>GOVERNMENTAL FUNDS</t>
  </si>
  <si>
    <t>BUDGET FOR FISCAL YEAR 2024-2025</t>
  </si>
  <si>
    <t>Nutrition Services Fund</t>
  </si>
  <si>
    <t>2024-2025</t>
  </si>
  <si>
    <t>2023-2024</t>
  </si>
  <si>
    <t>Difference</t>
  </si>
  <si>
    <t>REVENUES:</t>
  </si>
  <si>
    <t>Total Local and Intermediate Sources</t>
  </si>
  <si>
    <t>State Program Revenues</t>
  </si>
  <si>
    <t>Federal Program Revenues</t>
  </si>
  <si>
    <t>Total Revenues</t>
  </si>
  <si>
    <t>EXPENDITURES:</t>
  </si>
  <si>
    <t>Instruction</t>
  </si>
  <si>
    <t>Instructional Resources and Media</t>
  </si>
  <si>
    <t>Curriculum and Instructional Staff Dev</t>
  </si>
  <si>
    <t>Instructional Leadership</t>
  </si>
  <si>
    <t>School Leadership</t>
  </si>
  <si>
    <t>Guidance, counseling and evaluation Services</t>
  </si>
  <si>
    <t>Social Work Services</t>
  </si>
  <si>
    <t>Health Services</t>
  </si>
  <si>
    <t>Student transportation</t>
  </si>
  <si>
    <t>food Services</t>
  </si>
  <si>
    <t>Extracurricular Activities</t>
  </si>
  <si>
    <t>General Administration</t>
  </si>
  <si>
    <t>Facilities Maintenance and Operations</t>
  </si>
  <si>
    <t>Security and Monitoring Services</t>
  </si>
  <si>
    <t>Data Processing Services</t>
  </si>
  <si>
    <t>Community Services.</t>
  </si>
  <si>
    <t>Principal in Long tem</t>
  </si>
  <si>
    <t>interest in long term debt</t>
  </si>
  <si>
    <t>Bond Issuance Cost and Fees</t>
  </si>
  <si>
    <t>Payments to Fiscal Agent or SSA</t>
  </si>
  <si>
    <t>Excess (Deficiency) Of Rev under Exp</t>
  </si>
  <si>
    <t>Pending Equipment Purchase Orders</t>
  </si>
  <si>
    <t>7080</t>
  </si>
  <si>
    <t>Total Other Financing Sources (Uses)</t>
  </si>
  <si>
    <t>1200</t>
  </si>
  <si>
    <t>Net Change in Fund Balances</t>
  </si>
  <si>
    <t xml:space="preserve"> Fund Balance - July 1 (Beginning)</t>
  </si>
  <si>
    <t>PROJECTED BUDGET FOR FISCAL YEAR 2024-2025</t>
  </si>
  <si>
    <t>Debt Service Fund</t>
  </si>
  <si>
    <t>Transfers In</t>
  </si>
  <si>
    <t>Transfer Out (Use)</t>
  </si>
  <si>
    <t>Other (Uses)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</si>
</sst>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00%"/>
    <numFmt numFmtId="166" formatCode="_(* #,##0.0_);_(* \(#,##0.0\);_(* &quot;-&quot;??_);_(@_)"/>
    <numFmt numFmtId="167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4" fillId="0" borderId="0" applyBorder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4" fillId="0" borderId="0" xfId="2"/>
    <xf numFmtId="0" fontId="5" fillId="0" borderId="0" xfId="2" applyFont="1"/>
    <xf numFmtId="43" fontId="5" fillId="0" borderId="0" xfId="3" applyFont="1" applyAlignment="1">
      <alignment horizontal="center" wrapText="1"/>
    </xf>
    <xf numFmtId="0" fontId="5" fillId="0" borderId="0" xfId="2" applyFont="1" applyAlignment="1">
      <alignment wrapText="1"/>
    </xf>
    <xf numFmtId="164" fontId="5" fillId="0" borderId="0" xfId="4" applyNumberFormat="1" applyFont="1" applyAlignment="1">
      <alignment wrapText="1"/>
    </xf>
    <xf numFmtId="0" fontId="4" fillId="0" borderId="0" xfId="2" applyBorder="1"/>
    <xf numFmtId="10" fontId="5" fillId="0" borderId="0" xfId="5" applyNumberFormat="1" applyFont="1" applyAlignment="1">
      <alignment horizontal="center" wrapText="1"/>
    </xf>
    <xf numFmtId="43" fontId="5" fillId="0" borderId="0" xfId="3" applyFont="1" applyAlignment="1">
      <alignment wrapText="1"/>
    </xf>
    <xf numFmtId="164" fontId="0" fillId="0" borderId="0" xfId="4" applyNumberFormat="1" applyFont="1"/>
    <xf numFmtId="43" fontId="0" fillId="0" borderId="0" xfId="3" applyFont="1"/>
    <xf numFmtId="43" fontId="0" fillId="0" borderId="1" xfId="3" applyFont="1" applyFill="1" applyBorder="1" applyAlignment="1" applyProtection="1"/>
    <xf numFmtId="10" fontId="2" fillId="2" borderId="2" xfId="5" applyNumberFormat="1" applyFont="1" applyFill="1" applyBorder="1"/>
    <xf numFmtId="0" fontId="5" fillId="0" borderId="0" xfId="2" applyFont="1" applyBorder="1"/>
    <xf numFmtId="43" fontId="6" fillId="0" borderId="3" xfId="3" applyFont="1" applyFill="1" applyBorder="1" applyAlignment="1" applyProtection="1"/>
    <xf numFmtId="43" fontId="6" fillId="0" borderId="1" xfId="3" applyFont="1" applyFill="1" applyBorder="1" applyAlignment="1" applyProtection="1"/>
    <xf numFmtId="43" fontId="6" fillId="3" borderId="3" xfId="3" applyFont="1" applyFill="1" applyBorder="1" applyAlignment="1" applyProtection="1"/>
    <xf numFmtId="10" fontId="7" fillId="2" borderId="4" xfId="5" applyNumberFormat="1" applyFont="1" applyFill="1" applyBorder="1"/>
    <xf numFmtId="43" fontId="0" fillId="0" borderId="0" xfId="3" applyFont="1" applyFill="1" applyBorder="1" applyAlignment="1" applyProtection="1"/>
    <xf numFmtId="10" fontId="2" fillId="2" borderId="5" xfId="5" applyNumberFormat="1" applyFont="1" applyFill="1" applyBorder="1"/>
    <xf numFmtId="43" fontId="6" fillId="0" borderId="6" xfId="3" applyFont="1" applyBorder="1"/>
    <xf numFmtId="43" fontId="6" fillId="0" borderId="0" xfId="3" applyFont="1" applyBorder="1"/>
    <xf numFmtId="43" fontId="6" fillId="3" borderId="6" xfId="3" applyFont="1" applyFill="1" applyBorder="1" applyAlignment="1" applyProtection="1"/>
    <xf numFmtId="10" fontId="7" fillId="2" borderId="0" xfId="5" applyNumberFormat="1" applyFont="1" applyFill="1" applyBorder="1"/>
    <xf numFmtId="43" fontId="0" fillId="0" borderId="7" xfId="3" applyFont="1" applyFill="1" applyBorder="1" applyAlignment="1" applyProtection="1"/>
    <xf numFmtId="10" fontId="2" fillId="2" borderId="8" xfId="5" applyNumberFormat="1" applyFont="1" applyFill="1" applyBorder="1"/>
    <xf numFmtId="43" fontId="0" fillId="0" borderId="0" xfId="3" applyFont="1" applyFill="1" applyAlignment="1" applyProtection="1"/>
    <xf numFmtId="10" fontId="0" fillId="0" borderId="0" xfId="5" applyNumberFormat="1" applyFont="1"/>
    <xf numFmtId="43" fontId="6" fillId="0" borderId="10" xfId="3" applyFont="1" applyBorder="1"/>
    <xf numFmtId="43" fontId="6" fillId="0" borderId="7" xfId="3" applyFont="1" applyBorder="1"/>
    <xf numFmtId="43" fontId="6" fillId="3" borderId="10" xfId="3" applyFont="1" applyFill="1" applyBorder="1" applyAlignment="1" applyProtection="1"/>
    <xf numFmtId="10" fontId="7" fillId="2" borderId="11" xfId="5" applyNumberFormat="1" applyFont="1" applyFill="1" applyBorder="1"/>
    <xf numFmtId="0" fontId="8" fillId="2" borderId="12" xfId="2" applyFont="1" applyFill="1" applyBorder="1"/>
    <xf numFmtId="43" fontId="9" fillId="2" borderId="12" xfId="3" applyFont="1" applyFill="1" applyBorder="1"/>
    <xf numFmtId="43" fontId="8" fillId="2" borderId="12" xfId="2" applyNumberFormat="1" applyFont="1" applyFill="1" applyBorder="1"/>
    <xf numFmtId="10" fontId="9" fillId="2" borderId="12" xfId="4" applyNumberFormat="1" applyFont="1" applyFill="1" applyBorder="1"/>
    <xf numFmtId="43" fontId="0" fillId="0" borderId="1" xfId="3" applyFont="1" applyBorder="1"/>
    <xf numFmtId="43" fontId="0" fillId="0" borderId="0" xfId="3" applyFont="1" applyBorder="1"/>
    <xf numFmtId="43" fontId="0" fillId="0" borderId="7" xfId="3" applyFont="1" applyBorder="1"/>
    <xf numFmtId="164" fontId="0" fillId="0" borderId="0" xfId="4" applyNumberFormat="1" applyFont="1" applyBorder="1"/>
    <xf numFmtId="0" fontId="1" fillId="0" borderId="0" xfId="6"/>
    <xf numFmtId="43" fontId="4" fillId="0" borderId="0" xfId="2" applyNumberFormat="1" applyBorder="1"/>
    <xf numFmtId="0" fontId="2" fillId="4" borderId="9" xfId="7" applyFont="1" applyFill="1" applyBorder="1" applyAlignment="1">
      <alignment horizontal="right"/>
    </xf>
    <xf numFmtId="43" fontId="2" fillId="4" borderId="9" xfId="7" applyNumberFormat="1" applyFont="1" applyFill="1" applyBorder="1"/>
    <xf numFmtId="10" fontId="2" fillId="4" borderId="9" xfId="5" applyNumberFormat="1" applyFont="1" applyFill="1" applyBorder="1"/>
    <xf numFmtId="43" fontId="4" fillId="0" borderId="0" xfId="2" applyNumberFormat="1"/>
    <xf numFmtId="165" fontId="0" fillId="0" borderId="0" xfId="4" applyNumberFormat="1" applyFont="1"/>
    <xf numFmtId="0" fontId="1" fillId="0" borderId="0" xfId="7"/>
    <xf numFmtId="43" fontId="5" fillId="0" borderId="0" xfId="3" applyFont="1"/>
    <xf numFmtId="43" fontId="5" fillId="0" borderId="0" xfId="3" applyFont="1" applyFill="1" applyAlignment="1" applyProtection="1"/>
    <xf numFmtId="43" fontId="5" fillId="0" borderId="0" xfId="3" applyFont="1" applyFill="1" applyAlignment="1" applyProtection="1">
      <alignment wrapText="1"/>
    </xf>
    <xf numFmtId="43" fontId="0" fillId="0" borderId="3" xfId="3" applyFont="1" applyFill="1" applyBorder="1" applyAlignment="1" applyProtection="1"/>
    <xf numFmtId="43" fontId="0" fillId="3" borderId="3" xfId="3" applyFont="1" applyFill="1" applyBorder="1" applyAlignment="1" applyProtection="1"/>
    <xf numFmtId="10" fontId="2" fillId="2" borderId="3" xfId="5" applyNumberFormat="1" applyFont="1" applyFill="1" applyBorder="1"/>
    <xf numFmtId="43" fontId="0" fillId="0" borderId="6" xfId="3" applyFont="1" applyFill="1" applyBorder="1" applyAlignment="1" applyProtection="1"/>
    <xf numFmtId="43" fontId="0" fillId="3" borderId="6" xfId="3" applyFont="1" applyFill="1" applyBorder="1" applyAlignment="1" applyProtection="1"/>
    <xf numFmtId="10" fontId="2" fillId="2" borderId="6" xfId="5" applyNumberFormat="1" applyFont="1" applyFill="1" applyBorder="1"/>
    <xf numFmtId="43" fontId="0" fillId="0" borderId="10" xfId="3" applyFont="1" applyFill="1" applyBorder="1" applyAlignment="1" applyProtection="1"/>
    <xf numFmtId="43" fontId="0" fillId="3" borderId="10" xfId="3" applyFont="1" applyFill="1" applyBorder="1" applyAlignment="1" applyProtection="1"/>
    <xf numFmtId="10" fontId="2" fillId="2" borderId="10" xfId="5" applyNumberFormat="1" applyFont="1" applyFill="1" applyBorder="1"/>
    <xf numFmtId="43" fontId="5" fillId="0" borderId="0" xfId="3" applyFont="1" applyAlignment="1"/>
    <xf numFmtId="43" fontId="2" fillId="0" borderId="0" xfId="3" applyFont="1"/>
    <xf numFmtId="43" fontId="0" fillId="0" borderId="3" xfId="3" applyFont="1" applyBorder="1"/>
    <xf numFmtId="43" fontId="0" fillId="3" borderId="3" xfId="3" applyFont="1" applyFill="1" applyBorder="1"/>
    <xf numFmtId="43" fontId="0" fillId="0" borderId="6" xfId="3" applyFont="1" applyBorder="1"/>
    <xf numFmtId="43" fontId="0" fillId="3" borderId="6" xfId="3" applyFont="1" applyFill="1" applyBorder="1"/>
    <xf numFmtId="0" fontId="4" fillId="0" borderId="0" xfId="2" applyAlignment="1">
      <alignment horizontal="left"/>
    </xf>
    <xf numFmtId="43" fontId="0" fillId="0" borderId="10" xfId="3" applyFont="1" applyBorder="1"/>
    <xf numFmtId="43" fontId="0" fillId="3" borderId="10" xfId="3" applyFont="1" applyFill="1" applyBorder="1"/>
    <xf numFmtId="0" fontId="2" fillId="0" borderId="0" xfId="7" applyFont="1" applyAlignment="1">
      <alignment horizontal="right"/>
    </xf>
    <xf numFmtId="43" fontId="2" fillId="0" borderId="0" xfId="7" applyNumberFormat="1" applyFont="1"/>
    <xf numFmtId="10" fontId="2" fillId="0" borderId="0" xfId="5" applyNumberFormat="1" applyFont="1" applyFill="1" applyBorder="1"/>
    <xf numFmtId="166" fontId="2" fillId="0" borderId="9" xfId="8" applyNumberFormat="1" applyFont="1" applyFill="1" applyBorder="1"/>
    <xf numFmtId="43" fontId="2" fillId="0" borderId="9" xfId="8" applyFont="1" applyFill="1" applyBorder="1"/>
    <xf numFmtId="43" fontId="2" fillId="0" borderId="9" xfId="9" applyNumberFormat="1" applyFont="1" applyFill="1" applyBorder="1"/>
    <xf numFmtId="166" fontId="2" fillId="0" borderId="0" xfId="8" applyNumberFormat="1" applyFont="1" applyFill="1" applyBorder="1"/>
    <xf numFmtId="43" fontId="0" fillId="0" borderId="0" xfId="3" applyFont="1" applyAlignment="1">
      <alignment horizontal="left" indent="2"/>
    </xf>
    <xf numFmtId="10" fontId="2" fillId="4" borderId="9" xfId="9" applyNumberFormat="1" applyFont="1" applyFill="1" applyBorder="1"/>
    <xf numFmtId="167" fontId="2" fillId="0" borderId="9" xfId="8" applyNumberFormat="1" applyFont="1" applyFill="1" applyBorder="1"/>
    <xf numFmtId="10" fontId="2" fillId="0" borderId="9" xfId="9" applyNumberFormat="1" applyFont="1" applyFill="1" applyBorder="1"/>
    <xf numFmtId="9" fontId="0" fillId="0" borderId="0" xfId="3" applyNumberFormat="1" applyFont="1"/>
    <xf numFmtId="43" fontId="2" fillId="0" borderId="0" xfId="8" applyFont="1" applyBorder="1"/>
    <xf numFmtId="0" fontId="2" fillId="0" borderId="9" xfId="7" applyFont="1" applyBorder="1"/>
    <xf numFmtId="43" fontId="2" fillId="0" borderId="9" xfId="7" applyNumberFormat="1" applyFont="1" applyBorder="1"/>
    <xf numFmtId="43" fontId="2" fillId="0" borderId="9" xfId="8" applyFont="1" applyBorder="1"/>
    <xf numFmtId="43" fontId="1" fillId="0" borderId="0" xfId="7" applyNumberFormat="1"/>
    <xf numFmtId="43" fontId="0" fillId="0" borderId="0" xfId="8" applyFont="1"/>
    <xf numFmtId="43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43" fontId="0" fillId="0" borderId="3" xfId="8" applyFont="1" applyBorder="1"/>
    <xf numFmtId="43" fontId="0" fillId="3" borderId="3" xfId="8" applyFont="1" applyFill="1" applyBorder="1"/>
    <xf numFmtId="164" fontId="0" fillId="0" borderId="0" xfId="1" applyNumberFormat="1" applyFont="1"/>
    <xf numFmtId="43" fontId="0" fillId="0" borderId="6" xfId="8" applyFont="1" applyBorder="1"/>
    <xf numFmtId="43" fontId="0" fillId="3" borderId="6" xfId="8" applyFont="1" applyFill="1" applyBorder="1"/>
    <xf numFmtId="43" fontId="0" fillId="0" borderId="10" xfId="8" applyFont="1" applyBorder="1"/>
    <xf numFmtId="43" fontId="0" fillId="3" borderId="10" xfId="8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/>
    <xf numFmtId="43" fontId="2" fillId="4" borderId="9" xfId="0" applyNumberFormat="1" applyFont="1" applyFill="1" applyBorder="1"/>
    <xf numFmtId="43" fontId="2" fillId="4" borderId="12" xfId="0" applyNumberFormat="1" applyFont="1" applyFill="1" applyBorder="1"/>
    <xf numFmtId="0" fontId="2" fillId="0" borderId="0" xfId="0" applyFont="1" applyAlignment="1">
      <alignment horizontal="right"/>
    </xf>
    <xf numFmtId="0" fontId="2" fillId="0" borderId="0" xfId="0" applyFont="1"/>
    <xf numFmtId="43" fontId="2" fillId="0" borderId="0" xfId="0" applyNumberFormat="1" applyFont="1"/>
    <xf numFmtId="43" fontId="0" fillId="0" borderId="0" xfId="8" applyFont="1" applyFill="1"/>
    <xf numFmtId="43" fontId="0" fillId="0" borderId="6" xfId="8" applyFont="1" applyFill="1" applyBorder="1"/>
    <xf numFmtId="166" fontId="2" fillId="3" borderId="9" xfId="8" applyNumberFormat="1" applyFont="1" applyFill="1" applyBorder="1"/>
    <xf numFmtId="0" fontId="0" fillId="0" borderId="0" xfId="0" applyAlignment="1">
      <alignment horizontal="right"/>
    </xf>
    <xf numFmtId="43" fontId="0" fillId="5" borderId="13" xfId="8" applyFont="1" applyFill="1" applyBorder="1"/>
    <xf numFmtId="43" fontId="0" fillId="5" borderId="7" xfId="8" applyFont="1" applyFill="1" applyBorder="1"/>
    <xf numFmtId="43" fontId="0" fillId="3" borderId="14" xfId="0" applyNumberFormat="1" applyFill="1" applyBorder="1"/>
    <xf numFmtId="43" fontId="0" fillId="3" borderId="0" xfId="8" applyFont="1" applyFill="1"/>
    <xf numFmtId="0" fontId="2" fillId="0" borderId="9" xfId="0" applyFont="1" applyBorder="1"/>
    <xf numFmtId="43" fontId="2" fillId="3" borderId="9" xfId="8" applyFont="1" applyFill="1" applyBorder="1"/>
    <xf numFmtId="43" fontId="1" fillId="0" borderId="0" xfId="10"/>
    <xf numFmtId="43" fontId="4" fillId="0" borderId="0" xfId="10" applyFont="1"/>
    <xf numFmtId="0" fontId="1" fillId="0" borderId="0" xfId="7" applyAlignment="1">
      <alignment horizontal="center"/>
    </xf>
    <xf numFmtId="0" fontId="0" fillId="0" borderId="0" xfId="0" applyAlignment="1">
      <alignment horizontal="center"/>
    </xf>
    <xf numFmtId="43" fontId="0" fillId="0" borderId="0" xfId="10" applyFont="1"/>
    <xf numFmtId="43" fontId="0" fillId="0" borderId="3" xfId="10" applyFont="1" applyBorder="1"/>
    <xf numFmtId="43" fontId="0" fillId="3" borderId="3" xfId="10" applyFont="1" applyFill="1" applyBorder="1"/>
    <xf numFmtId="43" fontId="0" fillId="0" borderId="6" xfId="10" applyFont="1" applyBorder="1"/>
    <xf numFmtId="43" fontId="0" fillId="3" borderId="6" xfId="10" applyFont="1" applyFill="1" applyBorder="1"/>
    <xf numFmtId="43" fontId="0" fillId="0" borderId="10" xfId="10" applyFont="1" applyBorder="1"/>
    <xf numFmtId="43" fontId="0" fillId="3" borderId="10" xfId="10" applyFont="1" applyFill="1" applyBorder="1"/>
    <xf numFmtId="43" fontId="0" fillId="0" borderId="0" xfId="10" applyFont="1" applyFill="1"/>
    <xf numFmtId="43" fontId="0" fillId="0" borderId="6" xfId="10" applyFont="1" applyFill="1" applyBorder="1"/>
    <xf numFmtId="166" fontId="2" fillId="0" borderId="9" xfId="10" applyNumberFormat="1" applyFont="1" applyFill="1" applyBorder="1"/>
    <xf numFmtId="166" fontId="2" fillId="6" borderId="9" xfId="10" applyNumberFormat="1" applyFont="1" applyFill="1" applyBorder="1"/>
    <xf numFmtId="166" fontId="2" fillId="3" borderId="9" xfId="10" applyNumberFormat="1" applyFont="1" applyFill="1" applyBorder="1"/>
    <xf numFmtId="43" fontId="0" fillId="5" borderId="13" xfId="10" applyFont="1" applyFill="1" applyBorder="1"/>
    <xf numFmtId="43" fontId="0" fillId="5" borderId="7" xfId="10" applyFont="1" applyFill="1" applyBorder="1"/>
    <xf numFmtId="43" fontId="0" fillId="3" borderId="0" xfId="10" applyFont="1" applyFill="1"/>
    <xf numFmtId="43" fontId="2" fillId="0" borderId="9" xfId="10" applyFont="1" applyBorder="1"/>
    <xf numFmtId="43" fontId="2" fillId="3" borderId="9" xfId="10" applyFont="1" applyFill="1" applyBorder="1"/>
  </cellXfs>
  <cellStyles count="11">
    <cellStyle name="Comma" xfId="10" builtinId="3"/>
    <cellStyle name="Comma 2 2" xfId="3" xr:uid="{7A45C8A0-CD24-47A3-B12F-757187974357}"/>
    <cellStyle name="Comma 3" xfId="8" xr:uid="{3D4189F3-27BA-4B4B-AC37-3B1675E5A7F1}"/>
    <cellStyle name="Normal" xfId="0" builtinId="0"/>
    <cellStyle name="Normal 2 2" xfId="2" xr:uid="{04FAF614-8BAB-41E1-932E-D96AA8E840F9}"/>
    <cellStyle name="Normal 2 3" xfId="6" xr:uid="{CD5F7F6F-7A23-4B23-8A5F-3142187AD0D2}"/>
    <cellStyle name="Normal 3 2" xfId="7" xr:uid="{ECED4A33-14CD-4A2A-9B6B-0202966E89ED}"/>
    <cellStyle name="Percent" xfId="1" builtinId="5"/>
    <cellStyle name="Percent 2 2" xfId="5" xr:uid="{4F831779-F43B-44EA-A7F5-92591254E5F2}"/>
    <cellStyle name="Percent 2 3" xfId="4" xr:uid="{2DF7B7DC-7AD2-420D-B739-D82E6462467F}"/>
    <cellStyle name="Percent 3" xfId="9" xr:uid="{2872C25B-0DB2-4100-BD35-819E7D655923}"/>
  </cellStyles>
  <dxfs count="7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5DC3-8C71-41BE-B4C0-4D2B7C89D044}">
  <dimension ref="C1:N213"/>
  <sheetViews>
    <sheetView tabSelected="1" topLeftCell="A13" zoomScaleNormal="100" workbookViewId="0">
      <selection activeCell="F78" sqref="F78"/>
    </sheetView>
  </sheetViews>
  <sheetFormatPr defaultColWidth="9.109375" defaultRowHeight="14.4" x14ac:dyDescent="0.3"/>
  <cols>
    <col min="1" max="3" width="9.109375" style="1"/>
    <col min="4" max="4" width="27.88671875" style="1" customWidth="1"/>
    <col min="5" max="6" width="19" style="10" customWidth="1"/>
    <col min="7" max="7" width="15" style="1" customWidth="1"/>
    <col min="8" max="8" width="11.33203125" style="9" customWidth="1"/>
    <col min="9" max="9" width="9.109375" style="6"/>
    <col min="10" max="16384" width="9.109375" style="1"/>
  </cols>
  <sheetData>
    <row r="1" spans="4:8" ht="43.2" x14ac:dyDescent="0.3">
      <c r="D1" s="2" t="s">
        <v>0</v>
      </c>
      <c r="E1" s="3" t="s">
        <v>1</v>
      </c>
      <c r="F1" s="3" t="s">
        <v>2</v>
      </c>
      <c r="G1" s="4" t="s">
        <v>3</v>
      </c>
      <c r="H1" s="5" t="s">
        <v>4</v>
      </c>
    </row>
    <row r="2" spans="4:8" x14ac:dyDescent="0.3">
      <c r="D2" s="2"/>
      <c r="E2" s="8"/>
      <c r="F2" s="8"/>
    </row>
    <row r="3" spans="4:8" ht="15" thickBot="1" x14ac:dyDescent="0.35">
      <c r="D3" s="2" t="s">
        <v>5</v>
      </c>
    </row>
    <row r="4" spans="4:8" x14ac:dyDescent="0.3">
      <c r="D4" s="13" t="s">
        <v>7</v>
      </c>
      <c r="E4" s="14">
        <v>22842128</v>
      </c>
      <c r="F4" s="15">
        <v>23816663</v>
      </c>
      <c r="G4" s="16">
        <f t="shared" ref="G4:G10" si="0">E4-F4</f>
        <v>-974535</v>
      </c>
      <c r="H4" s="17">
        <f>IFERROR((E4-F4)/F4,0)</f>
        <v>-4.0918200841150582E-2</v>
      </c>
    </row>
    <row r="5" spans="4:8" x14ac:dyDescent="0.3">
      <c r="D5" s="13" t="s">
        <v>9</v>
      </c>
      <c r="E5" s="20">
        <v>182494</v>
      </c>
      <c r="F5" s="21">
        <v>175975</v>
      </c>
      <c r="G5" s="22">
        <f t="shared" si="0"/>
        <v>6519</v>
      </c>
      <c r="H5" s="23">
        <f t="shared" ref="H5:H10" si="1">IFERROR((E5-F5)/F5,0)</f>
        <v>3.7045034806080408E-2</v>
      </c>
    </row>
    <row r="6" spans="4:8" x14ac:dyDescent="0.3">
      <c r="D6" s="13" t="s">
        <v>11</v>
      </c>
      <c r="E6" s="20">
        <v>274271</v>
      </c>
      <c r="F6" s="21">
        <v>395512</v>
      </c>
      <c r="G6" s="22">
        <f t="shared" si="0"/>
        <v>-121241</v>
      </c>
      <c r="H6" s="23">
        <f t="shared" si="1"/>
        <v>-0.30654190011933896</v>
      </c>
    </row>
    <row r="7" spans="4:8" x14ac:dyDescent="0.3">
      <c r="D7" s="13" t="s">
        <v>12</v>
      </c>
      <c r="E7" s="20">
        <v>17584</v>
      </c>
      <c r="F7" s="21">
        <v>17500</v>
      </c>
      <c r="G7" s="22">
        <f t="shared" si="0"/>
        <v>84</v>
      </c>
      <c r="H7" s="23">
        <f t="shared" si="1"/>
        <v>4.7999999999999996E-3</v>
      </c>
    </row>
    <row r="8" spans="4:8" x14ac:dyDescent="0.3">
      <c r="D8" s="13" t="s">
        <v>14</v>
      </c>
      <c r="E8" s="20">
        <v>0</v>
      </c>
      <c r="F8" s="21">
        <v>0</v>
      </c>
      <c r="G8" s="22">
        <f t="shared" si="0"/>
        <v>0</v>
      </c>
      <c r="H8" s="23">
        <f t="shared" si="1"/>
        <v>0</v>
      </c>
    </row>
    <row r="9" spans="4:8" ht="15" thickBot="1" x14ac:dyDescent="0.35">
      <c r="D9" s="13" t="s">
        <v>15</v>
      </c>
      <c r="E9" s="28">
        <v>0</v>
      </c>
      <c r="F9" s="29">
        <v>0</v>
      </c>
      <c r="G9" s="30">
        <f t="shared" si="0"/>
        <v>0</v>
      </c>
      <c r="H9" s="31">
        <f t="shared" si="1"/>
        <v>0</v>
      </c>
    </row>
    <row r="10" spans="4:8" ht="15" thickBot="1" x14ac:dyDescent="0.35">
      <c r="D10" s="32" t="s">
        <v>16</v>
      </c>
      <c r="E10" s="33">
        <f>SUBTOTAL(9,E4:E9)</f>
        <v>23316477</v>
      </c>
      <c r="F10" s="33">
        <f>SUBTOTAL(9,F4:F9)</f>
        <v>24405650</v>
      </c>
      <c r="G10" s="34">
        <f t="shared" si="0"/>
        <v>-1089173</v>
      </c>
      <c r="H10" s="35">
        <f t="shared" si="1"/>
        <v>-4.4627903784574471E-2</v>
      </c>
    </row>
    <row r="11" spans="4:8" ht="15" thickTop="1" x14ac:dyDescent="0.3"/>
    <row r="13" spans="4:8" ht="15" thickBot="1" x14ac:dyDescent="0.35">
      <c r="D13" s="2" t="s">
        <v>18</v>
      </c>
    </row>
    <row r="14" spans="4:8" x14ac:dyDescent="0.3">
      <c r="D14" s="13" t="s">
        <v>7</v>
      </c>
      <c r="E14" s="14">
        <v>392426</v>
      </c>
      <c r="F14" s="15">
        <v>386126</v>
      </c>
      <c r="G14" s="16">
        <f t="shared" ref="G14:G20" si="2">E14-F14</f>
        <v>6300</v>
      </c>
      <c r="H14" s="17">
        <f t="shared" ref="H14:H20" si="3">IFERROR((E14-F14)/F14,0)</f>
        <v>1.6315917602026282E-2</v>
      </c>
    </row>
    <row r="15" spans="4:8" x14ac:dyDescent="0.3">
      <c r="D15" s="13" t="s">
        <v>9</v>
      </c>
      <c r="E15" s="20">
        <v>0</v>
      </c>
      <c r="F15" s="21">
        <v>0</v>
      </c>
      <c r="G15" s="22">
        <f t="shared" si="2"/>
        <v>0</v>
      </c>
      <c r="H15" s="23">
        <f t="shared" si="3"/>
        <v>0</v>
      </c>
    </row>
    <row r="16" spans="4:8" x14ac:dyDescent="0.3">
      <c r="D16" s="13" t="s">
        <v>11</v>
      </c>
      <c r="E16" s="20">
        <v>12070</v>
      </c>
      <c r="F16" s="21">
        <v>25496</v>
      </c>
      <c r="G16" s="22">
        <f t="shared" si="2"/>
        <v>-13426</v>
      </c>
      <c r="H16" s="23">
        <f t="shared" si="3"/>
        <v>-0.52659240665202389</v>
      </c>
    </row>
    <row r="17" spans="3:14" x14ac:dyDescent="0.3">
      <c r="D17" s="13" t="s">
        <v>12</v>
      </c>
      <c r="E17" s="20">
        <v>0</v>
      </c>
      <c r="F17" s="21">
        <v>0</v>
      </c>
      <c r="G17" s="22">
        <f t="shared" si="2"/>
        <v>0</v>
      </c>
      <c r="H17" s="23">
        <f t="shared" si="3"/>
        <v>0</v>
      </c>
    </row>
    <row r="18" spans="3:14" x14ac:dyDescent="0.3">
      <c r="D18" s="13" t="s">
        <v>14</v>
      </c>
      <c r="E18" s="20">
        <v>0</v>
      </c>
      <c r="F18" s="21">
        <v>0</v>
      </c>
      <c r="G18" s="22">
        <f t="shared" si="2"/>
        <v>0</v>
      </c>
      <c r="H18" s="23">
        <f t="shared" si="3"/>
        <v>0</v>
      </c>
    </row>
    <row r="19" spans="3:14" ht="15" thickBot="1" x14ac:dyDescent="0.35">
      <c r="D19" s="13" t="s">
        <v>15</v>
      </c>
      <c r="E19" s="28">
        <v>0</v>
      </c>
      <c r="F19" s="29">
        <v>0</v>
      </c>
      <c r="G19" s="30">
        <f t="shared" si="2"/>
        <v>0</v>
      </c>
      <c r="H19" s="31">
        <f t="shared" si="3"/>
        <v>0</v>
      </c>
    </row>
    <row r="20" spans="3:14" ht="15" thickBot="1" x14ac:dyDescent="0.35">
      <c r="D20" s="32" t="s">
        <v>20</v>
      </c>
      <c r="E20" s="33">
        <f>SUBTOTAL(9,E14:E19)</f>
        <v>404496</v>
      </c>
      <c r="F20" s="33">
        <f>SUBTOTAL(9,F14:F19)</f>
        <v>411622</v>
      </c>
      <c r="G20" s="34">
        <f t="shared" si="2"/>
        <v>-7126</v>
      </c>
      <c r="H20" s="35">
        <f t="shared" si="3"/>
        <v>-1.7311999844517544E-2</v>
      </c>
      <c r="M20" s="6"/>
      <c r="N20" s="6"/>
    </row>
    <row r="21" spans="3:14" s="6" customFormat="1" ht="15" thickTop="1" x14ac:dyDescent="0.3">
      <c r="C21" s="1"/>
      <c r="E21" s="37"/>
      <c r="F21" s="37"/>
      <c r="H21" s="39"/>
      <c r="L21" s="40"/>
    </row>
    <row r="22" spans="3:14" s="6" customFormat="1" x14ac:dyDescent="0.3">
      <c r="C22" s="1"/>
      <c r="D22" s="13"/>
      <c r="E22" s="37"/>
      <c r="F22" s="37"/>
      <c r="H22" s="39"/>
      <c r="L22" s="40"/>
      <c r="M22" s="1"/>
      <c r="N22" s="1"/>
    </row>
    <row r="23" spans="3:14" ht="15" thickBot="1" x14ac:dyDescent="0.35">
      <c r="D23" s="2" t="s">
        <v>21</v>
      </c>
    </row>
    <row r="24" spans="3:14" x14ac:dyDescent="0.3">
      <c r="D24" s="13" t="s">
        <v>7</v>
      </c>
      <c r="E24" s="14">
        <v>1096424</v>
      </c>
      <c r="F24" s="15">
        <v>1214086</v>
      </c>
      <c r="G24" s="16">
        <f t="shared" ref="G24:G30" si="4">E24-F24</f>
        <v>-117662</v>
      </c>
      <c r="H24" s="17">
        <f t="shared" ref="H24:H30" si="5">IFERROR((E24-F24)/F24,0)</f>
        <v>-9.6914057159048037E-2</v>
      </c>
    </row>
    <row r="25" spans="3:14" x14ac:dyDescent="0.3">
      <c r="D25" s="13" t="s">
        <v>9</v>
      </c>
      <c r="E25" s="20">
        <v>20700</v>
      </c>
      <c r="F25" s="21">
        <v>57000</v>
      </c>
      <c r="G25" s="22">
        <f t="shared" si="4"/>
        <v>-36300</v>
      </c>
      <c r="H25" s="23">
        <f t="shared" si="5"/>
        <v>-0.63684210526315788</v>
      </c>
    </row>
    <row r="26" spans="3:14" x14ac:dyDescent="0.3">
      <c r="D26" s="13" t="s">
        <v>11</v>
      </c>
      <c r="E26" s="20">
        <v>15500</v>
      </c>
      <c r="F26" s="21">
        <v>15500</v>
      </c>
      <c r="G26" s="22">
        <f t="shared" si="4"/>
        <v>0</v>
      </c>
      <c r="H26" s="23">
        <f t="shared" si="5"/>
        <v>0</v>
      </c>
    </row>
    <row r="27" spans="3:14" x14ac:dyDescent="0.3">
      <c r="D27" s="13" t="s">
        <v>12</v>
      </c>
      <c r="E27" s="20">
        <v>24260</v>
      </c>
      <c r="F27" s="21">
        <v>72236</v>
      </c>
      <c r="G27" s="22">
        <f t="shared" si="4"/>
        <v>-47976</v>
      </c>
      <c r="H27" s="23">
        <f t="shared" si="5"/>
        <v>-0.66415637632205549</v>
      </c>
    </row>
    <row r="28" spans="3:14" x14ac:dyDescent="0.3">
      <c r="D28" s="13" t="s">
        <v>14</v>
      </c>
      <c r="E28" s="20">
        <v>0</v>
      </c>
      <c r="F28" s="21">
        <v>0</v>
      </c>
      <c r="G28" s="22">
        <f t="shared" si="4"/>
        <v>0</v>
      </c>
      <c r="H28" s="23">
        <f t="shared" si="5"/>
        <v>0</v>
      </c>
    </row>
    <row r="29" spans="3:14" ht="15" thickBot="1" x14ac:dyDescent="0.35">
      <c r="D29" s="13" t="s">
        <v>15</v>
      </c>
      <c r="E29" s="28">
        <v>0</v>
      </c>
      <c r="F29" s="29">
        <v>0</v>
      </c>
      <c r="G29" s="30">
        <f t="shared" si="4"/>
        <v>0</v>
      </c>
      <c r="H29" s="31">
        <f t="shared" si="5"/>
        <v>0</v>
      </c>
    </row>
    <row r="30" spans="3:14" ht="15" thickBot="1" x14ac:dyDescent="0.35">
      <c r="D30" s="32" t="s">
        <v>22</v>
      </c>
      <c r="E30" s="33">
        <f>SUBTOTAL(9,E24:E29)</f>
        <v>1156884</v>
      </c>
      <c r="F30" s="33">
        <f>SUBTOTAL(9,F24:F29)</f>
        <v>1358822</v>
      </c>
      <c r="G30" s="34">
        <f t="shared" si="4"/>
        <v>-201938</v>
      </c>
      <c r="H30" s="35">
        <f t="shared" si="5"/>
        <v>-0.14861254822191575</v>
      </c>
      <c r="M30" s="6"/>
      <c r="N30" s="6"/>
    </row>
    <row r="31" spans="3:14" s="6" customFormat="1" ht="15" thickTop="1" x14ac:dyDescent="0.3">
      <c r="C31" s="1"/>
      <c r="D31" s="13"/>
      <c r="E31" s="37"/>
      <c r="F31" s="37"/>
      <c r="H31" s="39"/>
      <c r="L31" s="40"/>
    </row>
    <row r="32" spans="3:14" s="6" customFormat="1" x14ac:dyDescent="0.3">
      <c r="C32" s="1"/>
      <c r="E32" s="37"/>
      <c r="F32" s="37"/>
      <c r="G32" s="41"/>
      <c r="H32" s="39"/>
      <c r="L32" s="40"/>
      <c r="M32" s="1"/>
      <c r="N32" s="1"/>
    </row>
    <row r="33" spans="3:14" ht="15" thickBot="1" x14ac:dyDescent="0.35">
      <c r="D33" s="2" t="s">
        <v>23</v>
      </c>
    </row>
    <row r="34" spans="3:14" x14ac:dyDescent="0.3">
      <c r="D34" s="13" t="s">
        <v>7</v>
      </c>
      <c r="E34" s="14">
        <v>232707</v>
      </c>
      <c r="F34" s="15">
        <v>516949</v>
      </c>
      <c r="G34" s="16">
        <f t="shared" ref="G34:G40" si="6">E34-F34</f>
        <v>-284242</v>
      </c>
      <c r="H34" s="17">
        <f t="shared" ref="H34:H40" si="7">IFERROR((E34-F34)/F34,0)</f>
        <v>-0.54984534257731421</v>
      </c>
    </row>
    <row r="35" spans="3:14" x14ac:dyDescent="0.3">
      <c r="D35" s="13" t="s">
        <v>9</v>
      </c>
      <c r="E35" s="20">
        <v>0</v>
      </c>
      <c r="F35" s="21">
        <v>9500</v>
      </c>
      <c r="G35" s="22">
        <f t="shared" si="6"/>
        <v>-9500</v>
      </c>
      <c r="H35" s="23">
        <f t="shared" si="7"/>
        <v>-1</v>
      </c>
    </row>
    <row r="36" spans="3:14" x14ac:dyDescent="0.3">
      <c r="D36" s="13" t="s">
        <v>11</v>
      </c>
      <c r="E36" s="20">
        <v>20500</v>
      </c>
      <c r="F36" s="21">
        <v>4000</v>
      </c>
      <c r="G36" s="22">
        <f t="shared" si="6"/>
        <v>16500</v>
      </c>
      <c r="H36" s="23">
        <f t="shared" si="7"/>
        <v>4.125</v>
      </c>
    </row>
    <row r="37" spans="3:14" x14ac:dyDescent="0.3">
      <c r="D37" s="13" t="s">
        <v>12</v>
      </c>
      <c r="E37" s="20">
        <v>5885</v>
      </c>
      <c r="F37" s="21">
        <v>20300</v>
      </c>
      <c r="G37" s="22">
        <f t="shared" si="6"/>
        <v>-14415</v>
      </c>
      <c r="H37" s="23">
        <f t="shared" si="7"/>
        <v>-0.7100985221674877</v>
      </c>
    </row>
    <row r="38" spans="3:14" x14ac:dyDescent="0.3">
      <c r="D38" s="13" t="s">
        <v>14</v>
      </c>
      <c r="E38" s="20">
        <v>0</v>
      </c>
      <c r="F38" s="21">
        <v>0</v>
      </c>
      <c r="G38" s="22">
        <f t="shared" si="6"/>
        <v>0</v>
      </c>
      <c r="H38" s="23">
        <f t="shared" si="7"/>
        <v>0</v>
      </c>
    </row>
    <row r="39" spans="3:14" ht="15" thickBot="1" x14ac:dyDescent="0.35">
      <c r="D39" s="13" t="s">
        <v>15</v>
      </c>
      <c r="E39" s="28">
        <v>0</v>
      </c>
      <c r="F39" s="29">
        <v>0</v>
      </c>
      <c r="G39" s="30">
        <f t="shared" si="6"/>
        <v>0</v>
      </c>
      <c r="H39" s="31">
        <f t="shared" si="7"/>
        <v>0</v>
      </c>
    </row>
    <row r="40" spans="3:14" ht="15" thickBot="1" x14ac:dyDescent="0.35">
      <c r="D40" s="32" t="s">
        <v>24</v>
      </c>
      <c r="E40" s="33">
        <f>SUBTOTAL(9,E34:E39)</f>
        <v>259092</v>
      </c>
      <c r="F40" s="33">
        <f>SUBTOTAL(9,F34:F39)</f>
        <v>550749</v>
      </c>
      <c r="G40" s="34">
        <f t="shared" si="6"/>
        <v>-291657</v>
      </c>
      <c r="H40" s="35">
        <f t="shared" si="7"/>
        <v>-0.52956428427468771</v>
      </c>
      <c r="M40" s="6"/>
      <c r="N40" s="6"/>
    </row>
    <row r="41" spans="3:14" s="6" customFormat="1" ht="15" thickTop="1" x14ac:dyDescent="0.3">
      <c r="C41" s="1"/>
      <c r="D41" s="13"/>
      <c r="E41" s="37"/>
      <c r="F41" s="37"/>
      <c r="H41" s="39"/>
      <c r="L41" s="40"/>
    </row>
    <row r="42" spans="3:14" s="6" customFormat="1" x14ac:dyDescent="0.3">
      <c r="C42" s="1"/>
      <c r="E42" s="37"/>
      <c r="F42" s="37"/>
      <c r="G42" s="41"/>
      <c r="H42" s="39"/>
      <c r="L42" s="40"/>
      <c r="M42" s="1"/>
      <c r="N42" s="1"/>
    </row>
    <row r="43" spans="3:14" ht="15" thickBot="1" x14ac:dyDescent="0.35">
      <c r="D43" s="2" t="s">
        <v>25</v>
      </c>
    </row>
    <row r="44" spans="3:14" x14ac:dyDescent="0.3">
      <c r="D44" s="13" t="s">
        <v>7</v>
      </c>
      <c r="E44" s="14">
        <v>2484835</v>
      </c>
      <c r="F44" s="15">
        <v>2551200</v>
      </c>
      <c r="G44" s="16">
        <f t="shared" ref="G44:G50" si="8">E44-F44</f>
        <v>-66365</v>
      </c>
      <c r="H44" s="17">
        <f t="shared" ref="H44:H50" si="9">IFERROR((E44-F44)/F44,0)</f>
        <v>-2.6013248667293824E-2</v>
      </c>
    </row>
    <row r="45" spans="3:14" x14ac:dyDescent="0.3">
      <c r="D45" s="13" t="s">
        <v>9</v>
      </c>
      <c r="E45" s="20">
        <v>8848</v>
      </c>
      <c r="F45" s="21">
        <v>0</v>
      </c>
      <c r="G45" s="22">
        <f t="shared" si="8"/>
        <v>8848</v>
      </c>
      <c r="H45" s="23">
        <f t="shared" si="9"/>
        <v>0</v>
      </c>
    </row>
    <row r="46" spans="3:14" x14ac:dyDescent="0.3">
      <c r="D46" s="13" t="s">
        <v>11</v>
      </c>
      <c r="E46" s="20">
        <v>9950</v>
      </c>
      <c r="F46" s="21">
        <v>13733</v>
      </c>
      <c r="G46" s="22">
        <f t="shared" si="8"/>
        <v>-3783</v>
      </c>
      <c r="H46" s="23">
        <f t="shared" si="9"/>
        <v>-0.27546785116143596</v>
      </c>
    </row>
    <row r="47" spans="3:14" x14ac:dyDescent="0.3">
      <c r="D47" s="13" t="s">
        <v>12</v>
      </c>
      <c r="E47" s="20">
        <v>11900</v>
      </c>
      <c r="F47" s="21">
        <v>19100</v>
      </c>
      <c r="G47" s="22">
        <f t="shared" si="8"/>
        <v>-7200</v>
      </c>
      <c r="H47" s="23">
        <f t="shared" si="9"/>
        <v>-0.37696335078534032</v>
      </c>
    </row>
    <row r="48" spans="3:14" x14ac:dyDescent="0.3">
      <c r="D48" s="13" t="s">
        <v>14</v>
      </c>
      <c r="E48" s="20">
        <v>0</v>
      </c>
      <c r="F48" s="21">
        <v>0</v>
      </c>
      <c r="G48" s="22">
        <f t="shared" si="8"/>
        <v>0</v>
      </c>
      <c r="H48" s="23">
        <f t="shared" si="9"/>
        <v>0</v>
      </c>
    </row>
    <row r="49" spans="3:14" ht="15" thickBot="1" x14ac:dyDescent="0.35">
      <c r="D49" s="13" t="s">
        <v>15</v>
      </c>
      <c r="E49" s="28">
        <v>0</v>
      </c>
      <c r="F49" s="29">
        <v>0</v>
      </c>
      <c r="G49" s="30">
        <f t="shared" si="8"/>
        <v>0</v>
      </c>
      <c r="H49" s="31">
        <f t="shared" si="9"/>
        <v>0</v>
      </c>
    </row>
    <row r="50" spans="3:14" ht="15" thickBot="1" x14ac:dyDescent="0.35">
      <c r="D50" s="32" t="s">
        <v>26</v>
      </c>
      <c r="E50" s="33">
        <f>SUBTOTAL(9,E44:E49)</f>
        <v>2515533</v>
      </c>
      <c r="F50" s="33">
        <f>SUBTOTAL(9,F44:F49)</f>
        <v>2584033</v>
      </c>
      <c r="G50" s="34">
        <f t="shared" si="8"/>
        <v>-68500</v>
      </c>
      <c r="H50" s="35">
        <f t="shared" si="9"/>
        <v>-2.6508949382612373E-2</v>
      </c>
      <c r="M50" s="6"/>
      <c r="N50" s="6"/>
    </row>
    <row r="51" spans="3:14" s="6" customFormat="1" ht="15" thickTop="1" x14ac:dyDescent="0.3">
      <c r="C51" s="1"/>
      <c r="D51" s="13"/>
      <c r="E51" s="37"/>
      <c r="F51" s="37"/>
      <c r="H51" s="39"/>
      <c r="L51" s="40"/>
    </row>
    <row r="52" spans="3:14" s="6" customFormat="1" x14ac:dyDescent="0.3">
      <c r="C52" s="1"/>
      <c r="E52" s="37"/>
      <c r="F52" s="37"/>
      <c r="G52" s="41"/>
      <c r="H52" s="39"/>
      <c r="L52" s="40"/>
      <c r="M52" s="1"/>
      <c r="N52" s="1"/>
    </row>
    <row r="53" spans="3:14" ht="15" thickBot="1" x14ac:dyDescent="0.35">
      <c r="D53" s="2" t="s">
        <v>27</v>
      </c>
    </row>
    <row r="54" spans="3:14" x14ac:dyDescent="0.3">
      <c r="D54" s="13" t="s">
        <v>7</v>
      </c>
      <c r="E54" s="14">
        <v>909037</v>
      </c>
      <c r="F54" s="15">
        <v>1102858</v>
      </c>
      <c r="G54" s="16">
        <f t="shared" ref="G54:G60" si="10">E54-F54</f>
        <v>-193821</v>
      </c>
      <c r="H54" s="17">
        <f t="shared" ref="H54:H60" si="11">IFERROR((E54-F54)/F54,0)</f>
        <v>-0.17574429346298437</v>
      </c>
    </row>
    <row r="55" spans="3:14" x14ac:dyDescent="0.3">
      <c r="D55" s="13" t="s">
        <v>9</v>
      </c>
      <c r="E55" s="20">
        <v>21446</v>
      </c>
      <c r="F55" s="21">
        <v>2500</v>
      </c>
      <c r="G55" s="22">
        <f t="shared" si="10"/>
        <v>18946</v>
      </c>
      <c r="H55" s="23">
        <f t="shared" si="11"/>
        <v>7.5784000000000002</v>
      </c>
    </row>
    <row r="56" spans="3:14" x14ac:dyDescent="0.3">
      <c r="D56" s="13" t="s">
        <v>11</v>
      </c>
      <c r="E56" s="20">
        <v>620</v>
      </c>
      <c r="F56" s="21">
        <v>4000</v>
      </c>
      <c r="G56" s="22">
        <f t="shared" si="10"/>
        <v>-3380</v>
      </c>
      <c r="H56" s="23">
        <f t="shared" si="11"/>
        <v>-0.84499999999999997</v>
      </c>
    </row>
    <row r="57" spans="3:14" x14ac:dyDescent="0.3">
      <c r="D57" s="13" t="s">
        <v>12</v>
      </c>
      <c r="E57" s="20">
        <v>2000</v>
      </c>
      <c r="F57" s="21">
        <v>7533</v>
      </c>
      <c r="G57" s="22">
        <f t="shared" si="10"/>
        <v>-5533</v>
      </c>
      <c r="H57" s="23">
        <f t="shared" si="11"/>
        <v>-0.73450152661622192</v>
      </c>
    </row>
    <row r="58" spans="3:14" x14ac:dyDescent="0.3">
      <c r="D58" s="13" t="s">
        <v>14</v>
      </c>
      <c r="E58" s="20">
        <v>0</v>
      </c>
      <c r="F58" s="21">
        <v>0</v>
      </c>
      <c r="G58" s="22">
        <f t="shared" si="10"/>
        <v>0</v>
      </c>
      <c r="H58" s="23">
        <f t="shared" si="11"/>
        <v>0</v>
      </c>
    </row>
    <row r="59" spans="3:14" ht="15" thickBot="1" x14ac:dyDescent="0.35">
      <c r="D59" s="13" t="s">
        <v>15</v>
      </c>
      <c r="E59" s="28">
        <v>0</v>
      </c>
      <c r="F59" s="29">
        <v>0</v>
      </c>
      <c r="G59" s="30">
        <f t="shared" si="10"/>
        <v>0</v>
      </c>
      <c r="H59" s="31">
        <f t="shared" si="11"/>
        <v>0</v>
      </c>
    </row>
    <row r="60" spans="3:14" ht="15" thickBot="1" x14ac:dyDescent="0.35">
      <c r="D60" s="32" t="s">
        <v>28</v>
      </c>
      <c r="E60" s="33">
        <f>SUBTOTAL(9,E54:E59)</f>
        <v>933103</v>
      </c>
      <c r="F60" s="33">
        <f>SUBTOTAL(9,F54:F59)</f>
        <v>1116891</v>
      </c>
      <c r="G60" s="34">
        <f t="shared" si="10"/>
        <v>-183788</v>
      </c>
      <c r="H60" s="35">
        <f t="shared" si="11"/>
        <v>-0.16455321065350156</v>
      </c>
      <c r="M60" s="6"/>
      <c r="N60" s="6"/>
    </row>
    <row r="61" spans="3:14" s="6" customFormat="1" ht="15" thickTop="1" x14ac:dyDescent="0.3">
      <c r="C61" s="1"/>
      <c r="E61" s="37"/>
      <c r="F61" s="37"/>
      <c r="G61" s="41"/>
      <c r="H61" s="39"/>
      <c r="L61" s="40"/>
    </row>
    <row r="62" spans="3:14" s="6" customFormat="1" x14ac:dyDescent="0.3">
      <c r="C62" s="1"/>
      <c r="E62" s="37"/>
      <c r="F62" s="37"/>
      <c r="G62" s="41"/>
      <c r="H62" s="39"/>
      <c r="L62" s="40"/>
      <c r="M62" s="1"/>
      <c r="N62" s="1"/>
    </row>
    <row r="63" spans="3:14" ht="15" thickBot="1" x14ac:dyDescent="0.35">
      <c r="D63" s="2" t="s">
        <v>29</v>
      </c>
    </row>
    <row r="64" spans="3:14" x14ac:dyDescent="0.3">
      <c r="D64" s="13" t="s">
        <v>7</v>
      </c>
      <c r="E64" s="14">
        <v>114686</v>
      </c>
      <c r="F64" s="15">
        <v>113299</v>
      </c>
      <c r="G64" s="16">
        <f t="shared" ref="G64:G70" si="12">E64-F64</f>
        <v>1387</v>
      </c>
      <c r="H64" s="17">
        <f t="shared" ref="H64:H70" si="13">IFERROR((E64-F64)/F64,0)</f>
        <v>1.224194388299985E-2</v>
      </c>
    </row>
    <row r="65" spans="3:14" x14ac:dyDescent="0.3">
      <c r="D65" s="13" t="s">
        <v>9</v>
      </c>
      <c r="E65" s="20">
        <v>0</v>
      </c>
      <c r="F65" s="21">
        <v>0</v>
      </c>
      <c r="G65" s="22">
        <f t="shared" si="12"/>
        <v>0</v>
      </c>
      <c r="H65" s="23">
        <f t="shared" si="13"/>
        <v>0</v>
      </c>
    </row>
    <row r="66" spans="3:14" x14ac:dyDescent="0.3">
      <c r="D66" s="13" t="s">
        <v>11</v>
      </c>
      <c r="E66" s="20">
        <v>0</v>
      </c>
      <c r="F66" s="21">
        <v>0</v>
      </c>
      <c r="G66" s="22">
        <f t="shared" si="12"/>
        <v>0</v>
      </c>
      <c r="H66" s="23">
        <f t="shared" si="13"/>
        <v>0</v>
      </c>
    </row>
    <row r="67" spans="3:14" x14ac:dyDescent="0.3">
      <c r="D67" s="13" t="s">
        <v>12</v>
      </c>
      <c r="E67" s="20">
        <v>1000</v>
      </c>
      <c r="F67" s="21">
        <v>1000</v>
      </c>
      <c r="G67" s="22">
        <f t="shared" si="12"/>
        <v>0</v>
      </c>
      <c r="H67" s="23">
        <f t="shared" si="13"/>
        <v>0</v>
      </c>
    </row>
    <row r="68" spans="3:14" x14ac:dyDescent="0.3">
      <c r="D68" s="13" t="s">
        <v>14</v>
      </c>
      <c r="E68" s="20">
        <v>0</v>
      </c>
      <c r="F68" s="21">
        <v>0</v>
      </c>
      <c r="G68" s="22">
        <f t="shared" si="12"/>
        <v>0</v>
      </c>
      <c r="H68" s="23">
        <f t="shared" si="13"/>
        <v>0</v>
      </c>
    </row>
    <row r="69" spans="3:14" ht="15" thickBot="1" x14ac:dyDescent="0.35">
      <c r="D69" s="13" t="s">
        <v>15</v>
      </c>
      <c r="E69" s="28">
        <v>0</v>
      </c>
      <c r="F69" s="29">
        <v>0</v>
      </c>
      <c r="G69" s="30">
        <f t="shared" si="12"/>
        <v>0</v>
      </c>
      <c r="H69" s="31">
        <f t="shared" si="13"/>
        <v>0</v>
      </c>
    </row>
    <row r="70" spans="3:14" ht="15" thickBot="1" x14ac:dyDescent="0.35">
      <c r="D70" s="32" t="s">
        <v>30</v>
      </c>
      <c r="E70" s="33">
        <f>SUBTOTAL(9,E64:E69)</f>
        <v>115686</v>
      </c>
      <c r="F70" s="33">
        <f>SUBTOTAL(9,F64:F69)</f>
        <v>114299</v>
      </c>
      <c r="G70" s="34">
        <f t="shared" si="12"/>
        <v>1387</v>
      </c>
      <c r="H70" s="35">
        <f t="shared" si="13"/>
        <v>1.2134839324928478E-2</v>
      </c>
      <c r="M70" s="6"/>
      <c r="N70" s="6"/>
    </row>
    <row r="71" spans="3:14" s="6" customFormat="1" ht="15" thickTop="1" x14ac:dyDescent="0.3">
      <c r="C71" s="1"/>
      <c r="D71" s="13"/>
      <c r="E71" s="37"/>
      <c r="F71" s="37"/>
      <c r="H71" s="39"/>
      <c r="L71" s="40"/>
    </row>
    <row r="72" spans="3:14" s="6" customFormat="1" x14ac:dyDescent="0.3">
      <c r="C72" s="1"/>
      <c r="E72" s="37"/>
      <c r="F72" s="37"/>
      <c r="G72" s="41"/>
      <c r="H72" s="39"/>
      <c r="L72" s="40"/>
      <c r="M72" s="1"/>
      <c r="N72" s="1"/>
    </row>
    <row r="73" spans="3:14" ht="15" thickBot="1" x14ac:dyDescent="0.35">
      <c r="D73" s="2" t="s">
        <v>31</v>
      </c>
    </row>
    <row r="74" spans="3:14" x14ac:dyDescent="0.3">
      <c r="D74" s="13" t="s">
        <v>7</v>
      </c>
      <c r="E74" s="14">
        <v>365823</v>
      </c>
      <c r="F74" s="15">
        <v>441729</v>
      </c>
      <c r="G74" s="16">
        <f t="shared" ref="G74:G80" si="14">E74-F74</f>
        <v>-75906</v>
      </c>
      <c r="H74" s="17">
        <f t="shared" ref="H74:H80" si="15">IFERROR((E74-F74)/F74,0)</f>
        <v>-0.17183838960086387</v>
      </c>
    </row>
    <row r="75" spans="3:14" x14ac:dyDescent="0.3">
      <c r="D75" s="13" t="s">
        <v>9</v>
      </c>
      <c r="E75" s="20">
        <v>9125</v>
      </c>
      <c r="F75" s="21">
        <v>200</v>
      </c>
      <c r="G75" s="22">
        <f t="shared" si="14"/>
        <v>8925</v>
      </c>
      <c r="H75" s="23">
        <f t="shared" si="15"/>
        <v>44.625</v>
      </c>
    </row>
    <row r="76" spans="3:14" x14ac:dyDescent="0.3">
      <c r="D76" s="13" t="s">
        <v>11</v>
      </c>
      <c r="E76" s="20">
        <v>10417</v>
      </c>
      <c r="F76" s="21">
        <v>10815</v>
      </c>
      <c r="G76" s="22">
        <f t="shared" si="14"/>
        <v>-398</v>
      </c>
      <c r="H76" s="23">
        <f t="shared" si="15"/>
        <v>-3.6800739713361071E-2</v>
      </c>
    </row>
    <row r="77" spans="3:14" x14ac:dyDescent="0.3">
      <c r="D77" s="13" t="s">
        <v>12</v>
      </c>
      <c r="E77" s="20">
        <v>0</v>
      </c>
      <c r="F77" s="21">
        <v>1208</v>
      </c>
      <c r="G77" s="22">
        <f t="shared" si="14"/>
        <v>-1208</v>
      </c>
      <c r="H77" s="23">
        <f t="shared" si="15"/>
        <v>-1</v>
      </c>
    </row>
    <row r="78" spans="3:14" x14ac:dyDescent="0.3">
      <c r="D78" s="13" t="s">
        <v>14</v>
      </c>
      <c r="E78" s="20">
        <v>0</v>
      </c>
      <c r="F78" s="21">
        <v>0</v>
      </c>
      <c r="G78" s="22">
        <f t="shared" si="14"/>
        <v>0</v>
      </c>
      <c r="H78" s="23">
        <f t="shared" si="15"/>
        <v>0</v>
      </c>
    </row>
    <row r="79" spans="3:14" ht="15" thickBot="1" x14ac:dyDescent="0.35">
      <c r="D79" s="13" t="s">
        <v>15</v>
      </c>
      <c r="E79" s="28">
        <v>0</v>
      </c>
      <c r="F79" s="29">
        <v>0</v>
      </c>
      <c r="G79" s="30">
        <f t="shared" si="14"/>
        <v>0</v>
      </c>
      <c r="H79" s="31">
        <f t="shared" si="15"/>
        <v>0</v>
      </c>
    </row>
    <row r="80" spans="3:14" ht="15" thickBot="1" x14ac:dyDescent="0.35">
      <c r="D80" s="32" t="s">
        <v>32</v>
      </c>
      <c r="E80" s="33">
        <f>SUBTOTAL(9,E74:E79)</f>
        <v>385365</v>
      </c>
      <c r="F80" s="33">
        <f>SUBTOTAL(9,F74:F79)</f>
        <v>453952</v>
      </c>
      <c r="G80" s="34">
        <f t="shared" si="14"/>
        <v>-68587</v>
      </c>
      <c r="H80" s="35">
        <f t="shared" si="15"/>
        <v>-0.15108866135626675</v>
      </c>
      <c r="M80" s="6"/>
      <c r="N80" s="6"/>
    </row>
    <row r="81" spans="3:14" s="6" customFormat="1" ht="15" thickTop="1" x14ac:dyDescent="0.3">
      <c r="C81" s="1"/>
      <c r="D81" s="13"/>
      <c r="E81" s="37"/>
      <c r="F81" s="37"/>
      <c r="H81" s="39"/>
      <c r="L81" s="40"/>
    </row>
    <row r="82" spans="3:14" s="6" customFormat="1" x14ac:dyDescent="0.3">
      <c r="C82" s="1"/>
      <c r="E82" s="37"/>
      <c r="F82" s="37"/>
      <c r="G82" s="41"/>
      <c r="H82" s="39"/>
      <c r="L82" s="40"/>
      <c r="M82" s="1"/>
      <c r="N82" s="1"/>
    </row>
    <row r="83" spans="3:14" ht="15" thickBot="1" x14ac:dyDescent="0.35">
      <c r="D83" s="2" t="s">
        <v>33</v>
      </c>
    </row>
    <row r="84" spans="3:14" x14ac:dyDescent="0.3">
      <c r="D84" s="13" t="s">
        <v>7</v>
      </c>
      <c r="E84" s="14">
        <v>2398643</v>
      </c>
      <c r="F84" s="15">
        <v>2505216</v>
      </c>
      <c r="G84" s="16">
        <f t="shared" ref="G84:G90" si="16">E84-F84</f>
        <v>-106573</v>
      </c>
      <c r="H84" s="17">
        <f t="shared" ref="H84:H90" si="17">IFERROR((E84-F84)/F84,0)</f>
        <v>-4.2540443618434495E-2</v>
      </c>
    </row>
    <row r="85" spans="3:14" x14ac:dyDescent="0.3">
      <c r="D85" s="13" t="s">
        <v>9</v>
      </c>
      <c r="E85" s="20">
        <v>40254</v>
      </c>
      <c r="F85" s="21">
        <v>63200</v>
      </c>
      <c r="G85" s="22">
        <f t="shared" si="16"/>
        <v>-22946</v>
      </c>
      <c r="H85" s="23">
        <f t="shared" si="17"/>
        <v>-0.36306962025316458</v>
      </c>
    </row>
    <row r="86" spans="3:14" x14ac:dyDescent="0.3">
      <c r="D86" s="13" t="s">
        <v>11</v>
      </c>
      <c r="E86" s="20">
        <v>359816</v>
      </c>
      <c r="F86" s="21">
        <v>389504</v>
      </c>
      <c r="G86" s="22">
        <f t="shared" si="16"/>
        <v>-29688</v>
      </c>
      <c r="H86" s="23">
        <f t="shared" si="17"/>
        <v>-7.6220013144922771E-2</v>
      </c>
    </row>
    <row r="87" spans="3:14" x14ac:dyDescent="0.3">
      <c r="D87" s="13" t="s">
        <v>12</v>
      </c>
      <c r="E87" s="20">
        <v>219373</v>
      </c>
      <c r="F87" s="21">
        <v>393160</v>
      </c>
      <c r="G87" s="22">
        <f t="shared" si="16"/>
        <v>-173787</v>
      </c>
      <c r="H87" s="23">
        <f t="shared" si="17"/>
        <v>-0.44202614711567811</v>
      </c>
    </row>
    <row r="88" spans="3:14" x14ac:dyDescent="0.3">
      <c r="D88" s="13" t="s">
        <v>14</v>
      </c>
      <c r="E88" s="20">
        <v>0</v>
      </c>
      <c r="F88" s="21">
        <v>0</v>
      </c>
      <c r="G88" s="22">
        <f t="shared" si="16"/>
        <v>0</v>
      </c>
      <c r="H88" s="23">
        <f t="shared" si="17"/>
        <v>0</v>
      </c>
    </row>
    <row r="89" spans="3:14" ht="15" thickBot="1" x14ac:dyDescent="0.35">
      <c r="D89" s="13" t="s">
        <v>15</v>
      </c>
      <c r="E89" s="28">
        <v>0</v>
      </c>
      <c r="F89" s="29">
        <v>4000</v>
      </c>
      <c r="G89" s="30">
        <f t="shared" si="16"/>
        <v>-4000</v>
      </c>
      <c r="H89" s="31">
        <f t="shared" si="17"/>
        <v>-1</v>
      </c>
    </row>
    <row r="90" spans="3:14" ht="15" thickBot="1" x14ac:dyDescent="0.35">
      <c r="D90" s="32" t="s">
        <v>34</v>
      </c>
      <c r="E90" s="33">
        <f>SUBTOTAL(9,E84:E89)</f>
        <v>3018086</v>
      </c>
      <c r="F90" s="33">
        <f>SUBTOTAL(9,F84:F89)</f>
        <v>3355080</v>
      </c>
      <c r="G90" s="34">
        <f t="shared" si="16"/>
        <v>-336994</v>
      </c>
      <c r="H90" s="35">
        <f t="shared" si="17"/>
        <v>-0.10044291045220978</v>
      </c>
      <c r="M90" s="6"/>
      <c r="N90" s="6"/>
    </row>
    <row r="91" spans="3:14" s="6" customFormat="1" ht="15" thickTop="1" x14ac:dyDescent="0.3">
      <c r="C91" s="1"/>
      <c r="D91" s="13"/>
      <c r="E91" s="37"/>
      <c r="F91" s="37"/>
      <c r="H91" s="39"/>
      <c r="L91" s="40"/>
    </row>
    <row r="92" spans="3:14" s="6" customFormat="1" x14ac:dyDescent="0.3">
      <c r="C92" s="1"/>
      <c r="E92" s="37"/>
      <c r="F92" s="37"/>
      <c r="G92" s="41"/>
      <c r="H92" s="39"/>
      <c r="L92" s="40"/>
      <c r="M92" s="1"/>
      <c r="N92" s="1"/>
    </row>
    <row r="93" spans="3:14" ht="15" thickBot="1" x14ac:dyDescent="0.35">
      <c r="D93" s="2" t="s">
        <v>35</v>
      </c>
    </row>
    <row r="94" spans="3:14" x14ac:dyDescent="0.3">
      <c r="D94" s="13" t="s">
        <v>7</v>
      </c>
      <c r="E94" s="14">
        <v>45325</v>
      </c>
      <c r="F94" s="15">
        <v>49572</v>
      </c>
      <c r="G94" s="16">
        <f t="shared" ref="G94:G100" si="18">E94-F94</f>
        <v>-4247</v>
      </c>
      <c r="H94" s="17">
        <f t="shared" ref="H94:H100" si="19">IFERROR((E94-F94)/F94,0)</f>
        <v>-8.567336399580408E-2</v>
      </c>
    </row>
    <row r="95" spans="3:14" x14ac:dyDescent="0.3">
      <c r="D95" s="13" t="s">
        <v>9</v>
      </c>
      <c r="E95" s="20">
        <v>0</v>
      </c>
      <c r="F95" s="21">
        <v>0</v>
      </c>
      <c r="G95" s="22">
        <f t="shared" si="18"/>
        <v>0</v>
      </c>
      <c r="H95" s="23">
        <f t="shared" si="19"/>
        <v>0</v>
      </c>
    </row>
    <row r="96" spans="3:14" x14ac:dyDescent="0.3">
      <c r="D96" s="13" t="s">
        <v>11</v>
      </c>
      <c r="E96" s="20">
        <v>54000</v>
      </c>
      <c r="F96" s="21">
        <v>60000</v>
      </c>
      <c r="G96" s="22">
        <f t="shared" si="18"/>
        <v>-6000</v>
      </c>
      <c r="H96" s="23">
        <f t="shared" si="19"/>
        <v>-0.1</v>
      </c>
    </row>
    <row r="97" spans="3:14" x14ac:dyDescent="0.3">
      <c r="D97" s="13" t="s">
        <v>12</v>
      </c>
      <c r="E97" s="20">
        <v>0</v>
      </c>
      <c r="F97" s="21">
        <v>0</v>
      </c>
      <c r="G97" s="22">
        <f t="shared" si="18"/>
        <v>0</v>
      </c>
      <c r="H97" s="23">
        <f t="shared" si="19"/>
        <v>0</v>
      </c>
    </row>
    <row r="98" spans="3:14" x14ac:dyDescent="0.3">
      <c r="D98" s="13" t="s">
        <v>14</v>
      </c>
      <c r="E98" s="20">
        <v>0</v>
      </c>
      <c r="F98" s="21">
        <v>0</v>
      </c>
      <c r="G98" s="22">
        <f t="shared" si="18"/>
        <v>0</v>
      </c>
      <c r="H98" s="23">
        <f t="shared" si="19"/>
        <v>0</v>
      </c>
    </row>
    <row r="99" spans="3:14" ht="15" thickBot="1" x14ac:dyDescent="0.35">
      <c r="D99" s="13" t="s">
        <v>15</v>
      </c>
      <c r="E99" s="28">
        <v>0</v>
      </c>
      <c r="F99" s="29">
        <v>0</v>
      </c>
      <c r="G99" s="30">
        <f t="shared" si="18"/>
        <v>0</v>
      </c>
      <c r="H99" s="31">
        <f t="shared" si="19"/>
        <v>0</v>
      </c>
    </row>
    <row r="100" spans="3:14" ht="15" thickBot="1" x14ac:dyDescent="0.35">
      <c r="D100" s="32" t="s">
        <v>36</v>
      </c>
      <c r="E100" s="33">
        <f>SUBTOTAL(9,E94:E99)</f>
        <v>99325</v>
      </c>
      <c r="F100" s="33">
        <f>SUBTOTAL(9,F94:F99)</f>
        <v>109572</v>
      </c>
      <c r="G100" s="34">
        <f t="shared" si="18"/>
        <v>-10247</v>
      </c>
      <c r="H100" s="35">
        <f t="shared" si="19"/>
        <v>-9.3518417113861205E-2</v>
      </c>
      <c r="M100" s="6"/>
      <c r="N100" s="6"/>
    </row>
    <row r="101" spans="3:14" s="6" customFormat="1" ht="15" thickTop="1" x14ac:dyDescent="0.3">
      <c r="C101" s="1"/>
      <c r="E101" s="37"/>
      <c r="F101" s="37"/>
      <c r="G101" s="41"/>
      <c r="H101" s="39"/>
      <c r="L101" s="40"/>
    </row>
    <row r="102" spans="3:14" s="6" customFormat="1" x14ac:dyDescent="0.3">
      <c r="C102" s="1"/>
      <c r="E102" s="37"/>
      <c r="F102" s="37"/>
      <c r="G102" s="41"/>
      <c r="H102" s="39"/>
      <c r="L102" s="40"/>
      <c r="M102" s="1"/>
      <c r="N102" s="1"/>
    </row>
    <row r="103" spans="3:14" ht="15" thickBot="1" x14ac:dyDescent="0.35">
      <c r="D103" s="2" t="s">
        <v>37</v>
      </c>
    </row>
    <row r="104" spans="3:14" x14ac:dyDescent="0.3">
      <c r="D104" s="13" t="s">
        <v>7</v>
      </c>
      <c r="E104" s="14">
        <v>844277</v>
      </c>
      <c r="F104" s="15">
        <v>778541</v>
      </c>
      <c r="G104" s="16">
        <f t="shared" ref="G104:G110" si="20">E104-F104</f>
        <v>65736</v>
      </c>
      <c r="H104" s="17">
        <f t="shared" ref="H104:H110" si="21">IFERROR((E104-F104)/F104,0)</f>
        <v>8.4434859564236187E-2</v>
      </c>
    </row>
    <row r="105" spans="3:14" x14ac:dyDescent="0.3">
      <c r="D105" s="13" t="s">
        <v>9</v>
      </c>
      <c r="E105" s="20">
        <v>100190</v>
      </c>
      <c r="F105" s="21">
        <v>109469</v>
      </c>
      <c r="G105" s="22">
        <f t="shared" si="20"/>
        <v>-9279</v>
      </c>
      <c r="H105" s="23">
        <f t="shared" si="21"/>
        <v>-8.4763723063150304E-2</v>
      </c>
    </row>
    <row r="106" spans="3:14" x14ac:dyDescent="0.3">
      <c r="D106" s="13" t="s">
        <v>11</v>
      </c>
      <c r="E106" s="20">
        <v>76315</v>
      </c>
      <c r="F106" s="21">
        <v>109699</v>
      </c>
      <c r="G106" s="22">
        <f t="shared" si="20"/>
        <v>-33384</v>
      </c>
      <c r="H106" s="23">
        <f t="shared" si="21"/>
        <v>-0.30432364925842531</v>
      </c>
    </row>
    <row r="107" spans="3:14" x14ac:dyDescent="0.3">
      <c r="D107" s="13" t="s">
        <v>12</v>
      </c>
      <c r="E107" s="20">
        <v>115172</v>
      </c>
      <c r="F107" s="21">
        <v>98550</v>
      </c>
      <c r="G107" s="22">
        <f t="shared" si="20"/>
        <v>16622</v>
      </c>
      <c r="H107" s="23">
        <f t="shared" si="21"/>
        <v>0.1686656519533232</v>
      </c>
    </row>
    <row r="108" spans="3:14" x14ac:dyDescent="0.3">
      <c r="D108" s="13" t="s">
        <v>14</v>
      </c>
      <c r="E108" s="20">
        <v>0</v>
      </c>
      <c r="F108" s="21">
        <v>0</v>
      </c>
      <c r="G108" s="22">
        <f t="shared" si="20"/>
        <v>0</v>
      </c>
      <c r="H108" s="23">
        <f t="shared" si="21"/>
        <v>0</v>
      </c>
    </row>
    <row r="109" spans="3:14" ht="15" thickBot="1" x14ac:dyDescent="0.35">
      <c r="D109" s="13" t="s">
        <v>15</v>
      </c>
      <c r="E109" s="28">
        <v>0</v>
      </c>
      <c r="F109" s="29">
        <v>0</v>
      </c>
      <c r="G109" s="30">
        <f t="shared" si="20"/>
        <v>0</v>
      </c>
      <c r="H109" s="31">
        <f t="shared" si="21"/>
        <v>0</v>
      </c>
    </row>
    <row r="110" spans="3:14" ht="15" thickBot="1" x14ac:dyDescent="0.35">
      <c r="D110" s="32" t="s">
        <v>38</v>
      </c>
      <c r="E110" s="33">
        <f>SUBTOTAL(9,E104:E109)</f>
        <v>1135954</v>
      </c>
      <c r="F110" s="33">
        <f>SUBTOTAL(9,F104:F109)</f>
        <v>1096259</v>
      </c>
      <c r="G110" s="34">
        <f t="shared" si="20"/>
        <v>39695</v>
      </c>
      <c r="H110" s="35">
        <f t="shared" si="21"/>
        <v>3.6209508884305623E-2</v>
      </c>
      <c r="M110" s="6"/>
      <c r="N110" s="6"/>
    </row>
    <row r="111" spans="3:14" s="6" customFormat="1" ht="15" thickTop="1" x14ac:dyDescent="0.3">
      <c r="C111" s="1"/>
      <c r="E111" s="37"/>
      <c r="F111" s="37"/>
      <c r="G111" s="41"/>
      <c r="H111" s="39"/>
      <c r="L111" s="40"/>
    </row>
    <row r="112" spans="3:14" s="6" customFormat="1" x14ac:dyDescent="0.3">
      <c r="C112" s="1"/>
      <c r="E112" s="37"/>
      <c r="F112" s="37"/>
      <c r="G112" s="41"/>
      <c r="H112" s="39"/>
      <c r="L112" s="40"/>
      <c r="M112" s="1"/>
      <c r="N112" s="1"/>
    </row>
    <row r="113" spans="3:14" ht="15" thickBot="1" x14ac:dyDescent="0.35">
      <c r="D113" s="2" t="s">
        <v>39</v>
      </c>
    </row>
    <row r="114" spans="3:14" x14ac:dyDescent="0.3">
      <c r="D114" s="13" t="s">
        <v>7</v>
      </c>
      <c r="E114" s="14">
        <v>1515863</v>
      </c>
      <c r="F114" s="15">
        <v>1526647</v>
      </c>
      <c r="G114" s="16">
        <f t="shared" ref="G114:G120" si="22">E114-F114</f>
        <v>-10784</v>
      </c>
      <c r="H114" s="17">
        <f t="shared" ref="H114:H120" si="23">IFERROR((E114-F114)/F114,0)</f>
        <v>-7.0638464556639488E-3</v>
      </c>
    </row>
    <row r="115" spans="3:14" x14ac:dyDescent="0.3">
      <c r="D115" s="13" t="s">
        <v>9</v>
      </c>
      <c r="E115" s="20">
        <v>297558</v>
      </c>
      <c r="F115" s="21">
        <v>307618</v>
      </c>
      <c r="G115" s="22">
        <f t="shared" si="22"/>
        <v>-10060</v>
      </c>
      <c r="H115" s="23">
        <f t="shared" si="23"/>
        <v>-3.270289774980658E-2</v>
      </c>
    </row>
    <row r="116" spans="3:14" x14ac:dyDescent="0.3">
      <c r="D116" s="13" t="s">
        <v>11</v>
      </c>
      <c r="E116" s="20">
        <v>29037</v>
      </c>
      <c r="F116" s="21">
        <v>28750</v>
      </c>
      <c r="G116" s="22">
        <f t="shared" si="22"/>
        <v>287</v>
      </c>
      <c r="H116" s="23">
        <f t="shared" si="23"/>
        <v>9.9826086956521735E-3</v>
      </c>
    </row>
    <row r="117" spans="3:14" x14ac:dyDescent="0.3">
      <c r="D117" s="13" t="s">
        <v>12</v>
      </c>
      <c r="E117" s="20">
        <v>83959</v>
      </c>
      <c r="F117" s="21">
        <v>68279</v>
      </c>
      <c r="G117" s="22">
        <f t="shared" si="22"/>
        <v>15680</v>
      </c>
      <c r="H117" s="23">
        <f t="shared" si="23"/>
        <v>0.22964601121867631</v>
      </c>
    </row>
    <row r="118" spans="3:14" x14ac:dyDescent="0.3">
      <c r="D118" s="13" t="s">
        <v>14</v>
      </c>
      <c r="E118" s="20">
        <v>0</v>
      </c>
      <c r="F118" s="21">
        <v>0</v>
      </c>
      <c r="G118" s="22">
        <f t="shared" si="22"/>
        <v>0</v>
      </c>
      <c r="H118" s="23">
        <f t="shared" si="23"/>
        <v>0</v>
      </c>
    </row>
    <row r="119" spans="3:14" ht="15" thickBot="1" x14ac:dyDescent="0.35">
      <c r="D119" s="13" t="s">
        <v>15</v>
      </c>
      <c r="E119" s="28">
        <v>0</v>
      </c>
      <c r="F119" s="29">
        <v>0</v>
      </c>
      <c r="G119" s="30">
        <f t="shared" si="22"/>
        <v>0</v>
      </c>
      <c r="H119" s="31">
        <f t="shared" si="23"/>
        <v>0</v>
      </c>
    </row>
    <row r="120" spans="3:14" ht="15" thickBot="1" x14ac:dyDescent="0.35">
      <c r="D120" s="32" t="s">
        <v>40</v>
      </c>
      <c r="E120" s="33">
        <f>SUBTOTAL(9,E114:E119)</f>
        <v>1926417</v>
      </c>
      <c r="F120" s="33">
        <f>SUBTOTAL(9,F114:F119)</f>
        <v>1931294</v>
      </c>
      <c r="G120" s="34">
        <f t="shared" si="22"/>
        <v>-4877</v>
      </c>
      <c r="H120" s="35">
        <f t="shared" si="23"/>
        <v>-2.525249910163859E-3</v>
      </c>
      <c r="M120" s="6"/>
      <c r="N120" s="6"/>
    </row>
    <row r="121" spans="3:14" s="6" customFormat="1" ht="15" thickTop="1" x14ac:dyDescent="0.3">
      <c r="C121" s="1"/>
      <c r="E121" s="37"/>
      <c r="F121" s="37"/>
      <c r="G121" s="41"/>
      <c r="H121" s="39"/>
      <c r="L121" s="40"/>
    </row>
    <row r="122" spans="3:14" s="6" customFormat="1" x14ac:dyDescent="0.3">
      <c r="C122" s="1"/>
      <c r="E122" s="37"/>
      <c r="F122" s="37"/>
      <c r="G122" s="41"/>
      <c r="H122" s="39"/>
      <c r="L122" s="40"/>
      <c r="M122" s="1"/>
      <c r="N122" s="1"/>
    </row>
    <row r="123" spans="3:14" ht="15" thickBot="1" x14ac:dyDescent="0.35">
      <c r="D123" s="2" t="s">
        <v>41</v>
      </c>
    </row>
    <row r="124" spans="3:14" x14ac:dyDescent="0.3">
      <c r="D124" s="13" t="s">
        <v>7</v>
      </c>
      <c r="E124" s="14">
        <v>2188413</v>
      </c>
      <c r="F124" s="15">
        <v>2791041</v>
      </c>
      <c r="G124" s="16">
        <f t="shared" ref="G124:G130" si="24">E124-F124</f>
        <v>-602628</v>
      </c>
      <c r="H124" s="17">
        <f t="shared" ref="H124:H130" si="25">IFERROR((E124-F124)/F124,0)</f>
        <v>-0.21591513704026563</v>
      </c>
    </row>
    <row r="125" spans="3:14" x14ac:dyDescent="0.3">
      <c r="D125" s="13" t="s">
        <v>9</v>
      </c>
      <c r="E125" s="20">
        <v>2878072</v>
      </c>
      <c r="F125" s="21">
        <v>1872040</v>
      </c>
      <c r="G125" s="22">
        <f t="shared" si="24"/>
        <v>1006032</v>
      </c>
      <c r="H125" s="23">
        <f t="shared" si="25"/>
        <v>0.53739877353048016</v>
      </c>
    </row>
    <row r="126" spans="3:14" x14ac:dyDescent="0.3">
      <c r="D126" s="13" t="s">
        <v>11</v>
      </c>
      <c r="E126" s="20">
        <v>228401</v>
      </c>
      <c r="F126" s="21">
        <v>239900</v>
      </c>
      <c r="G126" s="22">
        <f t="shared" si="24"/>
        <v>-11499</v>
      </c>
      <c r="H126" s="23">
        <f t="shared" si="25"/>
        <v>-4.7932471863276364E-2</v>
      </c>
    </row>
    <row r="127" spans="3:14" x14ac:dyDescent="0.3">
      <c r="D127" s="13" t="s">
        <v>12</v>
      </c>
      <c r="E127" s="20">
        <v>2162296</v>
      </c>
      <c r="F127" s="21">
        <v>2129248</v>
      </c>
      <c r="G127" s="22">
        <f t="shared" si="24"/>
        <v>33048</v>
      </c>
      <c r="H127" s="23">
        <f t="shared" si="25"/>
        <v>1.5520972662648973E-2</v>
      </c>
    </row>
    <row r="128" spans="3:14" x14ac:dyDescent="0.3">
      <c r="D128" s="13" t="s">
        <v>14</v>
      </c>
      <c r="E128" s="20">
        <v>0</v>
      </c>
      <c r="F128" s="21">
        <v>0</v>
      </c>
      <c r="G128" s="22">
        <f t="shared" si="24"/>
        <v>0</v>
      </c>
      <c r="H128" s="23">
        <f t="shared" si="25"/>
        <v>0</v>
      </c>
    </row>
    <row r="129" spans="3:14" ht="15" thickBot="1" x14ac:dyDescent="0.35">
      <c r="D129" s="13" t="s">
        <v>15</v>
      </c>
      <c r="E129" s="28">
        <v>7606</v>
      </c>
      <c r="F129" s="29">
        <v>20000</v>
      </c>
      <c r="G129" s="30">
        <f t="shared" si="24"/>
        <v>-12394</v>
      </c>
      <c r="H129" s="31">
        <f t="shared" si="25"/>
        <v>-0.61970000000000003</v>
      </c>
    </row>
    <row r="130" spans="3:14" ht="15" thickBot="1" x14ac:dyDescent="0.35">
      <c r="D130" s="32" t="s">
        <v>42</v>
      </c>
      <c r="E130" s="33">
        <f>SUBTOTAL(9,E124:E129)</f>
        <v>7464788</v>
      </c>
      <c r="F130" s="33">
        <f>SUBTOTAL(9,F124:F129)</f>
        <v>7052229</v>
      </c>
      <c r="G130" s="34">
        <f t="shared" si="24"/>
        <v>412559</v>
      </c>
      <c r="H130" s="35">
        <f t="shared" si="25"/>
        <v>5.8500510973197271E-2</v>
      </c>
      <c r="M130" s="6"/>
      <c r="N130" s="6"/>
    </row>
    <row r="131" spans="3:14" s="6" customFormat="1" ht="15" thickTop="1" x14ac:dyDescent="0.3">
      <c r="C131" s="1"/>
      <c r="E131" s="37"/>
      <c r="F131" s="37"/>
      <c r="G131" s="41"/>
      <c r="H131" s="39"/>
      <c r="L131" s="40"/>
    </row>
    <row r="132" spans="3:14" s="6" customFormat="1" x14ac:dyDescent="0.3">
      <c r="C132" s="1"/>
      <c r="E132" s="37"/>
      <c r="F132" s="37"/>
      <c r="G132" s="41"/>
      <c r="H132" s="39"/>
      <c r="L132" s="40"/>
      <c r="M132" s="1"/>
      <c r="N132" s="1"/>
    </row>
    <row r="133" spans="3:14" ht="15" thickBot="1" x14ac:dyDescent="0.35">
      <c r="D133" s="2" t="s">
        <v>43</v>
      </c>
    </row>
    <row r="134" spans="3:14" x14ac:dyDescent="0.3">
      <c r="D134" s="13" t="s">
        <v>7</v>
      </c>
      <c r="E134" s="14">
        <v>1145951</v>
      </c>
      <c r="F134" s="15">
        <v>1167796</v>
      </c>
      <c r="G134" s="16">
        <f t="shared" ref="G134:G140" si="26">E134-F134</f>
        <v>-21845</v>
      </c>
      <c r="H134" s="17">
        <f t="shared" ref="H134:H140" si="27">IFERROR((E134-F134)/F134,0)</f>
        <v>-1.8706178133852145E-2</v>
      </c>
    </row>
    <row r="135" spans="3:14" x14ac:dyDescent="0.3">
      <c r="D135" s="13" t="s">
        <v>9</v>
      </c>
      <c r="E135" s="20">
        <v>29123</v>
      </c>
      <c r="F135" s="21">
        <v>6050</v>
      </c>
      <c r="G135" s="22">
        <f t="shared" si="26"/>
        <v>23073</v>
      </c>
      <c r="H135" s="23">
        <f t="shared" si="27"/>
        <v>3.8137190082644628</v>
      </c>
    </row>
    <row r="136" spans="3:14" x14ac:dyDescent="0.3">
      <c r="D136" s="13" t="s">
        <v>11</v>
      </c>
      <c r="E136" s="20">
        <v>26905</v>
      </c>
      <c r="F136" s="21">
        <v>23150</v>
      </c>
      <c r="G136" s="22">
        <f t="shared" si="26"/>
        <v>3755</v>
      </c>
      <c r="H136" s="23">
        <f t="shared" si="27"/>
        <v>0.16220302375809936</v>
      </c>
    </row>
    <row r="137" spans="3:14" x14ac:dyDescent="0.3">
      <c r="D137" s="13" t="s">
        <v>12</v>
      </c>
      <c r="E137" s="20">
        <v>23643</v>
      </c>
      <c r="F137" s="21">
        <v>11204</v>
      </c>
      <c r="G137" s="22">
        <f t="shared" si="26"/>
        <v>12439</v>
      </c>
      <c r="H137" s="23">
        <f t="shared" si="27"/>
        <v>1.1102284898250625</v>
      </c>
    </row>
    <row r="138" spans="3:14" x14ac:dyDescent="0.3">
      <c r="D138" s="13" t="s">
        <v>14</v>
      </c>
      <c r="E138" s="20">
        <v>0</v>
      </c>
      <c r="F138" s="21">
        <v>0</v>
      </c>
      <c r="G138" s="22">
        <f t="shared" si="26"/>
        <v>0</v>
      </c>
      <c r="H138" s="23">
        <f t="shared" si="27"/>
        <v>0</v>
      </c>
    </row>
    <row r="139" spans="3:14" ht="15" thickBot="1" x14ac:dyDescent="0.35">
      <c r="D139" s="13" t="s">
        <v>15</v>
      </c>
      <c r="E139" s="28">
        <v>0</v>
      </c>
      <c r="F139" s="29">
        <v>0</v>
      </c>
      <c r="G139" s="30">
        <f t="shared" si="26"/>
        <v>0</v>
      </c>
      <c r="H139" s="31">
        <f t="shared" si="27"/>
        <v>0</v>
      </c>
    </row>
    <row r="140" spans="3:14" ht="15" thickBot="1" x14ac:dyDescent="0.35">
      <c r="D140" s="32" t="s">
        <v>44</v>
      </c>
      <c r="E140" s="33">
        <f>SUBTOTAL(9,E134:E139)</f>
        <v>1225622</v>
      </c>
      <c r="F140" s="33">
        <f>SUBTOTAL(9,F134:F139)</f>
        <v>1208200</v>
      </c>
      <c r="G140" s="34">
        <f t="shared" si="26"/>
        <v>17422</v>
      </c>
      <c r="H140" s="35">
        <f t="shared" si="27"/>
        <v>1.4419798046681013E-2</v>
      </c>
      <c r="M140" s="6"/>
      <c r="N140" s="6"/>
    </row>
    <row r="141" spans="3:14" s="6" customFormat="1" ht="15" thickTop="1" x14ac:dyDescent="0.3">
      <c r="C141" s="1"/>
      <c r="E141" s="37"/>
      <c r="F141" s="37"/>
      <c r="G141" s="41"/>
      <c r="H141" s="39"/>
      <c r="L141" s="40"/>
    </row>
    <row r="142" spans="3:14" s="6" customFormat="1" x14ac:dyDescent="0.3">
      <c r="C142" s="1"/>
      <c r="E142" s="37"/>
      <c r="F142" s="37"/>
      <c r="G142" s="41"/>
      <c r="H142" s="39"/>
      <c r="L142" s="40"/>
      <c r="M142" s="1"/>
      <c r="N142" s="1"/>
    </row>
    <row r="143" spans="3:14" ht="15" thickBot="1" x14ac:dyDescent="0.35">
      <c r="D143" s="2" t="s">
        <v>45</v>
      </c>
    </row>
    <row r="144" spans="3:14" x14ac:dyDescent="0.3">
      <c r="D144" s="13" t="s">
        <v>7</v>
      </c>
      <c r="E144" s="14">
        <v>876694</v>
      </c>
      <c r="F144" s="15">
        <v>850840</v>
      </c>
      <c r="G144" s="16">
        <f t="shared" ref="G144:G150" si="28">E144-F144</f>
        <v>25854</v>
      </c>
      <c r="H144" s="17">
        <f t="shared" ref="H144:H150" si="29">IFERROR((E144-F144)/F144,0)</f>
        <v>3.0386441634149781E-2</v>
      </c>
    </row>
    <row r="145" spans="3:14" x14ac:dyDescent="0.3">
      <c r="D145" s="13" t="s">
        <v>9</v>
      </c>
      <c r="E145" s="20">
        <v>278146</v>
      </c>
      <c r="F145" s="21">
        <v>268111</v>
      </c>
      <c r="G145" s="22">
        <f t="shared" si="28"/>
        <v>10035</v>
      </c>
      <c r="H145" s="23">
        <f t="shared" si="29"/>
        <v>3.7428527736646386E-2</v>
      </c>
    </row>
    <row r="146" spans="3:14" x14ac:dyDescent="0.3">
      <c r="D146" s="13" t="s">
        <v>11</v>
      </c>
      <c r="E146" s="20">
        <v>530923</v>
      </c>
      <c r="F146" s="21">
        <v>128612</v>
      </c>
      <c r="G146" s="22">
        <f t="shared" si="28"/>
        <v>402311</v>
      </c>
      <c r="H146" s="23">
        <f t="shared" si="29"/>
        <v>3.1280984667060618</v>
      </c>
    </row>
    <row r="147" spans="3:14" x14ac:dyDescent="0.3">
      <c r="D147" s="13" t="s">
        <v>12</v>
      </c>
      <c r="E147" s="20">
        <v>661</v>
      </c>
      <c r="F147" s="21">
        <v>7460</v>
      </c>
      <c r="G147" s="22">
        <f t="shared" si="28"/>
        <v>-6799</v>
      </c>
      <c r="H147" s="23">
        <f t="shared" si="29"/>
        <v>-0.91139410187667558</v>
      </c>
    </row>
    <row r="148" spans="3:14" x14ac:dyDescent="0.3">
      <c r="D148" s="13" t="s">
        <v>14</v>
      </c>
      <c r="E148" s="20">
        <v>0</v>
      </c>
      <c r="F148" s="21">
        <v>0</v>
      </c>
      <c r="G148" s="22">
        <f t="shared" si="28"/>
        <v>0</v>
      </c>
      <c r="H148" s="23">
        <f t="shared" si="29"/>
        <v>0</v>
      </c>
    </row>
    <row r="149" spans="3:14" ht="15" thickBot="1" x14ac:dyDescent="0.35">
      <c r="D149" s="13" t="s">
        <v>15</v>
      </c>
      <c r="E149" s="28">
        <v>0</v>
      </c>
      <c r="F149" s="29">
        <v>0</v>
      </c>
      <c r="G149" s="30">
        <f t="shared" si="28"/>
        <v>0</v>
      </c>
      <c r="H149" s="31">
        <f t="shared" si="29"/>
        <v>0</v>
      </c>
    </row>
    <row r="150" spans="3:14" ht="15" thickBot="1" x14ac:dyDescent="0.35">
      <c r="D150" s="32" t="s">
        <v>46</v>
      </c>
      <c r="E150" s="33">
        <f>SUBTOTAL(9,E144:E149)</f>
        <v>1686424</v>
      </c>
      <c r="F150" s="33">
        <f>SUBTOTAL(9,F144:F149)</f>
        <v>1255023</v>
      </c>
      <c r="G150" s="34">
        <f t="shared" si="28"/>
        <v>431401</v>
      </c>
      <c r="H150" s="35">
        <f t="shared" si="29"/>
        <v>0.34373951712438738</v>
      </c>
      <c r="M150" s="6"/>
      <c r="N150" s="6"/>
    </row>
    <row r="151" spans="3:14" s="6" customFormat="1" ht="15" thickTop="1" x14ac:dyDescent="0.3">
      <c r="C151" s="1"/>
      <c r="E151" s="37"/>
      <c r="F151" s="37"/>
      <c r="G151" s="41"/>
      <c r="H151" s="39"/>
      <c r="L151" s="40"/>
    </row>
    <row r="152" spans="3:14" s="6" customFormat="1" x14ac:dyDescent="0.3">
      <c r="C152" s="1"/>
      <c r="E152" s="37"/>
      <c r="F152" s="37"/>
      <c r="G152" s="41"/>
      <c r="H152" s="39"/>
      <c r="L152" s="40"/>
      <c r="M152" s="1"/>
      <c r="N152" s="1"/>
    </row>
    <row r="153" spans="3:14" ht="15" thickBot="1" x14ac:dyDescent="0.35">
      <c r="D153" s="2" t="s">
        <v>47</v>
      </c>
    </row>
    <row r="154" spans="3:14" x14ac:dyDescent="0.3">
      <c r="D154" s="13" t="s">
        <v>7</v>
      </c>
      <c r="E154" s="14">
        <v>123819</v>
      </c>
      <c r="F154" s="15">
        <v>168744</v>
      </c>
      <c r="G154" s="16">
        <f t="shared" ref="G154:G160" si="30">E154-F154</f>
        <v>-44925</v>
      </c>
      <c r="H154" s="17">
        <f t="shared" ref="H154:H160" si="31">IFERROR((E154-F154)/F154,0)</f>
        <v>-0.26623168823780402</v>
      </c>
    </row>
    <row r="155" spans="3:14" x14ac:dyDescent="0.3">
      <c r="D155" s="13" t="s">
        <v>9</v>
      </c>
      <c r="E155" s="20">
        <v>40</v>
      </c>
      <c r="F155" s="21">
        <v>40</v>
      </c>
      <c r="G155" s="22">
        <f t="shared" si="30"/>
        <v>0</v>
      </c>
      <c r="H155" s="23">
        <f t="shared" si="31"/>
        <v>0</v>
      </c>
    </row>
    <row r="156" spans="3:14" x14ac:dyDescent="0.3">
      <c r="D156" s="13" t="s">
        <v>11</v>
      </c>
      <c r="E156" s="20">
        <v>4200</v>
      </c>
      <c r="F156" s="21">
        <v>4782</v>
      </c>
      <c r="G156" s="22">
        <f t="shared" si="30"/>
        <v>-582</v>
      </c>
      <c r="H156" s="23">
        <f t="shared" si="31"/>
        <v>-0.12170639899623588</v>
      </c>
    </row>
    <row r="157" spans="3:14" x14ac:dyDescent="0.3">
      <c r="D157" s="13" t="s">
        <v>12</v>
      </c>
      <c r="E157" s="20">
        <v>2857</v>
      </c>
      <c r="F157" s="21">
        <v>3350</v>
      </c>
      <c r="G157" s="22">
        <f t="shared" si="30"/>
        <v>-493</v>
      </c>
      <c r="H157" s="23">
        <f t="shared" si="31"/>
        <v>-0.1471641791044776</v>
      </c>
    </row>
    <row r="158" spans="3:14" x14ac:dyDescent="0.3">
      <c r="D158" s="13" t="s">
        <v>14</v>
      </c>
      <c r="E158" s="20">
        <v>0</v>
      </c>
      <c r="F158" s="21">
        <v>0</v>
      </c>
      <c r="G158" s="22">
        <f t="shared" si="30"/>
        <v>0</v>
      </c>
      <c r="H158" s="23">
        <f t="shared" si="31"/>
        <v>0</v>
      </c>
    </row>
    <row r="159" spans="3:14" ht="15" thickBot="1" x14ac:dyDescent="0.35">
      <c r="D159" s="13" t="s">
        <v>15</v>
      </c>
      <c r="E159" s="28">
        <v>0</v>
      </c>
      <c r="F159" s="29">
        <v>0</v>
      </c>
      <c r="G159" s="30">
        <f t="shared" si="30"/>
        <v>0</v>
      </c>
      <c r="H159" s="31">
        <f t="shared" si="31"/>
        <v>0</v>
      </c>
    </row>
    <row r="160" spans="3:14" ht="15" thickBot="1" x14ac:dyDescent="0.35">
      <c r="D160" s="32" t="s">
        <v>48</v>
      </c>
      <c r="E160" s="33">
        <f>SUBTOTAL(9,E154:E159)</f>
        <v>130916</v>
      </c>
      <c r="F160" s="33">
        <f>SUBTOTAL(9,F154:F159)</f>
        <v>176916</v>
      </c>
      <c r="G160" s="34">
        <f t="shared" si="30"/>
        <v>-46000</v>
      </c>
      <c r="H160" s="35">
        <f t="shared" si="31"/>
        <v>-0.26001040041601664</v>
      </c>
    </row>
    <row r="161" spans="4:12" ht="15" thickTop="1" x14ac:dyDescent="0.3">
      <c r="L161" s="40"/>
    </row>
    <row r="162" spans="4:12" x14ac:dyDescent="0.3">
      <c r="L162" s="40"/>
    </row>
    <row r="163" spans="4:12" ht="15" thickBot="1" x14ac:dyDescent="0.35">
      <c r="D163" s="2" t="s">
        <v>49</v>
      </c>
    </row>
    <row r="164" spans="4:12" x14ac:dyDescent="0.3">
      <c r="D164" s="13" t="s">
        <v>7</v>
      </c>
      <c r="E164" s="14">
        <v>0</v>
      </c>
      <c r="F164" s="15">
        <v>0</v>
      </c>
      <c r="G164" s="16">
        <f t="shared" ref="G164:G170" si="32">E164-F164</f>
        <v>0</v>
      </c>
      <c r="H164" s="17">
        <f t="shared" ref="H164:H170" si="33">IFERROR((E164-F164)/F164,0)</f>
        <v>0</v>
      </c>
    </row>
    <row r="165" spans="4:12" x14ac:dyDescent="0.3">
      <c r="D165" s="13" t="s">
        <v>9</v>
      </c>
      <c r="E165" s="20">
        <v>0</v>
      </c>
      <c r="F165" s="21">
        <v>0</v>
      </c>
      <c r="G165" s="22">
        <f t="shared" si="32"/>
        <v>0</v>
      </c>
      <c r="H165" s="23">
        <f t="shared" si="33"/>
        <v>0</v>
      </c>
    </row>
    <row r="166" spans="4:12" x14ac:dyDescent="0.3">
      <c r="D166" s="13" t="s">
        <v>11</v>
      </c>
      <c r="E166" s="20">
        <v>0</v>
      </c>
      <c r="F166" s="21">
        <v>0</v>
      </c>
      <c r="G166" s="22">
        <f t="shared" si="32"/>
        <v>0</v>
      </c>
      <c r="H166" s="23">
        <f t="shared" si="33"/>
        <v>0</v>
      </c>
    </row>
    <row r="167" spans="4:12" x14ac:dyDescent="0.3">
      <c r="D167" s="13" t="s">
        <v>12</v>
      </c>
      <c r="E167" s="20">
        <v>0</v>
      </c>
      <c r="F167" s="21">
        <v>0</v>
      </c>
      <c r="G167" s="22">
        <f t="shared" si="32"/>
        <v>0</v>
      </c>
      <c r="H167" s="23">
        <f t="shared" si="33"/>
        <v>0</v>
      </c>
    </row>
    <row r="168" spans="4:12" x14ac:dyDescent="0.3">
      <c r="D168" s="13" t="s">
        <v>14</v>
      </c>
      <c r="E168" s="20">
        <v>1745722</v>
      </c>
      <c r="F168" s="21">
        <v>0</v>
      </c>
      <c r="G168" s="22">
        <f t="shared" si="32"/>
        <v>1745722</v>
      </c>
      <c r="H168" s="23">
        <f t="shared" si="33"/>
        <v>0</v>
      </c>
    </row>
    <row r="169" spans="4:12" ht="15" thickBot="1" x14ac:dyDescent="0.35">
      <c r="D169" s="13" t="s">
        <v>15</v>
      </c>
      <c r="E169" s="28">
        <v>0</v>
      </c>
      <c r="F169" s="29">
        <v>0</v>
      </c>
      <c r="G169" s="30">
        <f t="shared" si="32"/>
        <v>0</v>
      </c>
      <c r="H169" s="31">
        <f t="shared" si="33"/>
        <v>0</v>
      </c>
    </row>
    <row r="170" spans="4:12" ht="15" thickBot="1" x14ac:dyDescent="0.35">
      <c r="D170" s="32" t="s">
        <v>50</v>
      </c>
      <c r="E170" s="33">
        <f>SUBTOTAL(9,E164:E169)</f>
        <v>1745722</v>
      </c>
      <c r="F170" s="33">
        <f>SUBTOTAL(9,F164:F169)</f>
        <v>0</v>
      </c>
      <c r="G170" s="34">
        <f t="shared" si="32"/>
        <v>1745722</v>
      </c>
      <c r="H170" s="35">
        <f t="shared" si="33"/>
        <v>0</v>
      </c>
    </row>
    <row r="171" spans="4:12" ht="15" thickTop="1" x14ac:dyDescent="0.3">
      <c r="L171" s="40"/>
    </row>
    <row r="172" spans="4:12" x14ac:dyDescent="0.3">
      <c r="L172" s="40"/>
    </row>
    <row r="173" spans="4:12" ht="15" thickBot="1" x14ac:dyDescent="0.35">
      <c r="D173" s="2" t="s">
        <v>51</v>
      </c>
    </row>
    <row r="174" spans="4:12" x14ac:dyDescent="0.3">
      <c r="D174" s="13" t="s">
        <v>7</v>
      </c>
      <c r="E174" s="14">
        <v>0</v>
      </c>
      <c r="F174" s="15">
        <v>0</v>
      </c>
      <c r="G174" s="16">
        <f t="shared" ref="G174:G180" si="34">E174-F174</f>
        <v>0</v>
      </c>
      <c r="H174" s="17">
        <f t="shared" ref="H174:H180" si="35">IFERROR((E174-F174)/F174,0)</f>
        <v>0</v>
      </c>
    </row>
    <row r="175" spans="4:12" x14ac:dyDescent="0.3">
      <c r="D175" s="13" t="s">
        <v>9</v>
      </c>
      <c r="E175" s="20">
        <v>0</v>
      </c>
      <c r="F175" s="21">
        <v>0</v>
      </c>
      <c r="G175" s="22">
        <f t="shared" si="34"/>
        <v>0</v>
      </c>
      <c r="H175" s="23">
        <f t="shared" si="35"/>
        <v>0</v>
      </c>
    </row>
    <row r="176" spans="4:12" x14ac:dyDescent="0.3">
      <c r="D176" s="13" t="s">
        <v>11</v>
      </c>
      <c r="E176" s="20">
        <v>0</v>
      </c>
      <c r="F176" s="21">
        <v>0</v>
      </c>
      <c r="G176" s="22">
        <f t="shared" si="34"/>
        <v>0</v>
      </c>
      <c r="H176" s="23">
        <f t="shared" si="35"/>
        <v>0</v>
      </c>
    </row>
    <row r="177" spans="4:12" x14ac:dyDescent="0.3">
      <c r="D177" s="13" t="s">
        <v>12</v>
      </c>
      <c r="E177" s="20">
        <v>0</v>
      </c>
      <c r="F177" s="21">
        <v>0</v>
      </c>
      <c r="G177" s="22">
        <f t="shared" si="34"/>
        <v>0</v>
      </c>
      <c r="H177" s="23">
        <f t="shared" si="35"/>
        <v>0</v>
      </c>
    </row>
    <row r="178" spans="4:12" x14ac:dyDescent="0.3">
      <c r="D178" s="13" t="s">
        <v>14</v>
      </c>
      <c r="E178" s="20">
        <v>0</v>
      </c>
      <c r="F178" s="21">
        <v>0</v>
      </c>
      <c r="G178" s="22">
        <f t="shared" si="34"/>
        <v>0</v>
      </c>
      <c r="H178" s="23">
        <f t="shared" si="35"/>
        <v>0</v>
      </c>
    </row>
    <row r="179" spans="4:12" ht="15" thickBot="1" x14ac:dyDescent="0.35">
      <c r="D179" s="13" t="s">
        <v>15</v>
      </c>
      <c r="E179" s="28">
        <v>0</v>
      </c>
      <c r="F179" s="29">
        <v>0</v>
      </c>
      <c r="G179" s="30">
        <f t="shared" si="34"/>
        <v>0</v>
      </c>
      <c r="H179" s="31">
        <f t="shared" si="35"/>
        <v>0</v>
      </c>
    </row>
    <row r="180" spans="4:12" ht="15" thickBot="1" x14ac:dyDescent="0.35">
      <c r="D180" s="32" t="s">
        <v>52</v>
      </c>
      <c r="E180" s="33">
        <f>SUBTOTAL(9,E174:E179)</f>
        <v>0</v>
      </c>
      <c r="F180" s="33">
        <f>SUBTOTAL(9,F174:F179)</f>
        <v>0</v>
      </c>
      <c r="G180" s="34">
        <f t="shared" si="34"/>
        <v>0</v>
      </c>
      <c r="H180" s="35">
        <f t="shared" si="35"/>
        <v>0</v>
      </c>
    </row>
    <row r="181" spans="4:12" ht="15" thickTop="1" x14ac:dyDescent="0.3">
      <c r="L181" s="40"/>
    </row>
    <row r="182" spans="4:12" x14ac:dyDescent="0.3">
      <c r="L182" s="40"/>
    </row>
    <row r="183" spans="4:12" ht="15" thickBot="1" x14ac:dyDescent="0.35">
      <c r="D183" s="2" t="s">
        <v>53</v>
      </c>
    </row>
    <row r="184" spans="4:12" x14ac:dyDescent="0.3">
      <c r="D184" s="13" t="s">
        <v>7</v>
      </c>
      <c r="E184" s="14">
        <v>0</v>
      </c>
      <c r="F184" s="15">
        <v>0</v>
      </c>
      <c r="G184" s="16">
        <f t="shared" ref="G184:G190" si="36">E184-F184</f>
        <v>0</v>
      </c>
      <c r="H184" s="17">
        <f t="shared" ref="H184:H190" si="37">IFERROR((E184-F184)/F184,0)</f>
        <v>0</v>
      </c>
    </row>
    <row r="185" spans="4:12" x14ac:dyDescent="0.3">
      <c r="D185" s="13" t="s">
        <v>9</v>
      </c>
      <c r="E185" s="20">
        <v>0</v>
      </c>
      <c r="F185" s="21">
        <v>0</v>
      </c>
      <c r="G185" s="22">
        <f t="shared" si="36"/>
        <v>0</v>
      </c>
      <c r="H185" s="23">
        <f t="shared" si="37"/>
        <v>0</v>
      </c>
    </row>
    <row r="186" spans="4:12" x14ac:dyDescent="0.3">
      <c r="D186" s="13" t="s">
        <v>11</v>
      </c>
      <c r="E186" s="20">
        <v>0</v>
      </c>
      <c r="F186" s="21">
        <v>0</v>
      </c>
      <c r="G186" s="22">
        <f t="shared" si="36"/>
        <v>0</v>
      </c>
      <c r="H186" s="23">
        <f t="shared" si="37"/>
        <v>0</v>
      </c>
    </row>
    <row r="187" spans="4:12" x14ac:dyDescent="0.3">
      <c r="D187" s="13" t="s">
        <v>12</v>
      </c>
      <c r="E187" s="20">
        <v>0</v>
      </c>
      <c r="F187" s="21">
        <v>0</v>
      </c>
      <c r="G187" s="22">
        <f t="shared" si="36"/>
        <v>0</v>
      </c>
      <c r="H187" s="23">
        <f t="shared" si="37"/>
        <v>0</v>
      </c>
    </row>
    <row r="188" spans="4:12" x14ac:dyDescent="0.3">
      <c r="D188" s="13" t="s">
        <v>14</v>
      </c>
      <c r="E188" s="20">
        <v>0</v>
      </c>
      <c r="F188" s="21">
        <v>0</v>
      </c>
      <c r="G188" s="22">
        <f t="shared" si="36"/>
        <v>0</v>
      </c>
      <c r="H188" s="23">
        <f t="shared" si="37"/>
        <v>0</v>
      </c>
    </row>
    <row r="189" spans="4:12" ht="15" thickBot="1" x14ac:dyDescent="0.35">
      <c r="D189" s="13" t="s">
        <v>15</v>
      </c>
      <c r="E189" s="28">
        <v>85049</v>
      </c>
      <c r="F189" s="29">
        <v>0</v>
      </c>
      <c r="G189" s="30">
        <f t="shared" si="36"/>
        <v>85049</v>
      </c>
      <c r="H189" s="31">
        <f>IFERROR((E189-F189)/F189,0)</f>
        <v>0</v>
      </c>
    </row>
    <row r="190" spans="4:12" ht="15" thickBot="1" x14ac:dyDescent="0.35">
      <c r="D190" s="32" t="s">
        <v>54</v>
      </c>
      <c r="E190" s="33">
        <f>SUBTOTAL(9,E184:E189)</f>
        <v>85049</v>
      </c>
      <c r="F190" s="33">
        <f>SUBTOTAL(9,F184:F189)</f>
        <v>0</v>
      </c>
      <c r="G190" s="34">
        <f t="shared" si="36"/>
        <v>85049</v>
      </c>
      <c r="H190" s="35">
        <f t="shared" si="37"/>
        <v>0</v>
      </c>
    </row>
    <row r="191" spans="4:12" ht="15" thickTop="1" x14ac:dyDescent="0.3">
      <c r="L191" s="40"/>
    </row>
    <row r="192" spans="4:12" x14ac:dyDescent="0.3">
      <c r="L192" s="40"/>
    </row>
    <row r="193" spans="4:12" ht="15" thickBot="1" x14ac:dyDescent="0.35">
      <c r="D193" s="2" t="s">
        <v>55</v>
      </c>
    </row>
    <row r="194" spans="4:12" x14ac:dyDescent="0.3">
      <c r="D194" s="13" t="s">
        <v>7</v>
      </c>
      <c r="E194" s="14">
        <v>0</v>
      </c>
      <c r="F194" s="15">
        <v>0</v>
      </c>
      <c r="G194" s="16">
        <f t="shared" ref="G194:G200" si="38">E194-F194</f>
        <v>0</v>
      </c>
      <c r="H194" s="17">
        <f t="shared" ref="H194:H200" si="39">IFERROR((E194-F194)/F194,0)</f>
        <v>0</v>
      </c>
    </row>
    <row r="195" spans="4:12" x14ac:dyDescent="0.3">
      <c r="D195" s="13" t="s">
        <v>9</v>
      </c>
      <c r="E195" s="20">
        <v>67000</v>
      </c>
      <c r="F195" s="21">
        <v>67000</v>
      </c>
      <c r="G195" s="22">
        <f t="shared" si="38"/>
        <v>0</v>
      </c>
      <c r="H195" s="23">
        <f t="shared" si="39"/>
        <v>0</v>
      </c>
    </row>
    <row r="196" spans="4:12" x14ac:dyDescent="0.3">
      <c r="D196" s="13" t="s">
        <v>11</v>
      </c>
      <c r="E196" s="20">
        <v>0</v>
      </c>
      <c r="F196" s="21">
        <v>0</v>
      </c>
      <c r="G196" s="22">
        <f t="shared" si="38"/>
        <v>0</v>
      </c>
      <c r="H196" s="23">
        <f t="shared" si="39"/>
        <v>0</v>
      </c>
    </row>
    <row r="197" spans="4:12" x14ac:dyDescent="0.3">
      <c r="D197" s="13" t="s">
        <v>12</v>
      </c>
      <c r="E197" s="20">
        <v>14013</v>
      </c>
      <c r="F197" s="21">
        <v>10000</v>
      </c>
      <c r="G197" s="22">
        <f t="shared" si="38"/>
        <v>4013</v>
      </c>
      <c r="H197" s="23">
        <f t="shared" si="39"/>
        <v>0.40129999999999999</v>
      </c>
    </row>
    <row r="198" spans="4:12" x14ac:dyDescent="0.3">
      <c r="D198" s="13" t="s">
        <v>14</v>
      </c>
      <c r="E198" s="20">
        <v>0</v>
      </c>
      <c r="F198" s="21">
        <v>0</v>
      </c>
      <c r="G198" s="22">
        <f t="shared" si="38"/>
        <v>0</v>
      </c>
      <c r="H198" s="23">
        <f t="shared" si="39"/>
        <v>0</v>
      </c>
    </row>
    <row r="199" spans="4:12" ht="15" thickBot="1" x14ac:dyDescent="0.35">
      <c r="D199" s="13" t="s">
        <v>15</v>
      </c>
      <c r="E199" s="28">
        <v>0</v>
      </c>
      <c r="F199" s="29">
        <v>0</v>
      </c>
      <c r="G199" s="30">
        <f t="shared" si="38"/>
        <v>0</v>
      </c>
      <c r="H199" s="31">
        <f t="shared" si="39"/>
        <v>0</v>
      </c>
    </row>
    <row r="200" spans="4:12" ht="15" thickBot="1" x14ac:dyDescent="0.35">
      <c r="D200" s="32" t="s">
        <v>56</v>
      </c>
      <c r="E200" s="33">
        <f>SUBTOTAL(9,E194:E199)</f>
        <v>81013</v>
      </c>
      <c r="F200" s="33">
        <f>SUBTOTAL(9,F194:F199)</f>
        <v>77000</v>
      </c>
      <c r="G200" s="34">
        <f t="shared" si="38"/>
        <v>4013</v>
      </c>
      <c r="H200" s="35">
        <f t="shared" si="39"/>
        <v>5.2116883116883117E-2</v>
      </c>
    </row>
    <row r="201" spans="4:12" ht="15" thickTop="1" x14ac:dyDescent="0.3">
      <c r="L201" s="40"/>
    </row>
    <row r="202" spans="4:12" ht="15" thickBot="1" x14ac:dyDescent="0.35">
      <c r="D202" s="42" t="s">
        <v>19</v>
      </c>
      <c r="E202" s="43">
        <f>SUBTOTAL(9,E4:E200)</f>
        <v>47685952</v>
      </c>
      <c r="F202" s="43">
        <f>SUBTOTAL(9,F4:F200)</f>
        <v>47257591</v>
      </c>
      <c r="G202" s="43">
        <f>E202-F202</f>
        <v>428361</v>
      </c>
      <c r="H202" s="44">
        <f>IFERROR((E202-F202)/F202,0)</f>
        <v>9.0643850212339429E-3</v>
      </c>
      <c r="L202" s="40"/>
    </row>
    <row r="203" spans="4:12" ht="15" thickTop="1" x14ac:dyDescent="0.3">
      <c r="L203" s="40"/>
    </row>
    <row r="204" spans="4:12" x14ac:dyDescent="0.3">
      <c r="L204" s="40"/>
    </row>
    <row r="205" spans="4:12" ht="15" thickBot="1" x14ac:dyDescent="0.35">
      <c r="D205" s="2" t="s">
        <v>57</v>
      </c>
      <c r="L205" s="40"/>
    </row>
    <row r="206" spans="4:12" x14ac:dyDescent="0.3">
      <c r="D206" s="13" t="s">
        <v>7</v>
      </c>
      <c r="E206" s="14">
        <v>37577051</v>
      </c>
      <c r="F206" s="15">
        <v>39981307</v>
      </c>
      <c r="G206" s="16">
        <f t="shared" ref="G206:G211" si="40">E206-F206</f>
        <v>-2404256</v>
      </c>
      <c r="H206" s="17">
        <f>G206/F206</f>
        <v>-6.0134502356313665E-2</v>
      </c>
      <c r="L206" s="40"/>
    </row>
    <row r="207" spans="4:12" x14ac:dyDescent="0.3">
      <c r="D207" s="13" t="s">
        <v>17</v>
      </c>
      <c r="E207" s="20">
        <v>3932996</v>
      </c>
      <c r="F207" s="21">
        <v>2938703</v>
      </c>
      <c r="G207" s="22">
        <f t="shared" si="40"/>
        <v>994293</v>
      </c>
      <c r="H207" s="23">
        <f>G207/F207</f>
        <v>0.33834416067224216</v>
      </c>
      <c r="L207" s="40"/>
    </row>
    <row r="208" spans="4:12" x14ac:dyDescent="0.3">
      <c r="D208" s="13" t="s">
        <v>11</v>
      </c>
      <c r="E208" s="20">
        <v>1652925</v>
      </c>
      <c r="F208" s="21">
        <v>1453453</v>
      </c>
      <c r="G208" s="22">
        <f t="shared" si="40"/>
        <v>199472</v>
      </c>
      <c r="H208" s="23">
        <f>G208/F208</f>
        <v>0.13724007587448647</v>
      </c>
      <c r="L208" s="40"/>
    </row>
    <row r="209" spans="4:12" x14ac:dyDescent="0.3">
      <c r="D209" s="13" t="s">
        <v>12</v>
      </c>
      <c r="E209" s="20">
        <v>2684603</v>
      </c>
      <c r="F209" s="21">
        <v>2860128</v>
      </c>
      <c r="G209" s="22">
        <f t="shared" si="40"/>
        <v>-175525</v>
      </c>
      <c r="H209" s="23">
        <f>G209/F209</f>
        <v>-6.1369631009521253E-2</v>
      </c>
      <c r="L209" s="40"/>
    </row>
    <row r="210" spans="4:12" x14ac:dyDescent="0.3">
      <c r="D210" s="13" t="s">
        <v>58</v>
      </c>
      <c r="E210" s="20">
        <v>1745722</v>
      </c>
      <c r="F210" s="21">
        <v>0</v>
      </c>
      <c r="G210" s="22">
        <f t="shared" si="40"/>
        <v>1745722</v>
      </c>
      <c r="H210" s="23">
        <f>IFERROR(G210/F210,0)</f>
        <v>0</v>
      </c>
      <c r="L210" s="40"/>
    </row>
    <row r="211" spans="4:12" ht="15" thickBot="1" x14ac:dyDescent="0.35">
      <c r="D211" s="13" t="s">
        <v>15</v>
      </c>
      <c r="E211" s="28">
        <v>92655</v>
      </c>
      <c r="F211" s="29">
        <v>24000</v>
      </c>
      <c r="G211" s="30">
        <f t="shared" si="40"/>
        <v>68655</v>
      </c>
      <c r="H211" s="31">
        <f>G211/F211</f>
        <v>2.8606250000000002</v>
      </c>
      <c r="L211" s="40"/>
    </row>
    <row r="212" spans="4:12" ht="15" thickBot="1" x14ac:dyDescent="0.35">
      <c r="D212" s="32"/>
      <c r="E212" s="33">
        <f>SUM(E206:E211)</f>
        <v>47685952</v>
      </c>
      <c r="F212" s="33">
        <f>SUM(F206:F211)</f>
        <v>47257591</v>
      </c>
      <c r="G212" s="34">
        <f>E212-F212</f>
        <v>428361</v>
      </c>
      <c r="H212" s="35">
        <f>G212/F212</f>
        <v>9.0643850212339429E-3</v>
      </c>
      <c r="L212" s="40"/>
    </row>
    <row r="213" spans="4:12" ht="15" thickTop="1" x14ac:dyDescent="0.3">
      <c r="G213" s="45"/>
      <c r="H213" s="46"/>
      <c r="L213" s="40"/>
    </row>
  </sheetData>
  <printOptions horizontalCentered="1" gridLines="1"/>
  <pageMargins left="0.75" right="0.75" top="1.25" bottom="0.5" header="0.5" footer="0.75"/>
  <pageSetup scale="83" orientation="portrait" horizontalDpi="1200" verticalDpi="1200" r:id="rId1"/>
  <headerFooter>
    <oddHeader>&amp;CSanta Fe Independent School District 
General Fund Proposed Budget 2024-2025
June 2024</oddHeader>
  </headerFooter>
  <rowBreaks count="4" manualBreakCount="4">
    <brk id="51" min="3" max="7" man="1"/>
    <brk id="101" min="3" max="7" man="1"/>
    <brk id="142" min="3" max="7" man="1"/>
    <brk id="191" min="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2F42-6096-4CCC-9A65-219950B254B7}">
  <dimension ref="A1:M61"/>
  <sheetViews>
    <sheetView topLeftCell="A17" zoomScale="80" zoomScaleNormal="80" workbookViewId="0">
      <selection activeCell="N31" sqref="N31"/>
    </sheetView>
  </sheetViews>
  <sheetFormatPr defaultColWidth="9.109375" defaultRowHeight="14.4" x14ac:dyDescent="0.3"/>
  <cols>
    <col min="1" max="1" width="23.44140625" style="1" customWidth="1"/>
    <col min="2" max="2" width="41" style="10" bestFit="1" customWidth="1"/>
    <col min="3" max="3" width="18.33203125" style="10" customWidth="1"/>
    <col min="4" max="4" width="18.109375" style="10" bestFit="1" customWidth="1"/>
    <col min="5" max="5" width="17" style="10" bestFit="1" customWidth="1"/>
    <col min="6" max="6" width="10.109375" style="27" customWidth="1"/>
    <col min="7" max="12" width="9.109375" style="1"/>
    <col min="13" max="13" width="15.88671875" style="115" bestFit="1" customWidth="1"/>
    <col min="14" max="16384" width="9.109375" style="1"/>
  </cols>
  <sheetData>
    <row r="1" spans="1:13" x14ac:dyDescent="0.3">
      <c r="B1" s="116" t="s">
        <v>59</v>
      </c>
      <c r="C1" s="116"/>
      <c r="D1" s="116"/>
      <c r="E1" s="116"/>
      <c r="F1" s="116"/>
      <c r="G1" s="47"/>
      <c r="H1" s="47"/>
      <c r="I1" s="47"/>
      <c r="J1" s="47"/>
      <c r="K1" s="47"/>
      <c r="L1" s="47"/>
      <c r="M1" s="114"/>
    </row>
    <row r="2" spans="1:13" x14ac:dyDescent="0.3">
      <c r="B2" s="116" t="s">
        <v>60</v>
      </c>
      <c r="C2" s="116"/>
      <c r="D2" s="116"/>
      <c r="E2" s="116"/>
      <c r="F2" s="116"/>
      <c r="G2" s="47"/>
      <c r="H2" s="47"/>
      <c r="I2" s="47"/>
      <c r="J2" s="47"/>
      <c r="K2" s="47"/>
      <c r="L2" s="47"/>
      <c r="M2" s="114"/>
    </row>
    <row r="3" spans="1:13" x14ac:dyDescent="0.3">
      <c r="B3" s="116" t="s">
        <v>61</v>
      </c>
      <c r="C3" s="116"/>
      <c r="D3" s="116"/>
      <c r="E3" s="116"/>
      <c r="F3" s="116"/>
      <c r="G3" s="47"/>
      <c r="H3" s="47"/>
      <c r="I3" s="47"/>
      <c r="J3" s="47"/>
      <c r="K3" s="47"/>
      <c r="L3" s="47"/>
      <c r="M3" s="114"/>
    </row>
    <row r="4" spans="1:13" x14ac:dyDescent="0.3">
      <c r="B4" s="116" t="s">
        <v>62</v>
      </c>
      <c r="C4" s="116"/>
      <c r="D4" s="116"/>
      <c r="E4" s="116"/>
      <c r="F4" s="116"/>
      <c r="G4" s="47"/>
      <c r="H4" s="47"/>
      <c r="I4" s="47"/>
      <c r="J4" s="47"/>
      <c r="K4" s="47"/>
      <c r="L4" s="47"/>
      <c r="M4" s="114"/>
    </row>
    <row r="6" spans="1:13" ht="28.8" x14ac:dyDescent="0.3">
      <c r="A6" s="2"/>
      <c r="B6" s="48" t="s">
        <v>63</v>
      </c>
      <c r="C6" s="3" t="s">
        <v>1</v>
      </c>
      <c r="D6" s="3" t="s">
        <v>64</v>
      </c>
      <c r="E6" s="3" t="s">
        <v>65</v>
      </c>
      <c r="F6" s="7" t="s">
        <v>4</v>
      </c>
    </row>
    <row r="7" spans="1:13" ht="15" thickBot="1" x14ac:dyDescent="0.35">
      <c r="A7" s="2"/>
      <c r="B7" s="2"/>
      <c r="C7" s="49"/>
      <c r="D7" s="49"/>
      <c r="E7" s="50"/>
    </row>
    <row r="8" spans="1:13" x14ac:dyDescent="0.3">
      <c r="B8" s="2" t="s">
        <v>6</v>
      </c>
      <c r="C8" s="51">
        <v>18121965</v>
      </c>
      <c r="D8" s="11">
        <v>22225695.663631991</v>
      </c>
      <c r="E8" s="52">
        <f>C8-D8</f>
        <v>-4103730.6636319906</v>
      </c>
      <c r="F8" s="53">
        <f>(C8-D8)/C8</f>
        <v>-0.22645064503943091</v>
      </c>
    </row>
    <row r="9" spans="1:13" x14ac:dyDescent="0.3">
      <c r="B9" s="2" t="s">
        <v>8</v>
      </c>
      <c r="C9" s="54">
        <v>25147916</v>
      </c>
      <c r="D9" s="18">
        <v>21309874</v>
      </c>
      <c r="E9" s="55">
        <f>C9-D9</f>
        <v>3838042</v>
      </c>
      <c r="F9" s="56">
        <f t="shared" ref="F9:F12" si="0">(C9-D9)/C9</f>
        <v>0.1526186901530926</v>
      </c>
    </row>
    <row r="10" spans="1:13" ht="15" thickBot="1" x14ac:dyDescent="0.35">
      <c r="B10" s="2" t="s">
        <v>10</v>
      </c>
      <c r="C10" s="57">
        <v>200000</v>
      </c>
      <c r="D10" s="24">
        <v>700000</v>
      </c>
      <c r="E10" s="58">
        <f>C10-D10</f>
        <v>-500000</v>
      </c>
      <c r="F10" s="59">
        <f t="shared" si="0"/>
        <v>-2.5</v>
      </c>
    </row>
    <row r="11" spans="1:13" x14ac:dyDescent="0.3">
      <c r="B11" s="2"/>
      <c r="C11" s="26">
        <v>0</v>
      </c>
      <c r="D11" s="26">
        <v>0</v>
      </c>
      <c r="E11" s="26"/>
    </row>
    <row r="12" spans="1:13" ht="15" thickBot="1" x14ac:dyDescent="0.35">
      <c r="B12" s="42" t="s">
        <v>13</v>
      </c>
      <c r="C12" s="43">
        <f>SUM(C8:C11)</f>
        <v>43469881</v>
      </c>
      <c r="D12" s="43">
        <f>SUM(D8:D11)</f>
        <v>44235569.663631991</v>
      </c>
      <c r="E12" s="43">
        <f>C12-D12</f>
        <v>-765688.66363199055</v>
      </c>
      <c r="F12" s="44">
        <f t="shared" si="0"/>
        <v>-1.7614234178188585E-2</v>
      </c>
    </row>
    <row r="13" spans="1:13" ht="15" thickTop="1" x14ac:dyDescent="0.3">
      <c r="A13" s="2"/>
      <c r="B13" s="48"/>
      <c r="C13" s="60"/>
      <c r="D13" s="60"/>
      <c r="E13" s="8"/>
    </row>
    <row r="14" spans="1:13" x14ac:dyDescent="0.3">
      <c r="A14" s="2"/>
      <c r="B14" s="48"/>
      <c r="C14" s="60"/>
      <c r="D14" s="60"/>
      <c r="E14" s="8"/>
    </row>
    <row r="15" spans="1:13" x14ac:dyDescent="0.3">
      <c r="A15" s="2"/>
      <c r="B15" s="48"/>
      <c r="C15" s="60"/>
      <c r="D15" s="60"/>
      <c r="E15" s="8"/>
    </row>
    <row r="16" spans="1:13" ht="15" thickBot="1" x14ac:dyDescent="0.35">
      <c r="B16" s="61"/>
    </row>
    <row r="17" spans="2:6" x14ac:dyDescent="0.3">
      <c r="B17" s="2" t="s">
        <v>66</v>
      </c>
      <c r="C17" s="62">
        <v>23316477</v>
      </c>
      <c r="D17" s="36">
        <v>24405650</v>
      </c>
      <c r="E17" s="63">
        <f>C17-D17</f>
        <v>-1089173</v>
      </c>
      <c r="F17" s="12">
        <f t="shared" ref="F17:F39" si="1">(C17-D17)/C17</f>
        <v>-4.6712588698541377E-2</v>
      </c>
    </row>
    <row r="18" spans="2:6" x14ac:dyDescent="0.3">
      <c r="B18" s="2" t="s">
        <v>67</v>
      </c>
      <c r="C18" s="64">
        <v>404496</v>
      </c>
      <c r="D18" s="37">
        <v>411622</v>
      </c>
      <c r="E18" s="65">
        <f t="shared" ref="E18:E34" si="2">C18-D18</f>
        <v>-7126</v>
      </c>
      <c r="F18" s="19">
        <f t="shared" si="1"/>
        <v>-1.7616985087615205E-2</v>
      </c>
    </row>
    <row r="19" spans="2:6" x14ac:dyDescent="0.3">
      <c r="B19" s="2" t="s">
        <v>68</v>
      </c>
      <c r="C19" s="64">
        <v>1156884</v>
      </c>
      <c r="D19" s="37">
        <v>1358822</v>
      </c>
      <c r="E19" s="65">
        <f t="shared" si="2"/>
        <v>-201938</v>
      </c>
      <c r="F19" s="19">
        <f t="shared" si="1"/>
        <v>-0.17455336922284342</v>
      </c>
    </row>
    <row r="20" spans="2:6" x14ac:dyDescent="0.3">
      <c r="B20" s="2" t="s">
        <v>69</v>
      </c>
      <c r="C20" s="64">
        <v>259092</v>
      </c>
      <c r="D20" s="37">
        <v>550749</v>
      </c>
      <c r="E20" s="65">
        <f t="shared" si="2"/>
        <v>-291657</v>
      </c>
      <c r="F20" s="19">
        <f t="shared" si="1"/>
        <v>-1.1256889444676021</v>
      </c>
    </row>
    <row r="21" spans="2:6" x14ac:dyDescent="0.3">
      <c r="B21" s="2" t="s">
        <v>70</v>
      </c>
      <c r="C21" s="64">
        <v>2515533</v>
      </c>
      <c r="D21" s="37">
        <v>2584033</v>
      </c>
      <c r="E21" s="65">
        <f t="shared" si="2"/>
        <v>-68500</v>
      </c>
      <c r="F21" s="19">
        <f t="shared" si="1"/>
        <v>-2.7230809534202094E-2</v>
      </c>
    </row>
    <row r="22" spans="2:6" x14ac:dyDescent="0.3">
      <c r="B22" s="2" t="s">
        <v>71</v>
      </c>
      <c r="C22" s="64">
        <v>933103</v>
      </c>
      <c r="D22" s="37">
        <v>1116891</v>
      </c>
      <c r="E22" s="65">
        <f t="shared" si="2"/>
        <v>-183788</v>
      </c>
      <c r="F22" s="19">
        <f t="shared" si="1"/>
        <v>-0.19696432226667368</v>
      </c>
    </row>
    <row r="23" spans="2:6" x14ac:dyDescent="0.3">
      <c r="B23" s="2" t="s">
        <v>72</v>
      </c>
      <c r="C23" s="64">
        <v>115686</v>
      </c>
      <c r="D23" s="37">
        <v>114299</v>
      </c>
      <c r="E23" s="65">
        <f t="shared" si="2"/>
        <v>1387</v>
      </c>
      <c r="F23" s="19">
        <f t="shared" si="1"/>
        <v>1.1989350483204536E-2</v>
      </c>
    </row>
    <row r="24" spans="2:6" x14ac:dyDescent="0.3">
      <c r="B24" s="2" t="s">
        <v>73</v>
      </c>
      <c r="C24" s="64">
        <v>385365</v>
      </c>
      <c r="D24" s="37">
        <v>453952</v>
      </c>
      <c r="E24" s="65">
        <f t="shared" si="2"/>
        <v>-68587</v>
      </c>
      <c r="F24" s="19">
        <f t="shared" si="1"/>
        <v>-0.17797931830861652</v>
      </c>
    </row>
    <row r="25" spans="2:6" x14ac:dyDescent="0.3">
      <c r="B25" s="2" t="s">
        <v>74</v>
      </c>
      <c r="C25" s="64">
        <v>3018086</v>
      </c>
      <c r="D25" s="37">
        <v>3355080</v>
      </c>
      <c r="E25" s="65">
        <f t="shared" si="2"/>
        <v>-336994</v>
      </c>
      <c r="F25" s="19">
        <f t="shared" si="1"/>
        <v>-0.11165818336521888</v>
      </c>
    </row>
    <row r="26" spans="2:6" x14ac:dyDescent="0.3">
      <c r="B26" s="2" t="s">
        <v>75</v>
      </c>
      <c r="C26" s="64">
        <v>99325</v>
      </c>
      <c r="D26" s="37">
        <v>109572</v>
      </c>
      <c r="E26" s="65">
        <f t="shared" si="2"/>
        <v>-10247</v>
      </c>
      <c r="F26" s="19">
        <f t="shared" si="1"/>
        <v>-0.10316637301787063</v>
      </c>
    </row>
    <row r="27" spans="2:6" x14ac:dyDescent="0.3">
      <c r="B27" s="2" t="s">
        <v>76</v>
      </c>
      <c r="C27" s="64">
        <v>1135954</v>
      </c>
      <c r="D27" s="37">
        <v>1096259</v>
      </c>
      <c r="E27" s="65">
        <f t="shared" si="2"/>
        <v>39695</v>
      </c>
      <c r="F27" s="19">
        <f t="shared" si="1"/>
        <v>3.4944196684020656E-2</v>
      </c>
    </row>
    <row r="28" spans="2:6" x14ac:dyDescent="0.3">
      <c r="B28" s="2" t="s">
        <v>77</v>
      </c>
      <c r="C28" s="64">
        <v>1926417</v>
      </c>
      <c r="D28" s="37">
        <v>1931294</v>
      </c>
      <c r="E28" s="65">
        <f t="shared" si="2"/>
        <v>-4877</v>
      </c>
      <c r="F28" s="19">
        <f t="shared" si="1"/>
        <v>-2.531642941273878E-3</v>
      </c>
    </row>
    <row r="29" spans="2:6" x14ac:dyDescent="0.3">
      <c r="B29" s="2" t="s">
        <v>78</v>
      </c>
      <c r="C29" s="64">
        <v>7464788</v>
      </c>
      <c r="D29" s="37">
        <v>7052229</v>
      </c>
      <c r="E29" s="65">
        <f t="shared" si="2"/>
        <v>412559</v>
      </c>
      <c r="F29" s="19">
        <f t="shared" si="1"/>
        <v>5.5267343158305365E-2</v>
      </c>
    </row>
    <row r="30" spans="2:6" x14ac:dyDescent="0.3">
      <c r="B30" s="2" t="s">
        <v>79</v>
      </c>
      <c r="C30" s="64">
        <v>1225622</v>
      </c>
      <c r="D30" s="37">
        <v>1208200</v>
      </c>
      <c r="E30" s="65">
        <f t="shared" si="2"/>
        <v>17422</v>
      </c>
      <c r="F30" s="19">
        <f t="shared" si="1"/>
        <v>1.4214823167338707E-2</v>
      </c>
    </row>
    <row r="31" spans="2:6" x14ac:dyDescent="0.3">
      <c r="B31" s="2" t="s">
        <v>80</v>
      </c>
      <c r="C31" s="64">
        <v>1686424</v>
      </c>
      <c r="D31" s="37">
        <v>1255023</v>
      </c>
      <c r="E31" s="65">
        <f t="shared" si="2"/>
        <v>431401</v>
      </c>
      <c r="F31" s="19">
        <f t="shared" si="1"/>
        <v>0.25580814789163342</v>
      </c>
    </row>
    <row r="32" spans="2:6" x14ac:dyDescent="0.3">
      <c r="B32" s="2" t="s">
        <v>81</v>
      </c>
      <c r="C32" s="64">
        <v>130916</v>
      </c>
      <c r="D32" s="37">
        <v>176916</v>
      </c>
      <c r="E32" s="65">
        <f t="shared" si="2"/>
        <v>-46000</v>
      </c>
      <c r="F32" s="19">
        <f t="shared" si="1"/>
        <v>-0.35137034434293746</v>
      </c>
    </row>
    <row r="33" spans="1:12" x14ac:dyDescent="0.3">
      <c r="B33" s="2" t="s">
        <v>82</v>
      </c>
      <c r="C33" s="64">
        <v>1745722</v>
      </c>
      <c r="D33" s="37">
        <v>0</v>
      </c>
      <c r="E33" s="65">
        <f t="shared" si="2"/>
        <v>1745722</v>
      </c>
      <c r="F33" s="19">
        <f t="shared" si="1"/>
        <v>1</v>
      </c>
    </row>
    <row r="34" spans="1:12" x14ac:dyDescent="0.3">
      <c r="A34" s="66"/>
      <c r="B34" s="2" t="s">
        <v>83</v>
      </c>
      <c r="C34" s="64">
        <v>85049</v>
      </c>
      <c r="D34" s="37">
        <v>0</v>
      </c>
      <c r="E34" s="65">
        <f t="shared" si="2"/>
        <v>85049</v>
      </c>
      <c r="F34" s="19">
        <f t="shared" si="1"/>
        <v>1</v>
      </c>
    </row>
    <row r="35" spans="1:12" ht="15" thickBot="1" x14ac:dyDescent="0.35">
      <c r="B35" s="2" t="s">
        <v>84</v>
      </c>
      <c r="C35" s="67">
        <v>81013</v>
      </c>
      <c r="D35" s="38">
        <v>77000</v>
      </c>
      <c r="E35" s="68">
        <f>C35-D35</f>
        <v>4013</v>
      </c>
      <c r="F35" s="25">
        <f t="shared" si="1"/>
        <v>4.9535259773122835E-2</v>
      </c>
    </row>
    <row r="37" spans="1:12" ht="15" thickBot="1" x14ac:dyDescent="0.35">
      <c r="B37" s="42" t="s">
        <v>19</v>
      </c>
      <c r="C37" s="43">
        <f>SUM(C17:C35)</f>
        <v>47685952</v>
      </c>
      <c r="D37" s="43">
        <f>SUM(D17:D35)</f>
        <v>47257591</v>
      </c>
      <c r="E37" s="43">
        <f>C37-D37</f>
        <v>428361</v>
      </c>
      <c r="F37" s="44">
        <f t="shared" si="1"/>
        <v>8.9829600130453512E-3</v>
      </c>
    </row>
    <row r="38" spans="1:12" ht="15" thickTop="1" x14ac:dyDescent="0.3">
      <c r="B38" s="69"/>
      <c r="C38" s="70"/>
      <c r="D38" s="70"/>
      <c r="E38" s="70"/>
      <c r="F38" s="71"/>
    </row>
    <row r="39" spans="1:12" ht="15" thickBot="1" x14ac:dyDescent="0.35">
      <c r="B39" s="72" t="s">
        <v>85</v>
      </c>
      <c r="C39" s="73">
        <f>C12-C37</f>
        <v>-4216071</v>
      </c>
      <c r="D39" s="73">
        <f>D12-D37</f>
        <v>-3022021.3363680094</v>
      </c>
      <c r="E39" s="73">
        <f>E12-E37</f>
        <v>-1194049.6636319906</v>
      </c>
      <c r="F39" s="74">
        <f t="shared" si="1"/>
        <v>0.28321384142534378</v>
      </c>
      <c r="G39" s="75"/>
      <c r="H39" s="75"/>
      <c r="I39" s="75"/>
      <c r="J39" s="75"/>
      <c r="K39" s="75"/>
      <c r="L39" s="75"/>
    </row>
    <row r="40" spans="1:12" ht="15" thickTop="1" x14ac:dyDescent="0.3">
      <c r="B40" s="69"/>
      <c r="C40" s="70"/>
      <c r="D40" s="70"/>
      <c r="E40" s="70"/>
      <c r="F40" s="71"/>
    </row>
    <row r="41" spans="1:12" hidden="1" x14ac:dyDescent="0.3">
      <c r="B41" s="69"/>
      <c r="C41" s="70"/>
      <c r="D41" s="70"/>
      <c r="E41" s="70"/>
      <c r="F41" s="71"/>
    </row>
    <row r="42" spans="1:12" ht="15" hidden="1" thickBot="1" x14ac:dyDescent="0.35">
      <c r="B42" s="42" t="s">
        <v>86</v>
      </c>
      <c r="C42" s="42" t="s">
        <v>87</v>
      </c>
      <c r="D42" s="42" t="s">
        <v>88</v>
      </c>
      <c r="E42" s="42"/>
      <c r="F42" s="42"/>
    </row>
    <row r="43" spans="1:12" hidden="1" x14ac:dyDescent="0.3"/>
    <row r="44" spans="1:12" hidden="1" x14ac:dyDescent="0.3">
      <c r="B44" s="10" t="s">
        <v>89</v>
      </c>
    </row>
    <row r="45" spans="1:12" hidden="1" x14ac:dyDescent="0.3">
      <c r="B45" s="76" t="s">
        <v>90</v>
      </c>
      <c r="C45" s="10">
        <v>1543212.5</v>
      </c>
      <c r="D45" s="10">
        <f>12008065-487057.08</f>
        <v>11521007.92</v>
      </c>
      <c r="E45" s="10">
        <v>0</v>
      </c>
      <c r="F45" s="27">
        <v>0</v>
      </c>
    </row>
    <row r="46" spans="1:12" hidden="1" x14ac:dyDescent="0.3">
      <c r="B46" s="76" t="s">
        <v>91</v>
      </c>
      <c r="C46" s="10">
        <v>0</v>
      </c>
      <c r="D46" s="10">
        <v>-1629479.76</v>
      </c>
      <c r="E46" s="10">
        <v>0</v>
      </c>
      <c r="F46" s="27">
        <v>0</v>
      </c>
    </row>
    <row r="47" spans="1:12" hidden="1" x14ac:dyDescent="0.3">
      <c r="B47" s="76" t="s">
        <v>92</v>
      </c>
      <c r="C47" s="10">
        <v>311986</v>
      </c>
      <c r="D47" s="10">
        <v>0</v>
      </c>
      <c r="E47" s="10">
        <v>0</v>
      </c>
      <c r="F47" s="27">
        <v>0</v>
      </c>
    </row>
    <row r="48" spans="1:12" hidden="1" x14ac:dyDescent="0.3">
      <c r="B48" s="76" t="s">
        <v>93</v>
      </c>
      <c r="C48" s="10">
        <f>453000+450000</f>
        <v>903000</v>
      </c>
      <c r="D48" s="10">
        <v>0</v>
      </c>
      <c r="E48" s="10">
        <v>0</v>
      </c>
      <c r="F48" s="27">
        <v>0</v>
      </c>
    </row>
    <row r="49" spans="2:11" hidden="1" x14ac:dyDescent="0.3">
      <c r="B49" s="76" t="s">
        <v>94</v>
      </c>
      <c r="C49" s="10">
        <v>1000000</v>
      </c>
      <c r="D49" s="10">
        <v>0</v>
      </c>
      <c r="E49" s="10">
        <v>0</v>
      </c>
      <c r="F49" s="27">
        <v>0</v>
      </c>
    </row>
    <row r="50" spans="2:11" hidden="1" x14ac:dyDescent="0.3">
      <c r="C50" s="10">
        <f>SUM(C45:C49)</f>
        <v>3758198.5</v>
      </c>
      <c r="D50" s="10">
        <f>SUM(D45:D49)</f>
        <v>9891528.1600000001</v>
      </c>
      <c r="E50" s="10">
        <f>SUM(E45:E49)</f>
        <v>0</v>
      </c>
      <c r="F50" s="27">
        <v>0</v>
      </c>
    </row>
    <row r="51" spans="2:11" ht="15" hidden="1" thickBot="1" x14ac:dyDescent="0.35">
      <c r="B51" s="42" t="s">
        <v>95</v>
      </c>
      <c r="C51" s="43">
        <f>C37-C50</f>
        <v>43927753.5</v>
      </c>
      <c r="D51" s="43">
        <f>D37-D50</f>
        <v>37366062.840000004</v>
      </c>
      <c r="E51" s="43">
        <f>E37-E50</f>
        <v>428361</v>
      </c>
      <c r="F51" s="77">
        <f t="shared" ref="F51" si="3">(C51-D51)/C51</f>
        <v>0.14937460118464735</v>
      </c>
    </row>
    <row r="52" spans="2:11" hidden="1" x14ac:dyDescent="0.3"/>
    <row r="53" spans="2:11" ht="15" hidden="1" thickBot="1" x14ac:dyDescent="0.35">
      <c r="B53" s="72" t="s">
        <v>85</v>
      </c>
      <c r="C53" s="78">
        <f>C12-C51</f>
        <v>-457872.5</v>
      </c>
      <c r="D53" s="78">
        <f>D12-D51</f>
        <v>6869506.823631987</v>
      </c>
      <c r="E53" s="78">
        <f>E25-E51</f>
        <v>-765355</v>
      </c>
      <c r="F53" s="79">
        <f>(C53-D53)/C53</f>
        <v>16.003099822837115</v>
      </c>
    </row>
    <row r="54" spans="2:11" hidden="1" x14ac:dyDescent="0.3">
      <c r="D54" s="80"/>
      <c r="E54" s="80"/>
    </row>
    <row r="56" spans="2:11" x14ac:dyDescent="0.3">
      <c r="B56" s="10" t="s">
        <v>96</v>
      </c>
      <c r="C56" s="10">
        <v>14146556.819831099</v>
      </c>
      <c r="D56" s="10">
        <v>7277050</v>
      </c>
    </row>
    <row r="57" spans="2:11" x14ac:dyDescent="0.3">
      <c r="B57" s="10" t="s">
        <v>97</v>
      </c>
      <c r="C57" s="10">
        <f>C39</f>
        <v>-4216071</v>
      </c>
      <c r="D57" s="10">
        <f>D53</f>
        <v>6869506.823631987</v>
      </c>
      <c r="G57" s="81"/>
      <c r="H57" s="81"/>
      <c r="I57" s="81"/>
      <c r="J57" s="81"/>
      <c r="K57" s="6"/>
    </row>
    <row r="58" spans="2:11" ht="15" thickBot="1" x14ac:dyDescent="0.35">
      <c r="B58" s="82" t="s">
        <v>98</v>
      </c>
      <c r="C58" s="83">
        <f>C56+C57</f>
        <v>9930485.8198310994</v>
      </c>
      <c r="D58" s="83">
        <f>D56+D57</f>
        <v>14146556.823631987</v>
      </c>
      <c r="E58" s="84"/>
      <c r="F58" s="84"/>
    </row>
    <row r="59" spans="2:11" ht="15" thickTop="1" x14ac:dyDescent="0.3"/>
    <row r="60" spans="2:11" x14ac:dyDescent="0.3">
      <c r="B60" s="47" t="s">
        <v>99</v>
      </c>
      <c r="C60" s="85">
        <f>C58/((C37)/365)</f>
        <v>76.010379833422462</v>
      </c>
      <c r="D60" s="85">
        <f>D58/(D37/365)</f>
        <v>109.26272650304318</v>
      </c>
      <c r="E60" s="85"/>
      <c r="F60" s="85"/>
      <c r="G60" s="85"/>
      <c r="H60" s="85"/>
      <c r="I60" s="85"/>
      <c r="J60" s="85"/>
    </row>
    <row r="61" spans="2:11" x14ac:dyDescent="0.3">
      <c r="B61" s="47" t="s">
        <v>100</v>
      </c>
      <c r="C61" s="85">
        <f>C58/(C37/12)</f>
        <v>2.4989713917837517</v>
      </c>
      <c r="D61" s="85">
        <f>D58/(D37/12)</f>
        <v>3.5921992274973102</v>
      </c>
      <c r="E61" s="85"/>
      <c r="F61" s="85"/>
      <c r="G61" s="85"/>
      <c r="H61" s="85"/>
      <c r="I61" s="85"/>
      <c r="J61" s="85"/>
    </row>
  </sheetData>
  <mergeCells count="4">
    <mergeCell ref="B1:F1"/>
    <mergeCell ref="B2:F2"/>
    <mergeCell ref="B3:F3"/>
    <mergeCell ref="B4:F4"/>
  </mergeCells>
  <conditionalFormatting sqref="C39:L39 C53:F53">
    <cfRule type="cellIs" dxfId="6" priority="1" operator="notEqual">
      <formula>0</formula>
    </cfRule>
  </conditionalFormatting>
  <printOptions horizontalCentered="1" gridLines="1"/>
  <pageMargins left="0.75" right="0.75" top="1.5" bottom="0.5" header="0.5" footer="0.75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863C5-C933-4639-AF73-7AE1C2C2B6DD}">
  <dimension ref="B1:H53"/>
  <sheetViews>
    <sheetView showGridLines="0" topLeftCell="A27" zoomScale="93" zoomScaleNormal="93" zoomScalePageLayoutView="85" workbookViewId="0">
      <selection activeCell="K37" sqref="K37"/>
    </sheetView>
  </sheetViews>
  <sheetFormatPr defaultRowHeight="14.4" x14ac:dyDescent="0.3"/>
  <cols>
    <col min="2" max="2" width="9.6640625" bestFit="1" customWidth="1"/>
    <col min="3" max="3" width="42.33203125" bestFit="1" customWidth="1"/>
    <col min="4" max="4" width="2.109375" customWidth="1"/>
    <col min="5" max="5" width="16.88671875" customWidth="1"/>
    <col min="6" max="7" width="18.6640625" customWidth="1"/>
    <col min="8" max="9" width="9.109375" customWidth="1"/>
  </cols>
  <sheetData>
    <row r="1" spans="2:8" x14ac:dyDescent="0.3">
      <c r="B1" s="117" t="s">
        <v>59</v>
      </c>
      <c r="C1" s="117"/>
      <c r="D1" s="117"/>
      <c r="E1" s="117"/>
      <c r="F1" s="117"/>
      <c r="G1" s="117"/>
    </row>
    <row r="2" spans="2:8" x14ac:dyDescent="0.3">
      <c r="B2" s="117" t="s">
        <v>60</v>
      </c>
      <c r="C2" s="117"/>
      <c r="D2" s="117"/>
      <c r="E2" s="117"/>
      <c r="F2" s="117"/>
      <c r="G2" s="117"/>
    </row>
    <row r="3" spans="2:8" x14ac:dyDescent="0.3">
      <c r="B3" s="117" t="s">
        <v>101</v>
      </c>
      <c r="C3" s="117"/>
      <c r="D3" s="117"/>
      <c r="E3" s="117"/>
      <c r="F3" s="117"/>
      <c r="G3" s="117"/>
    </row>
    <row r="4" spans="2:8" x14ac:dyDescent="0.3">
      <c r="B4" s="117" t="s">
        <v>102</v>
      </c>
      <c r="C4" s="117"/>
      <c r="D4" s="117"/>
      <c r="E4" s="117"/>
      <c r="F4" s="117"/>
      <c r="G4" s="117"/>
    </row>
    <row r="5" spans="2:8" x14ac:dyDescent="0.3">
      <c r="B5" s="117" t="s">
        <v>103</v>
      </c>
      <c r="C5" s="117"/>
      <c r="D5" s="117"/>
      <c r="E5" s="117"/>
      <c r="F5" s="117"/>
      <c r="G5" s="117"/>
    </row>
    <row r="8" spans="2:8" x14ac:dyDescent="0.3">
      <c r="E8" s="88" t="s">
        <v>104</v>
      </c>
      <c r="F8" s="88" t="s">
        <v>105</v>
      </c>
      <c r="G8" s="88" t="s">
        <v>106</v>
      </c>
    </row>
    <row r="9" spans="2:8" x14ac:dyDescent="0.3">
      <c r="F9" s="89" t="e">
        <f>#REF!</f>
        <v>#REF!</v>
      </c>
    </row>
    <row r="10" spans="2:8" ht="15" thickBot="1" x14ac:dyDescent="0.35">
      <c r="B10" t="s">
        <v>107</v>
      </c>
    </row>
    <row r="11" spans="2:8" x14ac:dyDescent="0.3">
      <c r="B11">
        <v>5700</v>
      </c>
      <c r="C11" t="s">
        <v>108</v>
      </c>
      <c r="E11" s="90">
        <v>1306236</v>
      </c>
      <c r="F11" s="86">
        <v>876901</v>
      </c>
      <c r="G11" s="91">
        <f>SUM(E11)-F11</f>
        <v>429335</v>
      </c>
      <c r="H11" s="92">
        <f>IFERROR((E11/F11)-1,0)</f>
        <v>0.48960486987698726</v>
      </c>
    </row>
    <row r="12" spans="2:8" x14ac:dyDescent="0.3">
      <c r="B12">
        <v>5800</v>
      </c>
      <c r="C12" t="s">
        <v>109</v>
      </c>
      <c r="E12" s="93">
        <v>12562</v>
      </c>
      <c r="F12" s="86">
        <v>12000</v>
      </c>
      <c r="G12" s="94">
        <f t="shared" ref="G12:G14" si="0">SUM(E12)-F12</f>
        <v>562</v>
      </c>
      <c r="H12" s="92">
        <f t="shared" ref="H12:H14" si="1">IFERROR((E12/F12)-1,0)</f>
        <v>4.6833333333333282E-2</v>
      </c>
    </row>
    <row r="13" spans="2:8" ht="15" thickBot="1" x14ac:dyDescent="0.35">
      <c r="B13">
        <v>5900</v>
      </c>
      <c r="C13" t="s">
        <v>110</v>
      </c>
      <c r="E13" s="95">
        <v>1695633</v>
      </c>
      <c r="F13" s="86">
        <v>2150000</v>
      </c>
      <c r="G13" s="96">
        <f t="shared" si="0"/>
        <v>-454367</v>
      </c>
      <c r="H13" s="92">
        <f t="shared" si="1"/>
        <v>-0.21133348837209298</v>
      </c>
    </row>
    <row r="14" spans="2:8" ht="15" thickBot="1" x14ac:dyDescent="0.35">
      <c r="C14" s="97" t="s">
        <v>111</v>
      </c>
      <c r="D14" s="98"/>
      <c r="E14" s="100">
        <f>SUM(E11:E13)</f>
        <v>3014431</v>
      </c>
      <c r="F14" s="99">
        <f t="shared" ref="F14" si="2">SUM(F11:F13)</f>
        <v>3038901</v>
      </c>
      <c r="G14" s="100">
        <f t="shared" si="0"/>
        <v>-24470</v>
      </c>
      <c r="H14" s="92">
        <f t="shared" si="1"/>
        <v>-8.0522531007097831E-3</v>
      </c>
    </row>
    <row r="15" spans="2:8" ht="15" thickTop="1" x14ac:dyDescent="0.3">
      <c r="C15" s="101"/>
      <c r="D15" s="102"/>
      <c r="E15" s="103"/>
      <c r="F15" s="103"/>
      <c r="G15" s="103"/>
      <c r="H15" s="92"/>
    </row>
    <row r="16" spans="2:8" ht="15" thickBot="1" x14ac:dyDescent="0.35">
      <c r="B16" t="s">
        <v>112</v>
      </c>
      <c r="E16" s="87"/>
      <c r="F16" s="87"/>
      <c r="G16" s="87"/>
      <c r="H16" s="92"/>
    </row>
    <row r="17" spans="2:8" x14ac:dyDescent="0.3">
      <c r="B17">
        <v>11</v>
      </c>
      <c r="C17" t="s">
        <v>113</v>
      </c>
      <c r="E17" s="90">
        <v>0</v>
      </c>
      <c r="F17" s="86">
        <v>0</v>
      </c>
      <c r="G17" s="91">
        <f>SUM(E17)-F17</f>
        <v>0</v>
      </c>
      <c r="H17" s="92">
        <f t="shared" ref="H17:H38" si="3">IFERROR((E17/F17)-1,0)</f>
        <v>0</v>
      </c>
    </row>
    <row r="18" spans="2:8" x14ac:dyDescent="0.3">
      <c r="B18">
        <v>12</v>
      </c>
      <c r="C18" t="s">
        <v>114</v>
      </c>
      <c r="E18" s="93">
        <v>0</v>
      </c>
      <c r="F18" s="86">
        <v>0</v>
      </c>
      <c r="G18" s="94">
        <f t="shared" ref="G18:G38" si="4">SUM(E18)-F18</f>
        <v>0</v>
      </c>
      <c r="H18" s="92">
        <f t="shared" si="3"/>
        <v>0</v>
      </c>
    </row>
    <row r="19" spans="2:8" x14ac:dyDescent="0.3">
      <c r="B19">
        <v>13</v>
      </c>
      <c r="C19" t="s">
        <v>115</v>
      </c>
      <c r="E19" s="93">
        <v>0</v>
      </c>
      <c r="F19" s="86">
        <v>0</v>
      </c>
      <c r="G19" s="94">
        <f t="shared" si="4"/>
        <v>0</v>
      </c>
      <c r="H19" s="92">
        <f t="shared" si="3"/>
        <v>0</v>
      </c>
    </row>
    <row r="20" spans="2:8" x14ac:dyDescent="0.3">
      <c r="B20">
        <v>21</v>
      </c>
      <c r="C20" t="s">
        <v>116</v>
      </c>
      <c r="E20" s="93">
        <v>0</v>
      </c>
      <c r="F20" s="86">
        <v>0</v>
      </c>
      <c r="G20" s="94">
        <f t="shared" si="4"/>
        <v>0</v>
      </c>
      <c r="H20" s="92">
        <f t="shared" si="3"/>
        <v>0</v>
      </c>
    </row>
    <row r="21" spans="2:8" x14ac:dyDescent="0.3">
      <c r="B21">
        <v>23</v>
      </c>
      <c r="C21" t="s">
        <v>117</v>
      </c>
      <c r="E21" s="93">
        <v>0</v>
      </c>
      <c r="F21" s="86">
        <v>0</v>
      </c>
      <c r="G21" s="94">
        <f t="shared" si="4"/>
        <v>0</v>
      </c>
      <c r="H21" s="92">
        <f t="shared" si="3"/>
        <v>0</v>
      </c>
    </row>
    <row r="22" spans="2:8" x14ac:dyDescent="0.3">
      <c r="B22">
        <v>31</v>
      </c>
      <c r="C22" t="s">
        <v>118</v>
      </c>
      <c r="E22" s="105">
        <v>0</v>
      </c>
      <c r="F22" s="104">
        <v>0</v>
      </c>
      <c r="G22" s="94">
        <f t="shared" si="4"/>
        <v>0</v>
      </c>
      <c r="H22" s="92">
        <f t="shared" si="3"/>
        <v>0</v>
      </c>
    </row>
    <row r="23" spans="2:8" x14ac:dyDescent="0.3">
      <c r="B23">
        <v>32</v>
      </c>
      <c r="C23" t="s">
        <v>119</v>
      </c>
      <c r="E23" s="93">
        <v>0</v>
      </c>
      <c r="F23" s="86">
        <v>0</v>
      </c>
      <c r="G23" s="94">
        <f t="shared" si="4"/>
        <v>0</v>
      </c>
      <c r="H23" s="92">
        <f t="shared" si="3"/>
        <v>0</v>
      </c>
    </row>
    <row r="24" spans="2:8" x14ac:dyDescent="0.3">
      <c r="B24">
        <v>33</v>
      </c>
      <c r="C24" t="s">
        <v>120</v>
      </c>
      <c r="E24" s="93">
        <v>0</v>
      </c>
      <c r="F24" s="86">
        <v>0</v>
      </c>
      <c r="G24" s="94">
        <f t="shared" si="4"/>
        <v>0</v>
      </c>
      <c r="H24" s="92">
        <f t="shared" si="3"/>
        <v>0</v>
      </c>
    </row>
    <row r="25" spans="2:8" x14ac:dyDescent="0.3">
      <c r="B25">
        <v>34</v>
      </c>
      <c r="C25" t="s">
        <v>121</v>
      </c>
      <c r="E25" s="93">
        <v>0</v>
      </c>
      <c r="F25" s="86">
        <v>0</v>
      </c>
      <c r="G25" s="94">
        <f t="shared" si="4"/>
        <v>0</v>
      </c>
      <c r="H25" s="92">
        <f t="shared" si="3"/>
        <v>0</v>
      </c>
    </row>
    <row r="26" spans="2:8" x14ac:dyDescent="0.3">
      <c r="B26">
        <v>35</v>
      </c>
      <c r="C26" t="s">
        <v>122</v>
      </c>
      <c r="E26" s="93">
        <v>2893493</v>
      </c>
      <c r="F26" s="86">
        <v>2890941</v>
      </c>
      <c r="G26" s="94">
        <f t="shared" si="4"/>
        <v>2552</v>
      </c>
      <c r="H26" s="92">
        <f t="shared" si="3"/>
        <v>8.8275755195277306E-4</v>
      </c>
    </row>
    <row r="27" spans="2:8" x14ac:dyDescent="0.3">
      <c r="B27">
        <v>36</v>
      </c>
      <c r="C27" t="s">
        <v>123</v>
      </c>
      <c r="E27" s="93">
        <v>0</v>
      </c>
      <c r="F27" s="86">
        <v>0</v>
      </c>
      <c r="G27" s="94">
        <f t="shared" si="4"/>
        <v>0</v>
      </c>
      <c r="H27" s="92">
        <f t="shared" si="3"/>
        <v>0</v>
      </c>
    </row>
    <row r="28" spans="2:8" x14ac:dyDescent="0.3">
      <c r="B28">
        <v>41</v>
      </c>
      <c r="C28" t="s">
        <v>124</v>
      </c>
      <c r="E28" s="93">
        <v>0</v>
      </c>
      <c r="F28" s="86">
        <v>0</v>
      </c>
      <c r="G28" s="94">
        <f t="shared" si="4"/>
        <v>0</v>
      </c>
      <c r="H28" s="92">
        <f t="shared" si="3"/>
        <v>0</v>
      </c>
    </row>
    <row r="29" spans="2:8" x14ac:dyDescent="0.3">
      <c r="B29">
        <v>51</v>
      </c>
      <c r="C29" t="s">
        <v>125</v>
      </c>
      <c r="E29" s="93">
        <v>114938</v>
      </c>
      <c r="F29" s="86">
        <v>137960</v>
      </c>
      <c r="G29" s="94">
        <f t="shared" si="4"/>
        <v>-23022</v>
      </c>
      <c r="H29" s="92">
        <f t="shared" si="3"/>
        <v>-0.16687445636416354</v>
      </c>
    </row>
    <row r="30" spans="2:8" x14ac:dyDescent="0.3">
      <c r="B30">
        <v>52</v>
      </c>
      <c r="C30" t="s">
        <v>126</v>
      </c>
      <c r="E30" s="93">
        <v>0</v>
      </c>
      <c r="F30" s="86">
        <v>0</v>
      </c>
      <c r="G30" s="94">
        <f t="shared" si="4"/>
        <v>0</v>
      </c>
      <c r="H30" s="92">
        <f t="shared" si="3"/>
        <v>0</v>
      </c>
    </row>
    <row r="31" spans="2:8" x14ac:dyDescent="0.3">
      <c r="B31">
        <v>53</v>
      </c>
      <c r="C31" t="s">
        <v>127</v>
      </c>
      <c r="E31" s="93">
        <v>0</v>
      </c>
      <c r="F31" s="86">
        <v>0</v>
      </c>
      <c r="G31" s="94">
        <f t="shared" si="4"/>
        <v>0</v>
      </c>
      <c r="H31" s="92">
        <f t="shared" si="3"/>
        <v>0</v>
      </c>
    </row>
    <row r="32" spans="2:8" x14ac:dyDescent="0.3">
      <c r="B32">
        <v>61</v>
      </c>
      <c r="C32" t="s">
        <v>128</v>
      </c>
      <c r="E32" s="93">
        <v>0</v>
      </c>
      <c r="F32" s="86">
        <v>0</v>
      </c>
      <c r="G32" s="94">
        <f t="shared" si="4"/>
        <v>0</v>
      </c>
      <c r="H32" s="92">
        <f t="shared" si="3"/>
        <v>0</v>
      </c>
    </row>
    <row r="33" spans="2:8" x14ac:dyDescent="0.3">
      <c r="B33">
        <v>71</v>
      </c>
      <c r="C33" t="s">
        <v>129</v>
      </c>
      <c r="E33" s="93">
        <v>6000</v>
      </c>
      <c r="F33" s="86">
        <v>10000</v>
      </c>
      <c r="G33" s="94">
        <f t="shared" si="4"/>
        <v>-4000</v>
      </c>
      <c r="H33" s="92">
        <f t="shared" si="3"/>
        <v>-0.4</v>
      </c>
    </row>
    <row r="34" spans="2:8" x14ac:dyDescent="0.3">
      <c r="B34">
        <v>72</v>
      </c>
      <c r="C34" t="s">
        <v>130</v>
      </c>
      <c r="E34" s="93">
        <v>0</v>
      </c>
      <c r="F34" s="86">
        <v>0</v>
      </c>
      <c r="G34" s="94">
        <f t="shared" si="4"/>
        <v>0</v>
      </c>
      <c r="H34" s="92">
        <f t="shared" si="3"/>
        <v>0</v>
      </c>
    </row>
    <row r="35" spans="2:8" x14ac:dyDescent="0.3">
      <c r="B35">
        <v>73</v>
      </c>
      <c r="C35" t="s">
        <v>131</v>
      </c>
      <c r="E35" s="93">
        <v>0</v>
      </c>
      <c r="F35" s="86">
        <v>0</v>
      </c>
      <c r="G35" s="94">
        <f t="shared" si="4"/>
        <v>0</v>
      </c>
      <c r="H35" s="92">
        <f t="shared" si="3"/>
        <v>0</v>
      </c>
    </row>
    <row r="36" spans="2:8" x14ac:dyDescent="0.3">
      <c r="B36">
        <v>81</v>
      </c>
      <c r="C36" t="s">
        <v>128</v>
      </c>
      <c r="E36" s="93">
        <v>0</v>
      </c>
      <c r="F36" s="86">
        <v>0</v>
      </c>
      <c r="G36" s="94">
        <f t="shared" si="4"/>
        <v>0</v>
      </c>
      <c r="H36" s="92">
        <f t="shared" si="3"/>
        <v>0</v>
      </c>
    </row>
    <row r="37" spans="2:8" ht="15" thickBot="1" x14ac:dyDescent="0.35">
      <c r="B37">
        <v>93</v>
      </c>
      <c r="C37" t="s">
        <v>132</v>
      </c>
      <c r="E37" s="95">
        <v>0</v>
      </c>
      <c r="F37" s="86">
        <v>0</v>
      </c>
      <c r="G37" s="96">
        <f t="shared" si="4"/>
        <v>0</v>
      </c>
      <c r="H37" s="92">
        <f t="shared" si="3"/>
        <v>0</v>
      </c>
    </row>
    <row r="38" spans="2:8" ht="15" thickBot="1" x14ac:dyDescent="0.35">
      <c r="C38" s="97" t="s">
        <v>19</v>
      </c>
      <c r="D38" s="98"/>
      <c r="E38" s="100">
        <f>SUM(E17:E37)</f>
        <v>3014431</v>
      </c>
      <c r="F38" s="99">
        <f t="shared" ref="F38" si="5">SUM(F17:F37)</f>
        <v>3038901</v>
      </c>
      <c r="G38" s="100">
        <f t="shared" si="4"/>
        <v>-24470</v>
      </c>
      <c r="H38" s="92">
        <f t="shared" si="3"/>
        <v>-8.0522531007097831E-3</v>
      </c>
    </row>
    <row r="39" spans="2:8" ht="15.6" thickTop="1" thickBot="1" x14ac:dyDescent="0.35">
      <c r="C39" s="72" t="s">
        <v>133</v>
      </c>
      <c r="D39" s="72"/>
      <c r="E39" s="72">
        <f>E14-E38</f>
        <v>0</v>
      </c>
      <c r="F39" s="72">
        <f>F14-F38</f>
        <v>0</v>
      </c>
      <c r="G39" s="106"/>
      <c r="H39" s="92"/>
    </row>
    <row r="40" spans="2:8" ht="15.6" thickTop="1" thickBot="1" x14ac:dyDescent="0.35"/>
    <row r="41" spans="2:8" x14ac:dyDescent="0.3">
      <c r="C41" t="s">
        <v>134</v>
      </c>
      <c r="E41" s="90">
        <v>0</v>
      </c>
      <c r="F41" s="86">
        <v>-487946</v>
      </c>
      <c r="G41" s="91">
        <f t="shared" ref="G41:G43" si="6">SUM(E41)-F41</f>
        <v>487946</v>
      </c>
    </row>
    <row r="42" spans="2:8" x14ac:dyDescent="0.3">
      <c r="E42" s="93">
        <v>0</v>
      </c>
      <c r="F42" s="86">
        <v>0</v>
      </c>
      <c r="G42" s="94">
        <f t="shared" si="6"/>
        <v>0</v>
      </c>
    </row>
    <row r="43" spans="2:8" ht="15" thickBot="1" x14ac:dyDescent="0.35">
      <c r="E43" s="95">
        <v>0</v>
      </c>
      <c r="F43" s="86">
        <v>0</v>
      </c>
      <c r="G43" s="96">
        <f t="shared" si="6"/>
        <v>0</v>
      </c>
    </row>
    <row r="44" spans="2:8" x14ac:dyDescent="0.3">
      <c r="B44" s="107" t="s">
        <v>135</v>
      </c>
      <c r="C44" s="108" t="s">
        <v>136</v>
      </c>
      <c r="D44" s="108"/>
      <c r="E44" s="109">
        <f t="shared" ref="E44:G44" si="7">SUM(E41:E43)</f>
        <v>0</v>
      </c>
      <c r="F44" s="108">
        <f t="shared" si="7"/>
        <v>-487946</v>
      </c>
      <c r="G44" s="109">
        <f t="shared" si="7"/>
        <v>487946</v>
      </c>
    </row>
    <row r="45" spans="2:8" ht="15" thickBot="1" x14ac:dyDescent="0.35"/>
    <row r="46" spans="2:8" ht="15" thickBot="1" x14ac:dyDescent="0.35">
      <c r="B46" s="107" t="s">
        <v>137</v>
      </c>
      <c r="C46" t="s">
        <v>138</v>
      </c>
      <c r="E46" s="87">
        <f>E39+E44</f>
        <v>0</v>
      </c>
      <c r="F46" s="87">
        <f t="shared" ref="F46" si="8">F39+F44</f>
        <v>-487946</v>
      </c>
      <c r="G46" s="110"/>
    </row>
    <row r="49" spans="2:7" x14ac:dyDescent="0.3">
      <c r="B49">
        <v>100</v>
      </c>
      <c r="C49" t="s">
        <v>139</v>
      </c>
      <c r="E49" s="86">
        <f>F50</f>
        <v>39541</v>
      </c>
      <c r="F49" s="86">
        <v>527487</v>
      </c>
      <c r="G49" s="111"/>
    </row>
    <row r="50" spans="2:7" ht="15" thickBot="1" x14ac:dyDescent="0.35">
      <c r="B50">
        <v>3000</v>
      </c>
      <c r="C50" s="112" t="s">
        <v>98</v>
      </c>
      <c r="D50" s="112"/>
      <c r="E50" s="84">
        <f>E49+E46</f>
        <v>39541</v>
      </c>
      <c r="F50" s="84">
        <f t="shared" ref="F50" si="9">F49+F46</f>
        <v>39541</v>
      </c>
      <c r="G50" s="113"/>
    </row>
    <row r="51" spans="2:7" ht="15" thickTop="1" x14ac:dyDescent="0.3"/>
    <row r="52" spans="2:7" x14ac:dyDescent="0.3">
      <c r="C52" t="s">
        <v>99</v>
      </c>
      <c r="E52" s="87">
        <f>E50/(E38/365)</f>
        <v>4.7877907970028168</v>
      </c>
      <c r="F52" s="87">
        <f>F50/(F38/365)</f>
        <v>4.7492382937121018</v>
      </c>
    </row>
    <row r="53" spans="2:7" x14ac:dyDescent="0.3">
      <c r="C53" t="s">
        <v>100</v>
      </c>
      <c r="E53" s="87">
        <f>E50/(E38/12)</f>
        <v>0.1574068207233803</v>
      </c>
      <c r="F53" s="87">
        <f>F50/(F38/12)</f>
        <v>0.1561393411631376</v>
      </c>
    </row>
  </sheetData>
  <mergeCells count="5">
    <mergeCell ref="B1:G1"/>
    <mergeCell ref="B2:G2"/>
    <mergeCell ref="B3:G3"/>
    <mergeCell ref="B4:G4"/>
    <mergeCell ref="B5:G5"/>
  </mergeCells>
  <conditionalFormatting sqref="B17:G37">
    <cfRule type="expression" dxfId="5" priority="3">
      <formula>#REF!&lt;0</formula>
    </cfRule>
  </conditionalFormatting>
  <conditionalFormatting sqref="D39:G39">
    <cfRule type="cellIs" dxfId="4" priority="2" operator="notEqual">
      <formula>0</formula>
    </cfRule>
  </conditionalFormatting>
  <conditionalFormatting sqref="E41:E43">
    <cfRule type="expression" dxfId="3" priority="1">
      <formula>#REF!&lt;0</formula>
    </cfRule>
  </conditionalFormatting>
  <pageMargins left="0.7" right="0.7" top="0.75" bottom="0.75" header="0.3" footer="0.3"/>
  <pageSetup scale="71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357F-DB1B-4C19-B000-692E1428897A}">
  <dimension ref="B1:H53"/>
  <sheetViews>
    <sheetView showGridLines="0" topLeftCell="B33" zoomScaleNormal="100" workbookViewId="0">
      <selection activeCell="G15" sqref="G15"/>
    </sheetView>
  </sheetViews>
  <sheetFormatPr defaultRowHeight="14.4" x14ac:dyDescent="0.3"/>
  <cols>
    <col min="2" max="2" width="9.6640625" bestFit="1" customWidth="1"/>
    <col min="3" max="3" width="42.33203125" bestFit="1" customWidth="1"/>
    <col min="4" max="4" width="2.109375" customWidth="1"/>
    <col min="5" max="5" width="16.88671875" customWidth="1"/>
    <col min="6" max="7" width="18.6640625" customWidth="1"/>
    <col min="8" max="9" width="9.109375" customWidth="1"/>
  </cols>
  <sheetData>
    <row r="1" spans="2:8" x14ac:dyDescent="0.3">
      <c r="B1" s="117" t="s">
        <v>59</v>
      </c>
      <c r="C1" s="117"/>
      <c r="D1" s="117"/>
      <c r="E1" s="117"/>
      <c r="F1" s="117"/>
      <c r="G1" s="117"/>
    </row>
    <row r="2" spans="2:8" x14ac:dyDescent="0.3">
      <c r="B2" s="117" t="s">
        <v>60</v>
      </c>
      <c r="C2" s="117"/>
      <c r="D2" s="117"/>
      <c r="E2" s="117"/>
      <c r="F2" s="117"/>
      <c r="G2" s="117"/>
    </row>
    <row r="3" spans="2:8" x14ac:dyDescent="0.3">
      <c r="B3" s="117" t="s">
        <v>101</v>
      </c>
      <c r="C3" s="117"/>
      <c r="D3" s="117"/>
      <c r="E3" s="117"/>
      <c r="F3" s="117"/>
      <c r="G3" s="117"/>
    </row>
    <row r="4" spans="2:8" x14ac:dyDescent="0.3">
      <c r="B4" s="117" t="s">
        <v>140</v>
      </c>
      <c r="C4" s="117"/>
      <c r="D4" s="117"/>
      <c r="E4" s="117"/>
      <c r="F4" s="117"/>
      <c r="G4" s="117"/>
    </row>
    <row r="5" spans="2:8" x14ac:dyDescent="0.3">
      <c r="B5" s="117" t="s">
        <v>141</v>
      </c>
      <c r="C5" s="117"/>
      <c r="D5" s="117"/>
      <c r="E5" s="117"/>
      <c r="F5" s="117"/>
      <c r="G5" s="117"/>
    </row>
    <row r="8" spans="2:8" x14ac:dyDescent="0.3">
      <c r="E8" s="88" t="s">
        <v>104</v>
      </c>
      <c r="F8" s="88" t="s">
        <v>105</v>
      </c>
      <c r="G8" s="88" t="s">
        <v>106</v>
      </c>
    </row>
    <row r="9" spans="2:8" x14ac:dyDescent="0.3">
      <c r="F9" s="89">
        <v>599</v>
      </c>
    </row>
    <row r="10" spans="2:8" ht="15" thickBot="1" x14ac:dyDescent="0.35">
      <c r="B10" t="s">
        <v>107</v>
      </c>
    </row>
    <row r="11" spans="2:8" x14ac:dyDescent="0.3">
      <c r="B11">
        <v>5700</v>
      </c>
      <c r="C11" t="s">
        <v>108</v>
      </c>
      <c r="E11" s="119">
        <v>8182941</v>
      </c>
      <c r="F11" s="118">
        <v>7804890</v>
      </c>
      <c r="G11" s="120">
        <f>SUM(E11)-F11</f>
        <v>378051</v>
      </c>
      <c r="H11" s="92">
        <f>IFERROR((E11/F11)-1,0)</f>
        <v>4.8437710204756179E-2</v>
      </c>
    </row>
    <row r="12" spans="2:8" x14ac:dyDescent="0.3">
      <c r="B12">
        <v>5800</v>
      </c>
      <c r="C12" t="s">
        <v>109</v>
      </c>
      <c r="E12" s="121">
        <v>1421583</v>
      </c>
      <c r="F12" s="118">
        <v>0</v>
      </c>
      <c r="G12" s="122">
        <f t="shared" ref="G12:G13" si="0">SUM(E12)-F12</f>
        <v>1421583</v>
      </c>
      <c r="H12" s="92">
        <f t="shared" ref="H12:H14" si="1">IFERROR((E12/F12)-1,0)</f>
        <v>0</v>
      </c>
    </row>
    <row r="13" spans="2:8" ht="15" thickBot="1" x14ac:dyDescent="0.35">
      <c r="B13">
        <v>5900</v>
      </c>
      <c r="C13" t="s">
        <v>110</v>
      </c>
      <c r="E13" s="123">
        <v>0</v>
      </c>
      <c r="F13" s="118">
        <v>0</v>
      </c>
      <c r="G13" s="124">
        <f t="shared" si="0"/>
        <v>0</v>
      </c>
      <c r="H13" s="92">
        <f t="shared" si="1"/>
        <v>0</v>
      </c>
    </row>
    <row r="14" spans="2:8" ht="15" thickBot="1" x14ac:dyDescent="0.35">
      <c r="C14" s="97" t="s">
        <v>111</v>
      </c>
      <c r="D14" s="98"/>
      <c r="E14" s="100">
        <f>SUM(E11:E13)</f>
        <v>9604524</v>
      </c>
      <c r="F14" s="99">
        <f t="shared" ref="F14" si="2">SUM(F11:F13)</f>
        <v>7804890</v>
      </c>
      <c r="G14" s="100">
        <f>SUM(E14)-F14</f>
        <v>1799634</v>
      </c>
      <c r="H14" s="92">
        <f t="shared" si="1"/>
        <v>0.23057775317781548</v>
      </c>
    </row>
    <row r="15" spans="2:8" ht="15" thickTop="1" x14ac:dyDescent="0.3">
      <c r="C15" s="101"/>
      <c r="D15" s="102"/>
      <c r="E15" s="103"/>
      <c r="F15" s="103"/>
      <c r="G15" s="103"/>
      <c r="H15" s="92"/>
    </row>
    <row r="16" spans="2:8" ht="15" thickBot="1" x14ac:dyDescent="0.35">
      <c r="B16" t="s">
        <v>112</v>
      </c>
      <c r="E16" s="87"/>
      <c r="F16" s="87"/>
      <c r="G16" s="87"/>
      <c r="H16" s="92"/>
    </row>
    <row r="17" spans="2:8" x14ac:dyDescent="0.3">
      <c r="B17">
        <v>11</v>
      </c>
      <c r="C17" t="s">
        <v>113</v>
      </c>
      <c r="E17" s="119">
        <v>0</v>
      </c>
      <c r="F17" s="118">
        <v>0</v>
      </c>
      <c r="G17" s="120">
        <f>SUM(E17)-F17</f>
        <v>0</v>
      </c>
      <c r="H17" s="92">
        <f t="shared" ref="H17:H38" si="3">IFERROR((E17/F17)-1,0)</f>
        <v>0</v>
      </c>
    </row>
    <row r="18" spans="2:8" x14ac:dyDescent="0.3">
      <c r="B18">
        <v>12</v>
      </c>
      <c r="C18" t="s">
        <v>114</v>
      </c>
      <c r="E18" s="121">
        <v>0</v>
      </c>
      <c r="F18" s="118">
        <v>0</v>
      </c>
      <c r="G18" s="122">
        <f t="shared" ref="G18:G38" si="4">SUM(E18)-F18</f>
        <v>0</v>
      </c>
      <c r="H18" s="92">
        <f t="shared" si="3"/>
        <v>0</v>
      </c>
    </row>
    <row r="19" spans="2:8" x14ac:dyDescent="0.3">
      <c r="B19">
        <v>13</v>
      </c>
      <c r="C19" t="s">
        <v>115</v>
      </c>
      <c r="E19" s="121">
        <v>0</v>
      </c>
      <c r="F19" s="118">
        <v>0</v>
      </c>
      <c r="G19" s="122">
        <f t="shared" si="4"/>
        <v>0</v>
      </c>
      <c r="H19" s="92">
        <f t="shared" si="3"/>
        <v>0</v>
      </c>
    </row>
    <row r="20" spans="2:8" x14ac:dyDescent="0.3">
      <c r="B20">
        <v>21</v>
      </c>
      <c r="C20" t="s">
        <v>116</v>
      </c>
      <c r="E20" s="121">
        <v>0</v>
      </c>
      <c r="F20" s="118">
        <v>0</v>
      </c>
      <c r="G20" s="122">
        <f t="shared" si="4"/>
        <v>0</v>
      </c>
      <c r="H20" s="92">
        <f t="shared" si="3"/>
        <v>0</v>
      </c>
    </row>
    <row r="21" spans="2:8" x14ac:dyDescent="0.3">
      <c r="B21">
        <v>23</v>
      </c>
      <c r="C21" t="s">
        <v>117</v>
      </c>
      <c r="E21" s="121">
        <v>0</v>
      </c>
      <c r="F21" s="118">
        <v>0</v>
      </c>
      <c r="G21" s="122">
        <f t="shared" si="4"/>
        <v>0</v>
      </c>
      <c r="H21" s="92">
        <f t="shared" si="3"/>
        <v>0</v>
      </c>
    </row>
    <row r="22" spans="2:8" x14ac:dyDescent="0.3">
      <c r="B22">
        <v>31</v>
      </c>
      <c r="C22" t="s">
        <v>118</v>
      </c>
      <c r="E22" s="126">
        <v>0</v>
      </c>
      <c r="F22" s="125">
        <v>0</v>
      </c>
      <c r="G22" s="122">
        <f t="shared" si="4"/>
        <v>0</v>
      </c>
      <c r="H22" s="92">
        <f t="shared" si="3"/>
        <v>0</v>
      </c>
    </row>
    <row r="23" spans="2:8" x14ac:dyDescent="0.3">
      <c r="B23">
        <v>32</v>
      </c>
      <c r="C23" t="s">
        <v>119</v>
      </c>
      <c r="E23" s="121">
        <v>0</v>
      </c>
      <c r="F23" s="118">
        <v>0</v>
      </c>
      <c r="G23" s="122">
        <f t="shared" si="4"/>
        <v>0</v>
      </c>
      <c r="H23" s="92">
        <f t="shared" si="3"/>
        <v>0</v>
      </c>
    </row>
    <row r="24" spans="2:8" x14ac:dyDescent="0.3">
      <c r="B24">
        <v>33</v>
      </c>
      <c r="C24" t="s">
        <v>120</v>
      </c>
      <c r="E24" s="121">
        <v>0</v>
      </c>
      <c r="F24" s="118">
        <v>0</v>
      </c>
      <c r="G24" s="122">
        <f t="shared" si="4"/>
        <v>0</v>
      </c>
      <c r="H24" s="92">
        <f t="shared" si="3"/>
        <v>0</v>
      </c>
    </row>
    <row r="25" spans="2:8" x14ac:dyDescent="0.3">
      <c r="B25">
        <v>34</v>
      </c>
      <c r="C25" t="s">
        <v>121</v>
      </c>
      <c r="E25" s="121">
        <v>0</v>
      </c>
      <c r="F25" s="118">
        <v>0</v>
      </c>
      <c r="G25" s="122">
        <f t="shared" si="4"/>
        <v>0</v>
      </c>
      <c r="H25" s="92">
        <f t="shared" si="3"/>
        <v>0</v>
      </c>
    </row>
    <row r="26" spans="2:8" x14ac:dyDescent="0.3">
      <c r="B26">
        <v>35</v>
      </c>
      <c r="C26" t="s">
        <v>122</v>
      </c>
      <c r="E26" s="121">
        <v>0</v>
      </c>
      <c r="F26" s="118">
        <v>0</v>
      </c>
      <c r="G26" s="122">
        <f t="shared" si="4"/>
        <v>0</v>
      </c>
      <c r="H26" s="92">
        <f t="shared" si="3"/>
        <v>0</v>
      </c>
    </row>
    <row r="27" spans="2:8" x14ac:dyDescent="0.3">
      <c r="B27">
        <v>36</v>
      </c>
      <c r="C27" t="s">
        <v>123</v>
      </c>
      <c r="E27" s="121">
        <v>0</v>
      </c>
      <c r="F27" s="118">
        <v>0</v>
      </c>
      <c r="G27" s="122">
        <f t="shared" si="4"/>
        <v>0</v>
      </c>
      <c r="H27" s="92">
        <f t="shared" si="3"/>
        <v>0</v>
      </c>
    </row>
    <row r="28" spans="2:8" x14ac:dyDescent="0.3">
      <c r="B28">
        <v>41</v>
      </c>
      <c r="C28" t="s">
        <v>124</v>
      </c>
      <c r="E28" s="121">
        <v>0</v>
      </c>
      <c r="F28" s="118">
        <v>0</v>
      </c>
      <c r="G28" s="122">
        <f t="shared" si="4"/>
        <v>0</v>
      </c>
      <c r="H28" s="92">
        <f t="shared" si="3"/>
        <v>0</v>
      </c>
    </row>
    <row r="29" spans="2:8" x14ac:dyDescent="0.3">
      <c r="B29">
        <v>51</v>
      </c>
      <c r="C29" t="s">
        <v>125</v>
      </c>
      <c r="E29" s="121">
        <v>0</v>
      </c>
      <c r="F29" s="118">
        <v>0</v>
      </c>
      <c r="G29" s="122">
        <f t="shared" si="4"/>
        <v>0</v>
      </c>
      <c r="H29" s="92">
        <f t="shared" si="3"/>
        <v>0</v>
      </c>
    </row>
    <row r="30" spans="2:8" x14ac:dyDescent="0.3">
      <c r="B30">
        <v>52</v>
      </c>
      <c r="C30" t="s">
        <v>126</v>
      </c>
      <c r="E30" s="121">
        <v>0</v>
      </c>
      <c r="F30" s="118">
        <v>0</v>
      </c>
      <c r="G30" s="122">
        <f t="shared" si="4"/>
        <v>0</v>
      </c>
      <c r="H30" s="92">
        <f t="shared" si="3"/>
        <v>0</v>
      </c>
    </row>
    <row r="31" spans="2:8" x14ac:dyDescent="0.3">
      <c r="B31">
        <v>53</v>
      </c>
      <c r="C31" t="s">
        <v>127</v>
      </c>
      <c r="E31" s="121">
        <v>0</v>
      </c>
      <c r="F31" s="118">
        <v>0</v>
      </c>
      <c r="G31" s="122">
        <f t="shared" si="4"/>
        <v>0</v>
      </c>
      <c r="H31" s="92">
        <f t="shared" si="3"/>
        <v>0</v>
      </c>
    </row>
    <row r="32" spans="2:8" x14ac:dyDescent="0.3">
      <c r="B32">
        <v>61</v>
      </c>
      <c r="C32" t="s">
        <v>128</v>
      </c>
      <c r="E32" s="121">
        <v>0</v>
      </c>
      <c r="F32" s="118">
        <v>0</v>
      </c>
      <c r="G32" s="122">
        <f t="shared" si="4"/>
        <v>0</v>
      </c>
      <c r="H32" s="92">
        <f t="shared" si="3"/>
        <v>0</v>
      </c>
    </row>
    <row r="33" spans="2:8" x14ac:dyDescent="0.3">
      <c r="B33">
        <v>71</v>
      </c>
      <c r="C33" t="s">
        <v>129</v>
      </c>
      <c r="E33" s="121">
        <v>10171551</v>
      </c>
      <c r="F33" s="118">
        <v>8439732</v>
      </c>
      <c r="G33" s="122">
        <f t="shared" si="4"/>
        <v>1731819</v>
      </c>
      <c r="H33" s="92">
        <f t="shared" si="3"/>
        <v>0.20519834042123608</v>
      </c>
    </row>
    <row r="34" spans="2:8" x14ac:dyDescent="0.3">
      <c r="B34">
        <v>72</v>
      </c>
      <c r="C34" t="s">
        <v>130</v>
      </c>
      <c r="E34" s="121">
        <v>0</v>
      </c>
      <c r="F34" s="118">
        <v>0</v>
      </c>
      <c r="G34" s="122">
        <f t="shared" si="4"/>
        <v>0</v>
      </c>
      <c r="H34" s="92">
        <f t="shared" si="3"/>
        <v>0</v>
      </c>
    </row>
    <row r="35" spans="2:8" x14ac:dyDescent="0.3">
      <c r="B35">
        <v>73</v>
      </c>
      <c r="C35" t="s">
        <v>131</v>
      </c>
      <c r="E35" s="121">
        <v>0</v>
      </c>
      <c r="F35" s="118">
        <v>0</v>
      </c>
      <c r="G35" s="122">
        <f t="shared" si="4"/>
        <v>0</v>
      </c>
      <c r="H35" s="92">
        <f t="shared" si="3"/>
        <v>0</v>
      </c>
    </row>
    <row r="36" spans="2:8" x14ac:dyDescent="0.3">
      <c r="B36">
        <v>81</v>
      </c>
      <c r="C36" t="s">
        <v>128</v>
      </c>
      <c r="E36" s="121">
        <v>0</v>
      </c>
      <c r="F36" s="118">
        <v>0</v>
      </c>
      <c r="G36" s="122">
        <f t="shared" si="4"/>
        <v>0</v>
      </c>
      <c r="H36" s="92">
        <f t="shared" si="3"/>
        <v>0</v>
      </c>
    </row>
    <row r="37" spans="2:8" ht="15" thickBot="1" x14ac:dyDescent="0.35">
      <c r="B37">
        <v>93</v>
      </c>
      <c r="C37" t="s">
        <v>132</v>
      </c>
      <c r="E37" s="123">
        <v>0</v>
      </c>
      <c r="F37" s="118">
        <v>0</v>
      </c>
      <c r="G37" s="124">
        <f t="shared" si="4"/>
        <v>0</v>
      </c>
      <c r="H37" s="92">
        <f t="shared" si="3"/>
        <v>0</v>
      </c>
    </row>
    <row r="38" spans="2:8" ht="15" thickBot="1" x14ac:dyDescent="0.35">
      <c r="C38" s="97" t="s">
        <v>19</v>
      </c>
      <c r="D38" s="98"/>
      <c r="E38" s="100">
        <f>SUM(E17:E37)</f>
        <v>10171551</v>
      </c>
      <c r="F38" s="99">
        <f t="shared" ref="F38" si="5">SUM(F17:F37)</f>
        <v>8439732</v>
      </c>
      <c r="G38" s="100">
        <f t="shared" si="4"/>
        <v>1731819</v>
      </c>
      <c r="H38" s="92">
        <f t="shared" si="3"/>
        <v>0.20519834042123608</v>
      </c>
    </row>
    <row r="39" spans="2:8" ht="15.6" thickTop="1" thickBot="1" x14ac:dyDescent="0.35">
      <c r="C39" s="127" t="s">
        <v>133</v>
      </c>
      <c r="D39" s="127"/>
      <c r="E39" s="127">
        <f>E14-E38</f>
        <v>-567027</v>
      </c>
      <c r="F39" s="128">
        <f>F14-F38</f>
        <v>-634842</v>
      </c>
      <c r="G39" s="129"/>
      <c r="H39" s="92"/>
    </row>
    <row r="40" spans="2:8" ht="15.6" thickTop="1" thickBot="1" x14ac:dyDescent="0.35"/>
    <row r="41" spans="2:8" x14ac:dyDescent="0.3">
      <c r="B41">
        <v>7912</v>
      </c>
      <c r="C41" t="s">
        <v>142</v>
      </c>
      <c r="E41" s="119">
        <v>0</v>
      </c>
      <c r="F41" s="118">
        <v>0</v>
      </c>
      <c r="G41" s="120">
        <f t="shared" ref="G41:G43" si="6">SUM(E41)-F41</f>
        <v>0</v>
      </c>
    </row>
    <row r="42" spans="2:8" x14ac:dyDescent="0.3">
      <c r="B42">
        <v>7900</v>
      </c>
      <c r="C42" t="s">
        <v>143</v>
      </c>
      <c r="E42" s="121">
        <v>0</v>
      </c>
      <c r="F42" s="118">
        <v>0</v>
      </c>
      <c r="G42" s="122">
        <f t="shared" si="6"/>
        <v>0</v>
      </c>
    </row>
    <row r="43" spans="2:8" ht="15" thickBot="1" x14ac:dyDescent="0.35">
      <c r="B43">
        <v>8949</v>
      </c>
      <c r="C43" t="s">
        <v>144</v>
      </c>
      <c r="E43" s="123">
        <v>0</v>
      </c>
      <c r="F43" s="118">
        <v>0</v>
      </c>
      <c r="G43" s="124">
        <f t="shared" si="6"/>
        <v>0</v>
      </c>
    </row>
    <row r="44" spans="2:8" x14ac:dyDescent="0.3">
      <c r="B44" s="107" t="s">
        <v>135</v>
      </c>
      <c r="C44" s="130" t="s">
        <v>136</v>
      </c>
      <c r="D44" s="130"/>
      <c r="E44" s="131">
        <f t="shared" ref="E44:G44" si="7">SUM(E41:E43)</f>
        <v>0</v>
      </c>
      <c r="F44" s="130">
        <f t="shared" si="7"/>
        <v>0</v>
      </c>
      <c r="G44" s="131">
        <f t="shared" si="7"/>
        <v>0</v>
      </c>
    </row>
    <row r="45" spans="2:8" ht="15" thickBot="1" x14ac:dyDescent="0.35"/>
    <row r="46" spans="2:8" ht="15" thickBot="1" x14ac:dyDescent="0.35">
      <c r="B46" s="107" t="s">
        <v>137</v>
      </c>
      <c r="C46" t="s">
        <v>138</v>
      </c>
      <c r="E46" s="87">
        <f>E39+E44</f>
        <v>-567027</v>
      </c>
      <c r="F46" s="87">
        <f t="shared" ref="F46" si="8">F39+F44</f>
        <v>-634842</v>
      </c>
      <c r="G46" s="110"/>
    </row>
    <row r="49" spans="2:7" x14ac:dyDescent="0.3">
      <c r="B49">
        <v>100</v>
      </c>
      <c r="C49" t="s">
        <v>139</v>
      </c>
      <c r="E49" s="118">
        <f>F50</f>
        <v>7999423</v>
      </c>
      <c r="F49" s="118">
        <v>8634265</v>
      </c>
      <c r="G49" s="132"/>
    </row>
    <row r="50" spans="2:7" ht="15" thickBot="1" x14ac:dyDescent="0.35">
      <c r="B50">
        <v>3000</v>
      </c>
      <c r="C50" s="112" t="s">
        <v>98</v>
      </c>
      <c r="D50" s="112"/>
      <c r="E50" s="133">
        <f>E49+E46</f>
        <v>7432396</v>
      </c>
      <c r="F50" s="133">
        <f t="shared" ref="F50" si="9">F49+F46</f>
        <v>7999423</v>
      </c>
      <c r="G50" s="134"/>
    </row>
    <row r="51" spans="2:7" ht="15" thickTop="1" x14ac:dyDescent="0.3"/>
    <row r="52" spans="2:7" x14ac:dyDescent="0.3">
      <c r="C52" t="s">
        <v>99</v>
      </c>
      <c r="E52" s="87">
        <f>E50/(E38/365)</f>
        <v>266.70706758487472</v>
      </c>
      <c r="F52" s="87">
        <f>F50/(F38/365)</f>
        <v>345.95759616537589</v>
      </c>
    </row>
    <row r="53" spans="2:7" x14ac:dyDescent="0.3">
      <c r="C53" t="s">
        <v>100</v>
      </c>
      <c r="E53" s="87">
        <f>E50/(E38/12)</f>
        <v>8.7684515370369773</v>
      </c>
      <c r="F53" s="87">
        <f>F50/(F38/12)</f>
        <v>11.37394836708085</v>
      </c>
    </row>
  </sheetData>
  <mergeCells count="5">
    <mergeCell ref="B1:G1"/>
    <mergeCell ref="B2:G2"/>
    <mergeCell ref="B3:G3"/>
    <mergeCell ref="B4:G4"/>
    <mergeCell ref="B5:G5"/>
  </mergeCells>
  <conditionalFormatting sqref="B17:G37">
    <cfRule type="expression" dxfId="2" priority="3">
      <formula>#REF!&lt;0</formula>
    </cfRule>
  </conditionalFormatting>
  <conditionalFormatting sqref="D39:G39">
    <cfRule type="cellIs" dxfId="1" priority="2" operator="notEqual">
      <formula>0</formula>
    </cfRule>
  </conditionalFormatting>
  <conditionalFormatting sqref="E41:E43">
    <cfRule type="expression" dxfId="0" priority="1">
      <formula>#REF!&lt;0</formula>
    </cfRule>
  </conditionalFormatting>
  <pageMargins left="0.7" right="0.7" top="0.75" bottom="0.75" header="0.3" footer="0.3"/>
  <pageSetup scale="71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199 Expense FN OBJ SUmmary</vt:lpstr>
      <vt:lpstr>199 Budget 24-25</vt:lpstr>
      <vt:lpstr>240 Budget</vt:lpstr>
      <vt:lpstr>599 Debt Service</vt:lpstr>
      <vt:lpstr>'199 Budget 24-25'!Print_Area</vt:lpstr>
      <vt:lpstr>'199 Expense FN OBJ SUmmary'!Print_Area</vt:lpstr>
      <vt:lpstr>'240 Budget'!Print_Area</vt:lpstr>
      <vt:lpstr>'599 Debt Service'!Print_Area</vt:lpstr>
      <vt:lpstr>'199 Expense FN OBJ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Alejandro</dc:creator>
  <cp:lastModifiedBy>Sanchez, Alejandro</cp:lastModifiedBy>
  <dcterms:created xsi:type="dcterms:W3CDTF">2024-06-18T13:00:21Z</dcterms:created>
  <dcterms:modified xsi:type="dcterms:W3CDTF">2024-07-15T20:02:59Z</dcterms:modified>
</cp:coreProperties>
</file>