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621"/>
  <workbookPr autoCompressPictures="0"/>
  <bookViews>
    <workbookView xWindow="120" yWindow="80" windowWidth="18960" windowHeight="11320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Sheet1!$A$1:$O$134</definedName>
    <definedName name="_xlnm.Print_Titles" localSheetId="0">Sheet1!$1:$6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3" i="1" l="1"/>
  <c r="K16" i="1"/>
  <c r="O63" i="1"/>
  <c r="L133" i="1"/>
  <c r="M122" i="1"/>
  <c r="L122" i="1"/>
  <c r="M115" i="1"/>
  <c r="L115" i="1"/>
  <c r="M96" i="1"/>
  <c r="M124" i="1"/>
  <c r="M36" i="1"/>
  <c r="M38" i="1"/>
  <c r="M125" i="1"/>
  <c r="L96" i="1"/>
  <c r="M63" i="1"/>
  <c r="L63" i="1"/>
  <c r="L60" i="1"/>
  <c r="L65" i="1"/>
  <c r="L124" i="1"/>
  <c r="K20" i="1"/>
  <c r="K21" i="1"/>
  <c r="K36" i="1"/>
  <c r="L127" i="1"/>
  <c r="M60" i="1"/>
  <c r="H23" i="1"/>
  <c r="H16" i="1"/>
  <c r="H21" i="1"/>
  <c r="H20" i="1"/>
  <c r="I133" i="1"/>
  <c r="J122" i="1"/>
  <c r="I122" i="1"/>
  <c r="J115" i="1"/>
  <c r="I115" i="1"/>
  <c r="J96" i="1"/>
  <c r="J124" i="1"/>
  <c r="I96" i="1"/>
  <c r="J63" i="1"/>
  <c r="I63" i="1"/>
  <c r="J60" i="1"/>
  <c r="I60" i="1"/>
  <c r="J36" i="1"/>
  <c r="J38" i="1"/>
  <c r="J125" i="1"/>
  <c r="F133" i="1"/>
  <c r="E20" i="1"/>
  <c r="E36" i="1"/>
  <c r="E38" i="1"/>
  <c r="F96" i="1"/>
  <c r="G122" i="1"/>
  <c r="F122" i="1"/>
  <c r="G115" i="1"/>
  <c r="F115" i="1"/>
  <c r="G96" i="1"/>
  <c r="G124" i="1"/>
  <c r="G63" i="1"/>
  <c r="F63" i="1"/>
  <c r="F60" i="1"/>
  <c r="F65" i="1"/>
  <c r="F124" i="1"/>
  <c r="G60" i="1"/>
  <c r="G36" i="1"/>
  <c r="G38" i="1"/>
  <c r="D141" i="3"/>
  <c r="E150" i="3"/>
  <c r="D150" i="3"/>
  <c r="E151" i="3"/>
  <c r="D163" i="3"/>
  <c r="D159" i="3"/>
  <c r="D165" i="3"/>
  <c r="E157" i="3"/>
  <c r="E158" i="3"/>
  <c r="D14" i="3"/>
  <c r="D28" i="3"/>
  <c r="F28" i="3"/>
  <c r="G28" i="3"/>
  <c r="D30" i="3"/>
  <c r="F30" i="3"/>
  <c r="G30" i="3"/>
  <c r="E50" i="3"/>
  <c r="E51" i="3"/>
  <c r="E52" i="3"/>
  <c r="E54" i="3"/>
  <c r="F54" i="3"/>
  <c r="G54" i="3"/>
  <c r="E57" i="3"/>
  <c r="F57" i="3"/>
  <c r="G57" i="3"/>
  <c r="E59" i="3"/>
  <c r="F59" i="3"/>
  <c r="G59" i="3"/>
  <c r="E73" i="3"/>
  <c r="E79" i="3"/>
  <c r="D168" i="3"/>
  <c r="D169" i="3"/>
  <c r="D170" i="3"/>
  <c r="D171" i="3"/>
  <c r="D172" i="3"/>
  <c r="E95" i="3"/>
  <c r="E96" i="3"/>
  <c r="F96" i="3"/>
  <c r="G96" i="3"/>
  <c r="E117" i="3"/>
  <c r="F117" i="3"/>
  <c r="G117" i="3"/>
  <c r="E123" i="3"/>
  <c r="F123" i="3"/>
  <c r="G123" i="3"/>
  <c r="E125" i="3"/>
  <c r="F125" i="3"/>
  <c r="G125" i="3"/>
  <c r="F126" i="3"/>
  <c r="E128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G13" i="2"/>
  <c r="J13" i="2"/>
  <c r="G14" i="2"/>
  <c r="J14" i="2"/>
  <c r="G15" i="2"/>
  <c r="J15" i="2"/>
  <c r="C21" i="2"/>
  <c r="E21" i="2"/>
  <c r="J16" i="2"/>
  <c r="J17" i="2"/>
  <c r="H22" i="2"/>
  <c r="J22" i="2"/>
  <c r="H26" i="2"/>
  <c r="H36" i="1"/>
  <c r="H38" i="1"/>
  <c r="I65" i="1"/>
  <c r="I124" i="1"/>
  <c r="G125" i="1"/>
  <c r="F127" i="1"/>
  <c r="I127" i="1"/>
  <c r="K38" i="1"/>
</calcChain>
</file>

<file path=xl/sharedStrings.xml><?xml version="1.0" encoding="utf-8"?>
<sst xmlns="http://schemas.openxmlformats.org/spreadsheetml/2006/main" count="499" uniqueCount="292">
  <si>
    <t>Jefferson County Public Schools</t>
  </si>
  <si>
    <t>Charter Schools</t>
  </si>
  <si>
    <t>Lincoln Academy Charter School</t>
  </si>
  <si>
    <t>Budget for 16-17</t>
  </si>
  <si>
    <t>Account</t>
  </si>
  <si>
    <t>15-16 WORKING BUDGET BOARD JANUARY 2016 Approved at the January 11, 2016 Meeting</t>
  </si>
  <si>
    <t>16-17 WORKING BUDGET 5 Year Plan</t>
  </si>
  <si>
    <t>16-17 WORKING BUDGET BOARD MAY 9, 2016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</si>
  <si>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</si>
  <si>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</si>
  <si>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</si>
  <si>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</si>
  <si>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</si>
  <si>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</si>
  <si>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</si>
  <si>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</si>
  <si>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</si>
  <si>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</si>
  <si>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</si>
  <si>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</si>
  <si>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</si>
  <si>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</si>
  <si>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642 pupils @ 1399.87</t>
  </si>
  <si>
    <t>415000</t>
  </si>
  <si>
    <t>Earnings On Investments</t>
  </si>
  <si>
    <t>416000</t>
  </si>
  <si>
    <t>Proceeds Lease/Purchase</t>
  </si>
  <si>
    <t>LOAN FOR TEMPORARIES</t>
  </si>
  <si>
    <t>419000</t>
  </si>
  <si>
    <t>Other Revenue</t>
  </si>
  <si>
    <t>433000</t>
  </si>
  <si>
    <t>State Revenue - Other</t>
  </si>
  <si>
    <t>621.04 (prior year FTE) @ 254.64</t>
  </si>
  <si>
    <t>Exceptional Children Revenue</t>
  </si>
  <si>
    <t>59 @1250.</t>
  </si>
  <si>
    <t>438000</t>
  </si>
  <si>
    <t>State ELPA Revenue</t>
  </si>
  <si>
    <t>Not sure on ELPA</t>
  </si>
  <si>
    <t>450000</t>
  </si>
  <si>
    <t>Transfers PPR Funding ONLY</t>
  </si>
  <si>
    <t>649.04 @7209.30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</si>
  <si>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</si>
  <si>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</si>
  <si>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</si>
  <si>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</si>
  <si>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</si>
  <si>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</si>
  <si>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</si>
  <si>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</si>
  <si>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lowered for NEWMAN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</si>
  <si>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</si>
  <si>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</si>
  <si>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</si>
  <si>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</si>
  <si>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</si>
  <si>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</si>
  <si>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</si>
  <si>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</si>
  <si>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</si>
  <si>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</si>
  <si>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</si>
  <si>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</si>
  <si>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</si>
  <si>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</si>
  <si>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</si>
  <si>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</si>
  <si>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</si>
  <si>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</si>
  <si>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</si>
  <si>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</si>
  <si>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</si>
  <si>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</si>
  <si>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</si>
  <si>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</si>
  <si>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</si>
  <si>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</si>
  <si>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</si>
  <si>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</si>
  <si>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</si>
  <si>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</si>
  <si>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</si>
  <si>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</si>
  <si>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</si>
  <si>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</si>
  <si>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</si>
  <si>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</si>
  <si>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</si>
  <si>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</si>
  <si>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</si>
  <si>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</si>
  <si>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</si>
  <si>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</si>
  <si>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</si>
  <si>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</si>
  <si>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</si>
  <si>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</si>
  <si>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</si>
  <si>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</si>
  <si>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</si>
  <si>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</si>
  <si>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</si>
  <si>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</si>
  <si>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</si>
  <si>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</si>
  <si>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</si>
  <si>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</si>
  <si>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</si>
  <si>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</si>
  <si>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adjustment 64482.42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</si>
  <si>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</si>
  <si>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</si>
  <si>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</si>
  <si>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</si>
  <si>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</si>
  <si>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</si>
  <si>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</si>
  <si>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</si>
  <si>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</si>
  <si>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</si>
  <si>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</si>
  <si>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</si>
  <si>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</si>
  <si>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</si>
  <si>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</si>
  <si>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</si>
  <si>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</si>
  <si>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</si>
  <si>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</si>
  <si>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</si>
  <si>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</si>
  <si>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</si>
  <si>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</si>
  <si>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</si>
  <si>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</si>
  <si>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</si>
  <si>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</si>
  <si>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</si>
  <si>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</si>
  <si>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</si>
  <si>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</si>
  <si>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</si>
  <si>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</si>
  <si>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</si>
  <si>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</si>
  <si>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</si>
  <si>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</si>
  <si>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</si>
  <si>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</si>
  <si>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</si>
  <si>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</si>
  <si>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</si>
  <si>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</si>
  <si>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</si>
  <si>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</si>
  <si>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</si>
  <si>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</si>
  <si>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</si>
  <si>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</si>
  <si>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</si>
  <si>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</si>
  <si>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LOAN AND PRINCIPAL/INTEREST PAYMENTS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</si>
  <si>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</si>
  <si>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</si>
  <si>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</si>
  <si>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</si>
  <si>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</si>
  <si>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</si>
  <si>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</si>
  <si>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</si>
  <si>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</si>
  <si>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</si>
  <si>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</si>
  <si>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</si>
  <si>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</si>
  <si>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</si>
  <si>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</si>
  <si>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</si>
  <si>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</si>
  <si>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</si>
  <si>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</si>
  <si>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</si>
  <si>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</si>
  <si>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</si>
  <si>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</si>
  <si>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</si>
  <si>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</si>
  <si>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</si>
  <si>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</si>
  <si>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</si>
  <si>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</si>
  <si>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</si>
  <si>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</si>
  <si>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</si>
  <si>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</si>
  <si>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</si>
  <si>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</si>
  <si>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</si>
  <si>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</si>
  <si>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</si>
  <si>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</si>
  <si>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</si>
  <si>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</si>
  <si>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</si>
  <si>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</si>
  <si>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</si>
  <si>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</si>
  <si>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PURCHASE AND INSTALL TEMPORARIES</t>
  </si>
  <si>
    <t>Building Improvements Bond Project Fund</t>
  </si>
  <si>
    <t>931000</t>
  </si>
  <si>
    <t>Site Acquisition</t>
  </si>
  <si>
    <t>Capital Outlay</t>
  </si>
  <si>
    <t>Total Expenditures</t>
  </si>
  <si>
    <t xml:space="preserve"> BUILDING FUND</t>
  </si>
  <si>
    <t>TO BUILDING FUND FOR USE WITH BEST</t>
  </si>
  <si>
    <t>NET PROFIT/(LOSS)</t>
  </si>
  <si>
    <t>BUILDING FUND SUMMARY</t>
  </si>
  <si>
    <t>14-15</t>
  </si>
  <si>
    <t>15-16 PROJECTION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</si>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</sst>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mm/dd/yy;@"/>
    <numFmt numFmtId="165" formatCode="0_);[Red]\(0\)"/>
    <numFmt numFmtId="166" formatCode="0_);\(0\)"/>
    <numFmt numFmtId="167" formatCode="&quot;$&quot;#,##0.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58"/>
      <name val="Arial"/>
      <family val="2"/>
    </font>
    <font>
      <sz val="14"/>
      <color indexed="5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98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" fontId="2" fillId="2" borderId="0" xfId="1" applyNumberFormat="1" applyFont="1" applyFill="1" applyAlignment="1">
      <alignment horizontal="left"/>
    </xf>
    <xf numFmtId="4" fontId="3" fillId="2" borderId="0" xfId="1" applyNumberFormat="1" applyFont="1" applyFill="1" applyAlignment="1">
      <alignment horizontal="center"/>
    </xf>
    <xf numFmtId="43" fontId="4" fillId="2" borderId="0" xfId="1" quotePrefix="1" applyFont="1" applyFill="1" applyAlignment="1">
      <alignment horizontal="left"/>
    </xf>
    <xf numFmtId="4" fontId="2" fillId="2" borderId="0" xfId="1" applyNumberFormat="1" applyFont="1" applyFill="1" applyAlignment="1"/>
    <xf numFmtId="43" fontId="4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5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  <xf numFmtId="43" fontId="1" fillId="2" borderId="0" xfId="1" applyFont="1" applyFill="1"/>
    <xf numFmtId="43" fontId="4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4" fillId="3" borderId="0" xfId="1" applyFont="1" applyFill="1" applyAlignment="1">
      <alignment horizontal="left" wrapText="1"/>
    </xf>
    <xf numFmtId="43" fontId="4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4" fillId="0" borderId="0" xfId="1" applyFont="1" applyFill="1"/>
    <xf numFmtId="0" fontId="1" fillId="0" borderId="0" xfId="1" applyNumberFormat="1" applyFont="1" applyAlignment="1">
      <alignment horizontal="center"/>
    </xf>
    <xf numFmtId="43" fontId="3" fillId="2" borderId="0" xfId="1" applyNumberFormat="1" applyFont="1" applyFill="1" applyAlignment="1">
      <alignment horizontal="center"/>
    </xf>
    <xf numFmtId="43" fontId="4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3" fillId="0" borderId="0" xfId="1" applyNumberFormat="1" applyFont="1" applyFill="1"/>
    <xf numFmtId="4" fontId="13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7" fillId="6" borderId="0" xfId="1" applyFont="1" applyFill="1"/>
    <xf numFmtId="43" fontId="7" fillId="4" borderId="0" xfId="1" applyFont="1" applyFill="1" applyAlignment="1"/>
    <xf numFmtId="43" fontId="15" fillId="0" borderId="0" xfId="1" applyNumberFormat="1" applyFont="1" applyFill="1"/>
    <xf numFmtId="4" fontId="15" fillId="0" borderId="0" xfId="1" applyNumberFormat="1" applyFont="1" applyFill="1"/>
    <xf numFmtId="0" fontId="15" fillId="0" borderId="0" xfId="0" applyFont="1"/>
    <xf numFmtId="43" fontId="15" fillId="0" borderId="0" xfId="1" applyFont="1" applyFill="1"/>
    <xf numFmtId="0" fontId="0" fillId="0" borderId="0" xfId="0" applyFill="1"/>
    <xf numFmtId="0" fontId="15" fillId="0" borderId="0" xfId="0" applyFont="1" applyFill="1"/>
    <xf numFmtId="40" fontId="11" fillId="0" borderId="3" xfId="0" applyNumberFormat="1" applyFont="1" applyBorder="1" applyAlignment="1">
      <alignment horizontal="center"/>
    </xf>
    <xf numFmtId="40" fontId="11" fillId="0" borderId="4" xfId="0" applyNumberFormat="1" applyFont="1" applyBorder="1" applyAlignment="1">
      <alignment horizontal="center"/>
    </xf>
    <xf numFmtId="165" fontId="11" fillId="5" borderId="5" xfId="0" applyNumberFormat="1" applyFont="1" applyFill="1" applyBorder="1" applyAlignment="1">
      <alignment horizontal="center"/>
    </xf>
    <xf numFmtId="40" fontId="11" fillId="0" borderId="0" xfId="1" applyNumberFormat="1" applyFont="1" applyFill="1" applyBorder="1" applyAlignment="1">
      <alignment horizontal="right"/>
    </xf>
    <xf numFmtId="40" fontId="9" fillId="0" borderId="0" xfId="1" applyNumberFormat="1" applyFont="1" applyFill="1" applyBorder="1"/>
    <xf numFmtId="40" fontId="10" fillId="0" borderId="0" xfId="0" applyNumberFormat="1" applyFont="1" applyAlignment="1">
      <alignment horizontal="center"/>
    </xf>
    <xf numFmtId="40" fontId="9" fillId="0" borderId="0" xfId="0" applyNumberFormat="1" applyFont="1" applyFill="1" applyBorder="1" applyAlignment="1">
      <alignment horizontal="right"/>
    </xf>
    <xf numFmtId="40" fontId="11" fillId="0" borderId="0" xfId="0" applyNumberFormat="1" applyFont="1" applyBorder="1" applyAlignment="1">
      <alignment horizontal="right"/>
    </xf>
    <xf numFmtId="40" fontId="11" fillId="0" borderId="0" xfId="0" applyNumberFormat="1" applyFont="1" applyFill="1" applyBorder="1" applyAlignment="1">
      <alignment horizontal="right"/>
    </xf>
    <xf numFmtId="40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40" fontId="9" fillId="0" borderId="0" xfId="0" applyNumberFormat="1" applyFont="1" applyFill="1" applyBorder="1"/>
    <xf numFmtId="40" fontId="8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9" fillId="0" borderId="9" xfId="0" applyNumberFormat="1" applyFont="1" applyBorder="1"/>
    <xf numFmtId="40" fontId="9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4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8" fillId="0" borderId="12" xfId="0" applyNumberFormat="1" applyFont="1" applyBorder="1"/>
    <xf numFmtId="43" fontId="1" fillId="0" borderId="13" xfId="1" applyFont="1" applyBorder="1"/>
    <xf numFmtId="40" fontId="9" fillId="0" borderId="13" xfId="0" applyNumberFormat="1" applyFont="1" applyBorder="1"/>
    <xf numFmtId="0" fontId="0" fillId="0" borderId="13" xfId="0" applyBorder="1"/>
    <xf numFmtId="40" fontId="10" fillId="0" borderId="9" xfId="0" applyNumberFormat="1" applyFont="1" applyBorder="1"/>
    <xf numFmtId="40" fontId="9" fillId="0" borderId="0" xfId="0" applyNumberFormat="1" applyFont="1" applyBorder="1"/>
    <xf numFmtId="40" fontId="11" fillId="0" borderId="9" xfId="0" applyNumberFormat="1" applyFont="1" applyBorder="1"/>
    <xf numFmtId="165" fontId="11" fillId="0" borderId="9" xfId="0" applyNumberFormat="1" applyFont="1" applyFill="1" applyBorder="1"/>
    <xf numFmtId="40" fontId="11" fillId="0" borderId="9" xfId="0" applyNumberFormat="1" applyFont="1" applyFill="1" applyBorder="1"/>
    <xf numFmtId="40" fontId="12" fillId="0" borderId="9" xfId="0" applyNumberFormat="1" applyFont="1" applyBorder="1"/>
    <xf numFmtId="40" fontId="10" fillId="0" borderId="9" xfId="0" applyNumberFormat="1" applyFont="1" applyBorder="1" applyAlignment="1">
      <alignment horizontal="center"/>
    </xf>
    <xf numFmtId="40" fontId="9" fillId="0" borderId="14" xfId="0" applyNumberFormat="1" applyFont="1" applyBorder="1"/>
    <xf numFmtId="40" fontId="9" fillId="0" borderId="15" xfId="0" applyNumberFormat="1" applyFont="1" applyFill="1" applyBorder="1" applyAlignment="1">
      <alignment horizontal="right"/>
    </xf>
    <xf numFmtId="40" fontId="9" fillId="0" borderId="16" xfId="0" applyNumberFormat="1" applyFont="1" applyBorder="1" applyAlignment="1">
      <alignment horizontal="right"/>
    </xf>
    <xf numFmtId="40" fontId="11" fillId="0" borderId="9" xfId="1" applyNumberFormat="1" applyFont="1" applyFill="1" applyBorder="1" applyAlignment="1">
      <alignment horizontal="right"/>
    </xf>
    <xf numFmtId="40" fontId="9" fillId="8" borderId="16" xfId="0" applyNumberFormat="1" applyFont="1" applyFill="1" applyBorder="1" applyAlignment="1">
      <alignment horizontal="right"/>
    </xf>
    <xf numFmtId="40" fontId="9" fillId="0" borderId="9" xfId="0" applyNumberFormat="1" applyFont="1" applyBorder="1" applyAlignment="1">
      <alignment horizontal="right"/>
    </xf>
    <xf numFmtId="40" fontId="9" fillId="8" borderId="9" xfId="0" applyNumberFormat="1" applyFont="1" applyFill="1" applyBorder="1" applyAlignment="1">
      <alignment horizontal="right"/>
    </xf>
    <xf numFmtId="40" fontId="9" fillId="0" borderId="9" xfId="1" applyNumberFormat="1" applyFont="1" applyFill="1" applyBorder="1"/>
    <xf numFmtId="40" fontId="9" fillId="0" borderId="16" xfId="0" applyNumberFormat="1" applyFont="1" applyBorder="1"/>
    <xf numFmtId="40" fontId="9" fillId="8" borderId="9" xfId="0" applyNumberFormat="1" applyFont="1" applyFill="1" applyBorder="1"/>
    <xf numFmtId="43" fontId="15" fillId="0" borderId="0" xfId="1" applyNumberFormat="1" applyFont="1" applyFill="1" applyBorder="1"/>
    <xf numFmtId="4" fontId="15" fillId="0" borderId="0" xfId="1" applyNumberFormat="1" applyFont="1" applyFill="1" applyBorder="1" applyAlignment="1"/>
    <xf numFmtId="2" fontId="15" fillId="0" borderId="0" xfId="0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43" fontId="0" fillId="0" borderId="0" xfId="0" applyNumberFormat="1" applyFill="1"/>
    <xf numFmtId="0" fontId="16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6" fillId="0" borderId="17" xfId="0" applyNumberFormat="1" applyFont="1" applyBorder="1" applyAlignment="1"/>
    <xf numFmtId="0" fontId="17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6" fillId="7" borderId="20" xfId="0" applyFont="1" applyFill="1" applyBorder="1"/>
    <xf numFmtId="0" fontId="16" fillId="0" borderId="0" xfId="0" applyFont="1" applyFill="1" applyBorder="1"/>
    <xf numFmtId="43" fontId="15" fillId="0" borderId="0" xfId="0" applyNumberFormat="1" applyFont="1" applyFill="1"/>
    <xf numFmtId="2" fontId="0" fillId="0" borderId="0" xfId="0" applyNumberFormat="1" applyFill="1"/>
    <xf numFmtId="0" fontId="0" fillId="0" borderId="21" xfId="0" applyBorder="1"/>
    <xf numFmtId="0" fontId="14" fillId="0" borderId="0" xfId="0" applyFont="1"/>
    <xf numFmtId="43" fontId="1" fillId="6" borderId="0" xfId="1" applyFont="1" applyFill="1"/>
    <xf numFmtId="43" fontId="7" fillId="0" borderId="0" xfId="1" applyFont="1" applyFill="1" applyAlignment="1"/>
    <xf numFmtId="43" fontId="1" fillId="0" borderId="0" xfId="1" applyFont="1" applyFill="1" applyAlignment="1"/>
    <xf numFmtId="4" fontId="15" fillId="0" borderId="0" xfId="1" applyNumberFormat="1" applyFont="1" applyFill="1" applyBorder="1"/>
    <xf numFmtId="4" fontId="1" fillId="0" borderId="0" xfId="1" applyNumberFormat="1" applyFont="1" applyFill="1" applyBorder="1"/>
    <xf numFmtId="43" fontId="15" fillId="0" borderId="0" xfId="1" applyFont="1" applyFill="1" applyBorder="1"/>
    <xf numFmtId="43" fontId="18" fillId="0" borderId="0" xfId="1" applyNumberFormat="1" applyFont="1" applyFill="1"/>
    <xf numFmtId="43" fontId="4" fillId="0" borderId="1" xfId="1" applyFont="1" applyFill="1" applyBorder="1"/>
    <xf numFmtId="43" fontId="4" fillId="0" borderId="1" xfId="1" applyNumberFormat="1" applyFont="1" applyFill="1" applyBorder="1"/>
    <xf numFmtId="43" fontId="4" fillId="0" borderId="2" xfId="1" applyFont="1" applyFill="1" applyBorder="1"/>
    <xf numFmtId="43" fontId="4" fillId="0" borderId="2" xfId="1" applyNumberFormat="1" applyFont="1" applyFill="1" applyBorder="1"/>
    <xf numFmtId="0" fontId="16" fillId="0" borderId="0" xfId="0" applyFont="1" applyBorder="1" applyAlignment="1">
      <alignment horizontal="center" shrinkToFit="1"/>
    </xf>
    <xf numFmtId="0" fontId="14" fillId="0" borderId="0" xfId="0" applyFont="1" applyBorder="1" applyAlignment="1">
      <alignment horizontal="center"/>
    </xf>
    <xf numFmtId="40" fontId="16" fillId="0" borderId="0" xfId="0" applyNumberFormat="1" applyFont="1" applyBorder="1" applyAlignment="1"/>
    <xf numFmtId="4" fontId="15" fillId="0" borderId="21" xfId="1" applyNumberFormat="1" applyFont="1" applyFill="1" applyBorder="1"/>
    <xf numFmtId="43" fontId="15" fillId="0" borderId="21" xfId="1" applyFont="1" applyFill="1" applyBorder="1"/>
    <xf numFmtId="43" fontId="1" fillId="0" borderId="21" xfId="1" applyFont="1" applyFill="1" applyBorder="1"/>
    <xf numFmtId="4" fontId="15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3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5" fillId="0" borderId="21" xfId="0" applyFont="1" applyFill="1" applyBorder="1"/>
    <xf numFmtId="4" fontId="1" fillId="10" borderId="0" xfId="1" applyNumberFormat="1" applyFont="1" applyFill="1"/>
    <xf numFmtId="4" fontId="15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5" fillId="11" borderId="0" xfId="1" applyNumberFormat="1" applyFont="1" applyFill="1"/>
    <xf numFmtId="4" fontId="15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4" fontId="13" fillId="0" borderId="0" xfId="1" applyNumberFormat="1" applyFont="1" applyFill="1" applyBorder="1"/>
    <xf numFmtId="43" fontId="7" fillId="0" borderId="0" xfId="1" applyFont="1" applyFill="1" applyBorder="1" applyAlignment="1"/>
    <xf numFmtId="43" fontId="1" fillId="0" borderId="21" xfId="1" applyNumberFormat="1" applyFont="1" applyBorder="1"/>
    <xf numFmtId="43" fontId="1" fillId="0" borderId="21" xfId="1" applyFont="1" applyBorder="1"/>
    <xf numFmtId="43" fontId="1" fillId="0" borderId="21" xfId="1" applyNumberFormat="1" applyFont="1" applyFill="1" applyBorder="1"/>
    <xf numFmtId="43" fontId="1" fillId="0" borderId="1" xfId="1" applyFont="1" applyBorder="1"/>
    <xf numFmtId="40" fontId="0" fillId="0" borderId="0" xfId="0" applyNumberFormat="1" applyFont="1" applyFill="1" applyBorder="1" applyAlignment="1"/>
    <xf numFmtId="2" fontId="0" fillId="0" borderId="0" xfId="0" applyNumberFormat="1"/>
    <xf numFmtId="39" fontId="1" fillId="0" borderId="0" xfId="1" applyNumberFormat="1" applyFont="1"/>
    <xf numFmtId="9" fontId="0" fillId="0" borderId="0" xfId="0" applyNumberFormat="1"/>
    <xf numFmtId="2" fontId="15" fillId="0" borderId="0" xfId="0" applyNumberFormat="1" applyFont="1"/>
    <xf numFmtId="4" fontId="19" fillId="0" borderId="0" xfId="1" applyNumberFormat="1" applyFont="1" applyFill="1" applyBorder="1"/>
    <xf numFmtId="0" fontId="0" fillId="0" borderId="0" xfId="0" applyAlignment="1">
      <alignment wrapText="1"/>
    </xf>
    <xf numFmtId="40" fontId="9" fillId="0" borderId="0" xfId="0" applyNumberFormat="1" applyFont="1" applyBorder="1" applyAlignment="1">
      <alignment horizontal="right"/>
    </xf>
    <xf numFmtId="40" fontId="11" fillId="0" borderId="0" xfId="0" applyNumberFormat="1" applyFont="1" applyFill="1" applyBorder="1"/>
    <xf numFmtId="40" fontId="8" fillId="7" borderId="0" xfId="0" applyNumberFormat="1" applyFont="1" applyFill="1" applyBorder="1" applyAlignment="1">
      <alignment horizontal="right"/>
    </xf>
    <xf numFmtId="0" fontId="16" fillId="7" borderId="0" xfId="0" applyFont="1" applyFill="1" applyBorder="1"/>
    <xf numFmtId="0" fontId="0" fillId="0" borderId="0" xfId="0" applyFill="1" applyBorder="1"/>
    <xf numFmtId="0" fontId="16" fillId="0" borderId="0" xfId="0" applyFont="1" applyFill="1" applyBorder="1" applyAlignment="1">
      <alignment horizontal="center" shrinkToFit="1"/>
    </xf>
    <xf numFmtId="8" fontId="11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40" fontId="10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4" fillId="12" borderId="0" xfId="1" applyFont="1" applyFill="1" applyBorder="1" applyAlignment="1">
      <alignment horizontal="center" wrapText="1"/>
    </xf>
    <xf numFmtId="43" fontId="4" fillId="12" borderId="0" xfId="1" applyFont="1" applyFill="1" applyAlignment="1">
      <alignment horizontal="center" wrapText="1"/>
    </xf>
    <xf numFmtId="43" fontId="4" fillId="12" borderId="0" xfId="1" applyFont="1" applyFill="1" applyAlignment="1">
      <alignment horizontal="left" wrapText="1"/>
    </xf>
    <xf numFmtId="167" fontId="0" fillId="0" borderId="0" xfId="0" applyNumberFormat="1" applyFill="1" applyBorder="1"/>
    <xf numFmtId="167" fontId="0" fillId="0" borderId="21" xfId="0" applyNumberFormat="1" applyFill="1" applyBorder="1"/>
    <xf numFmtId="0" fontId="1" fillId="0" borderId="0" xfId="0" applyFont="1" applyFill="1"/>
    <xf numFmtId="43" fontId="0" fillId="0" borderId="0" xfId="0" applyNumberFormat="1"/>
    <xf numFmtId="2" fontId="15" fillId="0" borderId="0" xfId="0" applyNumberFormat="1" applyFont="1" applyFill="1"/>
    <xf numFmtId="0" fontId="19" fillId="0" borderId="0" xfId="0" applyFont="1" applyFill="1"/>
    <xf numFmtId="0" fontId="15" fillId="0" borderId="0" xfId="0" applyFont="1" applyFill="1" applyAlignment="1">
      <alignment wrapText="1"/>
    </xf>
    <xf numFmtId="43" fontId="1" fillId="0" borderId="0" xfId="1" applyFont="1" applyBorder="1" applyAlignment="1">
      <alignment horizontal="center"/>
    </xf>
    <xf numFmtId="40" fontId="11" fillId="0" borderId="0" xfId="0" applyNumberFormat="1" applyFont="1" applyBorder="1"/>
    <xf numFmtId="165" fontId="11" fillId="0" borderId="0" xfId="0" applyNumberFormat="1" applyFont="1" applyFill="1" applyBorder="1"/>
    <xf numFmtId="40" fontId="12" fillId="0" borderId="0" xfId="0" applyNumberFormat="1" applyFont="1" applyBorder="1"/>
    <xf numFmtId="40" fontId="10" fillId="0" borderId="0" xfId="0" applyNumberFormat="1" applyFont="1" applyBorder="1" applyAlignment="1">
      <alignment horizontal="center"/>
    </xf>
    <xf numFmtId="43" fontId="1" fillId="6" borderId="0" xfId="1" applyFont="1" applyFill="1" applyAlignment="1">
      <alignment horizontal="center"/>
    </xf>
    <xf numFmtId="4" fontId="1" fillId="6" borderId="0" xfId="1" applyNumberFormat="1" applyFont="1" applyFill="1"/>
    <xf numFmtId="0" fontId="1" fillId="6" borderId="0" xfId="0" applyFont="1" applyFill="1"/>
    <xf numFmtId="43" fontId="1" fillId="6" borderId="0" xfId="1" applyNumberFormat="1" applyFont="1" applyFill="1"/>
    <xf numFmtId="4" fontId="19" fillId="6" borderId="0" xfId="1" applyNumberFormat="1" applyFont="1" applyFill="1" applyBorder="1"/>
    <xf numFmtId="0" fontId="1" fillId="6" borderId="0" xfId="1" applyNumberFormat="1" applyFont="1" applyFill="1" applyAlignment="1">
      <alignment horizontal="center"/>
    </xf>
    <xf numFmtId="4" fontId="13" fillId="6" borderId="0" xfId="1" applyNumberFormat="1" applyFont="1" applyFill="1"/>
    <xf numFmtId="0" fontId="0" fillId="6" borderId="0" xfId="0" applyFill="1"/>
    <xf numFmtId="43" fontId="18" fillId="6" borderId="0" xfId="1" applyNumberFormat="1" applyFont="1" applyFill="1"/>
    <xf numFmtId="4" fontId="15" fillId="6" borderId="0" xfId="1" applyNumberFormat="1" applyFont="1" applyFill="1"/>
    <xf numFmtId="4" fontId="13" fillId="6" borderId="0" xfId="1" applyNumberFormat="1" applyFont="1" applyFill="1" applyBorder="1"/>
    <xf numFmtId="43" fontId="15" fillId="6" borderId="0" xfId="1" applyNumberFormat="1" applyFont="1" applyFill="1" applyBorder="1"/>
    <xf numFmtId="4" fontId="15" fillId="6" borderId="0" xfId="1" applyNumberFormat="1" applyFont="1" applyFill="1" applyBorder="1" applyAlignment="1"/>
    <xf numFmtId="43" fontId="6" fillId="4" borderId="0" xfId="1" applyFont="1" applyFill="1" applyAlignment="1"/>
    <xf numFmtId="43" fontId="4" fillId="12" borderId="0" xfId="1" applyNumberFormat="1" applyFont="1" applyFill="1" applyAlignment="1">
      <alignment horizontal="center" wrapText="1"/>
    </xf>
    <xf numFmtId="43" fontId="4" fillId="12" borderId="0" xfId="1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43" fontId="6" fillId="4" borderId="0" xfId="1" applyFont="1" applyFill="1" applyAlignment="1"/>
    <xf numFmtId="0" fontId="7" fillId="0" borderId="0" xfId="0" applyFont="1" applyAlignment="1"/>
    <xf numFmtId="0" fontId="14" fillId="0" borderId="0" xfId="0" applyFont="1" applyAlignment="1">
      <alignment horizontal="center"/>
    </xf>
    <xf numFmtId="43" fontId="4" fillId="3" borderId="0" xfId="1" applyNumberFormat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771525</xdr:colOff>
      <xdr:row>0</xdr:row>
      <xdr:rowOff>76200</xdr:rowOff>
    </xdr:from>
    <xdr:to>
      <xdr:col>11</xdr:col>
      <xdr:colOff>1038225</xdr:colOff>
      <xdr:row>4</xdr:row>
      <xdr:rowOff>9525</xdr:rowOff>
    </xdr:to>
    <xdr:pic>
      <xdr:nvPicPr>
        <xdr:cNvPr id="1423" name="Picture 6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6200"/>
          <a:ext cx="3048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4"/>
  <sheetViews>
    <sheetView tabSelected="1" workbookViewId="0">
      <pane xSplit="4" ySplit="9" topLeftCell="G83" activePane="bottomRight" state="frozen"/>
      <selection pane="topRight" activeCell="E1" sqref="E1"/>
      <selection pane="bottomLeft" activeCell="A10" sqref="A10"/>
      <selection pane="bottomRight" activeCell="L93" sqref="L93"/>
    </sheetView>
  </sheetViews>
  <sheetFormatPr baseColWidth="10" defaultColWidth="8.83203125" defaultRowHeight="14" x14ac:dyDescent="0"/>
  <cols>
    <col min="1" max="1" width="9.83203125" style="1" customWidth="1"/>
    <col min="2" max="2" width="39" style="2" customWidth="1"/>
    <col min="3" max="3" width="1.1640625" style="2" customWidth="1"/>
    <col min="4" max="4" width="3.33203125" style="41" customWidth="1"/>
    <col min="5" max="5" width="30.1640625" style="2" hidden="1" customWidth="1"/>
    <col min="6" max="6" width="26.83203125" style="2" hidden="1" customWidth="1"/>
    <col min="7" max="7" width="25.5" style="2" customWidth="1"/>
    <col min="8" max="8" width="30.1640625" style="2" hidden="1" customWidth="1"/>
    <col min="9" max="9" width="26.83203125" style="2" hidden="1" customWidth="1"/>
    <col min="10" max="10" width="25.5" style="2" hidden="1" customWidth="1"/>
    <col min="11" max="11" width="30.1640625" style="2" customWidth="1"/>
    <col min="12" max="12" width="26.83203125" style="2" customWidth="1"/>
    <col min="13" max="13" width="25.5" style="2" customWidth="1"/>
    <col min="14" max="14" width="5.1640625" customWidth="1"/>
    <col min="15" max="15" width="34.83203125" customWidth="1"/>
    <col min="18" max="18" width="12.6640625" style="145" bestFit="1" customWidth="1"/>
    <col min="20" max="20" width="9.83203125" bestFit="1" customWidth="1"/>
  </cols>
  <sheetData>
    <row r="1" spans="1:18" ht="17">
      <c r="A1" s="3" t="s">
        <v>0</v>
      </c>
      <c r="B1" s="4"/>
      <c r="C1" s="12"/>
      <c r="D1" s="8"/>
      <c r="E1" s="22"/>
      <c r="F1" s="12"/>
      <c r="G1" s="12"/>
      <c r="H1" s="22"/>
      <c r="I1" s="12"/>
      <c r="J1" s="12"/>
      <c r="K1" s="22"/>
      <c r="L1" s="12"/>
      <c r="M1" s="12"/>
      <c r="N1" s="12"/>
      <c r="O1" s="12"/>
    </row>
    <row r="2" spans="1:18" ht="17">
      <c r="A2" s="5" t="s">
        <v>1</v>
      </c>
      <c r="B2" s="6"/>
      <c r="C2" s="12"/>
      <c r="D2" s="8"/>
      <c r="E2" s="22"/>
      <c r="F2" s="12"/>
      <c r="G2" s="12"/>
      <c r="H2" s="22"/>
      <c r="I2" s="12"/>
      <c r="J2" s="12"/>
      <c r="K2" s="22"/>
      <c r="L2" s="12"/>
      <c r="M2" s="12"/>
      <c r="N2" s="12"/>
      <c r="O2" s="12"/>
    </row>
    <row r="3" spans="1:18" ht="17">
      <c r="A3" s="5" t="s">
        <v>2</v>
      </c>
      <c r="B3" s="6"/>
      <c r="C3" s="12"/>
      <c r="D3" s="8"/>
      <c r="E3" s="22"/>
      <c r="F3" s="12"/>
      <c r="G3" s="12"/>
      <c r="H3" s="22"/>
      <c r="I3" s="12"/>
      <c r="J3" s="12"/>
      <c r="K3" s="22"/>
      <c r="L3" s="12"/>
      <c r="M3" s="12"/>
      <c r="N3" s="12"/>
      <c r="O3" s="12"/>
    </row>
    <row r="4" spans="1:18" ht="17">
      <c r="A4" s="7"/>
      <c r="B4" s="8"/>
      <c r="C4" s="12"/>
      <c r="D4" s="8"/>
      <c r="E4" s="22"/>
      <c r="F4" s="12"/>
      <c r="G4" s="12"/>
      <c r="H4" s="22"/>
      <c r="I4" s="12"/>
      <c r="J4" s="12"/>
      <c r="K4" s="22"/>
      <c r="L4" s="12"/>
      <c r="M4" s="12"/>
      <c r="N4" s="12"/>
      <c r="O4" s="12"/>
    </row>
    <row r="5" spans="1:18" ht="18">
      <c r="A5" s="9" t="s">
        <v>3</v>
      </c>
      <c r="B5" s="10"/>
      <c r="C5" s="12"/>
      <c r="D5" s="8"/>
      <c r="E5" s="22"/>
      <c r="F5" s="12"/>
      <c r="G5" s="12"/>
      <c r="H5" s="22"/>
      <c r="I5" s="12"/>
      <c r="J5" s="12"/>
      <c r="K5" s="22"/>
      <c r="L5" s="12"/>
      <c r="M5" s="12"/>
      <c r="N5" s="12"/>
      <c r="O5" s="12"/>
    </row>
    <row r="6" spans="1:18" ht="17">
      <c r="A6" s="11"/>
      <c r="B6" s="12"/>
      <c r="C6" s="12"/>
      <c r="D6" s="8"/>
      <c r="E6" s="22"/>
      <c r="F6" s="12"/>
      <c r="G6" s="12"/>
      <c r="H6" s="22"/>
      <c r="I6" s="12"/>
      <c r="J6" s="12"/>
      <c r="K6" s="22"/>
      <c r="L6" s="12"/>
      <c r="M6" s="12"/>
      <c r="N6" s="12"/>
      <c r="O6" s="12"/>
    </row>
    <row r="7" spans="1:18" ht="38.25" customHeight="1">
      <c r="A7" s="163" t="s">
        <v>4</v>
      </c>
      <c r="B7" s="161"/>
      <c r="C7" s="161"/>
      <c r="D7" s="162"/>
      <c r="E7" s="192" t="s">
        <v>5</v>
      </c>
      <c r="F7" s="192"/>
      <c r="G7" s="162"/>
      <c r="H7" s="192" t="s">
        <v>6</v>
      </c>
      <c r="I7" s="192"/>
      <c r="J7" s="162"/>
      <c r="K7" s="192" t="s">
        <v>7</v>
      </c>
      <c r="L7" s="192"/>
      <c r="M7" s="162"/>
      <c r="N7" s="162"/>
      <c r="O7" s="162"/>
    </row>
    <row r="8" spans="1:18" ht="26.25" customHeight="1">
      <c r="A8" s="163" t="s">
        <v>8</v>
      </c>
      <c r="B8" s="164" t="s">
        <v>9</v>
      </c>
      <c r="C8" s="161"/>
      <c r="D8" s="162"/>
      <c r="E8" s="191" t="s">
        <v>10</v>
      </c>
      <c r="F8" s="163" t="s">
        <v>11</v>
      </c>
      <c r="G8" s="162" t="s">
        <v>12</v>
      </c>
      <c r="H8" s="191" t="s">
        <v>10</v>
      </c>
      <c r="I8" s="163" t="s">
        <v>11</v>
      </c>
      <c r="J8" s="162" t="s">
        <v>12</v>
      </c>
      <c r="K8" s="191" t="s">
        <v>10</v>
      </c>
      <c r="L8" s="163" t="s">
        <v>11</v>
      </c>
      <c r="M8" s="162" t="s">
        <v>12</v>
      </c>
      <c r="N8" s="162"/>
      <c r="O8" s="162"/>
    </row>
    <row r="9" spans="1:18">
      <c r="E9" s="24"/>
      <c r="G9" s="59"/>
      <c r="H9" s="24"/>
      <c r="J9" s="59"/>
      <c r="K9" s="24"/>
      <c r="M9" s="59"/>
    </row>
    <row r="10" spans="1:18" s="39" customFormat="1" ht="12">
      <c r="A10" s="1"/>
      <c r="B10" s="16" t="s">
        <v>13</v>
      </c>
      <c r="C10" s="26"/>
      <c r="D10" s="42"/>
      <c r="E10" s="140"/>
      <c r="F10" s="141"/>
      <c r="G10" s="26">
        <v>17191.54</v>
      </c>
      <c r="H10" s="140"/>
      <c r="I10" s="141"/>
      <c r="J10" s="26">
        <v>17768.5</v>
      </c>
      <c r="K10" s="140"/>
      <c r="L10" s="141"/>
      <c r="M10" s="26">
        <v>17768.5</v>
      </c>
      <c r="R10" s="148"/>
    </row>
    <row r="11" spans="1:18" s="39" customFormat="1" ht="12">
      <c r="A11" s="17"/>
      <c r="B11" s="2"/>
      <c r="C11" s="28"/>
      <c r="D11" s="42"/>
      <c r="E11" s="27"/>
      <c r="F11" s="28"/>
      <c r="G11" s="28"/>
      <c r="H11" s="27"/>
      <c r="I11" s="28"/>
      <c r="J11" s="28"/>
      <c r="K11" s="27"/>
      <c r="L11" s="28"/>
      <c r="M11" s="28"/>
      <c r="R11" s="148"/>
    </row>
    <row r="12" spans="1:18" s="42" customFormat="1" ht="12">
      <c r="A12" s="128">
        <v>401000</v>
      </c>
      <c r="B12" s="18" t="s">
        <v>14</v>
      </c>
      <c r="C12" s="28"/>
      <c r="E12" s="27">
        <v>100</v>
      </c>
      <c r="F12" s="28">
        <v>0</v>
      </c>
      <c r="G12" s="28">
        <v>0</v>
      </c>
      <c r="H12" s="27">
        <v>104</v>
      </c>
      <c r="I12" s="28">
        <v>0</v>
      </c>
      <c r="J12" s="28">
        <v>0</v>
      </c>
      <c r="K12" s="27">
        <v>104</v>
      </c>
      <c r="L12" s="28">
        <v>0</v>
      </c>
      <c r="M12" s="28">
        <v>0</v>
      </c>
      <c r="R12" s="169"/>
    </row>
    <row r="13" spans="1:18" s="42" customFormat="1" ht="12">
      <c r="A13" s="17" t="s">
        <v>15</v>
      </c>
      <c r="B13" s="18" t="s">
        <v>16</v>
      </c>
      <c r="C13" s="32"/>
      <c r="D13" s="167"/>
      <c r="E13" s="31">
        <v>0</v>
      </c>
      <c r="F13" s="32">
        <v>0</v>
      </c>
      <c r="G13" s="149"/>
      <c r="H13" s="31">
        <v>0</v>
      </c>
      <c r="I13" s="32">
        <v>0</v>
      </c>
      <c r="J13" s="149"/>
      <c r="K13" s="31">
        <v>0</v>
      </c>
      <c r="L13" s="32">
        <v>0</v>
      </c>
      <c r="M13" s="149"/>
      <c r="N13" s="170"/>
      <c r="O13" s="170"/>
      <c r="R13" s="169"/>
    </row>
    <row r="14" spans="1:18" s="42" customFormat="1" ht="12">
      <c r="A14" s="17" t="s">
        <v>17</v>
      </c>
      <c r="B14" s="18" t="s">
        <v>18</v>
      </c>
      <c r="C14" s="38"/>
      <c r="E14" s="37">
        <v>25000</v>
      </c>
      <c r="F14" s="38">
        <v>0</v>
      </c>
      <c r="G14" s="110"/>
      <c r="H14" s="37">
        <v>25974</v>
      </c>
      <c r="I14" s="38">
        <v>0</v>
      </c>
      <c r="J14" s="110"/>
      <c r="K14" s="37">
        <v>25974</v>
      </c>
      <c r="L14" s="38">
        <v>0</v>
      </c>
      <c r="M14" s="110"/>
      <c r="R14" s="169"/>
    </row>
    <row r="15" spans="1:18" s="42" customFormat="1" ht="12">
      <c r="A15" s="17" t="s">
        <v>19</v>
      </c>
      <c r="B15" s="18" t="s">
        <v>20</v>
      </c>
      <c r="C15" s="32"/>
      <c r="E15" s="31">
        <v>8000</v>
      </c>
      <c r="F15" s="32">
        <v>0</v>
      </c>
      <c r="G15" s="111"/>
      <c r="H15" s="31">
        <v>8312</v>
      </c>
      <c r="I15" s="32">
        <v>0</v>
      </c>
      <c r="J15" s="111"/>
      <c r="K15" s="31">
        <v>8312</v>
      </c>
      <c r="L15" s="32">
        <v>0</v>
      </c>
      <c r="M15" s="111"/>
      <c r="R15" s="169"/>
    </row>
    <row r="16" spans="1:18" s="42" customFormat="1" ht="12">
      <c r="A16" s="128">
        <v>411000</v>
      </c>
      <c r="B16" s="18" t="s">
        <v>21</v>
      </c>
      <c r="C16" s="32"/>
      <c r="E16" s="31">
        <v>859521.1</v>
      </c>
      <c r="F16" s="32">
        <v>0</v>
      </c>
      <c r="G16" s="111"/>
      <c r="H16" s="31">
        <f>637*1399.87</f>
        <v>891717.19</v>
      </c>
      <c r="I16" s="32">
        <v>0</v>
      </c>
      <c r="J16" s="111"/>
      <c r="K16" s="31">
        <f>642*1399.87</f>
        <v>898716.53999999992</v>
      </c>
      <c r="L16" s="32">
        <v>0</v>
      </c>
      <c r="M16" s="111"/>
      <c r="N16" s="171"/>
      <c r="O16" s="171" t="s">
        <v>22</v>
      </c>
      <c r="R16" s="169"/>
    </row>
    <row r="17" spans="1:18" s="42" customFormat="1" ht="12">
      <c r="A17" s="17" t="s">
        <v>23</v>
      </c>
      <c r="B17" s="18" t="s">
        <v>24</v>
      </c>
      <c r="C17" s="38"/>
      <c r="E17" s="37">
        <v>0</v>
      </c>
      <c r="F17" s="38">
        <v>0</v>
      </c>
      <c r="G17" s="110"/>
      <c r="H17" s="37">
        <v>0</v>
      </c>
      <c r="I17" s="38">
        <v>0</v>
      </c>
      <c r="J17" s="110"/>
      <c r="K17" s="37">
        <v>0</v>
      </c>
      <c r="L17" s="38">
        <v>0</v>
      </c>
      <c r="M17" s="110"/>
      <c r="R17" s="169"/>
    </row>
    <row r="18" spans="1:18" s="42" customFormat="1" ht="12">
      <c r="A18" s="177" t="s">
        <v>25</v>
      </c>
      <c r="B18" s="107" t="s">
        <v>26</v>
      </c>
      <c r="C18" s="178"/>
      <c r="D18" s="179"/>
      <c r="E18" s="180">
        <v>0</v>
      </c>
      <c r="F18" s="178">
        <v>0</v>
      </c>
      <c r="G18" s="181"/>
      <c r="H18" s="180">
        <v>1500000</v>
      </c>
      <c r="I18" s="178">
        <v>0</v>
      </c>
      <c r="J18" s="181"/>
      <c r="K18" s="180">
        <v>1350000</v>
      </c>
      <c r="L18" s="178">
        <v>0</v>
      </c>
      <c r="M18" s="181"/>
      <c r="O18" s="42" t="s">
        <v>27</v>
      </c>
      <c r="R18" s="169"/>
    </row>
    <row r="19" spans="1:18" s="42" customFormat="1" ht="12">
      <c r="A19" s="17" t="s">
        <v>28</v>
      </c>
      <c r="B19" s="18" t="s">
        <v>29</v>
      </c>
      <c r="C19" s="38"/>
      <c r="E19" s="37">
        <v>18000</v>
      </c>
      <c r="F19" s="38">
        <v>0</v>
      </c>
      <c r="G19" s="110"/>
      <c r="H19" s="37">
        <v>18701</v>
      </c>
      <c r="I19" s="38">
        <v>0</v>
      </c>
      <c r="J19" s="110"/>
      <c r="K19" s="37">
        <v>18701</v>
      </c>
      <c r="L19" s="38">
        <v>0</v>
      </c>
      <c r="M19" s="110"/>
      <c r="R19" s="169"/>
    </row>
    <row r="20" spans="1:18" s="42" customFormat="1" ht="12">
      <c r="A20" s="17" t="s">
        <v>30</v>
      </c>
      <c r="B20" s="18" t="s">
        <v>31</v>
      </c>
      <c r="C20" s="32"/>
      <c r="E20" s="31">
        <f>617*250</f>
        <v>154250</v>
      </c>
      <c r="F20" s="32">
        <v>0</v>
      </c>
      <c r="G20" s="111"/>
      <c r="H20" s="31">
        <f>621.04*254.64</f>
        <v>158141.62559999997</v>
      </c>
      <c r="I20" s="32">
        <v>0</v>
      </c>
      <c r="J20" s="111"/>
      <c r="K20" s="31">
        <f>621.04*254.64</f>
        <v>158141.62559999997</v>
      </c>
      <c r="L20" s="32">
        <v>0</v>
      </c>
      <c r="M20" s="111"/>
      <c r="O20" s="42" t="s">
        <v>32</v>
      </c>
      <c r="R20" s="169"/>
    </row>
    <row r="21" spans="1:18" s="42" customFormat="1" ht="12">
      <c r="A21" s="128">
        <v>434000</v>
      </c>
      <c r="B21" s="18" t="s">
        <v>33</v>
      </c>
      <c r="C21" s="32"/>
      <c r="E21" s="31">
        <v>57136</v>
      </c>
      <c r="F21" s="32">
        <v>0</v>
      </c>
      <c r="G21" s="111"/>
      <c r="H21" s="31">
        <f>59*1250</f>
        <v>73750</v>
      </c>
      <c r="I21" s="32">
        <v>0</v>
      </c>
      <c r="J21" s="111"/>
      <c r="K21" s="31">
        <f>59*1250</f>
        <v>73750</v>
      </c>
      <c r="L21" s="32">
        <v>0</v>
      </c>
      <c r="M21" s="111"/>
      <c r="O21" s="42" t="s">
        <v>34</v>
      </c>
      <c r="R21" s="169"/>
    </row>
    <row r="22" spans="1:18" s="42" customFormat="1" ht="12">
      <c r="A22" s="17" t="s">
        <v>35</v>
      </c>
      <c r="B22" s="18" t="s">
        <v>36</v>
      </c>
      <c r="C22" s="32"/>
      <c r="E22" s="31">
        <v>9674.9500000000007</v>
      </c>
      <c r="F22" s="32">
        <v>0</v>
      </c>
      <c r="G22" s="111"/>
      <c r="H22" s="31">
        <v>0</v>
      </c>
      <c r="I22" s="32">
        <v>0</v>
      </c>
      <c r="J22" s="111"/>
      <c r="K22" s="31">
        <v>0</v>
      </c>
      <c r="L22" s="32">
        <v>0</v>
      </c>
      <c r="M22" s="111"/>
      <c r="O22" s="42" t="s">
        <v>37</v>
      </c>
      <c r="R22" s="169"/>
    </row>
    <row r="23" spans="1:18" s="42" customFormat="1" ht="12">
      <c r="A23" s="17" t="s">
        <v>38</v>
      </c>
      <c r="B23" s="18" t="s">
        <v>39</v>
      </c>
      <c r="C23" s="32"/>
      <c r="E23" s="31">
        <v>4415097.57</v>
      </c>
      <c r="F23" s="32">
        <v>0</v>
      </c>
      <c r="G23" s="111"/>
      <c r="H23" s="31">
        <f>644.04*7209.3</f>
        <v>4643077.5719999997</v>
      </c>
      <c r="I23" s="32">
        <v>0</v>
      </c>
      <c r="J23" s="111"/>
      <c r="K23" s="31">
        <f>649.04*7209.3</f>
        <v>4679124.0719999997</v>
      </c>
      <c r="L23" s="32">
        <v>0</v>
      </c>
      <c r="M23" s="111"/>
      <c r="O23" s="42" t="s">
        <v>40</v>
      </c>
      <c r="R23" s="169"/>
    </row>
    <row r="24" spans="1:18" s="42" customFormat="1" ht="12">
      <c r="A24" s="17" t="s">
        <v>41</v>
      </c>
      <c r="B24" s="18" t="s">
        <v>42</v>
      </c>
      <c r="C24" s="38"/>
      <c r="E24" s="37">
        <v>50000</v>
      </c>
      <c r="F24" s="38">
        <v>0</v>
      </c>
      <c r="G24" s="110"/>
      <c r="H24" s="37">
        <v>51948</v>
      </c>
      <c r="I24" s="38">
        <v>0</v>
      </c>
      <c r="J24" s="110"/>
      <c r="K24" s="37">
        <v>51948</v>
      </c>
      <c r="L24" s="38">
        <v>0</v>
      </c>
      <c r="M24" s="110"/>
      <c r="R24" s="169"/>
    </row>
    <row r="25" spans="1:18" s="42" customFormat="1" ht="12">
      <c r="A25" s="17" t="s">
        <v>43</v>
      </c>
      <c r="B25" s="18" t="s">
        <v>44</v>
      </c>
      <c r="C25" s="38"/>
      <c r="E25" s="37">
        <v>90000</v>
      </c>
      <c r="F25" s="38">
        <v>0</v>
      </c>
      <c r="G25" s="110"/>
      <c r="H25" s="37">
        <v>90000</v>
      </c>
      <c r="I25" s="38">
        <v>0</v>
      </c>
      <c r="J25" s="110"/>
      <c r="K25" s="37">
        <v>90000</v>
      </c>
      <c r="L25" s="38">
        <v>0</v>
      </c>
      <c r="M25" s="110"/>
      <c r="R25" s="169"/>
    </row>
    <row r="26" spans="1:18" s="42" customFormat="1" ht="12.75" customHeight="1">
      <c r="A26" s="17" t="s">
        <v>45</v>
      </c>
      <c r="B26" s="18" t="s">
        <v>46</v>
      </c>
      <c r="C26" s="38"/>
      <c r="E26" s="37">
        <v>130000</v>
      </c>
      <c r="F26" s="38">
        <v>0</v>
      </c>
      <c r="G26" s="110"/>
      <c r="H26" s="37">
        <v>120000</v>
      </c>
      <c r="I26" s="38">
        <v>0</v>
      </c>
      <c r="J26" s="110"/>
      <c r="K26" s="37">
        <v>120000</v>
      </c>
      <c r="L26" s="38">
        <v>0</v>
      </c>
      <c r="M26" s="110"/>
      <c r="R26" s="169"/>
    </row>
    <row r="27" spans="1:18" s="42" customFormat="1" ht="12">
      <c r="A27" s="17" t="s">
        <v>47</v>
      </c>
      <c r="B27" s="18" t="s">
        <v>48</v>
      </c>
      <c r="C27" s="32"/>
      <c r="E27" s="31">
        <v>27000</v>
      </c>
      <c r="F27" s="32">
        <v>0</v>
      </c>
      <c r="G27" s="111"/>
      <c r="H27" s="31">
        <v>20000</v>
      </c>
      <c r="I27" s="32">
        <v>0</v>
      </c>
      <c r="J27" s="111"/>
      <c r="K27" s="31">
        <v>20000</v>
      </c>
      <c r="L27" s="32">
        <v>0</v>
      </c>
      <c r="M27" s="111"/>
      <c r="O27" s="42" t="s">
        <v>49</v>
      </c>
      <c r="R27" s="169"/>
    </row>
    <row r="28" spans="1:18" s="42" customFormat="1" ht="12">
      <c r="A28" s="17" t="s">
        <v>50</v>
      </c>
      <c r="B28" s="18" t="s">
        <v>51</v>
      </c>
      <c r="C28" s="32"/>
      <c r="E28" s="31">
        <v>33000</v>
      </c>
      <c r="F28" s="32">
        <v>0</v>
      </c>
      <c r="G28" s="111"/>
      <c r="H28" s="31">
        <v>34286</v>
      </c>
      <c r="I28" s="32">
        <v>0</v>
      </c>
      <c r="J28" s="111"/>
      <c r="K28" s="31">
        <v>34286</v>
      </c>
      <c r="L28" s="32">
        <v>0</v>
      </c>
      <c r="M28" s="111"/>
      <c r="R28" s="169"/>
    </row>
    <row r="29" spans="1:18" s="42" customFormat="1" ht="12">
      <c r="A29" s="17" t="s">
        <v>52</v>
      </c>
      <c r="B29" s="18" t="s">
        <v>53</v>
      </c>
      <c r="C29" s="32"/>
      <c r="E29" s="31">
        <v>0</v>
      </c>
      <c r="F29" s="32">
        <v>0</v>
      </c>
      <c r="G29" s="111"/>
      <c r="H29" s="31">
        <v>0</v>
      </c>
      <c r="I29" s="32">
        <v>0</v>
      </c>
      <c r="J29" s="111"/>
      <c r="K29" s="31">
        <v>0</v>
      </c>
      <c r="L29" s="32">
        <v>0</v>
      </c>
      <c r="M29" s="111"/>
      <c r="R29" s="169"/>
    </row>
    <row r="30" spans="1:18" s="42" customFormat="1" ht="12">
      <c r="A30" s="17" t="s">
        <v>54</v>
      </c>
      <c r="B30" s="18" t="s">
        <v>55</v>
      </c>
      <c r="C30" s="32"/>
      <c r="E30" s="31">
        <v>10000</v>
      </c>
      <c r="F30" s="32">
        <v>0</v>
      </c>
      <c r="G30" s="111"/>
      <c r="H30" s="31">
        <v>10390</v>
      </c>
      <c r="I30" s="32">
        <v>0</v>
      </c>
      <c r="J30" s="111"/>
      <c r="K30" s="31">
        <v>10390</v>
      </c>
      <c r="L30" s="32">
        <v>0</v>
      </c>
      <c r="M30" s="111"/>
      <c r="R30" s="169"/>
    </row>
    <row r="31" spans="1:18" s="42" customFormat="1" ht="12">
      <c r="A31" s="17" t="s">
        <v>56</v>
      </c>
      <c r="B31" s="18" t="s">
        <v>57</v>
      </c>
      <c r="C31" s="32"/>
      <c r="E31" s="31">
        <v>1500</v>
      </c>
      <c r="F31" s="32">
        <v>0</v>
      </c>
      <c r="G31" s="111"/>
      <c r="H31" s="31">
        <v>1558</v>
      </c>
      <c r="I31" s="32">
        <v>0</v>
      </c>
      <c r="J31" s="111"/>
      <c r="K31" s="31">
        <v>1558</v>
      </c>
      <c r="L31" s="32">
        <v>0</v>
      </c>
      <c r="M31" s="111"/>
      <c r="R31" s="169"/>
    </row>
    <row r="32" spans="1:18" s="42" customFormat="1" ht="12">
      <c r="A32" s="17" t="s">
        <v>58</v>
      </c>
      <c r="B32" s="18" t="s">
        <v>59</v>
      </c>
      <c r="C32" s="38"/>
      <c r="E32" s="37">
        <v>3000</v>
      </c>
      <c r="F32" s="38">
        <v>0</v>
      </c>
      <c r="G32" s="110"/>
      <c r="H32" s="37">
        <v>3117</v>
      </c>
      <c r="I32" s="38">
        <v>0</v>
      </c>
      <c r="J32" s="110"/>
      <c r="K32" s="37">
        <v>3117</v>
      </c>
      <c r="L32" s="38">
        <v>0</v>
      </c>
      <c r="M32" s="110"/>
      <c r="R32" s="169"/>
    </row>
    <row r="33" spans="1:18" s="42" customFormat="1" ht="12">
      <c r="A33" s="17" t="s">
        <v>60</v>
      </c>
      <c r="B33" s="18" t="s">
        <v>61</v>
      </c>
      <c r="C33" s="32"/>
      <c r="E33" s="31">
        <v>600</v>
      </c>
      <c r="F33" s="32">
        <v>0</v>
      </c>
      <c r="G33" s="111"/>
      <c r="H33" s="31">
        <v>600</v>
      </c>
      <c r="I33" s="32">
        <v>0</v>
      </c>
      <c r="J33" s="111"/>
      <c r="K33" s="31">
        <v>600</v>
      </c>
      <c r="L33" s="32">
        <v>0</v>
      </c>
      <c r="M33" s="111"/>
      <c r="R33" s="169"/>
    </row>
    <row r="34" spans="1:18" s="42" customFormat="1">
      <c r="A34" s="128">
        <v>950500</v>
      </c>
      <c r="B34" s="18" t="s">
        <v>62</v>
      </c>
      <c r="C34" s="32"/>
      <c r="D34" s="41"/>
      <c r="E34" s="31">
        <v>-462746.96</v>
      </c>
      <c r="F34" s="32">
        <v>0</v>
      </c>
      <c r="G34" s="111">
        <v>462746.96</v>
      </c>
      <c r="H34" s="31">
        <v>-464180.68</v>
      </c>
      <c r="I34" s="32">
        <v>0</v>
      </c>
      <c r="J34" s="111">
        <v>464180.68</v>
      </c>
      <c r="K34" s="31">
        <v>-464180.68</v>
      </c>
      <c r="L34" s="32">
        <v>0</v>
      </c>
      <c r="M34" s="111">
        <v>464180.68</v>
      </c>
      <c r="R34" s="169"/>
    </row>
    <row r="35" spans="1:18" s="42" customFormat="1">
      <c r="A35" s="128">
        <v>950500</v>
      </c>
      <c r="B35" s="19" t="s">
        <v>63</v>
      </c>
      <c r="C35" s="38"/>
      <c r="D35" s="41"/>
      <c r="E35" s="37">
        <v>-20000</v>
      </c>
      <c r="F35" s="38">
        <v>0</v>
      </c>
      <c r="G35" s="121">
        <v>20000</v>
      </c>
      <c r="H35" s="37">
        <v>-13700</v>
      </c>
      <c r="I35" s="38">
        <v>0</v>
      </c>
      <c r="J35" s="121">
        <v>13700</v>
      </c>
      <c r="K35" s="37">
        <v>-13700</v>
      </c>
      <c r="L35" s="38">
        <v>0</v>
      </c>
      <c r="M35" s="121">
        <v>13700</v>
      </c>
      <c r="R35" s="169"/>
    </row>
    <row r="36" spans="1:18" s="41" customFormat="1">
      <c r="A36" s="17"/>
      <c r="B36" s="20" t="s">
        <v>64</v>
      </c>
      <c r="C36" s="26"/>
      <c r="E36" s="115">
        <f>SUM(E12:E35)</f>
        <v>5409132.6600000001</v>
      </c>
      <c r="F36" s="114">
        <v>0</v>
      </c>
      <c r="G36" s="26">
        <f>SUM(G11:G35)</f>
        <v>482746.96</v>
      </c>
      <c r="H36" s="115">
        <f>SUM(H12:H35)</f>
        <v>7173795.7075999994</v>
      </c>
      <c r="I36" s="114">
        <v>0</v>
      </c>
      <c r="J36" s="26">
        <f>SUM(J11:J35)</f>
        <v>477880.68</v>
      </c>
      <c r="K36" s="115">
        <f>SUM(K12:K35)</f>
        <v>7066841.5575999999</v>
      </c>
      <c r="L36" s="114">
        <v>0</v>
      </c>
      <c r="M36" s="26">
        <f>SUM(M11:M35)</f>
        <v>477880.68</v>
      </c>
      <c r="R36" s="104"/>
    </row>
    <row r="37" spans="1:18" s="41" customFormat="1">
      <c r="A37" s="17"/>
      <c r="B37" s="18"/>
      <c r="C37" s="28"/>
      <c r="D37" s="42"/>
      <c r="E37" s="27"/>
      <c r="F37" s="28"/>
      <c r="G37" s="26"/>
      <c r="H37" s="27"/>
      <c r="I37" s="28"/>
      <c r="J37" s="26"/>
      <c r="K37" s="27"/>
      <c r="L37" s="28"/>
      <c r="M37" s="26"/>
      <c r="R37" s="104"/>
    </row>
    <row r="38" spans="1:18" s="41" customFormat="1">
      <c r="A38" s="17"/>
      <c r="B38" s="20" t="s">
        <v>65</v>
      </c>
      <c r="C38" s="26"/>
      <c r="D38" s="42"/>
      <c r="E38" s="25">
        <f>E10+E36</f>
        <v>5409132.6600000001</v>
      </c>
      <c r="F38" s="26"/>
      <c r="G38" s="26">
        <f>G36+G10</f>
        <v>499938.5</v>
      </c>
      <c r="H38" s="25">
        <f>H10+H36</f>
        <v>7173795.7075999994</v>
      </c>
      <c r="I38" s="26"/>
      <c r="J38" s="26">
        <f>J36+J10</f>
        <v>495649.18</v>
      </c>
      <c r="K38" s="25">
        <f>K10+K36</f>
        <v>7066841.5575999999</v>
      </c>
      <c r="L38" s="26"/>
      <c r="M38" s="26">
        <f>M36+M10</f>
        <v>495649.18</v>
      </c>
      <c r="R38" s="104"/>
    </row>
    <row r="39" spans="1:18" s="42" customFormat="1" ht="12">
      <c r="A39" s="17"/>
      <c r="B39" s="18"/>
      <c r="C39" s="28"/>
      <c r="E39" s="27"/>
      <c r="F39" s="28"/>
      <c r="G39" s="28"/>
      <c r="H39" s="27"/>
      <c r="I39" s="28"/>
      <c r="J39" s="28"/>
      <c r="K39" s="27"/>
      <c r="L39" s="28"/>
      <c r="M39" s="28"/>
      <c r="R39" s="169"/>
    </row>
    <row r="40" spans="1:18" s="42" customFormat="1" ht="12">
      <c r="A40" s="17" t="s">
        <v>66</v>
      </c>
      <c r="B40" s="18" t="s">
        <v>67</v>
      </c>
      <c r="C40" s="40"/>
      <c r="E40" s="37"/>
      <c r="F40" s="40">
        <v>86367.61</v>
      </c>
      <c r="G40" s="112"/>
      <c r="H40" s="37"/>
      <c r="I40" s="40">
        <v>88095</v>
      </c>
      <c r="J40" s="112"/>
      <c r="K40" s="37"/>
      <c r="L40" s="40">
        <v>87924</v>
      </c>
      <c r="M40" s="112"/>
      <c r="R40" s="169"/>
    </row>
    <row r="41" spans="1:18" s="42" customFormat="1" ht="12">
      <c r="A41" s="17" t="s">
        <v>68</v>
      </c>
      <c r="B41" s="18" t="s">
        <v>69</v>
      </c>
      <c r="C41" s="40"/>
      <c r="E41" s="37"/>
      <c r="F41" s="40">
        <v>144225.96</v>
      </c>
      <c r="G41" s="112"/>
      <c r="H41" s="37"/>
      <c r="I41" s="40">
        <v>147110</v>
      </c>
      <c r="J41" s="112"/>
      <c r="K41" s="37"/>
      <c r="L41" s="40">
        <v>146819</v>
      </c>
      <c r="M41" s="112"/>
      <c r="R41" s="169"/>
    </row>
    <row r="42" spans="1:18" s="42" customFormat="1" ht="12">
      <c r="A42" s="17" t="s">
        <v>70</v>
      </c>
      <c r="B42" s="18" t="s">
        <v>71</v>
      </c>
      <c r="C42" s="18"/>
      <c r="E42" s="31"/>
      <c r="F42" s="18">
        <v>1802499.95</v>
      </c>
      <c r="G42" s="28"/>
      <c r="H42" s="31"/>
      <c r="I42" s="18">
        <v>1893550</v>
      </c>
      <c r="J42" s="28"/>
      <c r="K42" s="31"/>
      <c r="L42" s="18">
        <v>1904573.41</v>
      </c>
      <c r="M42" s="28"/>
      <c r="R42" s="169"/>
    </row>
    <row r="43" spans="1:18" s="42" customFormat="1" ht="12">
      <c r="A43" s="17" t="s">
        <v>72</v>
      </c>
      <c r="B43" s="18" t="s">
        <v>73</v>
      </c>
      <c r="C43" s="40"/>
      <c r="E43" s="37"/>
      <c r="F43" s="40">
        <v>20000</v>
      </c>
      <c r="G43" s="112"/>
      <c r="H43" s="37"/>
      <c r="I43" s="40">
        <v>20400</v>
      </c>
      <c r="J43" s="112"/>
      <c r="K43" s="37"/>
      <c r="L43" s="40">
        <v>22000</v>
      </c>
      <c r="M43" s="112"/>
      <c r="R43" s="169"/>
    </row>
    <row r="44" spans="1:18" s="42" customFormat="1" ht="12">
      <c r="A44" s="17" t="s">
        <v>74</v>
      </c>
      <c r="B44" s="18" t="s">
        <v>75</v>
      </c>
      <c r="C44" s="40"/>
      <c r="E44" s="37"/>
      <c r="F44" s="40">
        <v>36949.94</v>
      </c>
      <c r="G44" s="112"/>
      <c r="H44" s="37"/>
      <c r="I44" s="40">
        <v>37689</v>
      </c>
      <c r="J44" s="112"/>
      <c r="K44" s="37"/>
      <c r="L44" s="40">
        <v>45460.74</v>
      </c>
      <c r="M44" s="112"/>
      <c r="R44" s="169"/>
    </row>
    <row r="45" spans="1:18" s="42" customFormat="1" ht="12">
      <c r="A45" s="17" t="s">
        <v>76</v>
      </c>
      <c r="B45" s="18" t="s">
        <v>77</v>
      </c>
      <c r="C45" s="40"/>
      <c r="E45" s="37"/>
      <c r="F45" s="40">
        <v>7000</v>
      </c>
      <c r="G45" s="112"/>
      <c r="H45" s="37"/>
      <c r="I45" s="40">
        <v>7140</v>
      </c>
      <c r="J45" s="112"/>
      <c r="K45" s="37"/>
      <c r="L45" s="40">
        <v>56000</v>
      </c>
      <c r="M45" s="112"/>
      <c r="R45" s="169"/>
    </row>
    <row r="46" spans="1:18" s="42" customFormat="1" ht="12">
      <c r="A46" s="128">
        <v>526200</v>
      </c>
      <c r="B46" s="18" t="s">
        <v>78</v>
      </c>
      <c r="C46" s="40"/>
      <c r="E46" s="37"/>
      <c r="F46" s="18">
        <v>59171.55</v>
      </c>
      <c r="G46" s="112"/>
      <c r="H46" s="37"/>
      <c r="I46" s="18">
        <v>60355</v>
      </c>
      <c r="J46" s="112"/>
      <c r="K46" s="37"/>
      <c r="L46" s="18">
        <v>72083.199999999997</v>
      </c>
      <c r="M46" s="112"/>
      <c r="R46" s="169"/>
    </row>
    <row r="47" spans="1:18" s="42" customFormat="1" ht="12">
      <c r="A47" s="17" t="s">
        <v>79</v>
      </c>
      <c r="B47" s="18" t="s">
        <v>80</v>
      </c>
      <c r="C47" s="18"/>
      <c r="E47" s="37"/>
      <c r="F47" s="18">
        <v>0</v>
      </c>
      <c r="G47" s="28"/>
      <c r="H47" s="37"/>
      <c r="I47" s="18">
        <v>0</v>
      </c>
      <c r="J47" s="28"/>
      <c r="K47" s="37"/>
      <c r="L47" s="18">
        <v>0</v>
      </c>
      <c r="M47" s="28"/>
      <c r="R47" s="169"/>
    </row>
    <row r="48" spans="1:18" s="42" customFormat="1" ht="12">
      <c r="A48" s="17" t="s">
        <v>81</v>
      </c>
      <c r="B48" s="18" t="s">
        <v>82</v>
      </c>
      <c r="C48" s="18"/>
      <c r="E48" s="37"/>
      <c r="F48" s="18">
        <v>24126.880000000001</v>
      </c>
      <c r="G48" s="28"/>
      <c r="H48" s="37"/>
      <c r="I48" s="18">
        <v>24609</v>
      </c>
      <c r="J48" s="28"/>
      <c r="K48" s="37"/>
      <c r="L48" s="18">
        <v>28091.7</v>
      </c>
      <c r="M48" s="28"/>
      <c r="R48" s="169"/>
    </row>
    <row r="49" spans="1:18" s="39" customFormat="1" ht="12">
      <c r="A49" s="21">
        <v>529400</v>
      </c>
      <c r="B49" s="2" t="s">
        <v>83</v>
      </c>
      <c r="C49" s="18"/>
      <c r="D49" s="42"/>
      <c r="E49" s="31"/>
      <c r="F49" s="18">
        <v>27290.48</v>
      </c>
      <c r="G49" s="28"/>
      <c r="H49" s="31"/>
      <c r="I49" s="18">
        <v>27836</v>
      </c>
      <c r="J49" s="28"/>
      <c r="K49" s="31"/>
      <c r="L49" s="18">
        <v>27926.89</v>
      </c>
      <c r="M49" s="28"/>
      <c r="R49" s="148"/>
    </row>
    <row r="50" spans="1:18" s="39" customFormat="1" ht="12">
      <c r="A50" s="1" t="s">
        <v>84</v>
      </c>
      <c r="B50" s="2" t="s">
        <v>85</v>
      </c>
      <c r="C50" s="40"/>
      <c r="D50" s="42"/>
      <c r="E50" s="37"/>
      <c r="F50" s="40">
        <v>27399.74</v>
      </c>
      <c r="G50" s="112"/>
      <c r="H50" s="37"/>
      <c r="I50" s="40">
        <v>27948</v>
      </c>
      <c r="J50" s="112"/>
      <c r="K50" s="37"/>
      <c r="L50" s="40">
        <v>29826</v>
      </c>
      <c r="M50" s="112"/>
      <c r="R50" s="148"/>
    </row>
    <row r="51" spans="1:18" s="39" customFormat="1" ht="12">
      <c r="A51" s="1" t="s">
        <v>86</v>
      </c>
      <c r="B51" s="2" t="s">
        <v>87</v>
      </c>
      <c r="C51" s="18"/>
      <c r="D51" s="42"/>
      <c r="E51" s="37"/>
      <c r="F51" s="18">
        <v>50854.33</v>
      </c>
      <c r="G51" s="28"/>
      <c r="H51" s="37"/>
      <c r="I51" s="18">
        <v>51871</v>
      </c>
      <c r="J51" s="28"/>
      <c r="K51" s="37"/>
      <c r="L51" s="18">
        <v>51771.08</v>
      </c>
      <c r="M51" s="28"/>
      <c r="R51" s="148"/>
    </row>
    <row r="52" spans="1:18" s="39" customFormat="1" ht="12">
      <c r="A52" s="1" t="s">
        <v>88</v>
      </c>
      <c r="B52" s="2" t="s">
        <v>89</v>
      </c>
      <c r="C52" s="18"/>
      <c r="D52" s="42"/>
      <c r="E52" s="37"/>
      <c r="F52" s="18">
        <v>54245.98</v>
      </c>
      <c r="G52" s="28"/>
      <c r="H52" s="37"/>
      <c r="I52" s="18">
        <v>55331</v>
      </c>
      <c r="J52" s="28"/>
      <c r="K52" s="37"/>
      <c r="L52" s="18">
        <v>56828.4</v>
      </c>
      <c r="M52" s="28"/>
      <c r="R52" s="148"/>
    </row>
    <row r="53" spans="1:18" s="39" customFormat="1" ht="12">
      <c r="A53" s="1" t="s">
        <v>90</v>
      </c>
      <c r="B53" s="2" t="s">
        <v>91</v>
      </c>
      <c r="C53" s="40"/>
      <c r="D53" s="42"/>
      <c r="E53" s="37"/>
      <c r="F53" s="40">
        <v>121522.07</v>
      </c>
      <c r="G53" s="112"/>
      <c r="H53" s="37"/>
      <c r="I53" s="40">
        <v>138952</v>
      </c>
      <c r="J53" s="112"/>
      <c r="K53" s="37"/>
      <c r="L53" s="40">
        <v>142792.41</v>
      </c>
      <c r="M53" s="112"/>
      <c r="R53" s="148"/>
    </row>
    <row r="54" spans="1:18" s="39" customFormat="1" ht="12">
      <c r="A54" s="1" t="s">
        <v>92</v>
      </c>
      <c r="B54" s="2" t="s">
        <v>93</v>
      </c>
      <c r="C54" s="18"/>
      <c r="D54" s="42"/>
      <c r="E54" s="37"/>
      <c r="F54" s="18">
        <v>361476.64</v>
      </c>
      <c r="G54" s="28"/>
      <c r="H54" s="37"/>
      <c r="I54" s="18">
        <v>378706</v>
      </c>
      <c r="J54" s="28"/>
      <c r="K54" s="37"/>
      <c r="L54" s="18">
        <v>365706.81</v>
      </c>
      <c r="M54" s="28"/>
      <c r="R54" s="148"/>
    </row>
    <row r="55" spans="1:18" s="39" customFormat="1" ht="12">
      <c r="A55" s="1" t="s">
        <v>94</v>
      </c>
      <c r="B55" s="2" t="s">
        <v>95</v>
      </c>
      <c r="C55" s="40"/>
      <c r="D55" s="42"/>
      <c r="E55" s="37"/>
      <c r="F55" s="40">
        <v>109726.53</v>
      </c>
      <c r="G55" s="112"/>
      <c r="H55" s="37"/>
      <c r="I55" s="40">
        <v>111921</v>
      </c>
      <c r="J55" s="112"/>
      <c r="K55" s="37"/>
      <c r="L55" s="40">
        <v>140803.43</v>
      </c>
      <c r="M55" s="112"/>
      <c r="R55" s="148"/>
    </row>
    <row r="56" spans="1:18" s="39" customFormat="1" ht="12">
      <c r="A56" s="1" t="s">
        <v>96</v>
      </c>
      <c r="B56" s="2" t="s">
        <v>97</v>
      </c>
      <c r="C56" s="40"/>
      <c r="D56" s="42"/>
      <c r="E56" s="37"/>
      <c r="F56" s="40">
        <v>20000</v>
      </c>
      <c r="G56" s="112"/>
      <c r="H56" s="37"/>
      <c r="I56" s="40">
        <v>20400</v>
      </c>
      <c r="J56" s="112"/>
      <c r="K56" s="37"/>
      <c r="L56" s="40">
        <v>22000</v>
      </c>
      <c r="M56" s="112"/>
      <c r="R56" s="148"/>
    </row>
    <row r="57" spans="1:18" s="39" customFormat="1" ht="12">
      <c r="A57" s="1" t="s">
        <v>98</v>
      </c>
      <c r="B57" s="2" t="s">
        <v>99</v>
      </c>
      <c r="C57" s="40"/>
      <c r="D57" s="42"/>
      <c r="E57" s="37"/>
      <c r="F57" s="40">
        <v>16000</v>
      </c>
      <c r="G57" s="112"/>
      <c r="H57" s="37"/>
      <c r="I57" s="40">
        <v>16320</v>
      </c>
      <c r="J57" s="112"/>
      <c r="K57" s="37"/>
      <c r="L57" s="40">
        <v>15000</v>
      </c>
      <c r="M57" s="112"/>
      <c r="R57" s="148"/>
    </row>
    <row r="58" spans="1:18" s="39" customFormat="1">
      <c r="A58" s="1" t="s">
        <v>100</v>
      </c>
      <c r="B58" s="2" t="s">
        <v>101</v>
      </c>
      <c r="C58" s="40"/>
      <c r="D58" s="41"/>
      <c r="E58" s="37"/>
      <c r="F58" s="40">
        <v>1750</v>
      </c>
      <c r="G58" s="112"/>
      <c r="H58" s="37"/>
      <c r="I58" s="40">
        <v>1785</v>
      </c>
      <c r="J58" s="112"/>
      <c r="K58" s="37"/>
      <c r="L58" s="40">
        <v>1750</v>
      </c>
      <c r="M58" s="112"/>
      <c r="R58" s="148"/>
    </row>
    <row r="59" spans="1:18" s="39" customFormat="1">
      <c r="A59" s="1" t="s">
        <v>102</v>
      </c>
      <c r="B59" s="2" t="s">
        <v>103</v>
      </c>
      <c r="C59" s="40"/>
      <c r="D59" s="41"/>
      <c r="E59" s="37"/>
      <c r="F59" s="40">
        <v>1750</v>
      </c>
      <c r="G59" s="112"/>
      <c r="H59" s="37"/>
      <c r="I59" s="40">
        <v>1785</v>
      </c>
      <c r="J59" s="112"/>
      <c r="K59" s="37"/>
      <c r="L59" s="40">
        <v>1750</v>
      </c>
      <c r="M59" s="112"/>
      <c r="R59" s="148"/>
    </row>
    <row r="60" spans="1:18">
      <c r="A60" s="17"/>
      <c r="B60" s="20" t="s">
        <v>104</v>
      </c>
      <c r="C60" s="34"/>
      <c r="E60" s="117"/>
      <c r="F60" s="116">
        <f>SUM(F40:F59)</f>
        <v>2972357.6599999997</v>
      </c>
      <c r="G60" s="28">
        <f>SUM(G40:G59)</f>
        <v>0</v>
      </c>
      <c r="H60" s="117"/>
      <c r="I60" s="116">
        <f>SUM(I40:I59)</f>
        <v>3111803</v>
      </c>
      <c r="J60" s="28">
        <f>SUM(J40:J59)</f>
        <v>0</v>
      </c>
      <c r="K60" s="117"/>
      <c r="L60" s="116">
        <f>SUM(L40:L59)</f>
        <v>3219107.0700000012</v>
      </c>
      <c r="M60" s="28">
        <f>SUM(M40:M59)</f>
        <v>0</v>
      </c>
      <c r="O60">
        <v>3170740.29</v>
      </c>
    </row>
    <row r="61" spans="1:18">
      <c r="A61" s="17"/>
      <c r="B61" s="18"/>
      <c r="C61" s="28"/>
      <c r="E61" s="27"/>
      <c r="F61" s="28"/>
      <c r="G61" s="28"/>
      <c r="H61" s="27"/>
      <c r="I61" s="28"/>
      <c r="J61" s="28"/>
      <c r="K61" s="27"/>
      <c r="L61" s="28"/>
      <c r="M61" s="28"/>
    </row>
    <row r="62" spans="1:18">
      <c r="A62" s="1" t="s">
        <v>105</v>
      </c>
      <c r="B62" s="2" t="s">
        <v>106</v>
      </c>
      <c r="C62" s="18"/>
      <c r="D62" s="92"/>
      <c r="E62" s="113"/>
      <c r="F62" s="18">
        <v>688601.33</v>
      </c>
      <c r="G62" s="123">
        <v>0</v>
      </c>
      <c r="H62" s="113"/>
      <c r="I62" s="18">
        <v>748913</v>
      </c>
      <c r="J62" s="123">
        <v>0</v>
      </c>
      <c r="K62" s="113"/>
      <c r="L62" s="18">
        <v>757809.83</v>
      </c>
      <c r="M62" s="123">
        <v>0</v>
      </c>
      <c r="N62" s="28"/>
      <c r="O62" s="28">
        <v>754458.13</v>
      </c>
    </row>
    <row r="63" spans="1:18">
      <c r="A63" s="17"/>
      <c r="B63" s="20" t="s">
        <v>107</v>
      </c>
      <c r="C63" s="34"/>
      <c r="E63" s="117"/>
      <c r="F63" s="116">
        <f>SUM(F62:F62)</f>
        <v>688601.33</v>
      </c>
      <c r="G63" s="28">
        <f>G62</f>
        <v>0</v>
      </c>
      <c r="H63" s="117"/>
      <c r="I63" s="116">
        <f>SUM(I62:I62)</f>
        <v>748913</v>
      </c>
      <c r="J63" s="28">
        <f>J62</f>
        <v>0</v>
      </c>
      <c r="K63" s="117"/>
      <c r="L63" s="116">
        <f>SUM(L62:L62)</f>
        <v>757809.83</v>
      </c>
      <c r="M63" s="28">
        <f>M62</f>
        <v>0</v>
      </c>
      <c r="N63" s="168"/>
      <c r="O63" s="168">
        <f>O60+O62</f>
        <v>3925198.42</v>
      </c>
    </row>
    <row r="64" spans="1:18">
      <c r="A64" s="17"/>
      <c r="B64" s="18"/>
      <c r="C64" s="28"/>
      <c r="E64" s="27"/>
      <c r="F64" s="28"/>
      <c r="G64" s="123"/>
      <c r="H64" s="27"/>
      <c r="I64" s="28">
        <v>64482.42</v>
      </c>
      <c r="J64" s="123"/>
      <c r="K64" s="27"/>
      <c r="L64" s="28"/>
      <c r="M64" s="123"/>
      <c r="O64" t="s">
        <v>108</v>
      </c>
    </row>
    <row r="65" spans="1:20">
      <c r="A65" s="17"/>
      <c r="B65" s="20" t="s">
        <v>109</v>
      </c>
      <c r="C65" s="26"/>
      <c r="E65" s="115"/>
      <c r="F65" s="114">
        <f>F63+F60</f>
        <v>3660958.9899999998</v>
      </c>
      <c r="G65" s="143"/>
      <c r="H65" s="115"/>
      <c r="I65" s="114">
        <f>I63+I60+I64</f>
        <v>3925198.42</v>
      </c>
      <c r="J65" s="143"/>
      <c r="K65" s="115"/>
      <c r="L65" s="114">
        <f>L63+L60+L64</f>
        <v>3976916.9000000013</v>
      </c>
      <c r="M65" s="143"/>
      <c r="N65" s="150"/>
      <c r="O65" s="150"/>
      <c r="T65" s="145"/>
    </row>
    <row r="66" spans="1:20">
      <c r="A66" s="17"/>
      <c r="B66" s="18"/>
      <c r="C66" s="28"/>
      <c r="E66" s="27"/>
      <c r="F66" s="28"/>
      <c r="G66" s="28"/>
      <c r="H66" s="27"/>
      <c r="I66" s="28"/>
      <c r="J66" s="28"/>
      <c r="K66" s="27"/>
      <c r="L66" s="28"/>
      <c r="M66" s="28"/>
    </row>
    <row r="67" spans="1:20">
      <c r="A67" s="1" t="s">
        <v>110</v>
      </c>
      <c r="B67" s="2" t="s">
        <v>111</v>
      </c>
      <c r="C67" s="38"/>
      <c r="E67" s="37"/>
      <c r="F67" s="38">
        <v>1000</v>
      </c>
      <c r="G67" s="110"/>
      <c r="H67" s="37"/>
      <c r="I67" s="38">
        <v>1020</v>
      </c>
      <c r="J67" s="110"/>
      <c r="K67" s="37"/>
      <c r="L67" s="38">
        <v>1400</v>
      </c>
      <c r="M67" s="110"/>
    </row>
    <row r="68" spans="1:20">
      <c r="A68" s="1" t="s">
        <v>112</v>
      </c>
      <c r="B68" s="2" t="s">
        <v>113</v>
      </c>
      <c r="C68" s="32"/>
      <c r="E68" s="37"/>
      <c r="F68" s="32">
        <v>13400</v>
      </c>
      <c r="G68" s="111"/>
      <c r="H68" s="37"/>
      <c r="I68" s="32">
        <v>13802</v>
      </c>
      <c r="J68" s="111"/>
      <c r="K68" s="37"/>
      <c r="L68" s="32">
        <v>17585</v>
      </c>
      <c r="M68" s="111"/>
    </row>
    <row r="69" spans="1:20">
      <c r="A69" s="1" t="s">
        <v>114</v>
      </c>
      <c r="B69" s="2" t="s">
        <v>115</v>
      </c>
      <c r="C69" s="38"/>
      <c r="E69" s="37"/>
      <c r="F69" s="38">
        <v>1200</v>
      </c>
      <c r="G69" s="110"/>
      <c r="H69" s="37"/>
      <c r="I69" s="38">
        <v>1200</v>
      </c>
      <c r="J69" s="110"/>
      <c r="K69" s="37"/>
      <c r="L69" s="38">
        <v>1025</v>
      </c>
      <c r="M69" s="110"/>
    </row>
    <row r="70" spans="1:20">
      <c r="A70" s="1" t="s">
        <v>116</v>
      </c>
      <c r="B70" s="2" t="s">
        <v>117</v>
      </c>
      <c r="C70" s="32"/>
      <c r="E70" s="37"/>
      <c r="F70" s="32">
        <v>6500</v>
      </c>
      <c r="G70" s="111"/>
      <c r="H70" s="37"/>
      <c r="I70" s="32">
        <v>6750</v>
      </c>
      <c r="J70" s="111"/>
      <c r="K70" s="37"/>
      <c r="L70" s="32">
        <v>7040</v>
      </c>
      <c r="M70" s="111"/>
    </row>
    <row r="71" spans="1:20">
      <c r="A71" s="1" t="s">
        <v>118</v>
      </c>
      <c r="B71" s="2" t="s">
        <v>119</v>
      </c>
      <c r="C71" s="38"/>
      <c r="E71" s="37"/>
      <c r="F71" s="38">
        <v>8400</v>
      </c>
      <c r="G71" s="110"/>
      <c r="H71" s="37"/>
      <c r="I71" s="38">
        <v>8727</v>
      </c>
      <c r="J71" s="110"/>
      <c r="K71" s="37"/>
      <c r="L71" s="38">
        <v>8280</v>
      </c>
      <c r="M71" s="110"/>
    </row>
    <row r="72" spans="1:20">
      <c r="A72" s="1" t="s">
        <v>120</v>
      </c>
      <c r="B72" s="2" t="s">
        <v>121</v>
      </c>
      <c r="C72" s="32"/>
      <c r="E72" s="37"/>
      <c r="F72" s="32">
        <v>32000</v>
      </c>
      <c r="G72" s="111"/>
      <c r="H72" s="37"/>
      <c r="I72" s="32">
        <v>33247</v>
      </c>
      <c r="J72" s="111"/>
      <c r="K72" s="37"/>
      <c r="L72" s="32">
        <v>33205</v>
      </c>
      <c r="M72" s="111"/>
    </row>
    <row r="73" spans="1:20">
      <c r="A73" s="1" t="s">
        <v>122</v>
      </c>
      <c r="B73" s="2" t="s">
        <v>123</v>
      </c>
      <c r="C73" s="38"/>
      <c r="E73" s="37"/>
      <c r="F73" s="32">
        <v>5000</v>
      </c>
      <c r="G73" s="110"/>
      <c r="H73" s="37"/>
      <c r="I73" s="32">
        <v>5195</v>
      </c>
      <c r="J73" s="110"/>
      <c r="K73" s="37"/>
      <c r="L73" s="32">
        <v>5000</v>
      </c>
      <c r="M73" s="110"/>
    </row>
    <row r="74" spans="1:20">
      <c r="A74" s="1" t="s">
        <v>124</v>
      </c>
      <c r="B74" s="2" t="s">
        <v>125</v>
      </c>
      <c r="C74" s="38"/>
      <c r="E74" s="37"/>
      <c r="F74" s="38">
        <v>2000</v>
      </c>
      <c r="G74" s="110"/>
      <c r="H74" s="37"/>
      <c r="I74" s="38">
        <v>2040</v>
      </c>
      <c r="J74" s="110"/>
      <c r="K74" s="37"/>
      <c r="L74" s="38">
        <v>1200</v>
      </c>
      <c r="M74" s="110"/>
    </row>
    <row r="75" spans="1:20">
      <c r="A75" s="1" t="s">
        <v>126</v>
      </c>
      <c r="B75" s="2" t="s">
        <v>127</v>
      </c>
      <c r="C75" s="32"/>
      <c r="E75" s="37"/>
      <c r="F75" s="32">
        <v>139000</v>
      </c>
      <c r="G75" s="111"/>
      <c r="H75" s="37"/>
      <c r="I75" s="32">
        <v>139000</v>
      </c>
      <c r="J75" s="111"/>
      <c r="K75" s="37"/>
      <c r="L75" s="32">
        <v>139000</v>
      </c>
      <c r="M75" s="111"/>
      <c r="N75" s="150"/>
      <c r="O75" s="150"/>
    </row>
    <row r="76" spans="1:20">
      <c r="A76" s="1" t="s">
        <v>128</v>
      </c>
      <c r="B76" s="2" t="s">
        <v>129</v>
      </c>
      <c r="C76" s="38"/>
      <c r="E76" s="37"/>
      <c r="F76" s="38">
        <v>1000</v>
      </c>
      <c r="G76" s="110"/>
      <c r="H76" s="37"/>
      <c r="I76" s="38">
        <v>1000</v>
      </c>
      <c r="J76" s="110"/>
      <c r="K76" s="37"/>
      <c r="L76" s="38">
        <v>1550</v>
      </c>
      <c r="M76" s="110"/>
    </row>
    <row r="77" spans="1:20">
      <c r="A77" s="1" t="s">
        <v>130</v>
      </c>
      <c r="B77" s="2" t="s">
        <v>131</v>
      </c>
      <c r="C77" s="38"/>
      <c r="E77" s="37"/>
      <c r="F77" s="38">
        <v>8800</v>
      </c>
      <c r="G77" s="110"/>
      <c r="H77" s="37"/>
      <c r="I77" s="38">
        <v>8976</v>
      </c>
      <c r="J77" s="110"/>
      <c r="K77" s="37"/>
      <c r="L77" s="38">
        <v>7800</v>
      </c>
      <c r="M77" s="110"/>
    </row>
    <row r="78" spans="1:20">
      <c r="A78" s="1" t="s">
        <v>132</v>
      </c>
      <c r="B78" s="2" t="s">
        <v>133</v>
      </c>
      <c r="C78" s="32"/>
      <c r="E78" s="31"/>
      <c r="F78" s="32">
        <v>15500</v>
      </c>
      <c r="G78" s="111"/>
      <c r="H78" s="31"/>
      <c r="I78" s="32">
        <v>15810</v>
      </c>
      <c r="J78" s="111"/>
      <c r="K78" s="31"/>
      <c r="L78" s="32">
        <v>17274</v>
      </c>
      <c r="M78" s="111"/>
    </row>
    <row r="79" spans="1:20">
      <c r="A79" s="1" t="s">
        <v>134</v>
      </c>
      <c r="B79" s="2" t="s">
        <v>135</v>
      </c>
      <c r="C79" s="32"/>
      <c r="E79" s="37"/>
      <c r="F79" s="32">
        <v>68100</v>
      </c>
      <c r="G79" s="111"/>
      <c r="H79" s="37"/>
      <c r="I79" s="32">
        <v>70753</v>
      </c>
      <c r="J79" s="111"/>
      <c r="K79" s="37"/>
      <c r="L79" s="32">
        <v>70752</v>
      </c>
      <c r="M79" s="111"/>
    </row>
    <row r="80" spans="1:20">
      <c r="A80" s="1" t="s">
        <v>136</v>
      </c>
      <c r="B80" s="2" t="s">
        <v>137</v>
      </c>
      <c r="C80" s="32"/>
      <c r="E80" s="31"/>
      <c r="F80" s="32">
        <v>6000</v>
      </c>
      <c r="G80" s="111"/>
      <c r="H80" s="31"/>
      <c r="I80" s="32">
        <v>6234</v>
      </c>
      <c r="J80" s="111"/>
      <c r="K80" s="31"/>
      <c r="L80" s="32">
        <v>5550</v>
      </c>
      <c r="M80" s="111"/>
    </row>
    <row r="81" spans="1:15">
      <c r="A81" s="1" t="s">
        <v>138</v>
      </c>
      <c r="B81" s="2" t="s">
        <v>139</v>
      </c>
      <c r="C81" s="38"/>
      <c r="E81" s="37"/>
      <c r="F81" s="38">
        <v>1000</v>
      </c>
      <c r="G81" s="110"/>
      <c r="H81" s="37"/>
      <c r="I81" s="38">
        <v>1020</v>
      </c>
      <c r="J81" s="110"/>
      <c r="K81" s="37"/>
      <c r="L81" s="38">
        <v>1000</v>
      </c>
      <c r="M81" s="110"/>
    </row>
    <row r="82" spans="1:15">
      <c r="A82" s="1" t="s">
        <v>140</v>
      </c>
      <c r="B82" s="2" t="s">
        <v>141</v>
      </c>
      <c r="C82" s="38"/>
      <c r="E82" s="37"/>
      <c r="F82" s="38">
        <v>21950</v>
      </c>
      <c r="G82" s="110"/>
      <c r="H82" s="37"/>
      <c r="I82" s="38">
        <v>22389</v>
      </c>
      <c r="J82" s="110"/>
      <c r="K82" s="37"/>
      <c r="L82" s="38">
        <v>21000</v>
      </c>
      <c r="M82" s="110"/>
    </row>
    <row r="83" spans="1:15">
      <c r="A83" s="1" t="s">
        <v>142</v>
      </c>
      <c r="B83" s="2" t="s">
        <v>143</v>
      </c>
      <c r="C83" s="32"/>
      <c r="E83" s="37"/>
      <c r="F83" s="32">
        <v>44000</v>
      </c>
      <c r="G83" s="111"/>
      <c r="H83" s="37"/>
      <c r="I83" s="32">
        <v>44880</v>
      </c>
      <c r="J83" s="111"/>
      <c r="K83" s="37"/>
      <c r="L83" s="32">
        <v>44880</v>
      </c>
      <c r="M83" s="111"/>
    </row>
    <row r="84" spans="1:15">
      <c r="A84" s="1" t="s">
        <v>144</v>
      </c>
      <c r="B84" s="2" t="s">
        <v>145</v>
      </c>
      <c r="C84" s="32"/>
      <c r="E84" s="37"/>
      <c r="F84" s="32">
        <v>12000</v>
      </c>
      <c r="G84" s="111"/>
      <c r="H84" s="37"/>
      <c r="I84" s="32">
        <v>12240</v>
      </c>
      <c r="J84" s="111"/>
      <c r="K84" s="37"/>
      <c r="L84" s="32">
        <v>11860</v>
      </c>
      <c r="M84" s="111"/>
    </row>
    <row r="85" spans="1:15">
      <c r="A85" s="1" t="s">
        <v>146</v>
      </c>
      <c r="B85" s="2" t="s">
        <v>147</v>
      </c>
      <c r="C85" s="32"/>
      <c r="E85" s="37"/>
      <c r="F85" s="32">
        <v>13990</v>
      </c>
      <c r="G85" s="111"/>
      <c r="H85" s="37"/>
      <c r="I85" s="32">
        <v>14270</v>
      </c>
      <c r="J85" s="111"/>
      <c r="K85" s="37"/>
      <c r="L85" s="32">
        <v>16775</v>
      </c>
      <c r="M85" s="111"/>
    </row>
    <row r="86" spans="1:15">
      <c r="A86" s="1" t="s">
        <v>148</v>
      </c>
      <c r="B86" s="2" t="s">
        <v>149</v>
      </c>
      <c r="C86" s="38"/>
      <c r="E86" s="37"/>
      <c r="F86" s="38">
        <v>500</v>
      </c>
      <c r="G86" s="110"/>
      <c r="H86" s="37"/>
      <c r="I86" s="38">
        <v>510</v>
      </c>
      <c r="J86" s="110"/>
      <c r="K86" s="37"/>
      <c r="L86" s="38">
        <v>510</v>
      </c>
      <c r="M86" s="110"/>
    </row>
    <row r="87" spans="1:15">
      <c r="A87" s="1" t="s">
        <v>150</v>
      </c>
      <c r="B87" s="2" t="s">
        <v>151</v>
      </c>
      <c r="C87" s="32"/>
      <c r="E87" s="37"/>
      <c r="F87" s="32">
        <v>37020</v>
      </c>
      <c r="G87" s="111"/>
      <c r="H87" s="37"/>
      <c r="I87" s="32">
        <v>37760</v>
      </c>
      <c r="J87" s="111"/>
      <c r="K87" s="37"/>
      <c r="L87" s="32">
        <v>33990</v>
      </c>
      <c r="M87" s="111"/>
    </row>
    <row r="88" spans="1:15">
      <c r="A88" s="17" t="s">
        <v>152</v>
      </c>
      <c r="B88" s="18" t="s">
        <v>153</v>
      </c>
      <c r="C88" s="38"/>
      <c r="E88" s="37"/>
      <c r="F88" s="38">
        <v>31500</v>
      </c>
      <c r="G88" s="110"/>
      <c r="H88" s="37"/>
      <c r="I88" s="38">
        <v>32130</v>
      </c>
      <c r="J88" s="110"/>
      <c r="K88" s="37"/>
      <c r="L88" s="38">
        <v>21500</v>
      </c>
      <c r="M88" s="110"/>
    </row>
    <row r="89" spans="1:15">
      <c r="A89" s="1" t="s">
        <v>154</v>
      </c>
      <c r="B89" s="2" t="s">
        <v>155</v>
      </c>
      <c r="C89" s="38"/>
      <c r="E89" s="37"/>
      <c r="F89" s="38">
        <v>7600</v>
      </c>
      <c r="G89" s="110"/>
      <c r="H89" s="37"/>
      <c r="I89" s="38">
        <v>7752</v>
      </c>
      <c r="J89" s="110"/>
      <c r="K89" s="37"/>
      <c r="L89" s="38">
        <v>8350</v>
      </c>
      <c r="M89" s="110"/>
    </row>
    <row r="90" spans="1:15">
      <c r="A90" s="1" t="s">
        <v>156</v>
      </c>
      <c r="B90" s="2" t="s">
        <v>157</v>
      </c>
      <c r="C90" s="38"/>
      <c r="E90" s="37"/>
      <c r="F90" s="38">
        <v>500</v>
      </c>
      <c r="G90" s="110"/>
      <c r="H90" s="37"/>
      <c r="I90" s="38">
        <v>510</v>
      </c>
      <c r="J90" s="110"/>
      <c r="K90" s="37"/>
      <c r="L90" s="38">
        <v>500</v>
      </c>
      <c r="M90" s="110"/>
    </row>
    <row r="91" spans="1:15">
      <c r="A91" s="1" t="s">
        <v>158</v>
      </c>
      <c r="B91" s="2" t="s">
        <v>159</v>
      </c>
      <c r="C91" s="38"/>
      <c r="E91" s="88"/>
      <c r="F91" s="89">
        <v>0</v>
      </c>
      <c r="G91" s="89">
        <v>140000</v>
      </c>
      <c r="H91" s="88"/>
      <c r="I91" s="89">
        <v>0</v>
      </c>
      <c r="J91" s="89">
        <v>145000</v>
      </c>
      <c r="K91" s="88"/>
      <c r="L91" s="89">
        <v>0</v>
      </c>
      <c r="M91" s="89">
        <v>145000</v>
      </c>
    </row>
    <row r="92" spans="1:15">
      <c r="A92" s="177" t="s">
        <v>158</v>
      </c>
      <c r="B92" s="107" t="s">
        <v>160</v>
      </c>
      <c r="C92" s="186"/>
      <c r="D92" s="184"/>
      <c r="E92" s="188"/>
      <c r="F92" s="189"/>
      <c r="G92" s="189"/>
      <c r="H92" s="188"/>
      <c r="I92" s="189">
        <v>344000</v>
      </c>
      <c r="J92" s="189"/>
      <c r="K92" s="188"/>
      <c r="L92" s="189">
        <v>309439</v>
      </c>
      <c r="M92" s="189"/>
      <c r="N92" s="184"/>
      <c r="O92" s="184"/>
    </row>
    <row r="93" spans="1:15">
      <c r="A93" s="1" t="s">
        <v>158</v>
      </c>
      <c r="B93" s="2" t="s">
        <v>161</v>
      </c>
      <c r="C93" s="38"/>
      <c r="E93" s="88"/>
      <c r="F93" s="89">
        <v>31000</v>
      </c>
      <c r="G93" s="89"/>
      <c r="H93" s="88"/>
      <c r="I93" s="89">
        <v>0</v>
      </c>
      <c r="J93" s="89"/>
      <c r="K93" s="88"/>
      <c r="L93" s="89">
        <v>0</v>
      </c>
      <c r="M93" s="89"/>
    </row>
    <row r="94" spans="1:15">
      <c r="A94" s="1" t="s">
        <v>162</v>
      </c>
      <c r="B94" s="2" t="s">
        <v>163</v>
      </c>
      <c r="C94" s="38"/>
      <c r="E94" s="88"/>
      <c r="F94" s="90">
        <v>0</v>
      </c>
      <c r="G94" s="124">
        <v>322170</v>
      </c>
      <c r="H94" s="88"/>
      <c r="I94" s="90">
        <v>0</v>
      </c>
      <c r="J94" s="124">
        <v>318901</v>
      </c>
      <c r="K94" s="88"/>
      <c r="L94" s="90">
        <v>0</v>
      </c>
      <c r="M94" s="124">
        <v>318901</v>
      </c>
    </row>
    <row r="95" spans="1:15">
      <c r="A95" s="17" t="s">
        <v>164</v>
      </c>
      <c r="B95" s="18" t="s">
        <v>165</v>
      </c>
      <c r="C95" s="32"/>
      <c r="E95" s="31"/>
      <c r="F95" s="32">
        <v>587740.47</v>
      </c>
      <c r="G95" s="125"/>
      <c r="H95" s="31"/>
      <c r="I95" s="32">
        <v>620780.21</v>
      </c>
      <c r="J95" s="125"/>
      <c r="K95" s="31"/>
      <c r="L95" s="32">
        <v>620780.21</v>
      </c>
      <c r="M95" s="125"/>
      <c r="N95" s="150"/>
      <c r="O95" s="150"/>
    </row>
    <row r="96" spans="1:15">
      <c r="A96" s="17"/>
      <c r="B96" s="20" t="s">
        <v>166</v>
      </c>
      <c r="C96" s="26"/>
      <c r="E96" s="115"/>
      <c r="F96" s="114">
        <f>SUM(F67:F95)</f>
        <v>1096700.47</v>
      </c>
      <c r="G96" s="26">
        <f>SUM(G67:G95)</f>
        <v>462170</v>
      </c>
      <c r="H96" s="115"/>
      <c r="I96" s="114">
        <f>SUM(I67:I95)</f>
        <v>1451995.21</v>
      </c>
      <c r="J96" s="26">
        <f>SUM(J67:J95)</f>
        <v>463901</v>
      </c>
      <c r="K96" s="115"/>
      <c r="L96" s="114">
        <f>SUM(L67:L95)</f>
        <v>1407245.21</v>
      </c>
      <c r="M96" s="26">
        <f>SUM(M67:M95)</f>
        <v>463901</v>
      </c>
    </row>
    <row r="97" spans="1:18" s="41" customFormat="1">
      <c r="A97" s="1"/>
      <c r="B97" s="2"/>
      <c r="C97" s="28"/>
      <c r="E97" s="27"/>
      <c r="F97" s="28"/>
      <c r="G97" s="28"/>
      <c r="H97" s="27"/>
      <c r="I97" s="28"/>
      <c r="J97" s="28"/>
      <c r="K97" s="27"/>
      <c r="L97" s="28"/>
      <c r="M97" s="28"/>
      <c r="R97" s="104"/>
    </row>
    <row r="98" spans="1:18">
      <c r="A98" s="1" t="s">
        <v>167</v>
      </c>
      <c r="B98" s="2" t="s">
        <v>168</v>
      </c>
      <c r="C98" s="32"/>
      <c r="E98" s="37"/>
      <c r="F98" s="32">
        <v>700</v>
      </c>
      <c r="G98" s="111"/>
      <c r="H98" s="37"/>
      <c r="I98" s="32">
        <v>714</v>
      </c>
      <c r="J98" s="111"/>
      <c r="K98" s="37"/>
      <c r="L98" s="32">
        <v>1500</v>
      </c>
      <c r="M98" s="111"/>
    </row>
    <row r="99" spans="1:18">
      <c r="A99" s="1" t="s">
        <v>169</v>
      </c>
      <c r="B99" s="2" t="s">
        <v>170</v>
      </c>
      <c r="C99" s="32"/>
      <c r="E99" s="37"/>
      <c r="F99" s="32">
        <v>11300</v>
      </c>
      <c r="G99" s="111"/>
      <c r="H99" s="37"/>
      <c r="I99" s="32">
        <v>11526</v>
      </c>
      <c r="J99" s="111"/>
      <c r="K99" s="37"/>
      <c r="L99" s="32">
        <v>11500</v>
      </c>
      <c r="M99" s="111"/>
    </row>
    <row r="100" spans="1:18">
      <c r="A100" s="1" t="s">
        <v>171</v>
      </c>
      <c r="B100" s="2" t="s">
        <v>172</v>
      </c>
      <c r="C100" s="32"/>
      <c r="E100" s="37"/>
      <c r="F100" s="32">
        <v>25000</v>
      </c>
      <c r="G100" s="111"/>
      <c r="H100" s="37"/>
      <c r="I100" s="32">
        <v>25974</v>
      </c>
      <c r="J100" s="111"/>
      <c r="K100" s="37"/>
      <c r="L100" s="32">
        <v>18000</v>
      </c>
      <c r="M100" s="111"/>
    </row>
    <row r="101" spans="1:18">
      <c r="A101" s="1" t="s">
        <v>173</v>
      </c>
      <c r="B101" s="2" t="s">
        <v>174</v>
      </c>
      <c r="C101" s="32"/>
      <c r="E101" s="31"/>
      <c r="F101" s="32">
        <v>3000</v>
      </c>
      <c r="G101" s="111"/>
      <c r="H101" s="31"/>
      <c r="I101" s="32">
        <v>3060</v>
      </c>
      <c r="J101" s="111"/>
      <c r="K101" s="31"/>
      <c r="L101" s="32">
        <v>3060</v>
      </c>
      <c r="M101" s="111"/>
    </row>
    <row r="102" spans="1:18">
      <c r="A102" s="1" t="s">
        <v>175</v>
      </c>
      <c r="B102" s="2" t="s">
        <v>176</v>
      </c>
      <c r="C102" s="32"/>
      <c r="E102" s="31"/>
      <c r="F102" s="32">
        <v>9775</v>
      </c>
      <c r="G102" s="111"/>
      <c r="H102" s="31"/>
      <c r="I102" s="32">
        <v>9971</v>
      </c>
      <c r="J102" s="111"/>
      <c r="K102" s="31"/>
      <c r="L102" s="32">
        <v>9650</v>
      </c>
      <c r="M102" s="111"/>
    </row>
    <row r="103" spans="1:18">
      <c r="A103" s="1" t="s">
        <v>177</v>
      </c>
      <c r="B103" s="2" t="s">
        <v>178</v>
      </c>
      <c r="C103" s="32"/>
      <c r="E103" s="37"/>
      <c r="F103" s="32">
        <v>1100</v>
      </c>
      <c r="G103" s="111"/>
      <c r="H103" s="37"/>
      <c r="I103" s="32">
        <v>1122</v>
      </c>
      <c r="J103" s="111"/>
      <c r="K103" s="37"/>
      <c r="L103" s="32">
        <v>1125</v>
      </c>
      <c r="M103" s="111"/>
    </row>
    <row r="104" spans="1:18">
      <c r="A104" s="1" t="s">
        <v>179</v>
      </c>
      <c r="B104" s="2" t="s">
        <v>180</v>
      </c>
      <c r="C104" s="32"/>
      <c r="E104" s="37"/>
      <c r="F104" s="32">
        <v>20700</v>
      </c>
      <c r="G104" s="111"/>
      <c r="H104" s="37"/>
      <c r="I104" s="32">
        <v>21114</v>
      </c>
      <c r="J104" s="111"/>
      <c r="K104" s="37"/>
      <c r="L104" s="32">
        <v>20000</v>
      </c>
      <c r="M104" s="111"/>
    </row>
    <row r="105" spans="1:18">
      <c r="A105" s="1" t="s">
        <v>181</v>
      </c>
      <c r="B105" s="2" t="s">
        <v>182</v>
      </c>
      <c r="C105" s="32"/>
      <c r="E105" s="31"/>
      <c r="F105" s="32">
        <v>80350</v>
      </c>
      <c r="G105" s="111"/>
      <c r="H105" s="31"/>
      <c r="I105" s="32">
        <v>83481</v>
      </c>
      <c r="J105" s="111"/>
      <c r="K105" s="31"/>
      <c r="L105" s="32">
        <v>96425</v>
      </c>
      <c r="M105" s="111"/>
      <c r="N105" s="150"/>
      <c r="O105" s="150"/>
    </row>
    <row r="106" spans="1:18">
      <c r="A106" s="1" t="s">
        <v>183</v>
      </c>
      <c r="B106" s="2" t="s">
        <v>184</v>
      </c>
      <c r="C106" s="32"/>
      <c r="E106" s="31"/>
      <c r="F106" s="32">
        <v>34100</v>
      </c>
      <c r="G106" s="111"/>
      <c r="H106" s="31"/>
      <c r="I106" s="32">
        <v>35429</v>
      </c>
      <c r="J106" s="111"/>
      <c r="K106" s="31"/>
      <c r="L106" s="32">
        <v>27500</v>
      </c>
      <c r="M106" s="111"/>
    </row>
    <row r="107" spans="1:18">
      <c r="A107" s="1" t="s">
        <v>185</v>
      </c>
      <c r="B107" s="2" t="s">
        <v>186</v>
      </c>
      <c r="C107" s="38"/>
      <c r="E107" s="37"/>
      <c r="F107" s="38">
        <v>15900</v>
      </c>
      <c r="G107" s="110"/>
      <c r="H107" s="37"/>
      <c r="I107" s="38">
        <v>16519</v>
      </c>
      <c r="J107" s="110"/>
      <c r="K107" s="37"/>
      <c r="L107" s="38">
        <v>11200</v>
      </c>
      <c r="M107" s="110"/>
    </row>
    <row r="108" spans="1:18">
      <c r="A108" s="1" t="s">
        <v>187</v>
      </c>
      <c r="B108" s="2" t="s">
        <v>188</v>
      </c>
      <c r="C108" s="32"/>
      <c r="E108" s="37"/>
      <c r="F108" s="32">
        <v>27125</v>
      </c>
      <c r="G108" s="111"/>
      <c r="H108" s="37"/>
      <c r="I108" s="32">
        <v>28182</v>
      </c>
      <c r="J108" s="111"/>
      <c r="K108" s="37"/>
      <c r="L108" s="32">
        <v>28500</v>
      </c>
      <c r="M108" s="111"/>
    </row>
    <row r="109" spans="1:18">
      <c r="A109" s="1" t="s">
        <v>189</v>
      </c>
      <c r="B109" s="2" t="s">
        <v>190</v>
      </c>
      <c r="C109" s="32"/>
      <c r="E109" s="37"/>
      <c r="F109" s="32">
        <v>4500</v>
      </c>
      <c r="G109" s="111"/>
      <c r="H109" s="37"/>
      <c r="I109" s="32">
        <v>4675</v>
      </c>
      <c r="J109" s="111"/>
      <c r="K109" s="37"/>
      <c r="L109" s="32">
        <v>3225</v>
      </c>
      <c r="M109" s="111"/>
    </row>
    <row r="110" spans="1:18">
      <c r="A110" s="1" t="s">
        <v>191</v>
      </c>
      <c r="B110" s="2" t="s">
        <v>192</v>
      </c>
      <c r="C110" s="32"/>
      <c r="E110" s="37"/>
      <c r="F110" s="32">
        <v>500</v>
      </c>
      <c r="G110" s="111"/>
      <c r="H110" s="37"/>
      <c r="I110" s="32">
        <v>519</v>
      </c>
      <c r="J110" s="111"/>
      <c r="K110" s="37"/>
      <c r="L110" s="32">
        <v>500</v>
      </c>
      <c r="M110" s="111"/>
    </row>
    <row r="111" spans="1:18">
      <c r="A111" s="1" t="s">
        <v>193</v>
      </c>
      <c r="B111" s="2" t="s">
        <v>194</v>
      </c>
      <c r="C111" s="32"/>
      <c r="E111" s="37"/>
      <c r="F111" s="32">
        <v>18100</v>
      </c>
      <c r="G111" s="111"/>
      <c r="H111" s="37"/>
      <c r="I111" s="32">
        <v>18462</v>
      </c>
      <c r="J111" s="111"/>
      <c r="K111" s="37"/>
      <c r="L111" s="32">
        <v>20800</v>
      </c>
      <c r="M111" s="111"/>
    </row>
    <row r="112" spans="1:18">
      <c r="A112" s="1" t="s">
        <v>195</v>
      </c>
      <c r="B112" s="2" t="s">
        <v>196</v>
      </c>
      <c r="C112" s="38"/>
      <c r="E112" s="37"/>
      <c r="F112" s="38">
        <v>2500</v>
      </c>
      <c r="G112" s="110"/>
      <c r="H112" s="37"/>
      <c r="I112" s="38">
        <v>2550</v>
      </c>
      <c r="J112" s="110"/>
      <c r="K112" s="37"/>
      <c r="L112" s="38">
        <v>2500</v>
      </c>
      <c r="M112" s="110"/>
    </row>
    <row r="113" spans="1:15">
      <c r="A113" s="1" t="s">
        <v>197</v>
      </c>
      <c r="B113" s="2" t="s">
        <v>198</v>
      </c>
      <c r="C113" s="38"/>
      <c r="E113" s="37"/>
      <c r="F113" s="38">
        <v>2000</v>
      </c>
      <c r="G113" s="110"/>
      <c r="H113" s="37"/>
      <c r="I113" s="38">
        <v>2040</v>
      </c>
      <c r="J113" s="110"/>
      <c r="K113" s="37"/>
      <c r="L113" s="38">
        <v>500</v>
      </c>
      <c r="M113" s="110"/>
    </row>
    <row r="114" spans="1:15">
      <c r="A114" s="1" t="s">
        <v>199</v>
      </c>
      <c r="B114" s="2" t="s">
        <v>200</v>
      </c>
      <c r="C114" s="38"/>
      <c r="E114" s="37"/>
      <c r="F114" s="38">
        <v>150</v>
      </c>
      <c r="G114" s="121"/>
      <c r="H114" s="37"/>
      <c r="I114" s="38">
        <v>153</v>
      </c>
      <c r="J114" s="121"/>
      <c r="K114" s="37"/>
      <c r="L114" s="38">
        <v>500</v>
      </c>
      <c r="M114" s="121"/>
    </row>
    <row r="115" spans="1:15">
      <c r="A115" s="17"/>
      <c r="B115" s="20" t="s">
        <v>201</v>
      </c>
      <c r="C115" s="26"/>
      <c r="E115" s="115"/>
      <c r="F115" s="114">
        <f>SUM(F98:F114)</f>
        <v>256800</v>
      </c>
      <c r="G115" s="26">
        <f>SUM(G98:G114)</f>
        <v>0</v>
      </c>
      <c r="H115" s="115"/>
      <c r="I115" s="114">
        <f>SUM(I98:I114)</f>
        <v>265491</v>
      </c>
      <c r="J115" s="26">
        <f>SUM(J98:J114)</f>
        <v>0</v>
      </c>
      <c r="K115" s="115"/>
      <c r="L115" s="114">
        <f>SUM(L98:L114)</f>
        <v>256485</v>
      </c>
      <c r="M115" s="26">
        <f>SUM(M98:M114)</f>
        <v>0</v>
      </c>
    </row>
    <row r="116" spans="1:15">
      <c r="A116" s="17"/>
      <c r="B116" s="18"/>
      <c r="C116" s="28"/>
      <c r="E116" s="27"/>
      <c r="F116" s="28"/>
      <c r="G116" s="28"/>
      <c r="H116" s="27"/>
      <c r="I116" s="28"/>
      <c r="J116" s="28"/>
      <c r="K116" s="27"/>
      <c r="L116" s="28"/>
      <c r="M116" s="28"/>
    </row>
    <row r="117" spans="1:15">
      <c r="A117" s="133">
        <v>918000</v>
      </c>
      <c r="B117" s="2" t="s">
        <v>202</v>
      </c>
      <c r="C117" s="30"/>
      <c r="E117" s="113"/>
      <c r="F117" s="38">
        <v>0</v>
      </c>
      <c r="G117" s="138"/>
      <c r="H117" s="113"/>
      <c r="I117" s="38">
        <v>0</v>
      </c>
      <c r="J117" s="138"/>
      <c r="K117" s="113"/>
      <c r="L117" s="38">
        <v>0</v>
      </c>
      <c r="M117" s="138"/>
    </row>
    <row r="118" spans="1:15">
      <c r="A118" s="1" t="s">
        <v>203</v>
      </c>
      <c r="B118" s="2" t="s">
        <v>204</v>
      </c>
      <c r="C118" s="30"/>
      <c r="E118" s="113"/>
      <c r="F118" s="38">
        <v>0</v>
      </c>
      <c r="G118" s="138"/>
      <c r="H118" s="113"/>
      <c r="I118" s="38">
        <v>0</v>
      </c>
      <c r="J118" s="138"/>
      <c r="K118" s="113"/>
      <c r="L118" s="38">
        <v>0</v>
      </c>
      <c r="M118" s="138"/>
    </row>
    <row r="119" spans="1:15">
      <c r="A119" s="182">
        <v>930000</v>
      </c>
      <c r="B119" s="107" t="s">
        <v>205</v>
      </c>
      <c r="C119" s="183"/>
      <c r="D119" s="184"/>
      <c r="E119" s="185"/>
      <c r="F119" s="186">
        <v>50000</v>
      </c>
      <c r="G119" s="187">
        <v>0</v>
      </c>
      <c r="H119" s="185"/>
      <c r="I119" s="186">
        <v>1100000</v>
      </c>
      <c r="J119" s="187">
        <v>0</v>
      </c>
      <c r="K119" s="185"/>
      <c r="L119" s="186">
        <v>1475000</v>
      </c>
      <c r="M119" s="187">
        <v>0</v>
      </c>
      <c r="O119" t="s">
        <v>206</v>
      </c>
    </row>
    <row r="120" spans="1:15">
      <c r="A120" s="21">
        <v>930000</v>
      </c>
      <c r="B120" s="2" t="s">
        <v>207</v>
      </c>
      <c r="C120" s="30"/>
      <c r="E120" s="113"/>
      <c r="F120" s="38"/>
      <c r="G120" s="138"/>
      <c r="H120" s="113"/>
      <c r="I120" s="38"/>
      <c r="J120" s="138"/>
      <c r="K120" s="113"/>
      <c r="L120" s="38"/>
      <c r="M120" s="138"/>
    </row>
    <row r="121" spans="1:15">
      <c r="A121" s="1" t="s">
        <v>208</v>
      </c>
      <c r="B121" s="2" t="s">
        <v>209</v>
      </c>
      <c r="C121" s="30"/>
      <c r="E121" s="113"/>
      <c r="F121" s="38">
        <v>0</v>
      </c>
      <c r="G121" s="138"/>
      <c r="H121" s="113"/>
      <c r="I121" s="38">
        <v>0</v>
      </c>
      <c r="J121" s="138"/>
      <c r="K121" s="113"/>
      <c r="L121" s="38">
        <v>0</v>
      </c>
      <c r="M121" s="138"/>
    </row>
    <row r="122" spans="1:15">
      <c r="A122" s="17"/>
      <c r="B122" s="20" t="s">
        <v>210</v>
      </c>
      <c r="C122" s="26"/>
      <c r="E122" s="115"/>
      <c r="F122" s="26">
        <f>SUM(F117:F121)</f>
        <v>50000</v>
      </c>
      <c r="G122" s="26">
        <f>SUM(G117:G121)</f>
        <v>0</v>
      </c>
      <c r="H122" s="115"/>
      <c r="I122" s="26">
        <f>SUM(I117:I121)</f>
        <v>1100000</v>
      </c>
      <c r="J122" s="26">
        <f>SUM(J117:J121)</f>
        <v>0</v>
      </c>
      <c r="K122" s="115"/>
      <c r="L122" s="26">
        <f>SUM(L117:L121)</f>
        <v>1475000</v>
      </c>
      <c r="M122" s="26">
        <f>SUM(M117:M121)</f>
        <v>0</v>
      </c>
    </row>
    <row r="123" spans="1:15">
      <c r="C123" s="28"/>
      <c r="E123" s="25"/>
      <c r="F123" s="26"/>
      <c r="G123" s="26"/>
      <c r="H123" s="25"/>
      <c r="I123" s="26"/>
      <c r="J123" s="26"/>
      <c r="K123" s="25"/>
      <c r="L123" s="26"/>
      <c r="M123" s="26"/>
    </row>
    <row r="124" spans="1:15">
      <c r="B124" s="16" t="s">
        <v>211</v>
      </c>
      <c r="C124" s="26"/>
      <c r="E124" s="142"/>
      <c r="F124" s="114">
        <f>F65+F96++F115+F122</f>
        <v>5064459.46</v>
      </c>
      <c r="G124" s="114">
        <f>G65+G96++G115+G122</f>
        <v>462170</v>
      </c>
      <c r="H124" s="142"/>
      <c r="I124" s="114">
        <f>I65+I96++I115+I122</f>
        <v>6742684.6299999999</v>
      </c>
      <c r="J124" s="114">
        <f>J65+J96++J115+J122</f>
        <v>463901</v>
      </c>
      <c r="K124" s="142"/>
      <c r="L124" s="114">
        <f>L65+L96++L115+L122</f>
        <v>7115647.1100000013</v>
      </c>
      <c r="M124" s="114">
        <f>M65+M96++M115+M122</f>
        <v>463901</v>
      </c>
    </row>
    <row r="125" spans="1:15">
      <c r="C125" s="28"/>
      <c r="E125" s="27"/>
      <c r="F125" s="28"/>
      <c r="G125" s="28">
        <f>G38-G124-G35</f>
        <v>17768.5</v>
      </c>
      <c r="H125" s="27"/>
      <c r="I125" s="28"/>
      <c r="J125" s="28">
        <f>J38-J124-J35</f>
        <v>18048.179999999993</v>
      </c>
      <c r="K125" s="27"/>
      <c r="L125" s="28"/>
      <c r="M125" s="28">
        <f>M38-M124-M35</f>
        <v>18048.179999999993</v>
      </c>
    </row>
    <row r="126" spans="1:15">
      <c r="B126" s="16"/>
      <c r="C126" s="26"/>
      <c r="E126" s="25" t="s">
        <v>212</v>
      </c>
      <c r="F126" s="26">
        <v>300000</v>
      </c>
      <c r="G126" s="28"/>
      <c r="H126" s="25" t="s">
        <v>212</v>
      </c>
      <c r="I126" s="26">
        <v>400000</v>
      </c>
      <c r="J126" s="28"/>
      <c r="K126" s="25" t="s">
        <v>212</v>
      </c>
      <c r="L126" s="26">
        <v>0</v>
      </c>
      <c r="M126" s="28"/>
      <c r="O126" t="s">
        <v>213</v>
      </c>
    </row>
    <row r="127" spans="1:15" ht="17">
      <c r="A127" s="194" t="s">
        <v>214</v>
      </c>
      <c r="B127" s="195"/>
      <c r="C127" s="36"/>
      <c r="E127" s="107"/>
      <c r="F127" s="190">
        <f>E36-F124-F126</f>
        <v>44673.200000000186</v>
      </c>
      <c r="G127" s="139"/>
      <c r="H127" s="107"/>
      <c r="I127" s="190">
        <f>H36-I124-I126</f>
        <v>31111.077599999495</v>
      </c>
      <c r="J127" s="139"/>
      <c r="K127" s="107"/>
      <c r="L127" s="190">
        <f>K36-L124-L126</f>
        <v>-48805.552400001325</v>
      </c>
      <c r="M127" s="139"/>
    </row>
    <row r="128" spans="1:15">
      <c r="E128" s="18"/>
      <c r="F128" s="109"/>
      <c r="G128" s="109"/>
      <c r="H128" s="18"/>
      <c r="I128" s="109"/>
      <c r="J128" s="109"/>
      <c r="K128" s="18"/>
      <c r="L128" s="109"/>
      <c r="M128" s="109"/>
    </row>
    <row r="129" spans="1:13">
      <c r="A129" s="172"/>
      <c r="B129" s="72"/>
      <c r="C129" s="52"/>
      <c r="E129" s="59"/>
      <c r="F129" s="59"/>
      <c r="G129" s="59"/>
      <c r="H129" s="59"/>
      <c r="I129" s="59"/>
      <c r="J129" s="59"/>
      <c r="K129" s="59"/>
      <c r="L129" s="59"/>
      <c r="M129" s="59"/>
    </row>
    <row r="130" spans="1:13">
      <c r="A130" s="172"/>
      <c r="B130" s="72"/>
      <c r="C130" s="52"/>
      <c r="E130" s="193" t="s">
        <v>215</v>
      </c>
      <c r="F130" s="193"/>
      <c r="G130" s="155"/>
      <c r="H130" s="193" t="s">
        <v>215</v>
      </c>
      <c r="I130" s="193"/>
      <c r="J130" s="155"/>
      <c r="K130" s="193" t="s">
        <v>215</v>
      </c>
      <c r="L130" s="193"/>
      <c r="M130" s="155"/>
    </row>
    <row r="131" spans="1:13">
      <c r="A131" s="172"/>
      <c r="B131" s="72"/>
      <c r="C131" s="52"/>
      <c r="E131" s="155" t="s">
        <v>216</v>
      </c>
      <c r="F131" s="165">
        <v>350000</v>
      </c>
      <c r="G131" s="155"/>
      <c r="H131" s="155" t="s">
        <v>216</v>
      </c>
      <c r="I131" s="165">
        <v>350000</v>
      </c>
      <c r="J131" s="155"/>
      <c r="K131" s="155" t="s">
        <v>216</v>
      </c>
      <c r="L131" s="165">
        <v>350000</v>
      </c>
      <c r="M131" s="155"/>
    </row>
    <row r="132" spans="1:13">
      <c r="A132" s="172"/>
      <c r="B132" s="174"/>
      <c r="C132" s="53"/>
      <c r="E132" s="155" t="s">
        <v>217</v>
      </c>
      <c r="F132" s="166">
        <v>300000</v>
      </c>
      <c r="H132" s="155" t="s">
        <v>217</v>
      </c>
      <c r="I132" s="166">
        <v>300000</v>
      </c>
      <c r="K132" s="155" t="s">
        <v>217</v>
      </c>
      <c r="L132" s="166">
        <v>300000</v>
      </c>
    </row>
    <row r="133" spans="1:13">
      <c r="A133" s="172"/>
      <c r="B133" s="173"/>
      <c r="C133" s="49"/>
      <c r="E133" s="49"/>
      <c r="F133" s="165">
        <f>SUM(F131:F132)</f>
        <v>650000</v>
      </c>
      <c r="H133" s="49"/>
      <c r="I133" s="165">
        <f>SUM(I131:I132)</f>
        <v>650000</v>
      </c>
      <c r="K133" s="49"/>
      <c r="L133" s="165">
        <f>SUM(L131:L132)</f>
        <v>650000</v>
      </c>
    </row>
    <row r="134" spans="1:13">
      <c r="A134" s="172"/>
      <c r="B134" s="152"/>
      <c r="C134" s="46"/>
      <c r="E134" s="46"/>
      <c r="F134" s="155"/>
      <c r="G134" s="155"/>
      <c r="H134" s="46"/>
      <c r="I134" s="155"/>
      <c r="J134" s="155"/>
      <c r="K134" s="46"/>
      <c r="L134" s="155"/>
      <c r="M134" s="155"/>
    </row>
    <row r="135" spans="1:13">
      <c r="A135" s="172"/>
      <c r="B135" s="72"/>
      <c r="C135" s="49"/>
      <c r="E135" s="49"/>
      <c r="F135" s="155"/>
      <c r="G135" s="155"/>
      <c r="H135" s="49"/>
      <c r="I135" s="155"/>
      <c r="J135" s="155"/>
      <c r="K135" s="49"/>
      <c r="L135" s="155"/>
      <c r="M135" s="155"/>
    </row>
    <row r="136" spans="1:13">
      <c r="A136" s="60"/>
      <c r="B136" s="72"/>
      <c r="C136" s="49"/>
      <c r="E136" s="49"/>
      <c r="F136" s="155"/>
      <c r="G136" s="155"/>
      <c r="H136" s="49"/>
      <c r="I136" s="155"/>
      <c r="J136" s="155"/>
      <c r="K136" s="49"/>
      <c r="L136" s="155"/>
      <c r="M136" s="155"/>
    </row>
    <row r="137" spans="1:13">
      <c r="A137" s="60"/>
      <c r="B137" s="72"/>
      <c r="C137" s="49"/>
      <c r="E137" s="49"/>
      <c r="F137" s="155"/>
      <c r="G137" s="155"/>
      <c r="H137" s="49"/>
      <c r="I137" s="155"/>
      <c r="J137" s="155"/>
      <c r="K137" s="49"/>
      <c r="L137" s="155"/>
      <c r="M137" s="155"/>
    </row>
    <row r="138" spans="1:13" ht="15" hidden="1" customHeight="1">
      <c r="A138" s="60"/>
      <c r="B138" s="72"/>
      <c r="C138" s="49"/>
      <c r="E138" s="49"/>
      <c r="F138" s="155"/>
      <c r="G138" s="155"/>
      <c r="H138" s="49"/>
      <c r="I138" s="155"/>
      <c r="J138" s="155"/>
      <c r="K138" s="49"/>
      <c r="L138" s="155"/>
      <c r="M138" s="155"/>
    </row>
    <row r="139" spans="1:13" ht="15" hidden="1" customHeight="1">
      <c r="A139" s="60"/>
      <c r="B139" s="72"/>
      <c r="C139" s="49"/>
      <c r="E139" s="49"/>
      <c r="F139" s="155"/>
      <c r="G139" s="155"/>
      <c r="H139" s="49"/>
      <c r="I139" s="155"/>
      <c r="J139" s="155"/>
      <c r="K139" s="49"/>
      <c r="L139" s="155"/>
      <c r="M139" s="155"/>
    </row>
    <row r="140" spans="1:13">
      <c r="A140" s="60"/>
      <c r="B140" s="72"/>
      <c r="C140" s="49"/>
      <c r="E140" s="49"/>
      <c r="F140" s="155"/>
      <c r="G140" s="155"/>
      <c r="H140" s="49"/>
      <c r="I140" s="155"/>
      <c r="J140" s="155"/>
      <c r="K140" s="49"/>
      <c r="L140" s="155"/>
      <c r="M140" s="155"/>
    </row>
    <row r="141" spans="1:13">
      <c r="A141" s="60"/>
      <c r="B141" s="173"/>
      <c r="C141" s="49"/>
      <c r="E141" s="49"/>
      <c r="F141" s="155"/>
      <c r="G141" s="155"/>
      <c r="H141" s="49"/>
      <c r="I141" s="155"/>
      <c r="J141" s="155"/>
      <c r="K141" s="49"/>
      <c r="L141" s="155"/>
      <c r="M141" s="155"/>
    </row>
    <row r="142" spans="1:13" ht="15">
      <c r="A142" s="60"/>
      <c r="B142" s="72"/>
      <c r="C142" s="49"/>
      <c r="E142" s="52"/>
      <c r="F142" s="156"/>
      <c r="G142" s="156"/>
      <c r="H142" s="52"/>
      <c r="I142" s="156"/>
      <c r="J142" s="156"/>
      <c r="K142" s="52"/>
      <c r="L142" s="156"/>
      <c r="M142" s="156"/>
    </row>
    <row r="143" spans="1:13">
      <c r="A143" s="60"/>
      <c r="B143" s="72"/>
      <c r="C143" s="49"/>
      <c r="E143" s="157"/>
      <c r="F143" s="158"/>
      <c r="G143" s="158"/>
      <c r="H143" s="157"/>
      <c r="I143" s="158"/>
      <c r="J143" s="158"/>
      <c r="K143" s="157"/>
      <c r="L143" s="158"/>
      <c r="M143" s="158"/>
    </row>
    <row r="144" spans="1:13">
      <c r="A144" s="60"/>
      <c r="B144" s="72"/>
      <c r="C144" s="49"/>
      <c r="E144" s="49"/>
      <c r="F144" s="144"/>
      <c r="G144" s="144"/>
      <c r="H144" s="49"/>
      <c r="I144" s="144"/>
      <c r="J144" s="144"/>
      <c r="K144" s="49"/>
      <c r="L144" s="144"/>
      <c r="M144" s="144"/>
    </row>
    <row r="145" spans="1:13">
      <c r="A145" s="60"/>
      <c r="B145" s="175"/>
      <c r="C145" s="54"/>
      <c r="E145" s="54"/>
      <c r="F145" s="144"/>
      <c r="G145" s="144"/>
      <c r="H145" s="54"/>
      <c r="I145" s="144"/>
      <c r="J145" s="144"/>
      <c r="K145" s="54"/>
      <c r="L145" s="144"/>
      <c r="M145" s="144"/>
    </row>
    <row r="146" spans="1:13" ht="15.75" hidden="1" customHeight="1" thickBot="1">
      <c r="A146" s="60"/>
      <c r="B146" s="173"/>
      <c r="C146" s="46"/>
      <c r="E146" s="46"/>
      <c r="F146" s="98"/>
      <c r="G146" s="98"/>
      <c r="H146" s="46"/>
      <c r="I146" s="98"/>
      <c r="J146" s="98"/>
      <c r="K146" s="46"/>
      <c r="L146" s="98"/>
      <c r="M146" s="98"/>
    </row>
    <row r="147" spans="1:13" ht="15.75" hidden="1" customHeight="1" thickBot="1">
      <c r="A147" s="60"/>
      <c r="B147" s="173"/>
      <c r="C147" s="54"/>
      <c r="E147" s="54"/>
      <c r="F147" s="98"/>
      <c r="G147" s="98"/>
      <c r="H147" s="54"/>
      <c r="I147" s="98"/>
      <c r="J147" s="98"/>
      <c r="K147" s="54"/>
      <c r="L147" s="98"/>
      <c r="M147" s="98"/>
    </row>
    <row r="148" spans="1:13" ht="15.75" hidden="1" customHeight="1" thickBot="1">
      <c r="A148" s="60"/>
      <c r="B148" s="173"/>
      <c r="C148" s="54"/>
      <c r="E148" s="54"/>
      <c r="F148" s="98"/>
      <c r="G148" s="98"/>
      <c r="H148" s="54"/>
      <c r="I148" s="98"/>
      <c r="J148" s="98"/>
      <c r="K148" s="54"/>
      <c r="L148" s="98"/>
      <c r="M148" s="98"/>
    </row>
    <row r="149" spans="1:13" ht="15.75" hidden="1" customHeight="1" thickBot="1">
      <c r="A149" s="60"/>
      <c r="B149" s="72"/>
      <c r="C149" s="54"/>
      <c r="E149" s="54"/>
      <c r="F149" s="98"/>
      <c r="G149" s="98"/>
      <c r="H149" s="54"/>
      <c r="I149" s="98"/>
      <c r="J149" s="98"/>
      <c r="K149" s="54"/>
      <c r="L149" s="98"/>
      <c r="M149" s="98"/>
    </row>
    <row r="150" spans="1:13">
      <c r="A150" s="60"/>
      <c r="B150" s="72"/>
      <c r="C150" s="54"/>
      <c r="E150" s="54"/>
      <c r="F150" s="98"/>
      <c r="G150" s="98"/>
      <c r="H150" s="54"/>
      <c r="I150" s="98"/>
      <c r="J150" s="98"/>
      <c r="K150" s="54"/>
      <c r="L150" s="98"/>
      <c r="M150" s="98"/>
    </row>
    <row r="151" spans="1:13">
      <c r="A151" s="60"/>
      <c r="B151" s="72"/>
      <c r="C151" s="54"/>
      <c r="E151" s="54"/>
      <c r="F151" s="144"/>
      <c r="G151" s="144"/>
      <c r="H151" s="54"/>
      <c r="I151" s="144"/>
      <c r="J151" s="144"/>
      <c r="K151" s="54"/>
      <c r="L151" s="144"/>
      <c r="M151" s="144"/>
    </row>
    <row r="152" spans="1:13" ht="15">
      <c r="A152" s="60"/>
      <c r="B152" s="173"/>
      <c r="C152" s="47"/>
      <c r="E152" s="47"/>
      <c r="F152" s="159"/>
      <c r="G152" s="159"/>
      <c r="H152" s="47"/>
      <c r="I152" s="159"/>
      <c r="J152" s="159"/>
      <c r="K152" s="47"/>
      <c r="L152" s="159"/>
      <c r="M152" s="159"/>
    </row>
    <row r="153" spans="1:13">
      <c r="A153" s="60"/>
      <c r="B153" s="176"/>
      <c r="C153" s="54"/>
      <c r="E153" s="54"/>
      <c r="F153" s="155"/>
      <c r="G153" s="155"/>
      <c r="H153" s="54"/>
      <c r="I153" s="155"/>
      <c r="J153" s="155"/>
      <c r="K153" s="54"/>
      <c r="L153" s="155"/>
      <c r="M153" s="155"/>
    </row>
    <row r="154" spans="1:13" ht="15" hidden="1" customHeight="1">
      <c r="A154" s="60"/>
      <c r="B154" s="72"/>
      <c r="C154" s="54"/>
      <c r="E154" s="54"/>
      <c r="F154" s="155"/>
      <c r="G154" s="155"/>
      <c r="H154" s="54"/>
      <c r="I154" s="155"/>
      <c r="J154" s="155"/>
      <c r="K154" s="54"/>
      <c r="L154" s="155"/>
      <c r="M154" s="155"/>
    </row>
    <row r="155" spans="1:13" ht="15" hidden="1" customHeight="1">
      <c r="A155" s="60"/>
      <c r="B155" s="54"/>
      <c r="C155" s="54"/>
      <c r="E155" s="54"/>
      <c r="F155" s="155"/>
      <c r="G155" s="155"/>
      <c r="H155" s="54"/>
      <c r="I155" s="155"/>
      <c r="J155" s="155"/>
      <c r="K155" s="54"/>
      <c r="L155" s="155"/>
      <c r="M155" s="155"/>
    </row>
    <row r="156" spans="1:13" ht="15" hidden="1" customHeight="1">
      <c r="A156" s="60"/>
      <c r="B156" s="152"/>
      <c r="C156" s="47"/>
      <c r="E156" s="47"/>
      <c r="F156" s="155"/>
      <c r="G156" s="155"/>
      <c r="H156" s="47"/>
      <c r="I156" s="155"/>
      <c r="J156" s="155"/>
      <c r="K156" s="47"/>
      <c r="L156" s="155"/>
      <c r="M156" s="155"/>
    </row>
    <row r="157" spans="1:13" ht="15" hidden="1" customHeight="1">
      <c r="A157" s="60"/>
      <c r="B157" s="176"/>
      <c r="C157" s="54"/>
      <c r="E157" s="54"/>
      <c r="F157" s="155"/>
      <c r="G157" s="155"/>
      <c r="H157" s="54"/>
      <c r="I157" s="155"/>
      <c r="J157" s="155"/>
      <c r="K157" s="54"/>
      <c r="L157" s="155"/>
      <c r="M157" s="155"/>
    </row>
    <row r="158" spans="1:13" ht="15" hidden="1" customHeight="1">
      <c r="A158" s="60"/>
      <c r="B158" s="72"/>
      <c r="C158" s="54"/>
      <c r="E158" s="54"/>
      <c r="F158" s="155"/>
      <c r="G158" s="155"/>
      <c r="H158" s="54"/>
      <c r="I158" s="155"/>
      <c r="J158" s="155"/>
      <c r="K158" s="54"/>
      <c r="L158" s="155"/>
      <c r="M158" s="155"/>
    </row>
    <row r="159" spans="1:13">
      <c r="A159" s="60"/>
      <c r="B159" s="59"/>
      <c r="C159" s="54"/>
      <c r="E159" s="28"/>
      <c r="F159" s="155"/>
      <c r="G159" s="155"/>
      <c r="H159" s="28"/>
      <c r="I159" s="155"/>
      <c r="J159" s="155"/>
      <c r="K159" s="28"/>
      <c r="L159" s="155"/>
      <c r="M159" s="155"/>
    </row>
    <row r="160" spans="1:13">
      <c r="A160" s="60"/>
      <c r="B160" s="72"/>
      <c r="C160" s="54"/>
      <c r="E160" s="54"/>
      <c r="F160" s="155"/>
      <c r="G160" s="155"/>
      <c r="H160" s="54"/>
      <c r="I160" s="155"/>
      <c r="J160" s="155"/>
      <c r="K160" s="54"/>
      <c r="L160" s="155"/>
      <c r="M160" s="155"/>
    </row>
    <row r="161" spans="1:13">
      <c r="A161" s="60"/>
      <c r="B161" s="54"/>
      <c r="C161" s="49"/>
      <c r="E161" s="49"/>
      <c r="F161" s="155"/>
      <c r="G161" s="54"/>
      <c r="H161" s="49"/>
      <c r="I161" s="155"/>
      <c r="J161" s="54"/>
      <c r="K161" s="49"/>
      <c r="L161" s="155"/>
      <c r="M161" s="54"/>
    </row>
    <row r="162" spans="1:13">
      <c r="A162" s="60"/>
      <c r="B162" s="152"/>
      <c r="C162" s="49"/>
      <c r="E162" s="49"/>
      <c r="F162" s="155"/>
      <c r="G162" s="152"/>
      <c r="H162" s="49"/>
      <c r="I162" s="155"/>
      <c r="J162" s="152"/>
      <c r="K162" s="49"/>
      <c r="L162" s="155"/>
      <c r="M162" s="152"/>
    </row>
    <row r="163" spans="1:13">
      <c r="A163" s="60"/>
      <c r="B163" s="176"/>
      <c r="C163" s="49"/>
      <c r="E163" s="49"/>
      <c r="F163" s="155"/>
      <c r="G163" s="160"/>
      <c r="H163" s="49"/>
      <c r="I163" s="155"/>
      <c r="J163" s="160"/>
      <c r="K163" s="49"/>
      <c r="L163" s="155"/>
      <c r="M163" s="160"/>
    </row>
    <row r="164" spans="1:13">
      <c r="A164" s="60"/>
      <c r="B164" s="72"/>
      <c r="C164" s="49"/>
      <c r="E164" s="49"/>
      <c r="F164" s="155"/>
      <c r="G164" s="54"/>
      <c r="H164" s="49"/>
      <c r="I164" s="155"/>
      <c r="J164" s="54"/>
      <c r="K164" s="49"/>
      <c r="L164" s="155"/>
      <c r="M164" s="54"/>
    </row>
    <row r="165" spans="1:13">
      <c r="A165" s="60"/>
      <c r="B165" s="176"/>
      <c r="C165" s="49"/>
      <c r="E165" s="54"/>
      <c r="F165" s="155"/>
      <c r="G165" s="160"/>
      <c r="H165" s="54"/>
      <c r="I165" s="155"/>
      <c r="J165" s="160"/>
      <c r="K165" s="54"/>
      <c r="L165" s="155"/>
      <c r="M165" s="160"/>
    </row>
    <row r="166" spans="1:13" ht="15" thickBot="1">
      <c r="A166" s="60"/>
      <c r="B166" s="173"/>
      <c r="C166" s="79"/>
      <c r="E166" s="151"/>
      <c r="F166" s="60"/>
      <c r="G166" s="60"/>
      <c r="H166" s="151"/>
      <c r="I166" s="60"/>
      <c r="J166" s="60"/>
      <c r="K166" s="151"/>
      <c r="L166" s="60"/>
      <c r="M166" s="60"/>
    </row>
    <row r="167" spans="1:13">
      <c r="A167" s="60"/>
      <c r="B167" s="72"/>
      <c r="C167" s="51"/>
      <c r="E167" s="151"/>
      <c r="F167" s="60"/>
      <c r="G167" s="60"/>
      <c r="H167" s="151"/>
      <c r="I167" s="60"/>
      <c r="J167" s="60"/>
      <c r="K167" s="151"/>
      <c r="L167" s="60"/>
      <c r="M167" s="60"/>
    </row>
    <row r="168" spans="1:13">
      <c r="A168" s="60"/>
      <c r="B168" s="54"/>
      <c r="C168">
        <v>86.76</v>
      </c>
      <c r="E168" s="151"/>
      <c r="F168" s="60"/>
      <c r="G168" s="60"/>
      <c r="H168" s="151"/>
      <c r="I168" s="60"/>
      <c r="J168" s="60"/>
      <c r="K168" s="151"/>
      <c r="L168" s="60"/>
      <c r="M168" s="60"/>
    </row>
    <row r="169" spans="1:13">
      <c r="A169" s="60"/>
      <c r="B169" s="54"/>
      <c r="C169" s="145">
        <v>400</v>
      </c>
      <c r="E169" s="151"/>
      <c r="F169" s="60"/>
      <c r="G169" s="60"/>
      <c r="H169" s="151"/>
      <c r="I169" s="60"/>
      <c r="J169" s="60"/>
      <c r="K169" s="151"/>
      <c r="L169" s="60"/>
      <c r="M169" s="60"/>
    </row>
    <row r="170" spans="1:13">
      <c r="A170" s="172"/>
      <c r="B170" s="54"/>
      <c r="C170" s="146">
        <v>104</v>
      </c>
      <c r="E170" s="151"/>
      <c r="F170" s="60"/>
      <c r="G170" s="60"/>
      <c r="H170" s="151"/>
      <c r="I170" s="60"/>
      <c r="J170" s="60"/>
      <c r="K170" s="151"/>
      <c r="L170" s="60"/>
      <c r="M170" s="60"/>
    </row>
    <row r="171" spans="1:13" ht="15">
      <c r="A171" s="172"/>
      <c r="B171" s="72"/>
      <c r="E171" s="153"/>
      <c r="F171" s="154"/>
      <c r="G171" s="102"/>
      <c r="H171" s="153"/>
      <c r="I171" s="154"/>
      <c r="J171" s="102"/>
      <c r="K171" s="153"/>
      <c r="L171" s="154"/>
      <c r="M171" s="102"/>
    </row>
    <row r="172" spans="1:13">
      <c r="A172" s="172"/>
      <c r="B172" s="176"/>
      <c r="E172" s="59"/>
      <c r="F172" s="50"/>
      <c r="G172" s="50"/>
      <c r="H172" s="59"/>
      <c r="I172" s="50"/>
      <c r="J172" s="50"/>
      <c r="K172" s="59"/>
      <c r="L172" s="50"/>
      <c r="M172" s="50"/>
    </row>
    <row r="173" spans="1:13">
      <c r="B173"/>
    </row>
    <row r="174" spans="1:13">
      <c r="B174"/>
    </row>
  </sheetData>
  <mergeCells count="7">
    <mergeCell ref="K7:L7"/>
    <mergeCell ref="K130:L130"/>
    <mergeCell ref="E130:F130"/>
    <mergeCell ref="A127:B127"/>
    <mergeCell ref="E7:F7"/>
    <mergeCell ref="H7:I7"/>
    <mergeCell ref="H130:I130"/>
  </mergeCells>
  <printOptions horizontalCentered="1" verticalCentered="1" gridLines="1"/>
  <pageMargins left="0.25" right="0.25" top="0.25" bottom="0.25" header="0.3" footer="0.3"/>
  <pageSetup paperSize="5" scale="75" fitToHeight="0" orientation="landscape"/>
  <headerFooter>
    <oddFooter>&amp;L&amp;D&amp;R&amp;P</oddFooter>
  </headerFooter>
  <rowBreaks count="3" manualBreakCount="3">
    <brk id="51" max="15" man="1"/>
    <brk id="97" max="15" man="1"/>
    <brk id="134" max="11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C22" sqref="C22"/>
    </sheetView>
  </sheetViews>
  <sheetFormatPr baseColWidth="10" defaultColWidth="8.83203125" defaultRowHeight="14" x14ac:dyDescent="0"/>
  <sheetData>
    <row r="1" spans="1:13">
      <c r="C1" s="196">
        <v>451000</v>
      </c>
      <c r="D1" s="196"/>
      <c r="E1" s="196"/>
      <c r="F1" s="196"/>
      <c r="G1" s="196"/>
      <c r="I1" s="196">
        <v>747000</v>
      </c>
      <c r="J1" s="196"/>
    </row>
    <row r="2" spans="1:13">
      <c r="D2" t="s">
        <v>218</v>
      </c>
      <c r="E2" t="s">
        <v>219</v>
      </c>
      <c r="F2" t="s">
        <v>220</v>
      </c>
      <c r="I2" t="s">
        <v>221</v>
      </c>
    </row>
    <row r="3" spans="1:13">
      <c r="A3" t="s">
        <v>222</v>
      </c>
      <c r="B3">
        <v>44</v>
      </c>
      <c r="D3">
        <v>72.75</v>
      </c>
      <c r="E3">
        <v>0</v>
      </c>
      <c r="G3">
        <f>B3*SUM(D3:E3)</f>
        <v>3201</v>
      </c>
      <c r="I3">
        <v>25</v>
      </c>
      <c r="J3">
        <f>B3*I3</f>
        <v>1100</v>
      </c>
    </row>
    <row r="4" spans="1:13">
      <c r="A4" t="s">
        <v>223</v>
      </c>
      <c r="B4">
        <v>44</v>
      </c>
      <c r="D4">
        <v>72.75</v>
      </c>
      <c r="E4">
        <v>0</v>
      </c>
      <c r="G4">
        <f>B4*SUM(D4:E4)</f>
        <v>3201</v>
      </c>
      <c r="I4">
        <v>25</v>
      </c>
      <c r="J4">
        <f t="shared" ref="J4:J12" si="0">B4*I4</f>
        <v>1100</v>
      </c>
    </row>
    <row r="5" spans="1:13">
      <c r="A5">
        <v>1</v>
      </c>
      <c r="B5">
        <v>88</v>
      </c>
      <c r="D5">
        <v>121.75</v>
      </c>
      <c r="E5">
        <v>0</v>
      </c>
      <c r="F5">
        <v>0</v>
      </c>
      <c r="G5">
        <f>B5*SUM(D5:F5)</f>
        <v>10714</v>
      </c>
      <c r="I5">
        <v>30</v>
      </c>
      <c r="J5">
        <f t="shared" si="0"/>
        <v>2640</v>
      </c>
    </row>
    <row r="6" spans="1:13">
      <c r="A6">
        <v>2</v>
      </c>
      <c r="B6">
        <v>84</v>
      </c>
      <c r="D6">
        <v>133.75</v>
      </c>
      <c r="E6">
        <v>0</v>
      </c>
      <c r="G6">
        <f t="shared" ref="G6:G12" si="1">B6*SUM(D6:E6)</f>
        <v>11235</v>
      </c>
      <c r="I6">
        <v>30</v>
      </c>
      <c r="J6">
        <f t="shared" si="0"/>
        <v>2520</v>
      </c>
    </row>
    <row r="7" spans="1:13">
      <c r="A7">
        <v>3</v>
      </c>
      <c r="B7">
        <v>84</v>
      </c>
      <c r="D7">
        <v>87.75</v>
      </c>
      <c r="E7">
        <v>0</v>
      </c>
      <c r="G7">
        <f t="shared" si="1"/>
        <v>7371</v>
      </c>
      <c r="I7">
        <v>30</v>
      </c>
      <c r="J7">
        <f t="shared" si="0"/>
        <v>2520</v>
      </c>
    </row>
    <row r="8" spans="1:13">
      <c r="A8">
        <v>4</v>
      </c>
      <c r="B8">
        <v>84</v>
      </c>
      <c r="D8">
        <v>76</v>
      </c>
      <c r="E8">
        <v>0</v>
      </c>
      <c r="G8">
        <f t="shared" si="1"/>
        <v>6384</v>
      </c>
      <c r="I8">
        <v>30</v>
      </c>
      <c r="J8">
        <f t="shared" si="0"/>
        <v>2520</v>
      </c>
    </row>
    <row r="9" spans="1:13">
      <c r="A9">
        <v>5</v>
      </c>
      <c r="B9">
        <v>58</v>
      </c>
      <c r="D9">
        <v>82.75</v>
      </c>
      <c r="E9">
        <v>0</v>
      </c>
      <c r="G9">
        <f t="shared" si="1"/>
        <v>4799.5</v>
      </c>
      <c r="I9">
        <v>60</v>
      </c>
      <c r="J9">
        <f t="shared" si="0"/>
        <v>3480</v>
      </c>
    </row>
    <row r="10" spans="1:13">
      <c r="A10">
        <v>6</v>
      </c>
      <c r="B10">
        <v>58</v>
      </c>
      <c r="D10">
        <v>139.25</v>
      </c>
      <c r="E10">
        <v>0</v>
      </c>
      <c r="G10">
        <f t="shared" si="1"/>
        <v>8076.5</v>
      </c>
      <c r="I10">
        <v>15</v>
      </c>
      <c r="J10">
        <f t="shared" si="0"/>
        <v>870</v>
      </c>
    </row>
    <row r="11" spans="1:13">
      <c r="A11">
        <v>7</v>
      </c>
      <c r="B11">
        <v>60</v>
      </c>
      <c r="D11">
        <v>124</v>
      </c>
      <c r="E11">
        <v>0</v>
      </c>
      <c r="G11">
        <f t="shared" si="1"/>
        <v>7440</v>
      </c>
      <c r="I11">
        <v>45</v>
      </c>
      <c r="J11">
        <f t="shared" si="0"/>
        <v>2700</v>
      </c>
    </row>
    <row r="12" spans="1:13">
      <c r="A12">
        <v>8</v>
      </c>
      <c r="B12">
        <v>50</v>
      </c>
      <c r="D12">
        <v>135</v>
      </c>
      <c r="E12">
        <v>0</v>
      </c>
      <c r="G12" s="105">
        <f t="shared" si="1"/>
        <v>6750</v>
      </c>
      <c r="I12">
        <v>45</v>
      </c>
      <c r="J12" s="105">
        <f t="shared" si="0"/>
        <v>2250</v>
      </c>
    </row>
    <row r="13" spans="1:13">
      <c r="G13">
        <f>SUM(G3:G12)</f>
        <v>69172</v>
      </c>
      <c r="J13">
        <f>SUM(J3:J12)</f>
        <v>21700</v>
      </c>
    </row>
    <row r="14" spans="1:13">
      <c r="G14" s="105">
        <f>-G13*L14</f>
        <v>-20751.599999999999</v>
      </c>
      <c r="J14" s="105">
        <f>-J13*L14</f>
        <v>-6510</v>
      </c>
      <c r="L14" s="147">
        <v>0.3</v>
      </c>
      <c r="M14" t="s">
        <v>224</v>
      </c>
    </row>
    <row r="15" spans="1:13">
      <c r="G15" s="106">
        <f>SUM(G13:G14)</f>
        <v>48420.4</v>
      </c>
      <c r="J15">
        <f>SUM(J13:J14)</f>
        <v>15190</v>
      </c>
    </row>
    <row r="16" spans="1:13">
      <c r="J16">
        <f>E21</f>
        <v>11310</v>
      </c>
      <c r="L16" t="s">
        <v>225</v>
      </c>
    </row>
    <row r="17" spans="1:10">
      <c r="J17" s="106">
        <f>SUM(J15:J16)</f>
        <v>26500</v>
      </c>
    </row>
    <row r="21" spans="1:10">
      <c r="B21" t="s">
        <v>226</v>
      </c>
      <c r="C21">
        <f>260*B10</f>
        <v>15080</v>
      </c>
      <c r="D21" t="s">
        <v>227</v>
      </c>
      <c r="E21">
        <f>C21-(C21*25%)</f>
        <v>11310</v>
      </c>
      <c r="H21" t="s">
        <v>228</v>
      </c>
    </row>
    <row r="22" spans="1:10">
      <c r="H22">
        <f>3300-D3-E3-I3</f>
        <v>3202.25</v>
      </c>
      <c r="J22">
        <f>H22*B3</f>
        <v>140899</v>
      </c>
    </row>
    <row r="26" spans="1:10">
      <c r="A26" t="s">
        <v>229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baseColWidth="10" defaultColWidth="8.83203125" defaultRowHeight="14" x14ac:dyDescent="0"/>
  <cols>
    <col min="4" max="4" width="12.83203125" bestFit="1" customWidth="1"/>
    <col min="5" max="5" width="15.6640625" customWidth="1"/>
    <col min="6" max="6" width="14.6640625" customWidth="1"/>
    <col min="7" max="7" width="18.5" customWidth="1"/>
  </cols>
  <sheetData>
    <row r="1" spans="1:7" ht="25">
      <c r="A1" s="13" t="s">
        <v>4</v>
      </c>
      <c r="B1" s="14"/>
      <c r="C1" s="14"/>
      <c r="D1" s="197" t="s">
        <v>230</v>
      </c>
      <c r="E1" s="193"/>
      <c r="F1" s="13"/>
      <c r="G1" s="23" t="s">
        <v>231</v>
      </c>
    </row>
    <row r="2" spans="1:7" ht="25">
      <c r="A2" s="13" t="s">
        <v>8</v>
      </c>
      <c r="B2" s="15" t="s">
        <v>9</v>
      </c>
      <c r="C2" s="14"/>
      <c r="D2" s="23" t="s">
        <v>10</v>
      </c>
      <c r="E2" s="13" t="s">
        <v>11</v>
      </c>
      <c r="F2" s="13" t="s">
        <v>12</v>
      </c>
      <c r="G2" s="91" t="s">
        <v>232</v>
      </c>
    </row>
    <row r="3" spans="1:7">
      <c r="A3" s="1"/>
      <c r="B3" s="2"/>
      <c r="C3" s="2"/>
      <c r="D3" s="24"/>
      <c r="E3" s="2"/>
      <c r="F3" s="2"/>
      <c r="G3" s="2"/>
    </row>
    <row r="4" spans="1:7">
      <c r="A4" s="1"/>
      <c r="B4" s="16" t="s">
        <v>13</v>
      </c>
      <c r="C4" s="26"/>
      <c r="D4" s="25"/>
      <c r="E4" s="26"/>
      <c r="F4" s="26">
        <v>77123.48</v>
      </c>
      <c r="G4" s="105"/>
    </row>
    <row r="5" spans="1:7">
      <c r="A5" s="17"/>
      <c r="B5" s="2"/>
      <c r="C5" s="28"/>
      <c r="D5" s="27"/>
      <c r="E5" s="28"/>
      <c r="F5" s="28"/>
      <c r="G5" s="42"/>
    </row>
    <row r="6" spans="1:7">
      <c r="A6" s="17" t="s">
        <v>15</v>
      </c>
      <c r="B6" s="18" t="s">
        <v>16</v>
      </c>
      <c r="C6" s="38"/>
      <c r="D6" s="37">
        <v>284</v>
      </c>
      <c r="E6" s="38">
        <v>0</v>
      </c>
      <c r="F6" s="38"/>
      <c r="G6" s="42"/>
    </row>
    <row r="7" spans="1:7">
      <c r="A7" s="17" t="s">
        <v>17</v>
      </c>
      <c r="B7" s="18" t="s">
        <v>18</v>
      </c>
      <c r="C7" s="38"/>
      <c r="D7" s="37">
        <v>8000</v>
      </c>
      <c r="E7" s="38">
        <v>0</v>
      </c>
      <c r="F7" s="38"/>
      <c r="G7" s="42"/>
    </row>
    <row r="8" spans="1:7">
      <c r="A8" s="17" t="s">
        <v>19</v>
      </c>
      <c r="B8" s="18" t="s">
        <v>20</v>
      </c>
      <c r="C8" s="32"/>
      <c r="D8" s="31">
        <v>8000</v>
      </c>
      <c r="E8" s="32">
        <v>0</v>
      </c>
      <c r="F8" s="32"/>
      <c r="G8" s="42"/>
    </row>
    <row r="9" spans="1:7">
      <c r="A9" s="17" t="s">
        <v>23</v>
      </c>
      <c r="B9" s="18" t="s">
        <v>24</v>
      </c>
      <c r="C9" s="38"/>
      <c r="D9" s="37">
        <v>0</v>
      </c>
      <c r="E9" s="38">
        <v>0</v>
      </c>
      <c r="F9" s="38"/>
      <c r="G9" s="42"/>
    </row>
    <row r="10" spans="1:7">
      <c r="A10" s="17" t="s">
        <v>25</v>
      </c>
      <c r="B10" s="18" t="s">
        <v>26</v>
      </c>
      <c r="C10" s="32"/>
      <c r="D10" s="31">
        <v>15000</v>
      </c>
      <c r="E10" s="32">
        <v>0</v>
      </c>
      <c r="F10" s="32"/>
      <c r="G10" s="42"/>
    </row>
    <row r="11" spans="1:7">
      <c r="A11" s="17" t="s">
        <v>28</v>
      </c>
      <c r="B11" s="18" t="s">
        <v>29</v>
      </c>
      <c r="C11" s="38"/>
      <c r="D11" s="37">
        <v>12000</v>
      </c>
      <c r="E11" s="38">
        <v>0</v>
      </c>
      <c r="F11" s="38"/>
      <c r="G11" s="42"/>
    </row>
    <row r="12" spans="1:7">
      <c r="A12" s="17" t="s">
        <v>30</v>
      </c>
      <c r="B12" s="18" t="s">
        <v>31</v>
      </c>
      <c r="C12" s="32"/>
      <c r="D12" s="127">
        <v>53800.21</v>
      </c>
      <c r="E12" s="32">
        <v>0</v>
      </c>
      <c r="F12" s="32"/>
      <c r="G12" s="42"/>
    </row>
    <row r="13" spans="1:7">
      <c r="A13" s="17" t="s">
        <v>233</v>
      </c>
      <c r="B13" s="18" t="s">
        <v>234</v>
      </c>
      <c r="C13" s="38"/>
      <c r="D13" s="37">
        <v>0</v>
      </c>
      <c r="E13" s="38">
        <v>0</v>
      </c>
      <c r="F13" s="38"/>
      <c r="G13" s="42"/>
    </row>
    <row r="14" spans="1:7">
      <c r="A14" s="17" t="s">
        <v>38</v>
      </c>
      <c r="B14" s="18" t="s">
        <v>235</v>
      </c>
      <c r="C14" s="32"/>
      <c r="D14" s="127">
        <f>E158</f>
        <v>3860802.24</v>
      </c>
      <c r="E14" s="32">
        <v>0</v>
      </c>
      <c r="F14" s="32"/>
      <c r="G14" s="42"/>
    </row>
    <row r="15" spans="1:7">
      <c r="A15" s="17" t="s">
        <v>41</v>
      </c>
      <c r="B15" s="18" t="s">
        <v>42</v>
      </c>
      <c r="C15" s="38"/>
      <c r="D15" s="37">
        <v>69795</v>
      </c>
      <c r="E15" s="38">
        <v>0</v>
      </c>
      <c r="F15" s="38"/>
      <c r="G15" s="42"/>
    </row>
    <row r="16" spans="1:7">
      <c r="A16" s="17" t="s">
        <v>236</v>
      </c>
      <c r="B16" s="18" t="s">
        <v>237</v>
      </c>
      <c r="C16" s="38"/>
      <c r="D16" s="37">
        <v>0</v>
      </c>
      <c r="E16" s="38">
        <v>0</v>
      </c>
      <c r="F16" s="38"/>
      <c r="G16" s="42"/>
    </row>
    <row r="17" spans="1:7">
      <c r="A17" s="17" t="s">
        <v>43</v>
      </c>
      <c r="B17" s="18" t="s">
        <v>44</v>
      </c>
      <c r="C17" s="38"/>
      <c r="D17" s="37">
        <v>95000</v>
      </c>
      <c r="E17" s="38">
        <v>0</v>
      </c>
      <c r="F17" s="38"/>
      <c r="G17" s="42"/>
    </row>
    <row r="18" spans="1:7">
      <c r="A18" s="17" t="s">
        <v>45</v>
      </c>
      <c r="B18" s="18" t="s">
        <v>46</v>
      </c>
      <c r="C18" s="38"/>
      <c r="D18" s="37">
        <v>120000</v>
      </c>
      <c r="E18" s="38">
        <v>0</v>
      </c>
      <c r="F18" s="38"/>
      <c r="G18" s="42"/>
    </row>
    <row r="19" spans="1:7">
      <c r="A19" s="17" t="s">
        <v>47</v>
      </c>
      <c r="B19" s="18" t="s">
        <v>48</v>
      </c>
      <c r="C19" s="32"/>
      <c r="D19" s="31">
        <v>5500</v>
      </c>
      <c r="E19" s="32">
        <v>0</v>
      </c>
      <c r="F19" s="32"/>
      <c r="G19" s="42"/>
    </row>
    <row r="20" spans="1:7">
      <c r="A20" s="17" t="s">
        <v>50</v>
      </c>
      <c r="B20" s="18" t="s">
        <v>51</v>
      </c>
      <c r="C20" s="32"/>
      <c r="D20" s="31">
        <v>30500</v>
      </c>
      <c r="E20" s="32">
        <v>0</v>
      </c>
      <c r="F20" s="32"/>
      <c r="G20" s="42"/>
    </row>
    <row r="21" spans="1:7">
      <c r="A21" s="17" t="s">
        <v>52</v>
      </c>
      <c r="B21" s="18" t="s">
        <v>53</v>
      </c>
      <c r="C21" s="32"/>
      <c r="D21" s="31">
        <v>36372</v>
      </c>
      <c r="E21" s="32">
        <v>0</v>
      </c>
      <c r="F21" s="32"/>
      <c r="G21" s="42"/>
    </row>
    <row r="22" spans="1:7">
      <c r="A22" s="17" t="s">
        <v>54</v>
      </c>
      <c r="B22" s="18" t="s">
        <v>55</v>
      </c>
      <c r="C22" s="32"/>
      <c r="D22" s="31">
        <v>16000</v>
      </c>
      <c r="E22" s="32">
        <v>0</v>
      </c>
      <c r="F22" s="32"/>
      <c r="G22" s="42"/>
    </row>
    <row r="23" spans="1:7">
      <c r="A23" s="17" t="s">
        <v>56</v>
      </c>
      <c r="B23" s="18" t="s">
        <v>57</v>
      </c>
      <c r="C23" s="32"/>
      <c r="D23" s="31">
        <v>2500</v>
      </c>
      <c r="E23" s="32">
        <v>0</v>
      </c>
      <c r="F23" s="32"/>
      <c r="G23" s="42"/>
    </row>
    <row r="24" spans="1:7">
      <c r="A24" s="17" t="s">
        <v>58</v>
      </c>
      <c r="B24" s="18" t="s">
        <v>59</v>
      </c>
      <c r="C24" s="38"/>
      <c r="D24" s="37">
        <v>29000</v>
      </c>
      <c r="E24" s="38">
        <v>0</v>
      </c>
      <c r="F24" s="38"/>
      <c r="G24" s="42"/>
    </row>
    <row r="25" spans="1:7">
      <c r="A25" s="17" t="s">
        <v>60</v>
      </c>
      <c r="B25" s="18" t="s">
        <v>61</v>
      </c>
      <c r="C25" s="32"/>
      <c r="D25" s="31">
        <v>500</v>
      </c>
      <c r="E25" s="32">
        <v>0</v>
      </c>
      <c r="F25" s="32"/>
      <c r="G25" s="42"/>
    </row>
    <row r="26" spans="1:7">
      <c r="A26" s="128">
        <v>950500</v>
      </c>
      <c r="B26" s="18" t="s">
        <v>62</v>
      </c>
      <c r="C26" s="32"/>
      <c r="D26" s="31">
        <v>-462273.59</v>
      </c>
      <c r="E26" s="32">
        <v>0</v>
      </c>
      <c r="F26" s="32">
        <v>462273.59</v>
      </c>
      <c r="G26" s="42"/>
    </row>
    <row r="27" spans="1:7" ht="37">
      <c r="A27" s="128">
        <v>950500</v>
      </c>
      <c r="B27" s="19" t="s">
        <v>63</v>
      </c>
      <c r="C27" s="38"/>
      <c r="D27" s="37">
        <v>0</v>
      </c>
      <c r="E27" s="38">
        <v>0</v>
      </c>
      <c r="F27" s="121"/>
      <c r="G27" s="42"/>
    </row>
    <row r="28" spans="1:7">
      <c r="A28" s="17"/>
      <c r="B28" s="20" t="s">
        <v>64</v>
      </c>
      <c r="C28" s="26"/>
      <c r="D28" s="25">
        <f>SUM(D6:D27)</f>
        <v>3900779.8600000003</v>
      </c>
      <c r="E28" s="26">
        <v>0</v>
      </c>
      <c r="F28" s="26">
        <f>SUM(F5:F27)</f>
        <v>462273.59</v>
      </c>
      <c r="G28" s="26">
        <f>SUM(G5:G27)</f>
        <v>0</v>
      </c>
    </row>
    <row r="29" spans="1:7">
      <c r="A29" s="17"/>
      <c r="B29" s="18"/>
      <c r="C29" s="28"/>
      <c r="D29" s="27"/>
      <c r="E29" s="28"/>
      <c r="F29" s="26"/>
      <c r="G29" s="26"/>
    </row>
    <row r="30" spans="1:7">
      <c r="A30" s="17"/>
      <c r="B30" s="20" t="s">
        <v>65</v>
      </c>
      <c r="C30" s="26"/>
      <c r="D30" s="25">
        <f>D4+D28</f>
        <v>3900779.8600000003</v>
      </c>
      <c r="E30" s="26"/>
      <c r="F30" s="26">
        <f>F28+F4</f>
        <v>539397.07000000007</v>
      </c>
      <c r="G30" s="26">
        <f>G28+G4</f>
        <v>0</v>
      </c>
    </row>
    <row r="31" spans="1:7">
      <c r="A31" s="1"/>
      <c r="B31" s="2"/>
      <c r="C31" s="28"/>
      <c r="D31" s="27"/>
      <c r="E31" s="28"/>
      <c r="F31" s="28"/>
      <c r="G31" s="41"/>
    </row>
    <row r="32" spans="1:7">
      <c r="A32" s="1" t="s">
        <v>66</v>
      </c>
      <c r="B32" s="2" t="s">
        <v>67</v>
      </c>
      <c r="C32" s="40"/>
      <c r="D32" s="37"/>
      <c r="E32" s="40">
        <v>81362</v>
      </c>
      <c r="F32" s="40"/>
      <c r="G32" s="42"/>
    </row>
    <row r="33" spans="1:7">
      <c r="A33" s="1" t="s">
        <v>68</v>
      </c>
      <c r="B33" s="2" t="s">
        <v>69</v>
      </c>
      <c r="C33" s="40"/>
      <c r="D33" s="37"/>
      <c r="E33" s="40">
        <v>69198.06</v>
      </c>
      <c r="F33" s="40"/>
      <c r="G33" s="42"/>
    </row>
    <row r="34" spans="1:7">
      <c r="A34" s="1" t="s">
        <v>238</v>
      </c>
      <c r="B34" s="2" t="s">
        <v>239</v>
      </c>
      <c r="C34" s="40"/>
      <c r="D34" s="37"/>
      <c r="E34" s="40">
        <v>0</v>
      </c>
      <c r="F34" s="40"/>
      <c r="G34" s="42"/>
    </row>
    <row r="35" spans="1:7">
      <c r="A35" s="1" t="s">
        <v>70</v>
      </c>
      <c r="B35" s="2" t="s">
        <v>71</v>
      </c>
      <c r="C35" s="18"/>
      <c r="D35" s="31"/>
      <c r="E35" s="18">
        <v>1433022.41</v>
      </c>
      <c r="F35" s="18"/>
      <c r="G35" s="42"/>
    </row>
    <row r="36" spans="1:7">
      <c r="A36" s="1" t="s">
        <v>72</v>
      </c>
      <c r="B36" s="2" t="s">
        <v>73</v>
      </c>
      <c r="C36" s="40"/>
      <c r="D36" s="37"/>
      <c r="E36" s="40">
        <v>24890</v>
      </c>
      <c r="F36" s="40"/>
      <c r="G36" s="42"/>
    </row>
    <row r="37" spans="1:7">
      <c r="A37" s="1" t="s">
        <v>240</v>
      </c>
      <c r="B37" s="2" t="s">
        <v>241</v>
      </c>
      <c r="C37" s="40"/>
      <c r="D37" s="37"/>
      <c r="E37" s="40">
        <v>6650</v>
      </c>
      <c r="F37" s="40"/>
      <c r="G37" s="42"/>
    </row>
    <row r="38" spans="1:7">
      <c r="A38" s="1" t="s">
        <v>74</v>
      </c>
      <c r="B38" s="2" t="s">
        <v>75</v>
      </c>
      <c r="C38" s="40"/>
      <c r="D38" s="37"/>
      <c r="E38" s="40">
        <v>34780.03</v>
      </c>
      <c r="F38" s="40"/>
      <c r="G38" s="42"/>
    </row>
    <row r="39" spans="1:7">
      <c r="A39" s="1" t="s">
        <v>76</v>
      </c>
      <c r="B39" s="2" t="s">
        <v>77</v>
      </c>
      <c r="C39" s="40"/>
      <c r="D39" s="37"/>
      <c r="E39" s="40">
        <v>10000</v>
      </c>
      <c r="F39" s="40"/>
      <c r="G39" s="42"/>
    </row>
    <row r="40" spans="1:7">
      <c r="A40" s="1" t="s">
        <v>79</v>
      </c>
      <c r="B40" s="2" t="s">
        <v>80</v>
      </c>
      <c r="C40" s="18"/>
      <c r="D40" s="37"/>
      <c r="E40" s="18">
        <v>28113.42</v>
      </c>
      <c r="F40" s="18"/>
      <c r="G40" s="42"/>
    </row>
    <row r="41" spans="1:7">
      <c r="A41" s="1" t="s">
        <v>81</v>
      </c>
      <c r="B41" s="2" t="s">
        <v>82</v>
      </c>
      <c r="C41" s="18"/>
      <c r="D41" s="37"/>
      <c r="E41" s="18">
        <v>14688</v>
      </c>
      <c r="F41" s="18"/>
      <c r="G41" s="42"/>
    </row>
    <row r="42" spans="1:7">
      <c r="A42" s="21">
        <v>529400</v>
      </c>
      <c r="B42" s="2" t="s">
        <v>83</v>
      </c>
      <c r="C42" s="18"/>
      <c r="D42" s="31"/>
      <c r="E42" s="18">
        <v>16180.2</v>
      </c>
      <c r="F42" s="18"/>
      <c r="G42" s="42"/>
    </row>
    <row r="43" spans="1:7">
      <c r="A43" s="1" t="s">
        <v>84</v>
      </c>
      <c r="B43" s="2" t="s">
        <v>85</v>
      </c>
      <c r="C43" s="40"/>
      <c r="D43" s="37"/>
      <c r="E43" s="40">
        <v>21000</v>
      </c>
      <c r="F43" s="40"/>
      <c r="G43" s="42"/>
    </row>
    <row r="44" spans="1:7">
      <c r="A44" s="1" t="s">
        <v>86</v>
      </c>
      <c r="B44" s="2" t="s">
        <v>87</v>
      </c>
      <c r="C44" s="18"/>
      <c r="D44" s="37"/>
      <c r="E44" s="18">
        <v>9150</v>
      </c>
      <c r="F44" s="18"/>
      <c r="G44" s="42"/>
    </row>
    <row r="45" spans="1:7">
      <c r="A45" s="1" t="s">
        <v>88</v>
      </c>
      <c r="B45" s="2" t="s">
        <v>89</v>
      </c>
      <c r="C45" s="18"/>
      <c r="D45" s="37"/>
      <c r="E45" s="18">
        <v>33100</v>
      </c>
      <c r="F45" s="18"/>
      <c r="G45" s="42"/>
    </row>
    <row r="46" spans="1:7">
      <c r="A46" s="1" t="s">
        <v>90</v>
      </c>
      <c r="B46" s="2" t="s">
        <v>91</v>
      </c>
      <c r="C46" s="40"/>
      <c r="D46" s="37"/>
      <c r="E46" s="40">
        <v>116871.6</v>
      </c>
      <c r="F46" s="40"/>
      <c r="G46" s="42"/>
    </row>
    <row r="47" spans="1:7">
      <c r="A47" s="1" t="s">
        <v>92</v>
      </c>
      <c r="B47" s="2" t="s">
        <v>93</v>
      </c>
      <c r="C47" s="18"/>
      <c r="D47" s="37"/>
      <c r="E47" s="18">
        <v>260314.5</v>
      </c>
      <c r="F47" s="18"/>
      <c r="G47" s="42"/>
    </row>
    <row r="48" spans="1:7">
      <c r="A48" s="1" t="s">
        <v>94</v>
      </c>
      <c r="B48" s="2" t="s">
        <v>95</v>
      </c>
      <c r="C48" s="40"/>
      <c r="D48" s="37"/>
      <c r="E48" s="40">
        <v>99998.63</v>
      </c>
      <c r="F48" s="40"/>
      <c r="G48" s="42"/>
    </row>
    <row r="49" spans="1:7">
      <c r="A49" s="1" t="s">
        <v>96</v>
      </c>
      <c r="B49" s="2" t="s">
        <v>97</v>
      </c>
      <c r="C49" s="40"/>
      <c r="D49" s="37"/>
      <c r="E49" s="40">
        <v>20000</v>
      </c>
      <c r="F49" s="40"/>
      <c r="G49" s="42"/>
    </row>
    <row r="50" spans="1:7">
      <c r="A50" s="1" t="s">
        <v>98</v>
      </c>
      <c r="B50" s="2" t="s">
        <v>99</v>
      </c>
      <c r="C50" s="40"/>
      <c r="D50" s="37"/>
      <c r="E50" s="40">
        <f>4080+375</f>
        <v>4455</v>
      </c>
      <c r="F50" s="40"/>
      <c r="G50" s="42"/>
    </row>
    <row r="51" spans="1:7">
      <c r="A51" s="1" t="s">
        <v>100</v>
      </c>
      <c r="B51" s="2" t="s">
        <v>101</v>
      </c>
      <c r="C51" s="40"/>
      <c r="D51" s="37"/>
      <c r="E51" s="40">
        <f>1530+3475</f>
        <v>5005</v>
      </c>
      <c r="F51" s="40"/>
      <c r="G51" s="42"/>
    </row>
    <row r="52" spans="1:7">
      <c r="A52" s="1" t="s">
        <v>102</v>
      </c>
      <c r="B52" s="2" t="s">
        <v>103</v>
      </c>
      <c r="C52" s="40"/>
      <c r="D52" s="37"/>
      <c r="E52" s="40">
        <f>1530+525</f>
        <v>2055</v>
      </c>
      <c r="F52" s="40"/>
      <c r="G52" s="103"/>
    </row>
    <row r="53" spans="1:7">
      <c r="A53" s="1"/>
      <c r="B53" s="2" t="s">
        <v>242</v>
      </c>
      <c r="C53" s="40"/>
      <c r="D53" s="37"/>
      <c r="E53" s="40">
        <v>0</v>
      </c>
      <c r="F53" s="122"/>
      <c r="G53" s="129"/>
    </row>
    <row r="54" spans="1:7">
      <c r="A54" s="17"/>
      <c r="B54" s="20" t="s">
        <v>104</v>
      </c>
      <c r="C54" s="34"/>
      <c r="D54" s="33"/>
      <c r="E54" s="34">
        <f>SUM(E32:E53)</f>
        <v>2290833.8499999996</v>
      </c>
      <c r="F54" s="28">
        <f>SUM(F32:F53)</f>
        <v>0</v>
      </c>
      <c r="G54" s="28">
        <f>SUM(G32:G53)</f>
        <v>0</v>
      </c>
    </row>
    <row r="55" spans="1:7">
      <c r="A55" s="17"/>
      <c r="B55" s="18"/>
      <c r="C55" s="28"/>
      <c r="D55" s="27"/>
      <c r="E55" s="28"/>
      <c r="F55" s="28"/>
      <c r="G55" s="28"/>
    </row>
    <row r="56" spans="1:7">
      <c r="A56" s="1" t="s">
        <v>105</v>
      </c>
      <c r="B56" s="2" t="s">
        <v>106</v>
      </c>
      <c r="C56" s="18"/>
      <c r="D56" s="29"/>
      <c r="E56" s="18">
        <v>502707.4</v>
      </c>
      <c r="F56" s="123">
        <v>0</v>
      </c>
      <c r="G56" s="123">
        <v>0</v>
      </c>
    </row>
    <row r="57" spans="1:7">
      <c r="A57" s="17"/>
      <c r="B57" s="20" t="s">
        <v>107</v>
      </c>
      <c r="C57" s="34"/>
      <c r="D57" s="33"/>
      <c r="E57" s="34">
        <f>SUM(E56)</f>
        <v>502707.4</v>
      </c>
      <c r="F57" s="28">
        <f>F56</f>
        <v>0</v>
      </c>
      <c r="G57" s="28">
        <f>G56</f>
        <v>0</v>
      </c>
    </row>
    <row r="58" spans="1:7">
      <c r="A58" s="17"/>
      <c r="B58" s="18"/>
      <c r="C58" s="28"/>
      <c r="D58" s="27"/>
      <c r="E58" s="28"/>
      <c r="F58" s="123"/>
      <c r="G58" s="123"/>
    </row>
    <row r="59" spans="1:7">
      <c r="A59" s="17"/>
      <c r="B59" s="20" t="s">
        <v>109</v>
      </c>
      <c r="C59" s="26"/>
      <c r="D59" s="25"/>
      <c r="E59" s="26">
        <f>E57+E54</f>
        <v>2793541.2499999995</v>
      </c>
      <c r="F59" s="26">
        <f>F57+F54</f>
        <v>0</v>
      </c>
      <c r="G59" s="26">
        <f>G57+G54</f>
        <v>0</v>
      </c>
    </row>
    <row r="60" spans="1:7">
      <c r="A60" s="17"/>
      <c r="B60" s="18"/>
      <c r="C60" s="28"/>
      <c r="D60" s="27"/>
      <c r="E60" s="28"/>
      <c r="F60" s="28"/>
      <c r="G60" s="41"/>
    </row>
    <row r="61" spans="1:7">
      <c r="A61" s="1" t="s">
        <v>110</v>
      </c>
      <c r="B61" s="2" t="s">
        <v>111</v>
      </c>
      <c r="C61" s="38"/>
      <c r="D61" s="37"/>
      <c r="E61" s="38">
        <v>1000</v>
      </c>
      <c r="F61" s="38"/>
      <c r="G61" s="41"/>
    </row>
    <row r="62" spans="1:7">
      <c r="A62" s="1" t="s">
        <v>112</v>
      </c>
      <c r="B62" s="2" t="s">
        <v>113</v>
      </c>
      <c r="C62" s="32"/>
      <c r="D62" s="37"/>
      <c r="E62" s="32">
        <v>5000</v>
      </c>
      <c r="F62" s="32"/>
      <c r="G62" s="41"/>
    </row>
    <row r="63" spans="1:7">
      <c r="A63" s="1" t="s">
        <v>243</v>
      </c>
      <c r="B63" s="2" t="s">
        <v>244</v>
      </c>
      <c r="C63" s="38"/>
      <c r="D63" s="37"/>
      <c r="E63" s="38">
        <v>0</v>
      </c>
      <c r="F63" s="38"/>
      <c r="G63" s="41"/>
    </row>
    <row r="64" spans="1:7">
      <c r="A64" s="1" t="s">
        <v>245</v>
      </c>
      <c r="B64" s="2" t="s">
        <v>246</v>
      </c>
      <c r="C64" s="38"/>
      <c r="D64" s="37"/>
      <c r="E64" s="38">
        <v>0</v>
      </c>
      <c r="F64" s="38"/>
      <c r="G64" s="41"/>
    </row>
    <row r="65" spans="1:7">
      <c r="A65" s="1" t="s">
        <v>114</v>
      </c>
      <c r="B65" s="2" t="s">
        <v>115</v>
      </c>
      <c r="C65" s="38"/>
      <c r="D65" s="37"/>
      <c r="E65" s="38">
        <v>1000</v>
      </c>
      <c r="F65" s="38"/>
      <c r="G65" s="41"/>
    </row>
    <row r="66" spans="1:7">
      <c r="A66" s="1" t="s">
        <v>116</v>
      </c>
      <c r="B66" s="2" t="s">
        <v>117</v>
      </c>
      <c r="C66" s="32"/>
      <c r="D66" s="37"/>
      <c r="E66" s="32">
        <v>6000</v>
      </c>
      <c r="F66" s="32"/>
      <c r="G66" s="41"/>
    </row>
    <row r="67" spans="1:7">
      <c r="A67" s="1" t="s">
        <v>118</v>
      </c>
      <c r="B67" s="2" t="s">
        <v>119</v>
      </c>
      <c r="C67" s="38"/>
      <c r="D67" s="37"/>
      <c r="E67" s="38">
        <v>5500</v>
      </c>
      <c r="F67" s="38"/>
      <c r="G67" s="41"/>
    </row>
    <row r="68" spans="1:7">
      <c r="A68" s="1" t="s">
        <v>120</v>
      </c>
      <c r="B68" s="2" t="s">
        <v>121</v>
      </c>
      <c r="C68" s="32"/>
      <c r="D68" s="37"/>
      <c r="E68" s="32">
        <v>31780</v>
      </c>
      <c r="F68" s="32"/>
      <c r="G68" s="41"/>
    </row>
    <row r="69" spans="1:7">
      <c r="A69" s="1" t="s">
        <v>247</v>
      </c>
      <c r="B69" s="2" t="s">
        <v>248</v>
      </c>
      <c r="C69" s="38"/>
      <c r="D69" s="37"/>
      <c r="E69" s="38">
        <v>0</v>
      </c>
      <c r="F69" s="38"/>
      <c r="G69" s="41"/>
    </row>
    <row r="70" spans="1:7">
      <c r="A70" s="1" t="s">
        <v>122</v>
      </c>
      <c r="B70" s="2" t="s">
        <v>123</v>
      </c>
      <c r="C70" s="38"/>
      <c r="D70" s="37"/>
      <c r="E70" s="38">
        <v>0</v>
      </c>
      <c r="F70" s="38"/>
      <c r="G70" s="41"/>
    </row>
    <row r="71" spans="1:7">
      <c r="A71" s="1" t="s">
        <v>124</v>
      </c>
      <c r="B71" s="2" t="s">
        <v>125</v>
      </c>
      <c r="C71" s="38"/>
      <c r="D71" s="37"/>
      <c r="E71" s="38">
        <v>2000</v>
      </c>
      <c r="F71" s="38"/>
      <c r="G71" s="41"/>
    </row>
    <row r="72" spans="1:7">
      <c r="A72" s="1" t="s">
        <v>249</v>
      </c>
      <c r="B72" s="2" t="s">
        <v>250</v>
      </c>
      <c r="C72" s="38"/>
      <c r="D72" s="37"/>
      <c r="E72" s="38">
        <v>0</v>
      </c>
      <c r="F72" s="38"/>
      <c r="G72" s="41"/>
    </row>
    <row r="73" spans="1:7">
      <c r="A73" s="1" t="s">
        <v>126</v>
      </c>
      <c r="B73" s="2" t="s">
        <v>127</v>
      </c>
      <c r="C73" s="32"/>
      <c r="D73" s="37"/>
      <c r="E73" s="130">
        <f>100000-9187.2</f>
        <v>90812.800000000003</v>
      </c>
      <c r="F73" s="32"/>
      <c r="G73" s="131">
        <v>6557.5</v>
      </c>
    </row>
    <row r="74" spans="1:7">
      <c r="A74" s="1" t="s">
        <v>251</v>
      </c>
      <c r="B74" s="2" t="s">
        <v>252</v>
      </c>
      <c r="C74" s="38"/>
      <c r="D74" s="37"/>
      <c r="E74" s="38">
        <v>0</v>
      </c>
      <c r="F74" s="38"/>
      <c r="G74" s="41"/>
    </row>
    <row r="75" spans="1:7">
      <c r="A75" s="1" t="s">
        <v>253</v>
      </c>
      <c r="B75" s="2" t="s">
        <v>254</v>
      </c>
      <c r="C75" s="38"/>
      <c r="D75" s="37"/>
      <c r="E75" s="38">
        <v>0</v>
      </c>
      <c r="F75" s="38"/>
      <c r="G75" s="41"/>
    </row>
    <row r="76" spans="1:7">
      <c r="A76" s="1" t="s">
        <v>128</v>
      </c>
      <c r="B76" s="2" t="s">
        <v>129</v>
      </c>
      <c r="C76" s="38"/>
      <c r="D76" s="37"/>
      <c r="E76" s="38">
        <v>2000</v>
      </c>
      <c r="F76" s="38"/>
      <c r="G76" s="41"/>
    </row>
    <row r="77" spans="1:7">
      <c r="A77" s="1" t="s">
        <v>130</v>
      </c>
      <c r="B77" s="2" t="s">
        <v>131</v>
      </c>
      <c r="C77" s="38"/>
      <c r="D77" s="37"/>
      <c r="E77" s="38">
        <v>6500</v>
      </c>
      <c r="F77" s="38"/>
      <c r="G77" s="41"/>
    </row>
    <row r="78" spans="1:7">
      <c r="A78" s="1" t="s">
        <v>132</v>
      </c>
      <c r="B78" s="2" t="s">
        <v>133</v>
      </c>
      <c r="C78" s="32"/>
      <c r="D78" s="31"/>
      <c r="E78" s="32">
        <v>10000</v>
      </c>
      <c r="F78" s="32"/>
      <c r="G78" s="41"/>
    </row>
    <row r="79" spans="1:7">
      <c r="A79" s="1" t="s">
        <v>134</v>
      </c>
      <c r="B79" s="2" t="s">
        <v>135</v>
      </c>
      <c r="C79" s="32"/>
      <c r="D79" s="37"/>
      <c r="E79" s="32">
        <f>30000-8211.77</f>
        <v>21788.23</v>
      </c>
      <c r="F79" s="32"/>
      <c r="G79" s="41"/>
    </row>
    <row r="80" spans="1:7">
      <c r="A80" s="1" t="s">
        <v>136</v>
      </c>
      <c r="B80" s="2" t="s">
        <v>137</v>
      </c>
      <c r="C80" s="32"/>
      <c r="D80" s="31"/>
      <c r="E80" s="132">
        <v>12000</v>
      </c>
      <c r="F80" s="32"/>
      <c r="G80" s="41"/>
    </row>
    <row r="81" spans="1:7">
      <c r="A81" s="1" t="s">
        <v>138</v>
      </c>
      <c r="B81" s="2" t="s">
        <v>139</v>
      </c>
      <c r="C81" s="38"/>
      <c r="D81" s="37"/>
      <c r="E81" s="38">
        <v>1000</v>
      </c>
      <c r="F81" s="38"/>
      <c r="G81" s="41"/>
    </row>
    <row r="82" spans="1:7">
      <c r="A82" s="1" t="s">
        <v>255</v>
      </c>
      <c r="B82" s="2" t="s">
        <v>256</v>
      </c>
      <c r="C82" s="38"/>
      <c r="D82" s="37"/>
      <c r="E82" s="38">
        <v>50</v>
      </c>
      <c r="F82" s="38"/>
      <c r="G82" s="41"/>
    </row>
    <row r="83" spans="1:7">
      <c r="A83" s="1" t="s">
        <v>140</v>
      </c>
      <c r="B83" s="2" t="s">
        <v>141</v>
      </c>
      <c r="C83" s="38"/>
      <c r="D83" s="37"/>
      <c r="E83" s="38">
        <v>17000</v>
      </c>
      <c r="F83" s="38"/>
      <c r="G83" s="41"/>
    </row>
    <row r="84" spans="1:7">
      <c r="A84" s="1" t="s">
        <v>142</v>
      </c>
      <c r="B84" s="2" t="s">
        <v>143</v>
      </c>
      <c r="C84" s="32"/>
      <c r="D84" s="37"/>
      <c r="E84" s="32">
        <v>40000</v>
      </c>
      <c r="F84" s="32"/>
      <c r="G84" s="41"/>
    </row>
    <row r="85" spans="1:7">
      <c r="A85" s="1" t="s">
        <v>144</v>
      </c>
      <c r="B85" s="2" t="s">
        <v>145</v>
      </c>
      <c r="C85" s="32"/>
      <c r="D85" s="37"/>
      <c r="E85" s="32">
        <v>12500</v>
      </c>
      <c r="F85" s="32"/>
      <c r="G85" s="41"/>
    </row>
    <row r="86" spans="1:7">
      <c r="A86" s="1" t="s">
        <v>146</v>
      </c>
      <c r="B86" s="2" t="s">
        <v>147</v>
      </c>
      <c r="C86" s="32"/>
      <c r="D86" s="37"/>
      <c r="E86" s="32">
        <v>17000</v>
      </c>
      <c r="F86" s="32"/>
      <c r="G86" s="41"/>
    </row>
    <row r="87" spans="1:7">
      <c r="A87" s="1" t="s">
        <v>148</v>
      </c>
      <c r="B87" s="2" t="s">
        <v>149</v>
      </c>
      <c r="C87" s="38"/>
      <c r="D87" s="37"/>
      <c r="E87" s="38">
        <v>500</v>
      </c>
      <c r="F87" s="38"/>
      <c r="G87" s="41"/>
    </row>
    <row r="88" spans="1:7">
      <c r="A88" s="1" t="s">
        <v>150</v>
      </c>
      <c r="B88" s="2" t="s">
        <v>151</v>
      </c>
      <c r="C88" s="32"/>
      <c r="D88" s="37"/>
      <c r="E88" s="32">
        <v>33000</v>
      </c>
      <c r="F88" s="32"/>
      <c r="G88" s="41"/>
    </row>
    <row r="89" spans="1:7">
      <c r="A89" s="1" t="s">
        <v>152</v>
      </c>
      <c r="B89" s="2" t="s">
        <v>153</v>
      </c>
      <c r="C89" s="38"/>
      <c r="D89" s="37"/>
      <c r="E89" s="38">
        <v>30000</v>
      </c>
      <c r="F89" s="38"/>
      <c r="G89" s="41"/>
    </row>
    <row r="90" spans="1:7">
      <c r="A90" s="1" t="s">
        <v>154</v>
      </c>
      <c r="B90" s="2" t="s">
        <v>155</v>
      </c>
      <c r="C90" s="38"/>
      <c r="D90" s="37"/>
      <c r="E90" s="38">
        <v>6961</v>
      </c>
      <c r="F90" s="38"/>
      <c r="G90" s="41"/>
    </row>
    <row r="91" spans="1:7">
      <c r="A91" s="1" t="s">
        <v>156</v>
      </c>
      <c r="B91" s="2" t="s">
        <v>157</v>
      </c>
      <c r="C91" s="38"/>
      <c r="D91" s="37"/>
      <c r="E91" s="38">
        <v>500</v>
      </c>
      <c r="F91" s="38"/>
      <c r="G91" s="41"/>
    </row>
    <row r="92" spans="1:7">
      <c r="A92" s="1" t="s">
        <v>158</v>
      </c>
      <c r="B92" s="2" t="s">
        <v>159</v>
      </c>
      <c r="C92" s="38"/>
      <c r="D92" s="88"/>
      <c r="E92" s="89">
        <v>0</v>
      </c>
      <c r="F92" s="89">
        <v>110000</v>
      </c>
      <c r="G92" s="41"/>
    </row>
    <row r="93" spans="1:7">
      <c r="A93" s="1" t="s">
        <v>158</v>
      </c>
      <c r="B93" s="2" t="s">
        <v>161</v>
      </c>
      <c r="C93" s="38"/>
      <c r="D93" s="88"/>
      <c r="E93" s="89">
        <v>30000</v>
      </c>
      <c r="F93" s="89"/>
      <c r="G93" s="41"/>
    </row>
    <row r="94" spans="1:7">
      <c r="A94" s="1" t="s">
        <v>162</v>
      </c>
      <c r="B94" s="2" t="s">
        <v>163</v>
      </c>
      <c r="C94" s="38"/>
      <c r="D94" s="88"/>
      <c r="E94" s="124">
        <v>0</v>
      </c>
      <c r="F94" s="124">
        <v>274250.71000000002</v>
      </c>
      <c r="G94" s="41"/>
    </row>
    <row r="95" spans="1:7">
      <c r="A95" s="17" t="s">
        <v>164</v>
      </c>
      <c r="B95" s="18" t="s">
        <v>165</v>
      </c>
      <c r="C95" s="32"/>
      <c r="D95" s="31"/>
      <c r="E95" s="32">
        <f>D172</f>
        <v>507890.70560000004</v>
      </c>
      <c r="F95" s="125"/>
      <c r="G95" s="41"/>
    </row>
    <row r="96" spans="1:7">
      <c r="A96" s="17"/>
      <c r="B96" s="20" t="s">
        <v>166</v>
      </c>
      <c r="C96" s="26"/>
      <c r="D96" s="25"/>
      <c r="E96" s="26">
        <f>SUM(E61:E95)</f>
        <v>891782.73560000001</v>
      </c>
      <c r="F96" s="26">
        <f>SUM(F61:F95)</f>
        <v>384250.71</v>
      </c>
      <c r="G96" s="26">
        <f>SUM(G61:G95)</f>
        <v>6557.5</v>
      </c>
    </row>
    <row r="97" spans="1:7">
      <c r="A97" s="1"/>
      <c r="B97" s="2"/>
      <c r="C97" s="28"/>
      <c r="D97" s="27"/>
      <c r="E97" s="28"/>
      <c r="F97" s="28"/>
      <c r="G97" s="41"/>
    </row>
    <row r="98" spans="1:7">
      <c r="A98" s="1" t="s">
        <v>257</v>
      </c>
      <c r="B98" s="2" t="s">
        <v>258</v>
      </c>
      <c r="C98" s="32"/>
      <c r="D98" s="37"/>
      <c r="E98" s="32">
        <v>700</v>
      </c>
      <c r="F98" s="32"/>
      <c r="G98" s="41"/>
    </row>
    <row r="99" spans="1:7">
      <c r="A99" s="1" t="s">
        <v>167</v>
      </c>
      <c r="B99" s="2" t="s">
        <v>168</v>
      </c>
      <c r="C99" s="32"/>
      <c r="D99" s="37"/>
      <c r="E99" s="32">
        <v>0</v>
      </c>
      <c r="F99" s="32"/>
      <c r="G99" s="41"/>
    </row>
    <row r="100" spans="1:7">
      <c r="A100" s="1" t="s">
        <v>169</v>
      </c>
      <c r="B100" s="2" t="s">
        <v>170</v>
      </c>
      <c r="C100" s="32"/>
      <c r="D100" s="37"/>
      <c r="E100" s="32">
        <v>10000</v>
      </c>
      <c r="F100" s="32"/>
      <c r="G100" s="41"/>
    </row>
    <row r="101" spans="1:7">
      <c r="A101" s="1" t="s">
        <v>171</v>
      </c>
      <c r="B101" s="2" t="s">
        <v>172</v>
      </c>
      <c r="C101" s="32"/>
      <c r="D101" s="37"/>
      <c r="E101" s="32">
        <v>24000</v>
      </c>
      <c r="F101" s="32"/>
      <c r="G101" s="41"/>
    </row>
    <row r="102" spans="1:7">
      <c r="A102" s="1" t="s">
        <v>173</v>
      </c>
      <c r="B102" s="2" t="s">
        <v>174</v>
      </c>
      <c r="C102" s="32"/>
      <c r="D102" s="31"/>
      <c r="E102" s="32">
        <v>3000</v>
      </c>
      <c r="F102" s="32"/>
      <c r="G102" s="41"/>
    </row>
    <row r="103" spans="1:7">
      <c r="A103" s="1" t="s">
        <v>175</v>
      </c>
      <c r="B103" s="2" t="s">
        <v>176</v>
      </c>
      <c r="C103" s="32"/>
      <c r="D103" s="31"/>
      <c r="E103" s="32">
        <v>19000</v>
      </c>
      <c r="F103" s="32"/>
      <c r="G103" s="41"/>
    </row>
    <row r="104" spans="1:7">
      <c r="A104" s="1" t="s">
        <v>177</v>
      </c>
      <c r="B104" s="2" t="s">
        <v>178</v>
      </c>
      <c r="C104" s="32"/>
      <c r="D104" s="37"/>
      <c r="E104" s="32">
        <v>408</v>
      </c>
      <c r="F104" s="32"/>
      <c r="G104" s="41"/>
    </row>
    <row r="105" spans="1:7">
      <c r="A105" s="1" t="s">
        <v>179</v>
      </c>
      <c r="B105" s="2" t="s">
        <v>180</v>
      </c>
      <c r="C105" s="32"/>
      <c r="D105" s="37"/>
      <c r="E105" s="32">
        <v>11000</v>
      </c>
      <c r="F105" s="32"/>
      <c r="G105" s="41"/>
    </row>
    <row r="106" spans="1:7">
      <c r="A106" s="1" t="s">
        <v>181</v>
      </c>
      <c r="B106" s="2" t="s">
        <v>182</v>
      </c>
      <c r="C106" s="32"/>
      <c r="D106" s="31"/>
      <c r="E106" s="32">
        <v>44000</v>
      </c>
      <c r="F106" s="32"/>
      <c r="G106" s="41"/>
    </row>
    <row r="107" spans="1:7">
      <c r="A107" s="1" t="s">
        <v>183</v>
      </c>
      <c r="B107" s="2" t="s">
        <v>184</v>
      </c>
      <c r="C107" s="32"/>
      <c r="D107" s="31"/>
      <c r="E107" s="32">
        <v>17600</v>
      </c>
      <c r="F107" s="32"/>
      <c r="G107" s="41"/>
    </row>
    <row r="108" spans="1:7">
      <c r="A108" s="1" t="s">
        <v>185</v>
      </c>
      <c r="B108" s="2" t="s">
        <v>186</v>
      </c>
      <c r="C108" s="38"/>
      <c r="D108" s="37"/>
      <c r="E108" s="38">
        <v>17000</v>
      </c>
      <c r="F108" s="38"/>
      <c r="G108" s="41"/>
    </row>
    <row r="109" spans="1:7">
      <c r="A109" s="1" t="s">
        <v>187</v>
      </c>
      <c r="B109" s="2" t="s">
        <v>188</v>
      </c>
      <c r="C109" s="32"/>
      <c r="D109" s="37"/>
      <c r="E109" s="32">
        <v>18000</v>
      </c>
      <c r="F109" s="32"/>
      <c r="G109" s="41"/>
    </row>
    <row r="110" spans="1:7">
      <c r="A110" s="1" t="s">
        <v>189</v>
      </c>
      <c r="B110" s="2" t="s">
        <v>190</v>
      </c>
      <c r="C110" s="32"/>
      <c r="D110" s="37"/>
      <c r="E110" s="32">
        <v>1000</v>
      </c>
      <c r="F110" s="32"/>
      <c r="G110" s="41"/>
    </row>
    <row r="111" spans="1:7">
      <c r="A111" s="1" t="s">
        <v>191</v>
      </c>
      <c r="B111" s="2" t="s">
        <v>192</v>
      </c>
      <c r="C111" s="32"/>
      <c r="D111" s="37"/>
      <c r="E111" s="32">
        <v>500</v>
      </c>
      <c r="F111" s="32"/>
      <c r="G111" s="41"/>
    </row>
    <row r="112" spans="1:7">
      <c r="A112" s="1" t="s">
        <v>193</v>
      </c>
      <c r="B112" s="2" t="s">
        <v>194</v>
      </c>
      <c r="C112" s="32"/>
      <c r="D112" s="37"/>
      <c r="E112" s="32">
        <v>20000</v>
      </c>
      <c r="F112" s="32"/>
      <c r="G112" s="41"/>
    </row>
    <row r="113" spans="1:7">
      <c r="A113" s="1" t="s">
        <v>195</v>
      </c>
      <c r="B113" s="2" t="s">
        <v>196</v>
      </c>
      <c r="C113" s="38"/>
      <c r="D113" s="37"/>
      <c r="E113" s="38">
        <v>2000</v>
      </c>
      <c r="F113" s="38"/>
      <c r="G113" s="41"/>
    </row>
    <row r="114" spans="1:7">
      <c r="A114" s="1" t="s">
        <v>259</v>
      </c>
      <c r="B114" s="2" t="s">
        <v>260</v>
      </c>
      <c r="C114" s="32"/>
      <c r="D114" s="37"/>
      <c r="E114" s="32">
        <v>36372</v>
      </c>
      <c r="F114" s="32"/>
      <c r="G114" s="41"/>
    </row>
    <row r="115" spans="1:7">
      <c r="A115" s="1" t="s">
        <v>197</v>
      </c>
      <c r="B115" s="2" t="s">
        <v>198</v>
      </c>
      <c r="C115" s="38"/>
      <c r="D115" s="37"/>
      <c r="E115" s="38">
        <v>1020</v>
      </c>
      <c r="F115" s="38"/>
      <c r="G115" s="41"/>
    </row>
    <row r="116" spans="1:7">
      <c r="A116" s="1" t="s">
        <v>199</v>
      </c>
      <c r="B116" s="2" t="s">
        <v>200</v>
      </c>
      <c r="C116" s="38"/>
      <c r="D116" s="37"/>
      <c r="E116" s="38">
        <v>400</v>
      </c>
      <c r="F116" s="121"/>
      <c r="G116" s="41"/>
    </row>
    <row r="117" spans="1:7">
      <c r="A117" s="17"/>
      <c r="B117" s="20" t="s">
        <v>201</v>
      </c>
      <c r="C117" s="26"/>
      <c r="D117" s="25"/>
      <c r="E117" s="26">
        <f>SUM(E98:E116)</f>
        <v>226000</v>
      </c>
      <c r="F117" s="26">
        <f>SUM(F98:F116)</f>
        <v>0</v>
      </c>
      <c r="G117" s="26">
        <f>SUM(G98:G116)</f>
        <v>0</v>
      </c>
    </row>
    <row r="118" spans="1:7">
      <c r="A118" s="17"/>
      <c r="B118" s="18"/>
      <c r="C118" s="28"/>
      <c r="D118" s="27"/>
      <c r="E118" s="28"/>
      <c r="F118" s="28"/>
      <c r="G118" s="41"/>
    </row>
    <row r="119" spans="1:7">
      <c r="A119" s="133">
        <v>918000</v>
      </c>
      <c r="B119" s="2" t="s">
        <v>202</v>
      </c>
      <c r="C119" s="30"/>
      <c r="D119" s="29"/>
      <c r="E119" s="134">
        <v>8211.77</v>
      </c>
      <c r="F119" s="30"/>
    </row>
    <row r="120" spans="1:7">
      <c r="A120" s="1" t="s">
        <v>203</v>
      </c>
      <c r="B120" s="2" t="s">
        <v>204</v>
      </c>
      <c r="C120" s="30"/>
      <c r="D120" s="29"/>
      <c r="E120" s="38">
        <v>0</v>
      </c>
      <c r="F120" s="30"/>
    </row>
    <row r="121" spans="1:7">
      <c r="A121" s="21">
        <v>930000</v>
      </c>
      <c r="B121" s="2" t="s">
        <v>207</v>
      </c>
      <c r="C121" s="30"/>
      <c r="D121" s="29"/>
      <c r="E121" s="135">
        <v>9187.2000000000007</v>
      </c>
      <c r="F121" s="30"/>
      <c r="G121" s="2">
        <v>619709.35</v>
      </c>
    </row>
    <row r="122" spans="1:7">
      <c r="A122" s="1" t="s">
        <v>208</v>
      </c>
      <c r="B122" s="2" t="s">
        <v>209</v>
      </c>
      <c r="C122" s="30"/>
      <c r="D122" s="29"/>
      <c r="E122" s="38">
        <v>0</v>
      </c>
      <c r="F122" s="126"/>
    </row>
    <row r="123" spans="1:7">
      <c r="A123" s="17"/>
      <c r="B123" s="20" t="s">
        <v>210</v>
      </c>
      <c r="C123" s="26"/>
      <c r="D123" s="25"/>
      <c r="E123" s="26">
        <f>SUM(E119:E122)</f>
        <v>17398.97</v>
      </c>
      <c r="F123" s="26">
        <f>SUM(F119:F122)</f>
        <v>0</v>
      </c>
      <c r="G123" s="26">
        <f>SUM(G119:G122)</f>
        <v>619709.35</v>
      </c>
    </row>
    <row r="124" spans="1:7">
      <c r="A124" s="1"/>
      <c r="B124" s="2"/>
      <c r="C124" s="28"/>
      <c r="D124" s="27"/>
      <c r="E124" s="28"/>
      <c r="F124" s="28"/>
    </row>
    <row r="125" spans="1:7">
      <c r="A125" s="1"/>
      <c r="B125" s="16" t="s">
        <v>211</v>
      </c>
      <c r="C125" s="26"/>
      <c r="D125" s="25"/>
      <c r="E125" s="26">
        <f>E59+E96+E117+E123</f>
        <v>3928722.9555999995</v>
      </c>
      <c r="F125" s="26">
        <f>F59+F96+F117+F123</f>
        <v>384250.71</v>
      </c>
      <c r="G125" s="26">
        <f>G59+G96+G117+G123</f>
        <v>626266.85</v>
      </c>
    </row>
    <row r="126" spans="1:7">
      <c r="A126" s="1"/>
      <c r="B126" s="2"/>
      <c r="C126" s="28"/>
      <c r="D126" s="27"/>
      <c r="E126" s="28"/>
      <c r="F126" s="28">
        <f>F30-F125</f>
        <v>155146.36000000004</v>
      </c>
    </row>
    <row r="127" spans="1:7">
      <c r="A127" s="1"/>
      <c r="B127" s="16"/>
      <c r="C127" s="26"/>
      <c r="D127" s="25"/>
      <c r="E127" s="26"/>
      <c r="F127" s="28"/>
    </row>
    <row r="128" spans="1:7" ht="17">
      <c r="A128" s="194" t="s">
        <v>214</v>
      </c>
      <c r="B128" s="195"/>
      <c r="C128" s="36"/>
      <c r="D128" s="35"/>
      <c r="E128" s="36">
        <f>D30-E125</f>
        <v>-27943.095599999186</v>
      </c>
      <c r="F128" s="108"/>
    </row>
    <row r="129" spans="1:7" ht="17">
      <c r="A129" s="1"/>
      <c r="B129" s="2"/>
      <c r="C129" s="2"/>
      <c r="D129" s="2"/>
      <c r="E129" s="2"/>
      <c r="F129" s="108"/>
    </row>
    <row r="130" spans="1:7" ht="15" thickBot="1">
      <c r="A130" s="1"/>
      <c r="B130" s="16"/>
      <c r="C130" s="2"/>
      <c r="D130" s="2"/>
      <c r="E130" s="2"/>
      <c r="F130" s="2"/>
    </row>
    <row r="131" spans="1:7" ht="15">
      <c r="A131" s="1"/>
      <c r="B131" s="67" t="s">
        <v>261</v>
      </c>
      <c r="C131" s="69"/>
      <c r="D131" s="68"/>
      <c r="E131" s="68"/>
      <c r="F131" s="68"/>
      <c r="G131" s="70"/>
    </row>
    <row r="132" spans="1:7">
      <c r="A132" s="1"/>
      <c r="B132" s="71" t="s">
        <v>262</v>
      </c>
      <c r="C132" s="72"/>
      <c r="D132" s="59"/>
      <c r="E132" s="59"/>
      <c r="F132" s="59"/>
      <c r="G132" s="60"/>
    </row>
    <row r="133" spans="1:7">
      <c r="A133" s="1"/>
      <c r="B133" s="73" t="s">
        <v>263</v>
      </c>
      <c r="C133" s="72"/>
      <c r="D133" s="59"/>
      <c r="E133" s="59"/>
      <c r="F133" s="59"/>
      <c r="G133" s="60"/>
    </row>
    <row r="134" spans="1:7" ht="15" thickBot="1">
      <c r="A134" s="1"/>
      <c r="B134" s="75"/>
      <c r="C134" s="72"/>
      <c r="D134" s="59"/>
      <c r="E134" s="59"/>
      <c r="F134" s="59"/>
      <c r="G134" s="60"/>
    </row>
    <row r="135" spans="1:7" ht="15" thickBot="1">
      <c r="A135" s="1"/>
      <c r="B135" s="61"/>
      <c r="C135" s="52"/>
      <c r="D135" s="43"/>
      <c r="E135" s="70"/>
      <c r="F135" s="70"/>
      <c r="G135" s="70"/>
    </row>
    <row r="136" spans="1:7">
      <c r="A136" s="1"/>
      <c r="B136" s="61"/>
      <c r="C136" s="52"/>
      <c r="D136" s="43" t="s">
        <v>264</v>
      </c>
      <c r="E136" s="57"/>
      <c r="F136" s="60"/>
      <c r="G136" s="60"/>
    </row>
    <row r="137" spans="1:7" ht="15" thickBot="1">
      <c r="A137" s="1"/>
      <c r="B137" s="61"/>
      <c r="C137" s="52"/>
      <c r="D137" s="44" t="s">
        <v>265</v>
      </c>
      <c r="E137" s="58"/>
      <c r="F137" s="60"/>
      <c r="G137" s="60"/>
    </row>
    <row r="138" spans="1:7" ht="15" thickBot="1">
      <c r="A138" s="1"/>
      <c r="B138" s="74"/>
      <c r="C138" s="53"/>
      <c r="D138" s="45">
        <v>55800</v>
      </c>
      <c r="E138" s="58"/>
      <c r="F138" s="60"/>
      <c r="G138" s="60"/>
    </row>
    <row r="139" spans="1:7">
      <c r="A139" s="1"/>
      <c r="B139" s="73" t="s">
        <v>266</v>
      </c>
      <c r="C139" s="49"/>
      <c r="D139" s="80">
        <v>6481.08</v>
      </c>
      <c r="E139" s="58"/>
      <c r="F139" s="60"/>
      <c r="G139" s="60"/>
    </row>
    <row r="140" spans="1:7">
      <c r="A140" s="1"/>
      <c r="B140" s="75" t="s">
        <v>267</v>
      </c>
      <c r="C140" s="46"/>
      <c r="D140" s="81">
        <v>566.96</v>
      </c>
      <c r="E140" s="58"/>
      <c r="F140" s="60"/>
      <c r="G140" s="54"/>
    </row>
    <row r="141" spans="1:7">
      <c r="A141" s="1"/>
      <c r="B141" s="61" t="s">
        <v>268</v>
      </c>
      <c r="C141" s="49"/>
      <c r="D141" s="82">
        <f>ROUND(D139*D140,2)</f>
        <v>3674513.12</v>
      </c>
      <c r="E141" s="58"/>
      <c r="F141" s="60"/>
      <c r="G141" s="54"/>
    </row>
    <row r="142" spans="1:7">
      <c r="B142" s="61"/>
      <c r="C142" s="49"/>
      <c r="D142" s="83"/>
      <c r="E142" s="58"/>
      <c r="F142" s="60"/>
      <c r="G142" s="54"/>
    </row>
    <row r="143" spans="1:7">
      <c r="B143" s="61" t="s">
        <v>269</v>
      </c>
      <c r="C143" s="49"/>
      <c r="D143" s="83" t="s">
        <v>269</v>
      </c>
      <c r="E143" s="58"/>
      <c r="F143" s="60"/>
      <c r="G143" s="60"/>
    </row>
    <row r="144" spans="1:7">
      <c r="B144" s="61" t="s">
        <v>270</v>
      </c>
      <c r="C144" s="49"/>
      <c r="D144" s="83" t="e">
        <f>#REF!*D140</f>
        <v>#REF!</v>
      </c>
      <c r="E144" s="58"/>
      <c r="F144" s="60"/>
      <c r="G144" s="60"/>
    </row>
    <row r="145" spans="2:7">
      <c r="B145" s="61" t="s">
        <v>271</v>
      </c>
      <c r="C145" s="49"/>
      <c r="D145" s="83" t="e">
        <f>#REF!*D140</f>
        <v>#REF!</v>
      </c>
      <c r="E145" s="58"/>
      <c r="F145" s="60"/>
      <c r="G145" s="60"/>
    </row>
    <row r="146" spans="2:7">
      <c r="B146" s="61"/>
      <c r="C146" s="49"/>
      <c r="D146" s="83"/>
      <c r="E146" s="58"/>
      <c r="F146" s="60"/>
      <c r="G146" s="60"/>
    </row>
    <row r="147" spans="2:7" ht="15" thickBot="1">
      <c r="B147" s="73" t="s">
        <v>272</v>
      </c>
      <c r="C147" s="49"/>
      <c r="D147" s="83"/>
      <c r="E147" s="58"/>
      <c r="F147" s="60"/>
      <c r="G147" s="60"/>
    </row>
    <row r="148" spans="2:7" ht="15">
      <c r="B148" s="61"/>
      <c r="C148" s="49"/>
      <c r="D148" s="83"/>
      <c r="E148" s="93" t="s">
        <v>273</v>
      </c>
      <c r="F148" s="118"/>
      <c r="G148" s="96"/>
    </row>
    <row r="149" spans="2:7">
      <c r="B149" s="61"/>
      <c r="C149" s="49"/>
      <c r="D149" s="83"/>
      <c r="E149" s="64" t="s">
        <v>274</v>
      </c>
      <c r="F149" s="119"/>
      <c r="G149" s="63"/>
    </row>
    <row r="150" spans="2:7">
      <c r="B150" s="61" t="s">
        <v>275</v>
      </c>
      <c r="C150" s="49"/>
      <c r="D150" s="84">
        <f>247*D140</f>
        <v>140039.12</v>
      </c>
      <c r="E150" s="65">
        <f>D141</f>
        <v>3674513.12</v>
      </c>
      <c r="F150" s="136"/>
      <c r="G150" s="97"/>
    </row>
    <row r="151" spans="2:7">
      <c r="B151" s="76"/>
      <c r="C151" s="54"/>
      <c r="D151" s="61"/>
      <c r="E151" s="65">
        <f>D150</f>
        <v>140039.12</v>
      </c>
      <c r="F151" s="136"/>
      <c r="G151" s="97"/>
    </row>
    <row r="152" spans="2:7">
      <c r="B152" s="73" t="s">
        <v>276</v>
      </c>
      <c r="C152" s="46"/>
      <c r="D152" s="81"/>
      <c r="E152" s="94"/>
      <c r="F152" s="137"/>
      <c r="G152" s="98"/>
    </row>
    <row r="153" spans="2:7">
      <c r="B153" s="73" t="s">
        <v>277</v>
      </c>
      <c r="C153" s="54"/>
      <c r="D153" s="61">
        <v>0</v>
      </c>
      <c r="E153" s="94"/>
      <c r="F153" s="137"/>
      <c r="G153" s="98"/>
    </row>
    <row r="154" spans="2:7">
      <c r="B154" s="73" t="s">
        <v>278</v>
      </c>
      <c r="C154" s="54"/>
      <c r="D154" s="61">
        <f>SUM(D152:D153)</f>
        <v>0</v>
      </c>
      <c r="E154" s="94"/>
      <c r="F154" s="137"/>
      <c r="G154" s="98"/>
    </row>
    <row r="155" spans="2:7">
      <c r="B155" s="61"/>
      <c r="C155" s="54"/>
      <c r="D155" s="61"/>
      <c r="E155" s="94"/>
      <c r="F155" s="137"/>
      <c r="G155" s="98"/>
    </row>
    <row r="156" spans="2:7">
      <c r="B156" s="61"/>
      <c r="C156" s="54"/>
      <c r="D156" s="61"/>
      <c r="E156" s="94"/>
      <c r="F156" s="137"/>
      <c r="G156" s="98"/>
    </row>
    <row r="157" spans="2:7">
      <c r="B157" s="61" t="s">
        <v>279</v>
      </c>
      <c r="C157" s="54"/>
      <c r="D157" s="61">
        <v>1250</v>
      </c>
      <c r="E157" s="66">
        <f>D165</f>
        <v>46250</v>
      </c>
      <c r="F157" s="136"/>
      <c r="G157" s="97"/>
    </row>
    <row r="158" spans="2:7" ht="16" thickBot="1">
      <c r="B158" s="73" t="s">
        <v>280</v>
      </c>
      <c r="C158" s="47"/>
      <c r="D158" s="85">
        <v>37</v>
      </c>
      <c r="E158" s="95">
        <f>SUM(E150:G157)</f>
        <v>3860802.24</v>
      </c>
      <c r="F158" s="120"/>
      <c r="G158" s="56"/>
    </row>
    <row r="159" spans="2:7">
      <c r="B159" s="77" t="s">
        <v>281</v>
      </c>
      <c r="C159" s="54"/>
      <c r="D159" s="86">
        <f>ROUND(D157*D158,2)</f>
        <v>46250</v>
      </c>
      <c r="E159" s="99"/>
      <c r="F159" s="60"/>
      <c r="G159" s="60"/>
    </row>
    <row r="160" spans="2:7">
      <c r="B160" s="61"/>
      <c r="C160" s="54"/>
      <c r="D160" s="61"/>
      <c r="E160" s="100"/>
      <c r="F160" s="60"/>
      <c r="G160" s="60"/>
    </row>
    <row r="161" spans="2:7">
      <c r="B161" s="62" t="s">
        <v>282</v>
      </c>
      <c r="C161" s="54"/>
      <c r="D161" s="62">
        <v>888.06</v>
      </c>
      <c r="E161" s="100"/>
      <c r="F161" s="60"/>
      <c r="G161" s="60"/>
    </row>
    <row r="162" spans="2:7">
      <c r="B162" s="75" t="s">
        <v>283</v>
      </c>
      <c r="C162" s="47"/>
      <c r="D162" s="85">
        <v>0</v>
      </c>
      <c r="E162" s="100"/>
      <c r="F162" s="60"/>
      <c r="G162" s="60"/>
    </row>
    <row r="163" spans="2:7">
      <c r="B163" s="77" t="s">
        <v>284</v>
      </c>
      <c r="C163" s="54"/>
      <c r="D163" s="86">
        <f>ROUND(D161*D162,2)</f>
        <v>0</v>
      </c>
      <c r="E163" s="100"/>
      <c r="F163" s="60"/>
      <c r="G163" s="60"/>
    </row>
    <row r="164" spans="2:7">
      <c r="B164" s="61"/>
      <c r="C164" s="54"/>
      <c r="D164" s="61"/>
      <c r="E164" s="100"/>
      <c r="F164" s="60"/>
      <c r="G164" s="60"/>
    </row>
    <row r="165" spans="2:7">
      <c r="B165" s="77" t="s">
        <v>285</v>
      </c>
      <c r="C165" s="54"/>
      <c r="D165" s="87">
        <f>D163+D159</f>
        <v>46250</v>
      </c>
      <c r="E165" s="100"/>
      <c r="F165" s="60"/>
      <c r="G165" s="60"/>
    </row>
    <row r="166" spans="2:7">
      <c r="B166" s="61"/>
      <c r="C166" s="54"/>
      <c r="D166" s="61"/>
      <c r="E166" s="100"/>
      <c r="F166" s="60"/>
      <c r="G166" s="60"/>
    </row>
    <row r="167" spans="2:7">
      <c r="B167" s="73" t="s">
        <v>272</v>
      </c>
      <c r="C167" s="49"/>
      <c r="D167" s="83"/>
      <c r="E167" s="100"/>
      <c r="F167" s="60"/>
      <c r="G167" s="60"/>
    </row>
    <row r="168" spans="2:7">
      <c r="B168" s="61" t="s">
        <v>286</v>
      </c>
      <c r="C168" s="49"/>
      <c r="D168" s="83">
        <f>D141*0.05</f>
        <v>183725.65600000002</v>
      </c>
      <c r="E168" s="100"/>
      <c r="F168" s="60"/>
      <c r="G168" s="60"/>
    </row>
    <row r="169" spans="2:7">
      <c r="B169" s="62" t="s">
        <v>287</v>
      </c>
      <c r="C169" s="49"/>
      <c r="D169" s="83">
        <f>+D140*86.76</f>
        <v>49189.449600000007</v>
      </c>
      <c r="E169" s="100"/>
      <c r="F169" s="60"/>
      <c r="G169" s="60"/>
    </row>
    <row r="170" spans="2:7">
      <c r="B170" s="62" t="s">
        <v>288</v>
      </c>
      <c r="C170" s="49"/>
      <c r="D170" s="83">
        <f>+D140*370</f>
        <v>209775.2</v>
      </c>
      <c r="E170" s="100"/>
      <c r="F170" s="60"/>
      <c r="G170" s="60"/>
    </row>
    <row r="171" spans="2:7" ht="15" thickBot="1">
      <c r="B171" s="62" t="s">
        <v>289</v>
      </c>
      <c r="C171" s="49"/>
      <c r="D171" s="83">
        <f>+D140*115</f>
        <v>65200.4</v>
      </c>
      <c r="E171" s="100"/>
      <c r="F171" s="60"/>
      <c r="G171" s="60"/>
    </row>
    <row r="172" spans="2:7" ht="16" thickBot="1">
      <c r="B172" s="78" t="s">
        <v>290</v>
      </c>
      <c r="C172" s="79"/>
      <c r="D172" s="55">
        <f>SUM(D168:D171)</f>
        <v>507890.70560000004</v>
      </c>
      <c r="E172" s="101" t="s">
        <v>291</v>
      </c>
      <c r="F172" s="102"/>
      <c r="G172" s="102"/>
    </row>
    <row r="173" spans="2:7">
      <c r="B173" s="48"/>
      <c r="C173" s="51"/>
      <c r="D173" s="2"/>
      <c r="E173" s="50"/>
      <c r="F173" s="50"/>
    </row>
  </sheetData>
  <mergeCells count="2">
    <mergeCell ref="A128:B128"/>
    <mergeCell ref="D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45100047400</vt:lpstr>
      <vt:lpstr>Sheet3</vt:lpstr>
    </vt:vector>
  </TitlesOfParts>
  <Company>Jeffco Schools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Kristi Geisz</cp:lastModifiedBy>
  <cp:revision/>
  <dcterms:created xsi:type="dcterms:W3CDTF">2013-02-28T18:22:51Z</dcterms:created>
  <dcterms:modified xsi:type="dcterms:W3CDTF">2016-06-13T02:59:07Z</dcterms:modified>
</cp:coreProperties>
</file>