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60" yWindow="135" windowWidth="8460" windowHeight="4500" tabRatio="294"/>
  </bookViews>
  <sheets>
    <sheet name="Sheet1" sheetId="1" r:id="rId1"/>
  </sheets>
  <definedNames>
    <definedName name="NvsASD">"V2017-08-31"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"https://jcspa.jeffco.k12.co.us/psp/PA92PRD_newwin/EMPLOYEE/PSFT_EP/c/REPORT_BOOKS.IC_RUN_DRILLDOWN.GBL?Action=A&amp;NVS_INSTANCE=4882706_7230632"</definedName>
    <definedName name="NvsElapsedTime">0.0000231481462833472</definedName>
    <definedName name="NvsEndTime">42983.6171412037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"V2017-08-31"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Sheet1!$CZ$4</definedName>
    <definedName name="_xlnm.Print_Area" localSheetId="0">Sheet1!$B$1:$CV$149</definedName>
    <definedName name="_xlnm.Print_Titles" localSheetId="0">Sheet1!$B:$C,Sheet1!$2:$9</definedName>
  </definedNames>
  <calcPr calcId="145621"/>
</workbook>
</file>

<file path=xl/calcChain.xml><?xml version="1.0" encoding="utf-8"?>
<calcChain xmlns="http://schemas.openxmlformats.org/spreadsheetml/2006/main">
  <c r="CN142" i="1" l="1"/>
  <c r="CP143" i="1" l="1"/>
  <c r="CP142" i="1"/>
  <c r="CP141" i="1"/>
  <c r="CP139" i="1"/>
  <c r="CP137" i="1"/>
  <c r="CP148" i="1" l="1"/>
  <c r="CU98" i="1" l="1"/>
  <c r="CV98" i="1"/>
  <c r="CU96" i="1"/>
  <c r="CV96" i="1"/>
  <c r="CV43" i="1"/>
  <c r="CU43" i="1"/>
  <c r="CU36" i="1"/>
  <c r="CV36" i="1"/>
  <c r="CV26" i="1"/>
  <c r="CU26" i="1"/>
  <c r="O43" i="1" l="1"/>
  <c r="CV123" i="1" l="1"/>
  <c r="CU123" i="1"/>
  <c r="CV122" i="1"/>
  <c r="CU122" i="1"/>
  <c r="CV120" i="1"/>
  <c r="CU120" i="1"/>
  <c r="CV119" i="1"/>
  <c r="CU119" i="1"/>
  <c r="CV118" i="1"/>
  <c r="CU118" i="1"/>
  <c r="CV117" i="1"/>
  <c r="CU117" i="1"/>
  <c r="CV116" i="1"/>
  <c r="CU116" i="1"/>
  <c r="CV115" i="1"/>
  <c r="CU115" i="1"/>
  <c r="CV114" i="1"/>
  <c r="CU114" i="1"/>
  <c r="CV113" i="1"/>
  <c r="CU113" i="1"/>
  <c r="CV112" i="1"/>
  <c r="CU112" i="1"/>
  <c r="CV111" i="1"/>
  <c r="CU111" i="1"/>
  <c r="CV110" i="1"/>
  <c r="CU110" i="1"/>
  <c r="CV109" i="1"/>
  <c r="CU109" i="1"/>
  <c r="CV108" i="1"/>
  <c r="CU108" i="1"/>
  <c r="CV107" i="1"/>
  <c r="CU107" i="1"/>
  <c r="CV106" i="1"/>
  <c r="CU106" i="1"/>
  <c r="CV105" i="1"/>
  <c r="CU105" i="1"/>
  <c r="CV104" i="1"/>
  <c r="CU104" i="1"/>
  <c r="CV103" i="1"/>
  <c r="CU103" i="1"/>
  <c r="CV102" i="1"/>
  <c r="CU102" i="1"/>
  <c r="CV100" i="1"/>
  <c r="CU100" i="1"/>
  <c r="CV99" i="1"/>
  <c r="CU99" i="1"/>
  <c r="CV97" i="1"/>
  <c r="CU97" i="1"/>
  <c r="CV95" i="1"/>
  <c r="CU95" i="1"/>
  <c r="CV94" i="1"/>
  <c r="CU94" i="1"/>
  <c r="CV93" i="1"/>
  <c r="CU93" i="1"/>
  <c r="CV92" i="1"/>
  <c r="CU92" i="1"/>
  <c r="CV91" i="1"/>
  <c r="CU91" i="1"/>
  <c r="CV90" i="1"/>
  <c r="CU90" i="1"/>
  <c r="CV89" i="1"/>
  <c r="CU89" i="1"/>
  <c r="CV88" i="1"/>
  <c r="CU88" i="1"/>
  <c r="CV87" i="1"/>
  <c r="CU87" i="1"/>
  <c r="CV86" i="1"/>
  <c r="CU86" i="1"/>
  <c r="CV85" i="1"/>
  <c r="CU85" i="1"/>
  <c r="CV84" i="1"/>
  <c r="CU84" i="1"/>
  <c r="CV83" i="1"/>
  <c r="CU83" i="1"/>
  <c r="CV82" i="1"/>
  <c r="CU82" i="1"/>
  <c r="CV81" i="1"/>
  <c r="CU81" i="1"/>
  <c r="CV80" i="1"/>
  <c r="CU80" i="1"/>
  <c r="CV79" i="1"/>
  <c r="CU79" i="1"/>
  <c r="CV78" i="1"/>
  <c r="CU78" i="1"/>
  <c r="CV77" i="1"/>
  <c r="CU77" i="1"/>
  <c r="CV76" i="1"/>
  <c r="CU76" i="1"/>
  <c r="CV75" i="1"/>
  <c r="CU75" i="1"/>
  <c r="CV74" i="1"/>
  <c r="CU74" i="1"/>
  <c r="CV73" i="1"/>
  <c r="CU73" i="1"/>
  <c r="CV72" i="1"/>
  <c r="CU72" i="1"/>
  <c r="CV71" i="1"/>
  <c r="CU71" i="1"/>
  <c r="CV70" i="1"/>
  <c r="CU70" i="1"/>
  <c r="CT68" i="1"/>
  <c r="CT125" i="1" s="1"/>
  <c r="CR68" i="1"/>
  <c r="CR125" i="1" s="1"/>
  <c r="CQ68" i="1"/>
  <c r="CQ125" i="1" s="1"/>
  <c r="CP68" i="1"/>
  <c r="CP125" i="1" s="1"/>
  <c r="CN68" i="1"/>
  <c r="CN125" i="1" s="1"/>
  <c r="CM68" i="1"/>
  <c r="CM125" i="1" s="1"/>
  <c r="CL68" i="1"/>
  <c r="CL125" i="1" s="1"/>
  <c r="CK68" i="1"/>
  <c r="CK125" i="1" s="1"/>
  <c r="CI68" i="1"/>
  <c r="CI125" i="1" s="1"/>
  <c r="CH68" i="1"/>
  <c r="CH125" i="1" s="1"/>
  <c r="CG68" i="1"/>
  <c r="CG125" i="1" s="1"/>
  <c r="CF68" i="1"/>
  <c r="CF125" i="1" s="1"/>
  <c r="CE68" i="1"/>
  <c r="CE125" i="1" s="1"/>
  <c r="CD68" i="1"/>
  <c r="CD125" i="1" s="1"/>
  <c r="CC68" i="1"/>
  <c r="CC125" i="1" s="1"/>
  <c r="CB68" i="1"/>
  <c r="CB125" i="1" s="1"/>
  <c r="CA68" i="1"/>
  <c r="CA125" i="1" s="1"/>
  <c r="BZ68" i="1"/>
  <c r="BZ125" i="1" s="1"/>
  <c r="BY68" i="1"/>
  <c r="BY125" i="1" s="1"/>
  <c r="BX68" i="1"/>
  <c r="BX125" i="1" s="1"/>
  <c r="BW68" i="1"/>
  <c r="BW125" i="1" s="1"/>
  <c r="BV68" i="1"/>
  <c r="BV125" i="1" s="1"/>
  <c r="BU68" i="1"/>
  <c r="BU125" i="1" s="1"/>
  <c r="BT68" i="1"/>
  <c r="BT125" i="1" s="1"/>
  <c r="BS68" i="1"/>
  <c r="BS125" i="1" s="1"/>
  <c r="BR68" i="1"/>
  <c r="BR125" i="1" s="1"/>
  <c r="BQ68" i="1"/>
  <c r="BQ125" i="1" s="1"/>
  <c r="BP68" i="1"/>
  <c r="BP125" i="1" s="1"/>
  <c r="BO68" i="1"/>
  <c r="BO125" i="1" s="1"/>
  <c r="BN68" i="1"/>
  <c r="BN125" i="1" s="1"/>
  <c r="BM68" i="1"/>
  <c r="BM125" i="1" s="1"/>
  <c r="BL68" i="1"/>
  <c r="BL125" i="1" s="1"/>
  <c r="BK68" i="1"/>
  <c r="BK125" i="1" s="1"/>
  <c r="BJ68" i="1"/>
  <c r="BJ125" i="1" s="1"/>
  <c r="BI68" i="1"/>
  <c r="BI125" i="1" s="1"/>
  <c r="BH68" i="1"/>
  <c r="BH125" i="1" s="1"/>
  <c r="BG68" i="1"/>
  <c r="BG125" i="1" s="1"/>
  <c r="BF68" i="1"/>
  <c r="BF125" i="1" s="1"/>
  <c r="BE68" i="1"/>
  <c r="BE125" i="1" s="1"/>
  <c r="BD68" i="1"/>
  <c r="BD125" i="1" s="1"/>
  <c r="BC68" i="1"/>
  <c r="BC125" i="1" s="1"/>
  <c r="BB68" i="1"/>
  <c r="BB125" i="1" s="1"/>
  <c r="BA68" i="1"/>
  <c r="BA125" i="1" s="1"/>
  <c r="AZ68" i="1"/>
  <c r="AZ125" i="1" s="1"/>
  <c r="AY68" i="1"/>
  <c r="AY125" i="1" s="1"/>
  <c r="AX68" i="1"/>
  <c r="AX125" i="1" s="1"/>
  <c r="AW68" i="1"/>
  <c r="AW125" i="1" s="1"/>
  <c r="AV68" i="1"/>
  <c r="AV125" i="1" s="1"/>
  <c r="AU68" i="1"/>
  <c r="AU125" i="1" s="1"/>
  <c r="AT68" i="1"/>
  <c r="AT125" i="1" s="1"/>
  <c r="AS68" i="1"/>
  <c r="AS125" i="1" s="1"/>
  <c r="AR68" i="1"/>
  <c r="AR125" i="1" s="1"/>
  <c r="AQ68" i="1"/>
  <c r="AQ125" i="1" s="1"/>
  <c r="AP68" i="1"/>
  <c r="AP125" i="1" s="1"/>
  <c r="AO68" i="1"/>
  <c r="AO125" i="1" s="1"/>
  <c r="AN68" i="1"/>
  <c r="AN125" i="1" s="1"/>
  <c r="AM68" i="1"/>
  <c r="AM125" i="1" s="1"/>
  <c r="AL68" i="1"/>
  <c r="AL125" i="1" s="1"/>
  <c r="AK68" i="1"/>
  <c r="AK125" i="1" s="1"/>
  <c r="AJ68" i="1"/>
  <c r="AJ125" i="1" s="1"/>
  <c r="AI68" i="1"/>
  <c r="AI125" i="1" s="1"/>
  <c r="AH68" i="1"/>
  <c r="AH125" i="1" s="1"/>
  <c r="AG68" i="1"/>
  <c r="AG125" i="1" s="1"/>
  <c r="AF68" i="1"/>
  <c r="AF125" i="1" s="1"/>
  <c r="AE68" i="1"/>
  <c r="AE125" i="1" s="1"/>
  <c r="AD68" i="1"/>
  <c r="AD125" i="1" s="1"/>
  <c r="AC68" i="1"/>
  <c r="AC125" i="1" s="1"/>
  <c r="AB68" i="1"/>
  <c r="AB125" i="1" s="1"/>
  <c r="AA68" i="1"/>
  <c r="AA125" i="1" s="1"/>
  <c r="Z68" i="1"/>
  <c r="Z125" i="1" s="1"/>
  <c r="Y68" i="1"/>
  <c r="Y125" i="1" s="1"/>
  <c r="X68" i="1"/>
  <c r="X125" i="1" s="1"/>
  <c r="W68" i="1"/>
  <c r="W125" i="1" s="1"/>
  <c r="V68" i="1"/>
  <c r="V125" i="1" s="1"/>
  <c r="U68" i="1"/>
  <c r="U125" i="1" s="1"/>
  <c r="O68" i="1"/>
  <c r="O125" i="1" s="1"/>
  <c r="M68" i="1"/>
  <c r="M125" i="1" s="1"/>
  <c r="L68" i="1"/>
  <c r="L125" i="1" s="1"/>
  <c r="K68" i="1"/>
  <c r="K125" i="1" s="1"/>
  <c r="I68" i="1"/>
  <c r="I125" i="1" s="1"/>
  <c r="H68" i="1"/>
  <c r="H125" i="1" s="1"/>
  <c r="G68" i="1"/>
  <c r="G125" i="1" s="1"/>
  <c r="F68" i="1"/>
  <c r="F125" i="1" s="1"/>
  <c r="E68" i="1"/>
  <c r="E125" i="1" s="1"/>
  <c r="D68" i="1"/>
  <c r="D125" i="1" s="1"/>
  <c r="CV66" i="1"/>
  <c r="CU66" i="1"/>
  <c r="CV65" i="1"/>
  <c r="CU65" i="1"/>
  <c r="CN141" i="1" s="1"/>
  <c r="CV63" i="1"/>
  <c r="CU63" i="1"/>
  <c r="CU68" i="1" s="1"/>
  <c r="CV62" i="1"/>
  <c r="CU62" i="1"/>
  <c r="CV61" i="1"/>
  <c r="CU61" i="1"/>
  <c r="CV60" i="1"/>
  <c r="CU60" i="1"/>
  <c r="CV59" i="1"/>
  <c r="CU59" i="1"/>
  <c r="CV58" i="1"/>
  <c r="CU58" i="1"/>
  <c r="CV57" i="1"/>
  <c r="CU57" i="1"/>
  <c r="CV56" i="1"/>
  <c r="CU56" i="1"/>
  <c r="CV55" i="1"/>
  <c r="CU55" i="1"/>
  <c r="CV54" i="1"/>
  <c r="CU54" i="1"/>
  <c r="CV53" i="1"/>
  <c r="CU53" i="1"/>
  <c r="CV52" i="1"/>
  <c r="CU52" i="1"/>
  <c r="CV51" i="1"/>
  <c r="CU51" i="1"/>
  <c r="CV50" i="1"/>
  <c r="CU50" i="1"/>
  <c r="CV49" i="1"/>
  <c r="CU49" i="1"/>
  <c r="CV48" i="1"/>
  <c r="CU48" i="1"/>
  <c r="CV47" i="1"/>
  <c r="CU47" i="1"/>
  <c r="CV46" i="1"/>
  <c r="CU46" i="1"/>
  <c r="CV45" i="1"/>
  <c r="CU45" i="1"/>
  <c r="CV44" i="1"/>
  <c r="CU44" i="1"/>
  <c r="CV42" i="1"/>
  <c r="CU42" i="1"/>
  <c r="CV41" i="1"/>
  <c r="CU41" i="1"/>
  <c r="CT39" i="1"/>
  <c r="CT127" i="1" s="1"/>
  <c r="CT135" i="1" s="1"/>
  <c r="CR39" i="1"/>
  <c r="CQ39" i="1"/>
  <c r="CQ127" i="1" s="1"/>
  <c r="CP39" i="1"/>
  <c r="CN39" i="1"/>
  <c r="CN127" i="1" s="1"/>
  <c r="CN135" i="1" s="1"/>
  <c r="CN148" i="1" s="1"/>
  <c r="CM39" i="1"/>
  <c r="CL39" i="1"/>
  <c r="CL127" i="1" s="1"/>
  <c r="CK39" i="1"/>
  <c r="O39" i="1"/>
  <c r="O127" i="1" s="1"/>
  <c r="O135" i="1" s="1"/>
  <c r="M39" i="1"/>
  <c r="L39" i="1"/>
  <c r="L127" i="1" s="1"/>
  <c r="K39" i="1"/>
  <c r="I39" i="1"/>
  <c r="I127" i="1" s="1"/>
  <c r="I135" i="1" s="1"/>
  <c r="H39" i="1"/>
  <c r="G39" i="1"/>
  <c r="G127" i="1" s="1"/>
  <c r="F39" i="1"/>
  <c r="E39" i="1"/>
  <c r="E127" i="1" s="1"/>
  <c r="D39" i="1"/>
  <c r="CV37" i="1"/>
  <c r="CU35" i="1"/>
  <c r="S34" i="1"/>
  <c r="CV34" i="1" s="1"/>
  <c r="S33" i="1"/>
  <c r="CU33" i="1" s="1"/>
  <c r="S32" i="1"/>
  <c r="CV32" i="1" s="1"/>
  <c r="S31" i="1"/>
  <c r="CU31" i="1" s="1"/>
  <c r="S30" i="1"/>
  <c r="CV30" i="1" s="1"/>
  <c r="S29" i="1"/>
  <c r="CU29" i="1" s="1"/>
  <c r="S28" i="1"/>
  <c r="CV28" i="1" s="1"/>
  <c r="S27" i="1"/>
  <c r="S25" i="1"/>
  <c r="CV25" i="1" s="1"/>
  <c r="S24" i="1"/>
  <c r="S23" i="1"/>
  <c r="CV23" i="1" s="1"/>
  <c r="S22" i="1"/>
  <c r="CU22" i="1" s="1"/>
  <c r="S21" i="1"/>
  <c r="CV21" i="1" s="1"/>
  <c r="S20" i="1"/>
  <c r="CU20" i="1" s="1"/>
  <c r="S19" i="1"/>
  <c r="CV19" i="1" s="1"/>
  <c r="S18" i="1"/>
  <c r="CU18" i="1" s="1"/>
  <c r="S17" i="1"/>
  <c r="CV17" i="1" s="1"/>
  <c r="S16" i="1"/>
  <c r="CU16" i="1" s="1"/>
  <c r="S15" i="1"/>
  <c r="CV15" i="1" s="1"/>
  <c r="S14" i="1"/>
  <c r="CU14" i="1" s="1"/>
  <c r="S13" i="1"/>
  <c r="CV13" i="1" s="1"/>
  <c r="B5" i="1"/>
  <c r="CK127" i="1" l="1"/>
  <c r="CM127" i="1"/>
  <c r="CP127" i="1"/>
  <c r="CR127" i="1"/>
  <c r="CR135" i="1" s="1"/>
  <c r="S39" i="1"/>
  <c r="CV39" i="1" s="1"/>
  <c r="CU37" i="1"/>
  <c r="CU39" i="1" s="1"/>
  <c r="CU28" i="1"/>
  <c r="CU19" i="1"/>
  <c r="CU15" i="1"/>
  <c r="CU23" i="1"/>
  <c r="CU32" i="1"/>
  <c r="CV33" i="1"/>
  <c r="CU34" i="1"/>
  <c r="CU13" i="1"/>
  <c r="CU17" i="1"/>
  <c r="CU21" i="1"/>
  <c r="CU25" i="1"/>
  <c r="CU30" i="1"/>
  <c r="CV14" i="1"/>
  <c r="CV16" i="1"/>
  <c r="CV18" i="1"/>
  <c r="CV20" i="1"/>
  <c r="CV22" i="1"/>
  <c r="CU27" i="1"/>
  <c r="CV27" i="1"/>
  <c r="D127" i="1"/>
  <c r="F127" i="1"/>
  <c r="H127" i="1"/>
  <c r="K127" i="1"/>
  <c r="M127" i="1"/>
  <c r="M135" i="1" s="1"/>
  <c r="CU24" i="1"/>
  <c r="CV24" i="1"/>
  <c r="CV29" i="1"/>
  <c r="CV31" i="1"/>
  <c r="CV35" i="1"/>
  <c r="CV68" i="1"/>
</calcChain>
</file>

<file path=xl/sharedStrings.xml><?xml version="1.0" encoding="utf-8"?>
<sst xmlns="http://schemas.openxmlformats.org/spreadsheetml/2006/main" count="534" uniqueCount="370">
  <si>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</si>
  <si>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</si>
  <si>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</si>
  <si>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</si>
  <si>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</si>
  <si>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</si>
  <si>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</si>
  <si>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</si>
  <si>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</si>
  <si>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</si>
  <si>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</si>
  <si>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</si>
  <si>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</si>
  <si>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</si>
  <si>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</si>
  <si>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</si>
  <si>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</si>
  <si>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</si>
  <si>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</si>
  <si>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</si>
  <si>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</si>
  <si>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</si>
  <si>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</si>
  <si>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</si>
  <si>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</si>
  <si>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</si>
  <si>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</si>
  <si>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</si>
  <si>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</si>
  <si>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</si>
  <si>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</si>
  <si>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</si>
  <si>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</si>
  <si>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</si>
  <si>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</si>
  <si>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</si>
  <si>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</si>
  <si>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</si>
  <si>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</si>
  <si>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</si>
  <si>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</si>
  <si>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</si>
  <si>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</si>
  <si>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</si>
  <si>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</si>
  <si>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</si>
  <si>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</si>
  <si>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</si>
  <si>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</si>
  <si>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</si>
  <si>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</si>
  <si>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</si>
  <si>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</si>
  <si>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</si>
  <si>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</si>
  <si>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</si>
  <si>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</si>
  <si>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</si>
  <si>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</si>
  <si>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</si>
  <si>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</si>
  <si>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</si>
  <si>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</si>
  <si>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</si>
  <si>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</si>
  <si>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</si>
  <si>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</si>
  <si>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</si>
  <si>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</si>
  <si>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</si>
  <si>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</si>
  <si>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</si>
  <si>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</si>
  <si>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</si>
  <si>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</si>
  <si>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</si>
  <si>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</si>
  <si>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</si>
  <si>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</si>
  <si>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</si>
  <si>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</si>
  <si>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</si>
  <si>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</si>
  <si>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</si>
  <si>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</si>
  <si>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</si>
  <si>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</si>
  <si>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</si>
  <si>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</si>
  <si>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</si>
  <si>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</si>
  <si>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</si>
  <si>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</si>
  <si>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%,V747000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</si>
  <si>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</si>
  <si>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</si>
  <si>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</si>
  <si>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</si>
  <si>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</si>
  <si>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</si>
  <si>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</si>
  <si>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</si>
  <si>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</si>
  <si>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</si>
  <si>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</si>
  <si>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</si>
  <si>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</si>
  <si>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</si>
  <si>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</si>
  <si>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</si>
  <si>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</si>
  <si>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</si>
  <si>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</si>
  <si>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</si>
  <si>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</si>
  <si>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</si>
  <si>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</si>
  <si>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</si>
  <si>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</si>
  <si>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</si>
  <si>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</si>
  <si>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</si>
  <si>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</si>
  <si>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</si>
  <si>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</si>
  <si>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</si>
  <si>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</si>
  <si>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</si>
  <si>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</si>
  <si>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</si>
  <si>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</si>
  <si>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</si>
  <si>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</si>
  <si>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</si>
  <si>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</si>
  <si>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</si>
  <si>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</si>
  <si>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</si>
  <si>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</si>
  <si>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</si>
  <si>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</si>
  <si>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</si>
  <si>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</si>
  <si>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</si>
  <si>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</si>
  <si>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</si>
  <si>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</si>
  <si>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</si>
  <si>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</si>
  <si>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</si>
  <si>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</si>
  <si>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</si>
  <si>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</si>
  <si>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</si>
  <si>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</si>
  <si>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</si>
  <si>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</si>
  <si>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</si>
  <si>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</si>
  <si>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</si>
  <si>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</si>
  <si>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</si>
  <si>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</si>
  <si>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</si>
  <si>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</si>
  <si>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</si>
  <si>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</si>
  <si>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</si>
  <si>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</si>
  <si>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</si>
  <si>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</si>
  <si>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</si>
  <si>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</si>
  <si>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</si>
  <si>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</si>
  <si>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</si>
  <si>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</si>
  <si>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</si>
  <si>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</si>
  <si>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</si>
  <si>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</si>
  <si>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</si>
  <si>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</si>
  <si>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</si>
  <si>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</si>
  <si>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</si>
  <si>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</si>
  <si>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</si>
  <si>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</si>
  <si>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</si>
  <si>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</si>
  <si>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</si>
  <si>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</si>
  <si>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</si>
  <si>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</si>
  <si>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</si>
  <si>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</si>
  <si>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</si>
  <si>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</si>
  <si>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</si>
  <si>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</si>
  <si>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</si>
  <si>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</si>
  <si>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</si>
  <si>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</si>
  <si>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</si>
  <si>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</si>
  <si>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</si>
  <si>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</si>
  <si>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</si>
  <si>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</si>
  <si>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</si>
  <si>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</si>
  <si>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</si>
  <si>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</si>
  <si>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</si>
  <si>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</si>
  <si>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</si>
  <si>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</si>
  <si>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</si>
  <si>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</si>
  <si>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</si>
  <si>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</si>
  <si>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</si>
  <si>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</si>
  <si>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</si>
  <si>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</si>
  <si>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</si>
  <si>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</si>
  <si>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</si>
  <si>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</si>
  <si>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</si>
  <si>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</si>
  <si>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</si>
  <si>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</si>
  <si>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</si>
  <si>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</si>
  <si>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</si>
  <si>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</si>
  <si>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</si>
  <si>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</si>
  <si>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</si>
  <si>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</si>
  <si>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</si>
  <si>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</si>
  <si>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</si>
  <si>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</si>
  <si>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</si>
  <si>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</si>
  <si>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</si>
  <si>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</si>
  <si>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</si>
  <si>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</si>
  <si>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</si>
  <si>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</si>
  <si>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</si>
  <si>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</si>
  <si>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</si>
  <si>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</si>
  <si>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</si>
  <si>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</si>
  <si>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</si>
  <si>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</si>
  <si>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</si>
  <si>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</si>
  <si>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</si>
  <si>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</si>
  <si>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</si>
  <si>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</si>
  <si>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</si>
  <si>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</si>
  <si>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</si>
  <si>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</si>
  <si>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</si>
  <si>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</si>
  <si>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</si>
  <si>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</si>
  <si>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</si>
  <si>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</si>
  <si>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</si>
  <si>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</si>
  <si>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</si>
  <si>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</si>
  <si>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</si>
  <si>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</si>
  <si>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</si>
  <si>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</si>
  <si>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</si>
  <si>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</si>
  <si>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</si>
  <si>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</si>
  <si>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</si>
  <si>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</si>
  <si>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</si>
  <si>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</si>
  <si>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</si>
  <si>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</si>
  <si>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</si>
  <si>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</si>
  <si>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</si>
  <si>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</si>
  <si>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%,V811000</t>
  </si>
  <si>
    <t>811000</t>
  </si>
  <si>
    <t>Curriculum Dev/Staff Training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</si>
  <si>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</si>
  <si>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</si>
  <si>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</si>
  <si>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</si>
  <si>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</si>
  <si>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</si>
  <si>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</si>
  <si>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</si>
  <si>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</si>
  <si>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</si>
  <si>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</si>
  <si>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</si>
  <si>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</si>
  <si>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</si>
  <si>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</si>
  <si>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</si>
  <si>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</si>
  <si>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</si>
  <si>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</si>
  <si>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</si>
  <si>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</si>
  <si>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</si>
  <si>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</si>
  <si>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</si>
  <si>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930000</t>
  </si>
  <si>
    <t>Building Improvements</t>
  </si>
  <si>
    <t>CA020</t>
  </si>
  <si>
    <t>CC020</t>
  </si>
  <si>
    <t>FS020</t>
  </si>
  <si>
    <t>GF020</t>
  </si>
  <si>
    <t>GS020</t>
  </si>
  <si>
    <t>Charter School Campus Activity</t>
  </si>
  <si>
    <t>Charter School Child Care Fund</t>
  </si>
  <si>
    <t>Charter School Food Service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</si>
  <si>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</si>
  <si>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</si>
  <si>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</si>
  <si>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</si>
  <si>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</si>
  <si>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</si>
  <si>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</si>
  <si>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</si>
  <si>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</si>
  <si>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</si>
  <si>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</si>
  <si>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Bond</t>
  </si>
  <si>
    <t>State Intercept Bond Transfer</t>
  </si>
  <si>
    <t>Bond R &amp; R Payments</t>
  </si>
  <si>
    <t>512100-513100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</si>
  <si>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</si>
  <si>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</si>
  <si>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</si>
  <si>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</si>
  <si>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</si>
  <si>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</si>
  <si>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Less Prior Year Carryforward</t>
  </si>
  <si>
    <t>Projected Revenues</t>
  </si>
  <si>
    <t>Projected Expenses</t>
  </si>
  <si>
    <t xml:space="preserve">     Salaries and Benefits</t>
  </si>
  <si>
    <t xml:space="preserve">     Purchased Services</t>
  </si>
  <si>
    <t xml:space="preserve">     Materials</t>
  </si>
  <si>
    <t>Projected Caprital Outlay</t>
  </si>
  <si>
    <t>Projected Margin</t>
  </si>
  <si>
    <t>CARRIED FORWARD BALANCES NOT LOADED</t>
  </si>
  <si>
    <t>Financials 07/01/17 - 08/31/17</t>
  </si>
  <si>
    <t>Board September 11,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</si>
</sst>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/dd/yy;@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70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3" fillId="3" borderId="0" xfId="1" applyNumberFormat="1" applyFont="1" applyFill="1" applyAlignment="1">
      <alignment horizontal="right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5" fillId="5" borderId="0" xfId="1" applyFont="1" applyFill="1"/>
    <xf numFmtId="43" fontId="5" fillId="5" borderId="0" xfId="1" applyFont="1" applyFill="1" applyAlignment="1">
      <alignment horizontal="center"/>
    </xf>
    <xf numFmtId="4" fontId="0" fillId="5" borderId="0" xfId="1" applyNumberFormat="1" applyFont="1" applyFill="1"/>
    <xf numFmtId="9" fontId="5" fillId="5" borderId="0" xfId="2" applyFont="1" applyFill="1" applyAlignment="1">
      <alignment horizontal="center"/>
    </xf>
    <xf numFmtId="4" fontId="7" fillId="3" borderId="0" xfId="1" applyNumberFormat="1" applyFont="1" applyFill="1" applyAlignment="1">
      <alignment horizontal="center"/>
    </xf>
    <xf numFmtId="4" fontId="2" fillId="3" borderId="0" xfId="1" applyNumberFormat="1" applyFont="1" applyFill="1" applyAlignment="1"/>
    <xf numFmtId="4" fontId="2" fillId="3" borderId="0" xfId="1" applyNumberFormat="1" applyFont="1" applyFill="1" applyAlignment="1">
      <alignment horizontal="right"/>
    </xf>
    <xf numFmtId="4" fontId="5" fillId="0" borderId="0" xfId="1" applyNumberFormat="1" applyFont="1" applyFill="1"/>
    <xf numFmtId="4" fontId="5" fillId="5" borderId="0" xfId="1" applyNumberFormat="1" applyFont="1" applyFill="1"/>
    <xf numFmtId="0" fontId="5" fillId="0" borderId="0" xfId="0" applyFont="1"/>
    <xf numFmtId="43" fontId="5" fillId="0" borderId="0" xfId="1" applyFont="1" applyAlignment="1">
      <alignment wrapText="1"/>
    </xf>
    <xf numFmtId="0" fontId="0" fillId="0" borderId="0" xfId="0" applyAlignment="1">
      <alignment wrapText="1"/>
    </xf>
    <xf numFmtId="43" fontId="5" fillId="0" borderId="0" xfId="1" applyFont="1" applyBorder="1"/>
    <xf numFmtId="43" fontId="7" fillId="3" borderId="0" xfId="1" applyFont="1" applyFill="1" applyAlignment="1">
      <alignment horizontal="center"/>
    </xf>
    <xf numFmtId="43" fontId="2" fillId="3" borderId="0" xfId="1" applyFont="1" applyFill="1" applyAlignment="1"/>
    <xf numFmtId="39" fontId="0" fillId="0" borderId="0" xfId="0" applyNumberFormat="1"/>
    <xf numFmtId="39" fontId="5" fillId="0" borderId="0" xfId="0" applyNumberFormat="1" applyFont="1"/>
    <xf numFmtId="4" fontId="3" fillId="3" borderId="0" xfId="4" applyNumberFormat="1" applyFont="1" applyFill="1" applyAlignment="1">
      <alignment horizontal="center"/>
    </xf>
    <xf numFmtId="4" fontId="3" fillId="3" borderId="0" xfId="4" applyNumberFormat="1" applyFont="1" applyFill="1" applyAlignment="1"/>
    <xf numFmtId="43" fontId="2" fillId="3" borderId="0" xfId="4" applyFont="1" applyFill="1" applyAlignment="1">
      <alignment horizontal="right"/>
    </xf>
    <xf numFmtId="43" fontId="2" fillId="3" borderId="0" xfId="4" applyFont="1" applyFill="1" applyAlignment="1">
      <alignment horizontal="center"/>
    </xf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695325</xdr:colOff>
      <xdr:row>1</xdr:row>
      <xdr:rowOff>193675</xdr:rowOff>
    </xdr:from>
    <xdr:to>
      <xdr:col>18</xdr:col>
      <xdr:colOff>765175</xdr:colOff>
      <xdr:row>4</xdr:row>
      <xdr:rowOff>117475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6425" y="1936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A149"/>
  <sheetViews>
    <sheetView tabSelected="1" view="pageBreakPreview" topLeftCell="B2" zoomScale="60" zoomScaleNormal="75" workbookViewId="0">
      <pane xSplit="13" ySplit="8" topLeftCell="O26" activePane="bottomRight" state="frozen"/>
      <selection activeCell="B2" sqref="B2"/>
      <selection pane="topRight" activeCell="O2" sqref="O2"/>
      <selection pane="bottomLeft" activeCell="B10" sqref="B10"/>
      <selection pane="bottomRight" activeCell="B127" sqref="A127:XFD132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customWidth="1"/>
    <col min="15" max="15" width="19.5703125" style="3" customWidth="1"/>
    <col min="16" max="16" width="0.85546875" style="3" customWidth="1"/>
    <col min="17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1" width="19.5703125" style="3" hidden="1" customWidth="1" outlineLevel="1"/>
    <col min="92" max="92" width="19.5703125" style="3" customWidth="1" collapsed="1"/>
    <col min="93" max="93" width="0.85546875" style="3" customWidth="1"/>
    <col min="94" max="95" width="19.5703125" style="3" hidden="1" customWidth="1" outlineLevel="1"/>
    <col min="96" max="96" width="19.5703125" style="3" customWidth="1" collapsed="1"/>
    <col min="97" max="97" width="0.85546875" style="3" customWidth="1"/>
    <col min="98" max="99" width="19.5703125" style="3" customWidth="1"/>
    <col min="100" max="100" width="19.5703125" style="29" customWidth="1"/>
    <col min="101" max="101" width="19.5703125" style="29" hidden="1" customWidth="1"/>
    <col min="102" max="105" width="0" style="3" hidden="1" customWidth="1"/>
    <col min="106" max="16384" width="9.140625" style="3"/>
  </cols>
  <sheetData>
    <row r="1" spans="1:105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7" t="s">
        <v>43</v>
      </c>
      <c r="R1" s="27" t="s">
        <v>44</v>
      </c>
      <c r="S1" s="4" t="s">
        <v>2</v>
      </c>
      <c r="T1" s="27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56" t="s">
        <v>45</v>
      </c>
      <c r="CK1" s="3" t="s">
        <v>52</v>
      </c>
      <c r="CL1" s="3" t="s">
        <v>53</v>
      </c>
      <c r="CM1" s="3" t="s">
        <v>55</v>
      </c>
      <c r="CN1" s="3" t="s">
        <v>42</v>
      </c>
      <c r="CP1" s="3" t="s">
        <v>57</v>
      </c>
      <c r="CQ1" s="3" t="s">
        <v>58</v>
      </c>
      <c r="CR1" s="3" t="s">
        <v>33</v>
      </c>
      <c r="CT1" s="3" t="s">
        <v>35</v>
      </c>
      <c r="CU1" s="3" t="s">
        <v>2</v>
      </c>
      <c r="CV1" s="29" t="s">
        <v>2</v>
      </c>
    </row>
    <row r="2" spans="1:105" s="4" customFormat="1" ht="18" x14ac:dyDescent="0.25">
      <c r="A2" s="16"/>
      <c r="B2" s="38" t="s">
        <v>3</v>
      </c>
      <c r="C2" s="18"/>
      <c r="D2" s="16"/>
      <c r="E2" s="16"/>
      <c r="F2" s="16"/>
      <c r="G2" s="16"/>
      <c r="H2" s="16"/>
      <c r="I2" s="18"/>
      <c r="J2" s="18"/>
      <c r="K2" s="16"/>
      <c r="L2" s="16"/>
      <c r="M2" s="18"/>
      <c r="N2" s="18"/>
      <c r="O2" s="53"/>
      <c r="P2" s="18"/>
      <c r="Q2" s="18"/>
      <c r="R2" s="18"/>
      <c r="S2" s="62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53"/>
      <c r="CJ2" s="18"/>
      <c r="CK2" s="16"/>
      <c r="CL2" s="16"/>
      <c r="CM2" s="16"/>
      <c r="CN2" s="18"/>
      <c r="CO2" s="18"/>
      <c r="CP2" s="16"/>
      <c r="CQ2" s="16"/>
      <c r="CR2" s="66" t="s">
        <v>346</v>
      </c>
      <c r="CS2" s="16"/>
      <c r="CT2" s="16"/>
      <c r="CU2" s="16"/>
      <c r="CV2" s="30"/>
      <c r="CW2" s="30"/>
      <c r="CX2" s="16"/>
      <c r="CY2" s="19" t="s">
        <v>0</v>
      </c>
      <c r="CZ2" s="44" t="s">
        <v>344</v>
      </c>
      <c r="DA2" s="16"/>
    </row>
    <row r="3" spans="1:105" s="4" customFormat="1" x14ac:dyDescent="0.2">
      <c r="A3" s="16"/>
      <c r="B3" s="45" t="s">
        <v>345</v>
      </c>
      <c r="C3" s="20"/>
      <c r="D3" s="16"/>
      <c r="E3" s="16"/>
      <c r="F3" s="16"/>
      <c r="G3" s="16"/>
      <c r="H3" s="16"/>
      <c r="I3" s="20"/>
      <c r="J3" s="20"/>
      <c r="K3" s="16"/>
      <c r="L3" s="16"/>
      <c r="M3" s="20"/>
      <c r="N3" s="20"/>
      <c r="O3" s="54"/>
      <c r="P3" s="20"/>
      <c r="Q3" s="20"/>
      <c r="R3" s="20"/>
      <c r="S3" s="63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54"/>
      <c r="CJ3" s="20"/>
      <c r="CK3" s="16"/>
      <c r="CL3" s="16"/>
      <c r="CM3" s="16"/>
      <c r="CN3" s="20"/>
      <c r="CO3" s="20"/>
      <c r="CP3" s="16"/>
      <c r="CQ3" s="16"/>
      <c r="CR3" s="67"/>
      <c r="CS3" s="16"/>
      <c r="CT3" s="16"/>
      <c r="CU3" s="16"/>
      <c r="CV3" s="30"/>
      <c r="CW3" s="30"/>
      <c r="CX3" s="16"/>
      <c r="CY3" s="16"/>
      <c r="CZ3" s="16"/>
      <c r="DA3" s="16"/>
    </row>
    <row r="4" spans="1:105" s="4" customFormat="1" x14ac:dyDescent="0.2">
      <c r="A4" s="16"/>
      <c r="B4" s="45" t="s">
        <v>346</v>
      </c>
      <c r="C4" s="20"/>
      <c r="D4" s="16"/>
      <c r="E4" s="16"/>
      <c r="F4" s="16"/>
      <c r="G4" s="16"/>
      <c r="H4" s="16"/>
      <c r="I4" s="20"/>
      <c r="J4" s="21"/>
      <c r="K4" s="16"/>
      <c r="L4" s="16"/>
      <c r="M4" s="21"/>
      <c r="N4" s="21"/>
      <c r="O4" s="55"/>
      <c r="P4" s="21"/>
      <c r="Q4" s="21"/>
      <c r="R4" s="21"/>
      <c r="S4" s="22"/>
      <c r="T4" s="21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55"/>
      <c r="CJ4" s="21"/>
      <c r="CK4" s="16"/>
      <c r="CL4" s="16"/>
      <c r="CM4" s="16"/>
      <c r="CN4" s="21"/>
      <c r="CO4" s="20"/>
      <c r="CP4" s="16"/>
      <c r="CQ4" s="16"/>
      <c r="CR4" s="66" t="s">
        <v>368</v>
      </c>
      <c r="CS4" s="16"/>
      <c r="CT4" s="16"/>
      <c r="CU4" s="16"/>
      <c r="CV4" s="30"/>
      <c r="CW4" s="30"/>
      <c r="CX4" s="16"/>
      <c r="CY4" s="16"/>
      <c r="CZ4" s="46">
        <v>42978</v>
      </c>
      <c r="DA4" s="16"/>
    </row>
    <row r="5" spans="1:105" s="4" customFormat="1" x14ac:dyDescent="0.2">
      <c r="A5" s="16"/>
      <c r="B5" s="17" t="str">
        <f>"Report ID:  "&amp;CZ2</f>
        <v>Report ID:  558OPC</v>
      </c>
      <c r="C5" s="23"/>
      <c r="D5" s="16"/>
      <c r="E5" s="16"/>
      <c r="F5" s="16"/>
      <c r="G5" s="16"/>
      <c r="H5" s="16"/>
      <c r="I5" s="20"/>
      <c r="J5" s="22"/>
      <c r="K5" s="16"/>
      <c r="L5" s="16"/>
      <c r="M5" s="22"/>
      <c r="N5" s="22"/>
      <c r="O5" s="22"/>
      <c r="P5" s="22"/>
      <c r="Q5" s="22"/>
      <c r="R5" s="22"/>
      <c r="S5" s="22"/>
      <c r="T5" s="22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2"/>
      <c r="CJ5" s="22"/>
      <c r="CK5" s="16"/>
      <c r="CL5" s="16"/>
      <c r="CM5" s="16"/>
      <c r="CN5" s="22"/>
      <c r="CO5" s="23"/>
      <c r="CP5" s="16"/>
      <c r="CQ5" s="16"/>
      <c r="CR5" s="68"/>
      <c r="CS5" s="16"/>
      <c r="CT5" s="16"/>
      <c r="CU5" s="16"/>
      <c r="CV5" s="30"/>
      <c r="CW5" s="30"/>
      <c r="CX5" s="16"/>
      <c r="CY5" s="47" t="s">
        <v>347</v>
      </c>
      <c r="CZ5" s="24"/>
      <c r="DA5" s="16"/>
    </row>
    <row r="6" spans="1:105" s="4" customFormat="1" x14ac:dyDescent="0.2">
      <c r="A6" s="16"/>
      <c r="B6" s="17" t="s">
        <v>50</v>
      </c>
      <c r="C6" s="25"/>
      <c r="D6" s="16"/>
      <c r="E6" s="16"/>
      <c r="F6" s="16"/>
      <c r="G6" s="16"/>
      <c r="H6" s="16"/>
      <c r="I6" s="25"/>
      <c r="J6" s="25"/>
      <c r="K6" s="16"/>
      <c r="L6" s="16"/>
      <c r="M6" s="25"/>
      <c r="N6" s="25"/>
      <c r="O6" s="25"/>
      <c r="P6" s="25"/>
      <c r="Q6" s="25"/>
      <c r="R6" s="25"/>
      <c r="S6" s="25"/>
      <c r="T6" s="25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5"/>
      <c r="CJ6" s="25"/>
      <c r="CK6" s="16"/>
      <c r="CL6" s="16"/>
      <c r="CM6" s="16"/>
      <c r="CN6" s="25"/>
      <c r="CO6" s="25"/>
      <c r="CP6" s="16"/>
      <c r="CQ6" s="16"/>
      <c r="CR6" s="69" t="s">
        <v>369</v>
      </c>
      <c r="CS6" s="16"/>
      <c r="CT6" s="16"/>
      <c r="CU6" s="16"/>
      <c r="CV6" s="30"/>
      <c r="CW6" s="30"/>
      <c r="CX6" s="16"/>
      <c r="CY6" s="48" t="s">
        <v>346</v>
      </c>
      <c r="CZ6" s="16"/>
      <c r="DA6" s="16"/>
    </row>
    <row r="7" spans="1:105" s="4" customFormat="1" x14ac:dyDescent="0.2">
      <c r="A7" s="16"/>
      <c r="B7" s="43">
        <v>42978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30"/>
      <c r="CW7" s="30"/>
      <c r="CX7" s="16"/>
      <c r="CY7" s="16"/>
      <c r="CZ7" s="16"/>
      <c r="DA7" s="16"/>
    </row>
    <row r="8" spans="1:105" s="26" customFormat="1" ht="24" customHeight="1" x14ac:dyDescent="0.2">
      <c r="A8" s="13" t="s">
        <v>29</v>
      </c>
      <c r="B8" s="14" t="s">
        <v>11</v>
      </c>
      <c r="C8" s="13"/>
      <c r="D8" s="13" t="s">
        <v>330</v>
      </c>
      <c r="E8" s="13" t="s">
        <v>331</v>
      </c>
      <c r="F8" s="13" t="s">
        <v>332</v>
      </c>
      <c r="G8" s="13" t="s">
        <v>333</v>
      </c>
      <c r="H8" s="13" t="s">
        <v>334</v>
      </c>
      <c r="I8" s="14" t="s">
        <v>17</v>
      </c>
      <c r="J8" s="14"/>
      <c r="K8" s="13" t="s">
        <v>340</v>
      </c>
      <c r="L8" s="13" t="s">
        <v>341</v>
      </c>
      <c r="M8" s="14" t="s">
        <v>17</v>
      </c>
      <c r="N8" s="14"/>
      <c r="O8" s="14" t="s">
        <v>17</v>
      </c>
      <c r="P8" s="14"/>
      <c r="Q8" s="14"/>
      <c r="R8" s="14"/>
      <c r="S8" s="14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4"/>
      <c r="CJ8" s="14"/>
      <c r="CK8" s="13" t="s">
        <v>330</v>
      </c>
      <c r="CL8" s="13" t="s">
        <v>331</v>
      </c>
      <c r="CM8" s="13" t="s">
        <v>333</v>
      </c>
      <c r="CN8" s="14" t="s">
        <v>28</v>
      </c>
      <c r="CO8" s="13"/>
      <c r="CP8" s="13" t="s">
        <v>340</v>
      </c>
      <c r="CQ8" s="13" t="s">
        <v>341</v>
      </c>
      <c r="CR8" s="14" t="s">
        <v>28</v>
      </c>
      <c r="CS8" s="13"/>
      <c r="CT8" s="14" t="s">
        <v>28</v>
      </c>
      <c r="CU8" s="14"/>
      <c r="CV8" s="31"/>
      <c r="CW8" s="31"/>
      <c r="CX8" s="13"/>
      <c r="CY8" s="13"/>
      <c r="CZ8" s="13"/>
      <c r="DA8" s="13"/>
    </row>
    <row r="9" spans="1:105" s="26" customFormat="1" ht="29.25" customHeight="1" x14ac:dyDescent="0.2">
      <c r="A9" s="13" t="s">
        <v>27</v>
      </c>
      <c r="B9" s="14" t="s">
        <v>4</v>
      </c>
      <c r="C9" s="15" t="s">
        <v>5</v>
      </c>
      <c r="D9" s="13" t="s">
        <v>335</v>
      </c>
      <c r="E9" s="13" t="s">
        <v>336</v>
      </c>
      <c r="F9" s="13" t="s">
        <v>337</v>
      </c>
      <c r="G9" s="13" t="s">
        <v>338</v>
      </c>
      <c r="H9" s="13" t="s">
        <v>339</v>
      </c>
      <c r="I9" s="14" t="s">
        <v>31</v>
      </c>
      <c r="J9" s="14"/>
      <c r="K9" s="13" t="s">
        <v>342</v>
      </c>
      <c r="L9" s="13" t="s">
        <v>343</v>
      </c>
      <c r="M9" s="14" t="s">
        <v>32</v>
      </c>
      <c r="N9" s="14"/>
      <c r="O9" s="14" t="s">
        <v>34</v>
      </c>
      <c r="P9" s="14"/>
      <c r="Q9" s="14"/>
      <c r="R9" s="14"/>
      <c r="S9" s="14" t="s">
        <v>37</v>
      </c>
      <c r="T9" s="14"/>
      <c r="U9" s="13" t="s">
        <v>191</v>
      </c>
      <c r="V9" s="13" t="s">
        <v>193</v>
      </c>
      <c r="W9" s="13" t="s">
        <v>195</v>
      </c>
      <c r="X9" s="13" t="s">
        <v>197</v>
      </c>
      <c r="Y9" s="13" t="s">
        <v>199</v>
      </c>
      <c r="Z9" s="13" t="s">
        <v>201</v>
      </c>
      <c r="AA9" s="13" t="s">
        <v>203</v>
      </c>
      <c r="AB9" s="13" t="s">
        <v>205</v>
      </c>
      <c r="AC9" s="13" t="s">
        <v>207</v>
      </c>
      <c r="AD9" s="13" t="s">
        <v>209</v>
      </c>
      <c r="AE9" s="13" t="s">
        <v>211</v>
      </c>
      <c r="AF9" s="13" t="s">
        <v>213</v>
      </c>
      <c r="AG9" s="13" t="s">
        <v>215</v>
      </c>
      <c r="AH9" s="13" t="s">
        <v>217</v>
      </c>
      <c r="AI9" s="13" t="s">
        <v>222</v>
      </c>
      <c r="AJ9" s="13" t="s">
        <v>224</v>
      </c>
      <c r="AK9" s="13" t="s">
        <v>226</v>
      </c>
      <c r="AL9" s="13" t="s">
        <v>228</v>
      </c>
      <c r="AM9" s="13" t="s">
        <v>230</v>
      </c>
      <c r="AN9" s="13" t="s">
        <v>232</v>
      </c>
      <c r="AO9" s="13" t="s">
        <v>234</v>
      </c>
      <c r="AP9" s="13" t="s">
        <v>236</v>
      </c>
      <c r="AQ9" s="13" t="s">
        <v>238</v>
      </c>
      <c r="AR9" s="13" t="s">
        <v>240</v>
      </c>
      <c r="AS9" s="13" t="s">
        <v>242</v>
      </c>
      <c r="AT9" s="13" t="s">
        <v>244</v>
      </c>
      <c r="AU9" s="13" t="s">
        <v>246</v>
      </c>
      <c r="AV9" s="13" t="s">
        <v>248</v>
      </c>
      <c r="AW9" s="13" t="s">
        <v>250</v>
      </c>
      <c r="AX9" s="13" t="s">
        <v>252</v>
      </c>
      <c r="AY9" s="13" t="s">
        <v>257</v>
      </c>
      <c r="AZ9" s="13" t="s">
        <v>259</v>
      </c>
      <c r="BA9" s="13" t="s">
        <v>261</v>
      </c>
      <c r="BB9" s="13" t="s">
        <v>263</v>
      </c>
      <c r="BC9" s="13" t="s">
        <v>265</v>
      </c>
      <c r="BD9" s="13" t="s">
        <v>267</v>
      </c>
      <c r="BE9" s="13" t="s">
        <v>269</v>
      </c>
      <c r="BF9" s="13" t="s">
        <v>271</v>
      </c>
      <c r="BG9" s="13" t="s">
        <v>273</v>
      </c>
      <c r="BH9" s="13" t="s">
        <v>275</v>
      </c>
      <c r="BI9" s="13" t="s">
        <v>277</v>
      </c>
      <c r="BJ9" s="13" t="s">
        <v>279</v>
      </c>
      <c r="BK9" s="13" t="s">
        <v>281</v>
      </c>
      <c r="BL9" s="13" t="s">
        <v>283</v>
      </c>
      <c r="BM9" s="13" t="s">
        <v>285</v>
      </c>
      <c r="BN9" s="13" t="s">
        <v>287</v>
      </c>
      <c r="BO9" s="13" t="s">
        <v>289</v>
      </c>
      <c r="BP9" s="13" t="s">
        <v>292</v>
      </c>
      <c r="BQ9" s="13" t="s">
        <v>294</v>
      </c>
      <c r="BR9" s="13" t="s">
        <v>296</v>
      </c>
      <c r="BS9" s="13" t="s">
        <v>298</v>
      </c>
      <c r="BT9" s="13" t="s">
        <v>300</v>
      </c>
      <c r="BU9" s="13" t="s">
        <v>305</v>
      </c>
      <c r="BV9" s="13" t="s">
        <v>307</v>
      </c>
      <c r="BW9" s="13" t="s">
        <v>309</v>
      </c>
      <c r="BX9" s="13" t="s">
        <v>311</v>
      </c>
      <c r="BY9" s="13" t="s">
        <v>313</v>
      </c>
      <c r="BZ9" s="13" t="s">
        <v>315</v>
      </c>
      <c r="CA9" s="13" t="s">
        <v>317</v>
      </c>
      <c r="CB9" s="13" t="s">
        <v>319</v>
      </c>
      <c r="CC9" s="13" t="s">
        <v>321</v>
      </c>
      <c r="CD9" s="13" t="s">
        <v>323</v>
      </c>
      <c r="CE9" s="13" t="s">
        <v>325</v>
      </c>
      <c r="CF9" s="13" t="s">
        <v>327</v>
      </c>
      <c r="CG9" s="13" t="s">
        <v>329</v>
      </c>
      <c r="CH9" s="13" t="s">
        <v>163</v>
      </c>
      <c r="CI9" s="14" t="s">
        <v>38</v>
      </c>
      <c r="CJ9" s="14"/>
      <c r="CK9" s="13" t="s">
        <v>335</v>
      </c>
      <c r="CL9" s="13" t="s">
        <v>336</v>
      </c>
      <c r="CM9" s="13" t="s">
        <v>338</v>
      </c>
      <c r="CN9" s="14" t="s">
        <v>31</v>
      </c>
      <c r="CO9" s="15"/>
      <c r="CP9" s="13" t="s">
        <v>342</v>
      </c>
      <c r="CQ9" s="13" t="s">
        <v>343</v>
      </c>
      <c r="CR9" s="14" t="s">
        <v>32</v>
      </c>
      <c r="CS9" s="13"/>
      <c r="CT9" s="14" t="s">
        <v>34</v>
      </c>
      <c r="CU9" s="14" t="s">
        <v>39</v>
      </c>
      <c r="CV9" s="31" t="s">
        <v>40</v>
      </c>
      <c r="CW9" s="31"/>
      <c r="CX9" s="13"/>
      <c r="CY9" s="13"/>
      <c r="CZ9" s="13"/>
      <c r="DA9" s="13"/>
    </row>
    <row r="11" spans="1:105" x14ac:dyDescent="0.2">
      <c r="A11" s="12"/>
      <c r="C11" s="1" t="s">
        <v>18</v>
      </c>
      <c r="D11" s="12"/>
      <c r="E11" s="12"/>
      <c r="F11" s="12"/>
      <c r="G11" s="12"/>
      <c r="H11" s="12"/>
      <c r="I11" s="5">
        <v>2574893.59</v>
      </c>
      <c r="J11" s="7"/>
      <c r="K11" s="12"/>
      <c r="L11" s="12"/>
      <c r="M11" s="5"/>
      <c r="N11" s="7"/>
      <c r="O11" s="5">
        <v>2574893.59</v>
      </c>
      <c r="P11" s="5"/>
      <c r="Q11" s="5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/>
      <c r="CJ11" s="7"/>
      <c r="CK11" s="12"/>
      <c r="CL11" s="12"/>
      <c r="CM11" s="12"/>
      <c r="CN11" s="5">
        <v>0</v>
      </c>
      <c r="CO11" s="1"/>
      <c r="CP11" s="12"/>
      <c r="CQ11" s="12"/>
      <c r="CR11" s="5">
        <v>0</v>
      </c>
      <c r="CT11" s="5">
        <v>0</v>
      </c>
      <c r="CU11" s="5"/>
      <c r="CV11" s="35"/>
      <c r="CW11" s="32"/>
    </row>
    <row r="12" spans="1:105" x14ac:dyDescent="0.2"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N12" s="7"/>
      <c r="CR12" s="7"/>
    </row>
    <row r="13" spans="1:105" outlineLevel="1" x14ac:dyDescent="0.2">
      <c r="A13" s="3" t="s">
        <v>125</v>
      </c>
      <c r="B13" s="10" t="s">
        <v>126</v>
      </c>
      <c r="C13" s="3" t="s">
        <v>127</v>
      </c>
      <c r="D13" s="3">
        <v>207.20000000000002</v>
      </c>
      <c r="E13" s="3">
        <v>0</v>
      </c>
      <c r="F13" s="3">
        <v>0</v>
      </c>
      <c r="G13" s="3">
        <v>0</v>
      </c>
      <c r="H13" s="3">
        <v>0</v>
      </c>
      <c r="I13" s="3">
        <v>207.20000000000002</v>
      </c>
      <c r="K13" s="3">
        <v>0</v>
      </c>
      <c r="L13" s="3">
        <v>0</v>
      </c>
      <c r="M13" s="3">
        <v>0</v>
      </c>
      <c r="O13" s="3">
        <v>207.20000000000002</v>
      </c>
      <c r="Q13" s="27">
        <v>-109</v>
      </c>
      <c r="R13" s="27">
        <v>0</v>
      </c>
      <c r="S13" s="4">
        <f t="shared" ref="S13:S34" si="0">-1*(Q13+R13)</f>
        <v>109</v>
      </c>
      <c r="T13" s="27"/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56">
        <v>0</v>
      </c>
      <c r="CK13" s="3">
        <v>0</v>
      </c>
      <c r="CL13" s="3">
        <v>0</v>
      </c>
      <c r="CM13" s="3">
        <v>3177.9900000000002</v>
      </c>
      <c r="CN13" s="3">
        <v>3177.9900000000002</v>
      </c>
      <c r="CP13" s="3">
        <v>0</v>
      </c>
      <c r="CQ13" s="3">
        <v>0</v>
      </c>
      <c r="CR13" s="3">
        <v>0</v>
      </c>
      <c r="CT13" s="3">
        <v>3177.9900000000002</v>
      </c>
      <c r="CU13" s="3">
        <f t="shared" ref="CU13:CU36" si="1">S13-CT13</f>
        <v>-3068.9900000000002</v>
      </c>
      <c r="CV13" s="29">
        <f t="shared" ref="CV13:CV36" si="2">IF(S13=0,"n/a",CT13/(S13))</f>
        <v>29.155871559633031</v>
      </c>
    </row>
    <row r="14" spans="1:105" outlineLevel="1" x14ac:dyDescent="0.2">
      <c r="A14" s="3" t="s">
        <v>128</v>
      </c>
      <c r="B14" s="10" t="s">
        <v>129</v>
      </c>
      <c r="C14" s="3" t="s">
        <v>130</v>
      </c>
      <c r="D14" s="3">
        <v>862</v>
      </c>
      <c r="E14" s="3">
        <v>0</v>
      </c>
      <c r="F14" s="3">
        <v>0</v>
      </c>
      <c r="G14" s="3">
        <v>0</v>
      </c>
      <c r="H14" s="3">
        <v>0</v>
      </c>
      <c r="I14" s="3">
        <v>862</v>
      </c>
      <c r="K14" s="3">
        <v>0</v>
      </c>
      <c r="L14" s="3">
        <v>0</v>
      </c>
      <c r="M14" s="3">
        <v>0</v>
      </c>
      <c r="O14" s="3">
        <v>862</v>
      </c>
      <c r="Q14" s="27">
        <v>-1044</v>
      </c>
      <c r="R14" s="27">
        <v>0</v>
      </c>
      <c r="S14" s="4">
        <f t="shared" si="0"/>
        <v>1044</v>
      </c>
      <c r="T14" s="27"/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56">
        <v>0</v>
      </c>
      <c r="CK14" s="3">
        <v>0</v>
      </c>
      <c r="CL14" s="3">
        <v>0</v>
      </c>
      <c r="CM14" s="3">
        <v>0</v>
      </c>
      <c r="CN14" s="3">
        <v>0</v>
      </c>
      <c r="CP14" s="3">
        <v>0</v>
      </c>
      <c r="CQ14" s="3">
        <v>0</v>
      </c>
      <c r="CR14" s="3">
        <v>0</v>
      </c>
      <c r="CT14" s="3">
        <v>0</v>
      </c>
      <c r="CU14" s="3">
        <f t="shared" si="1"/>
        <v>1044</v>
      </c>
      <c r="CV14" s="29">
        <f t="shared" si="2"/>
        <v>0</v>
      </c>
    </row>
    <row r="15" spans="1:105" outlineLevel="1" x14ac:dyDescent="0.2">
      <c r="A15" s="3" t="s">
        <v>131</v>
      </c>
      <c r="B15" s="10" t="s">
        <v>132</v>
      </c>
      <c r="C15" s="3" t="s">
        <v>133</v>
      </c>
      <c r="D15" s="3">
        <v>11918.47</v>
      </c>
      <c r="E15" s="3">
        <v>0</v>
      </c>
      <c r="F15" s="3">
        <v>0</v>
      </c>
      <c r="G15" s="3">
        <v>60</v>
      </c>
      <c r="H15" s="3">
        <v>0</v>
      </c>
      <c r="I15" s="3">
        <v>11978.47</v>
      </c>
      <c r="K15" s="3">
        <v>0</v>
      </c>
      <c r="L15" s="3">
        <v>0</v>
      </c>
      <c r="M15" s="3">
        <v>0</v>
      </c>
      <c r="O15" s="3">
        <v>11978.47</v>
      </c>
      <c r="Q15" s="27">
        <v>-27124</v>
      </c>
      <c r="R15" s="27">
        <v>0</v>
      </c>
      <c r="S15" s="4">
        <f t="shared" si="0"/>
        <v>27124</v>
      </c>
      <c r="T15" s="27"/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56">
        <v>0</v>
      </c>
      <c r="CK15" s="3">
        <v>0</v>
      </c>
      <c r="CL15" s="3">
        <v>0</v>
      </c>
      <c r="CM15" s="3">
        <v>0</v>
      </c>
      <c r="CN15" s="3">
        <v>0</v>
      </c>
      <c r="CP15" s="3">
        <v>0</v>
      </c>
      <c r="CQ15" s="3">
        <v>0</v>
      </c>
      <c r="CR15" s="3">
        <v>0</v>
      </c>
      <c r="CT15" s="3">
        <v>0</v>
      </c>
      <c r="CU15" s="3">
        <f t="shared" si="1"/>
        <v>27124</v>
      </c>
      <c r="CV15" s="29">
        <f t="shared" si="2"/>
        <v>0</v>
      </c>
    </row>
    <row r="16" spans="1:105" outlineLevel="1" x14ac:dyDescent="0.2">
      <c r="A16" s="3" t="s">
        <v>134</v>
      </c>
      <c r="B16" s="10" t="s">
        <v>135</v>
      </c>
      <c r="C16" s="3" t="s">
        <v>136</v>
      </c>
      <c r="D16" s="3">
        <v>5787.56</v>
      </c>
      <c r="E16" s="3">
        <v>0</v>
      </c>
      <c r="F16" s="3">
        <v>0</v>
      </c>
      <c r="G16" s="3">
        <v>1844.4</v>
      </c>
      <c r="H16" s="3">
        <v>0</v>
      </c>
      <c r="I16" s="3">
        <v>7631.9600000000009</v>
      </c>
      <c r="K16" s="3">
        <v>0</v>
      </c>
      <c r="L16" s="3">
        <v>0</v>
      </c>
      <c r="M16" s="3">
        <v>0</v>
      </c>
      <c r="O16" s="3">
        <v>7631.96</v>
      </c>
      <c r="Q16" s="27">
        <v>-8680</v>
      </c>
      <c r="R16" s="27">
        <v>0</v>
      </c>
      <c r="S16" s="4">
        <f t="shared" si="0"/>
        <v>8680</v>
      </c>
      <c r="T16" s="27"/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56">
        <v>0</v>
      </c>
      <c r="CK16" s="3">
        <v>0</v>
      </c>
      <c r="CL16" s="3">
        <v>0</v>
      </c>
      <c r="CM16" s="3">
        <v>0</v>
      </c>
      <c r="CN16" s="3">
        <v>0</v>
      </c>
      <c r="CP16" s="3">
        <v>0</v>
      </c>
      <c r="CQ16" s="3">
        <v>0</v>
      </c>
      <c r="CR16" s="3">
        <v>0</v>
      </c>
      <c r="CT16" s="3">
        <v>0</v>
      </c>
      <c r="CU16" s="3">
        <f t="shared" si="1"/>
        <v>8680</v>
      </c>
      <c r="CV16" s="29">
        <f t="shared" si="2"/>
        <v>0</v>
      </c>
    </row>
    <row r="17" spans="1:101" outlineLevel="1" x14ac:dyDescent="0.2">
      <c r="A17" s="3" t="s">
        <v>137</v>
      </c>
      <c r="B17" s="10" t="s">
        <v>138</v>
      </c>
      <c r="C17" s="3" t="s">
        <v>139</v>
      </c>
      <c r="D17" s="3">
        <v>0</v>
      </c>
      <c r="E17" s="3">
        <v>0</v>
      </c>
      <c r="F17" s="3">
        <v>0</v>
      </c>
      <c r="G17" s="3">
        <v>911243.48</v>
      </c>
      <c r="H17" s="3">
        <v>0</v>
      </c>
      <c r="I17" s="3">
        <v>911243.48</v>
      </c>
      <c r="K17" s="3">
        <v>0</v>
      </c>
      <c r="L17" s="3">
        <v>0</v>
      </c>
      <c r="M17" s="3">
        <v>0</v>
      </c>
      <c r="O17" s="3">
        <v>911243.48</v>
      </c>
      <c r="Q17" s="27">
        <v>-943548</v>
      </c>
      <c r="R17" s="27">
        <v>0</v>
      </c>
      <c r="S17" s="4">
        <f t="shared" si="0"/>
        <v>943548</v>
      </c>
      <c r="T17" s="27"/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56">
        <v>0</v>
      </c>
      <c r="CK17" s="3">
        <v>0</v>
      </c>
      <c r="CL17" s="3">
        <v>0</v>
      </c>
      <c r="CM17" s="3">
        <v>238343.79</v>
      </c>
      <c r="CN17" s="3">
        <v>238343.79</v>
      </c>
      <c r="CP17" s="3">
        <v>0</v>
      </c>
      <c r="CQ17" s="3">
        <v>0</v>
      </c>
      <c r="CR17" s="3">
        <v>0</v>
      </c>
      <c r="CT17" s="3">
        <v>238343.79</v>
      </c>
      <c r="CU17" s="3">
        <f t="shared" si="1"/>
        <v>705204.21</v>
      </c>
      <c r="CV17" s="29">
        <f t="shared" si="2"/>
        <v>0.25260377850411425</v>
      </c>
    </row>
    <row r="18" spans="1:101" outlineLevel="1" x14ac:dyDescent="0.2">
      <c r="A18" s="3" t="s">
        <v>140</v>
      </c>
      <c r="B18" s="10" t="s">
        <v>141</v>
      </c>
      <c r="C18" s="3" t="s">
        <v>142</v>
      </c>
      <c r="D18" s="3">
        <v>0</v>
      </c>
      <c r="E18" s="3">
        <v>0</v>
      </c>
      <c r="F18" s="3">
        <v>0</v>
      </c>
      <c r="G18" s="3">
        <v>0.06</v>
      </c>
      <c r="H18" s="3">
        <v>0</v>
      </c>
      <c r="I18" s="3">
        <v>0.06</v>
      </c>
      <c r="K18" s="3">
        <v>0</v>
      </c>
      <c r="L18" s="3">
        <v>686.83</v>
      </c>
      <c r="M18" s="3">
        <v>686.83</v>
      </c>
      <c r="O18" s="3">
        <v>686.89</v>
      </c>
      <c r="Q18" s="27">
        <v>0</v>
      </c>
      <c r="R18" s="27">
        <v>0</v>
      </c>
      <c r="S18" s="4">
        <f t="shared" si="0"/>
        <v>0</v>
      </c>
      <c r="T18" s="27"/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56">
        <v>0</v>
      </c>
      <c r="CK18" s="3">
        <v>0</v>
      </c>
      <c r="CL18" s="3">
        <v>0</v>
      </c>
      <c r="CM18" s="3">
        <v>0</v>
      </c>
      <c r="CN18" s="3">
        <v>0</v>
      </c>
      <c r="CP18" s="3">
        <v>0</v>
      </c>
      <c r="CQ18" s="3">
        <v>273.61</v>
      </c>
      <c r="CR18" s="3">
        <v>273.61</v>
      </c>
      <c r="CT18" s="3">
        <v>273.61</v>
      </c>
      <c r="CU18" s="3">
        <f t="shared" si="1"/>
        <v>-273.61</v>
      </c>
      <c r="CV18" s="29" t="str">
        <f t="shared" si="2"/>
        <v>n/a</v>
      </c>
    </row>
    <row r="19" spans="1:101" hidden="1" outlineLevel="1" x14ac:dyDescent="0.2">
      <c r="A19" s="3" t="s">
        <v>143</v>
      </c>
      <c r="B19" s="10" t="s">
        <v>144</v>
      </c>
      <c r="C19" s="3" t="s">
        <v>145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K19" s="3">
        <v>0</v>
      </c>
      <c r="L19" s="3">
        <v>0</v>
      </c>
      <c r="M19" s="3">
        <v>0</v>
      </c>
      <c r="O19" s="3">
        <v>0</v>
      </c>
      <c r="Q19" s="27">
        <v>0</v>
      </c>
      <c r="R19" s="27">
        <v>0</v>
      </c>
      <c r="S19" s="4">
        <f t="shared" si="0"/>
        <v>0</v>
      </c>
      <c r="T19" s="27"/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56">
        <v>0</v>
      </c>
      <c r="CK19" s="3">
        <v>0</v>
      </c>
      <c r="CL19" s="3">
        <v>0</v>
      </c>
      <c r="CM19" s="3">
        <v>0</v>
      </c>
      <c r="CN19" s="3">
        <v>0</v>
      </c>
      <c r="CP19" s="3">
        <v>0</v>
      </c>
      <c r="CQ19" s="3">
        <v>0</v>
      </c>
      <c r="CR19" s="3">
        <v>0</v>
      </c>
      <c r="CT19" s="3">
        <v>0</v>
      </c>
      <c r="CU19" s="3">
        <f t="shared" si="1"/>
        <v>0</v>
      </c>
      <c r="CV19" s="29" t="str">
        <f t="shared" si="2"/>
        <v>n/a</v>
      </c>
    </row>
    <row r="20" spans="1:101" outlineLevel="1" x14ac:dyDescent="0.2">
      <c r="A20" s="3" t="s">
        <v>146</v>
      </c>
      <c r="B20" s="10" t="s">
        <v>147</v>
      </c>
      <c r="C20" s="3" t="s">
        <v>148</v>
      </c>
      <c r="D20" s="3">
        <v>6755.7</v>
      </c>
      <c r="E20" s="3">
        <v>400</v>
      </c>
      <c r="F20" s="3">
        <v>0</v>
      </c>
      <c r="G20" s="3">
        <v>277224.78999999998</v>
      </c>
      <c r="H20" s="3">
        <v>500</v>
      </c>
      <c r="I20" s="3">
        <v>284880.49</v>
      </c>
      <c r="K20" s="3">
        <v>0</v>
      </c>
      <c r="L20" s="3">
        <v>0</v>
      </c>
      <c r="M20" s="3">
        <v>0</v>
      </c>
      <c r="O20" s="3">
        <v>284880.49</v>
      </c>
      <c r="Q20" s="27">
        <v>-20844</v>
      </c>
      <c r="R20" s="27">
        <v>0</v>
      </c>
      <c r="S20" s="4">
        <f t="shared" si="0"/>
        <v>20844</v>
      </c>
      <c r="T20" s="27"/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56">
        <v>0</v>
      </c>
      <c r="CK20" s="3">
        <v>0</v>
      </c>
      <c r="CL20" s="3">
        <v>0</v>
      </c>
      <c r="CM20" s="3">
        <v>311.41000000000003</v>
      </c>
      <c r="CN20" s="3">
        <v>311.41000000000003</v>
      </c>
      <c r="CP20" s="3">
        <v>0</v>
      </c>
      <c r="CQ20" s="3">
        <v>0</v>
      </c>
      <c r="CR20" s="3">
        <v>0</v>
      </c>
      <c r="CT20" s="3">
        <v>311.41000000000003</v>
      </c>
      <c r="CU20" s="3">
        <f t="shared" si="1"/>
        <v>20532.59</v>
      </c>
      <c r="CV20" s="29">
        <f t="shared" si="2"/>
        <v>1.4940030704279411E-2</v>
      </c>
    </row>
    <row r="21" spans="1:101" outlineLevel="1" x14ac:dyDescent="0.2">
      <c r="A21" s="3" t="s">
        <v>149</v>
      </c>
      <c r="B21" s="10" t="s">
        <v>150</v>
      </c>
      <c r="C21" s="3" t="s">
        <v>151</v>
      </c>
      <c r="D21" s="3">
        <v>0</v>
      </c>
      <c r="E21" s="3">
        <v>0</v>
      </c>
      <c r="F21" s="3">
        <v>0</v>
      </c>
      <c r="G21" s="3">
        <v>16439</v>
      </c>
      <c r="H21" s="3">
        <v>0</v>
      </c>
      <c r="I21" s="3">
        <v>16439</v>
      </c>
      <c r="K21" s="3">
        <v>1333561</v>
      </c>
      <c r="L21" s="3">
        <v>0</v>
      </c>
      <c r="M21" s="3">
        <v>1333561</v>
      </c>
      <c r="O21" s="3">
        <v>1350000</v>
      </c>
      <c r="Q21" s="27">
        <v>0</v>
      </c>
      <c r="R21" s="27">
        <v>0</v>
      </c>
      <c r="S21" s="4">
        <f t="shared" si="0"/>
        <v>0</v>
      </c>
      <c r="T21" s="27"/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56">
        <v>0</v>
      </c>
      <c r="CK21" s="3">
        <v>0</v>
      </c>
      <c r="CL21" s="3">
        <v>0</v>
      </c>
      <c r="CM21" s="3">
        <v>0</v>
      </c>
      <c r="CN21" s="3">
        <v>0</v>
      </c>
      <c r="CP21" s="3">
        <v>0</v>
      </c>
      <c r="CQ21" s="3">
        <v>0</v>
      </c>
      <c r="CR21" s="3">
        <v>0</v>
      </c>
      <c r="CT21" s="3">
        <v>0</v>
      </c>
      <c r="CU21" s="3">
        <f t="shared" si="1"/>
        <v>0</v>
      </c>
      <c r="CV21" s="29" t="str">
        <f t="shared" si="2"/>
        <v>n/a</v>
      </c>
    </row>
    <row r="22" spans="1:101" outlineLevel="1" x14ac:dyDescent="0.2">
      <c r="A22" s="3" t="s">
        <v>152</v>
      </c>
      <c r="B22" s="10" t="s">
        <v>153</v>
      </c>
      <c r="C22" s="3" t="s">
        <v>154</v>
      </c>
      <c r="D22" s="3">
        <v>0</v>
      </c>
      <c r="E22" s="3">
        <v>0</v>
      </c>
      <c r="F22" s="3">
        <v>0</v>
      </c>
      <c r="G22" s="3">
        <v>1317.8700000000001</v>
      </c>
      <c r="H22" s="3">
        <v>0</v>
      </c>
      <c r="I22" s="3">
        <v>1317.8700000000001</v>
      </c>
      <c r="K22" s="3">
        <v>181948.64</v>
      </c>
      <c r="L22" s="3">
        <v>0</v>
      </c>
      <c r="M22" s="3">
        <v>181948.64</v>
      </c>
      <c r="O22" s="3">
        <v>183266.51</v>
      </c>
      <c r="Q22" s="27">
        <v>-187374</v>
      </c>
      <c r="R22" s="27">
        <v>0</v>
      </c>
      <c r="S22" s="4">
        <f t="shared" si="0"/>
        <v>187374</v>
      </c>
      <c r="T22" s="27"/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56">
        <v>0</v>
      </c>
      <c r="CK22" s="3">
        <v>0</v>
      </c>
      <c r="CL22" s="3">
        <v>0</v>
      </c>
      <c r="CM22" s="3">
        <v>0</v>
      </c>
      <c r="CN22" s="3">
        <v>0</v>
      </c>
      <c r="CP22" s="3">
        <v>14294.49</v>
      </c>
      <c r="CQ22" s="3">
        <v>0</v>
      </c>
      <c r="CR22" s="3">
        <v>14294.49</v>
      </c>
      <c r="CT22" s="3">
        <v>14294.49</v>
      </c>
      <c r="CU22" s="3">
        <f t="shared" si="1"/>
        <v>173079.51</v>
      </c>
      <c r="CV22" s="29">
        <f t="shared" si="2"/>
        <v>7.6288545902846713E-2</v>
      </c>
    </row>
    <row r="23" spans="1:101" outlineLevel="1" x14ac:dyDescent="0.2">
      <c r="A23" s="3" t="s">
        <v>155</v>
      </c>
      <c r="B23" s="10" t="s">
        <v>156</v>
      </c>
      <c r="C23" s="3" t="s">
        <v>157</v>
      </c>
      <c r="D23" s="3">
        <v>0</v>
      </c>
      <c r="E23" s="3">
        <v>0</v>
      </c>
      <c r="F23" s="3">
        <v>0</v>
      </c>
      <c r="G23" s="3">
        <v>79798</v>
      </c>
      <c r="H23" s="3">
        <v>0</v>
      </c>
      <c r="I23" s="3">
        <v>79798</v>
      </c>
      <c r="K23" s="3">
        <v>0</v>
      </c>
      <c r="L23" s="3">
        <v>0</v>
      </c>
      <c r="M23" s="3">
        <v>0</v>
      </c>
      <c r="O23" s="3">
        <v>79798</v>
      </c>
      <c r="Q23" s="27">
        <v>-77758</v>
      </c>
      <c r="R23" s="27">
        <v>0</v>
      </c>
      <c r="S23" s="4">
        <f t="shared" si="0"/>
        <v>77758</v>
      </c>
      <c r="T23" s="27"/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56">
        <v>0</v>
      </c>
      <c r="CK23" s="3">
        <v>0</v>
      </c>
      <c r="CL23" s="3">
        <v>0</v>
      </c>
      <c r="CM23" s="3">
        <v>0</v>
      </c>
      <c r="CN23" s="3">
        <v>0</v>
      </c>
      <c r="CP23" s="3">
        <v>0</v>
      </c>
      <c r="CQ23" s="3">
        <v>0</v>
      </c>
      <c r="CR23" s="3">
        <v>0</v>
      </c>
      <c r="CT23" s="3">
        <v>0</v>
      </c>
      <c r="CU23" s="3">
        <f t="shared" si="1"/>
        <v>77758</v>
      </c>
      <c r="CV23" s="29">
        <f t="shared" si="2"/>
        <v>0</v>
      </c>
    </row>
    <row r="24" spans="1:101" outlineLevel="1" x14ac:dyDescent="0.2">
      <c r="A24" s="3" t="s">
        <v>158</v>
      </c>
      <c r="B24" s="10" t="s">
        <v>159</v>
      </c>
      <c r="C24" s="3" t="s">
        <v>160</v>
      </c>
      <c r="D24" s="3">
        <v>0</v>
      </c>
      <c r="E24" s="3">
        <v>0</v>
      </c>
      <c r="F24" s="3">
        <v>0</v>
      </c>
      <c r="G24" s="3">
        <v>9943.89</v>
      </c>
      <c r="H24" s="3">
        <v>0</v>
      </c>
      <c r="I24" s="3">
        <v>9943.89</v>
      </c>
      <c r="K24" s="3">
        <v>0</v>
      </c>
      <c r="L24" s="3">
        <v>0</v>
      </c>
      <c r="M24" s="3">
        <v>0</v>
      </c>
      <c r="O24" s="3">
        <v>9943.89</v>
      </c>
      <c r="Q24" s="27">
        <v>0</v>
      </c>
      <c r="R24" s="27">
        <v>0</v>
      </c>
      <c r="S24" s="4">
        <f t="shared" si="0"/>
        <v>0</v>
      </c>
      <c r="T24" s="27"/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56">
        <v>0</v>
      </c>
      <c r="CK24" s="3">
        <v>0</v>
      </c>
      <c r="CL24" s="3">
        <v>0</v>
      </c>
      <c r="CM24" s="3">
        <v>0</v>
      </c>
      <c r="CN24" s="3">
        <v>0</v>
      </c>
      <c r="CP24" s="3">
        <v>0</v>
      </c>
      <c r="CQ24" s="3">
        <v>0</v>
      </c>
      <c r="CR24" s="3">
        <v>0</v>
      </c>
      <c r="CT24" s="3">
        <v>0</v>
      </c>
      <c r="CU24" s="3">
        <f t="shared" si="1"/>
        <v>0</v>
      </c>
      <c r="CV24" s="29" t="str">
        <f t="shared" si="2"/>
        <v>n/a</v>
      </c>
    </row>
    <row r="25" spans="1:101" s="4" customFormat="1" outlineLevel="1" x14ac:dyDescent="0.2">
      <c r="A25" s="4" t="s">
        <v>161</v>
      </c>
      <c r="B25" s="11" t="s">
        <v>162</v>
      </c>
      <c r="C25" s="4" t="s">
        <v>348</v>
      </c>
      <c r="D25" s="4">
        <v>0</v>
      </c>
      <c r="E25" s="4">
        <v>0</v>
      </c>
      <c r="F25" s="4">
        <v>0</v>
      </c>
      <c r="G25" s="4">
        <v>4746830.13</v>
      </c>
      <c r="H25" s="4">
        <v>0</v>
      </c>
      <c r="I25" s="4">
        <v>4746830.13</v>
      </c>
      <c r="K25" s="4">
        <v>0</v>
      </c>
      <c r="L25" s="4">
        <v>460601.39</v>
      </c>
      <c r="M25" s="4">
        <v>460601.39</v>
      </c>
      <c r="O25" s="4">
        <v>4746830.13</v>
      </c>
      <c r="Q25" s="27">
        <v>-5035661</v>
      </c>
      <c r="R25" s="27">
        <v>0</v>
      </c>
      <c r="S25" s="4">
        <f t="shared" si="0"/>
        <v>5035661</v>
      </c>
      <c r="T25" s="27"/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56">
        <v>0</v>
      </c>
      <c r="CK25" s="4">
        <v>0</v>
      </c>
      <c r="CL25" s="4">
        <v>0</v>
      </c>
      <c r="CM25" s="4">
        <v>1270926.75</v>
      </c>
      <c r="CN25" s="4">
        <v>1270926.75</v>
      </c>
      <c r="CP25" s="4">
        <v>0</v>
      </c>
      <c r="CQ25" s="4">
        <v>116184.99</v>
      </c>
      <c r="CR25" s="4">
        <v>0</v>
      </c>
      <c r="CT25" s="4">
        <v>1270926.75</v>
      </c>
      <c r="CU25" s="4">
        <f t="shared" si="1"/>
        <v>3764734.25</v>
      </c>
      <c r="CV25" s="33">
        <f t="shared" si="2"/>
        <v>0.2523852876514126</v>
      </c>
      <c r="CW25" s="33"/>
    </row>
    <row r="26" spans="1:101" s="4" customFormat="1" outlineLevel="1" x14ac:dyDescent="0.2">
      <c r="B26" s="11" t="s">
        <v>162</v>
      </c>
      <c r="C26" s="4" t="s">
        <v>349</v>
      </c>
      <c r="O26" s="4">
        <v>460601.39</v>
      </c>
      <c r="Q26" s="27"/>
      <c r="R26" s="27"/>
      <c r="S26" s="4">
        <v>465798.32</v>
      </c>
      <c r="T26" s="27"/>
      <c r="CI26" s="56">
        <v>0</v>
      </c>
      <c r="CN26" s="4">
        <v>0</v>
      </c>
      <c r="CR26" s="4">
        <v>116184.99</v>
      </c>
      <c r="CT26" s="4">
        <v>116184.99</v>
      </c>
      <c r="CU26" s="4">
        <f t="shared" si="1"/>
        <v>349613.33</v>
      </c>
      <c r="CV26" s="33">
        <f t="shared" si="2"/>
        <v>0.2494319644604987</v>
      </c>
      <c r="CW26" s="33"/>
    </row>
    <row r="27" spans="1:101" outlineLevel="1" x14ac:dyDescent="0.2">
      <c r="A27" s="3" t="s">
        <v>164</v>
      </c>
      <c r="B27" s="10" t="s">
        <v>165</v>
      </c>
      <c r="C27" s="3" t="s">
        <v>166</v>
      </c>
      <c r="D27" s="3">
        <v>0</v>
      </c>
      <c r="E27" s="3">
        <v>0</v>
      </c>
      <c r="F27" s="3">
        <v>0</v>
      </c>
      <c r="G27" s="3">
        <v>59578.73</v>
      </c>
      <c r="H27" s="3">
        <v>0</v>
      </c>
      <c r="I27" s="3">
        <v>59578.73</v>
      </c>
      <c r="K27" s="3">
        <v>0</v>
      </c>
      <c r="L27" s="3">
        <v>0</v>
      </c>
      <c r="M27" s="3">
        <v>0</v>
      </c>
      <c r="O27" s="3">
        <v>59578.73</v>
      </c>
      <c r="Q27" s="27">
        <v>-56390</v>
      </c>
      <c r="R27" s="27">
        <v>0</v>
      </c>
      <c r="S27" s="4">
        <f t="shared" si="0"/>
        <v>56390</v>
      </c>
      <c r="T27" s="27"/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56">
        <v>0</v>
      </c>
      <c r="CK27" s="3">
        <v>0</v>
      </c>
      <c r="CL27" s="3">
        <v>0</v>
      </c>
      <c r="CM27" s="3">
        <v>49864.5</v>
      </c>
      <c r="CN27" s="3">
        <v>49864.5</v>
      </c>
      <c r="CP27" s="3">
        <v>0</v>
      </c>
      <c r="CQ27" s="3">
        <v>0</v>
      </c>
      <c r="CR27" s="3">
        <v>0</v>
      </c>
      <c r="CT27" s="3">
        <v>49864.5</v>
      </c>
      <c r="CU27" s="3">
        <f t="shared" si="1"/>
        <v>6525.5</v>
      </c>
      <c r="CV27" s="29">
        <f t="shared" si="2"/>
        <v>0.88427912750487681</v>
      </c>
    </row>
    <row r="28" spans="1:101" outlineLevel="1" x14ac:dyDescent="0.2">
      <c r="A28" s="3" t="s">
        <v>167</v>
      </c>
      <c r="B28" s="10" t="s">
        <v>168</v>
      </c>
      <c r="C28" s="3" t="s">
        <v>169</v>
      </c>
      <c r="D28" s="3">
        <v>0</v>
      </c>
      <c r="E28" s="3">
        <v>109564.1</v>
      </c>
      <c r="F28" s="3">
        <v>0</v>
      </c>
      <c r="G28" s="3">
        <v>0</v>
      </c>
      <c r="H28" s="3">
        <v>0</v>
      </c>
      <c r="I28" s="3">
        <v>109564.1</v>
      </c>
      <c r="K28" s="3">
        <v>0</v>
      </c>
      <c r="L28" s="3">
        <v>0</v>
      </c>
      <c r="M28" s="3">
        <v>0</v>
      </c>
      <c r="O28" s="3">
        <v>109564.1</v>
      </c>
      <c r="Q28" s="27">
        <v>-107000</v>
      </c>
      <c r="R28" s="27">
        <v>0</v>
      </c>
      <c r="S28" s="4">
        <f t="shared" si="0"/>
        <v>107000</v>
      </c>
      <c r="T28" s="27"/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56">
        <v>0</v>
      </c>
      <c r="CK28" s="3">
        <v>0</v>
      </c>
      <c r="CL28" s="3">
        <v>50551.9</v>
      </c>
      <c r="CM28" s="3">
        <v>0</v>
      </c>
      <c r="CN28" s="3">
        <v>50551.9</v>
      </c>
      <c r="CP28" s="3">
        <v>0</v>
      </c>
      <c r="CQ28" s="3">
        <v>0</v>
      </c>
      <c r="CR28" s="3">
        <v>0</v>
      </c>
      <c r="CT28" s="3">
        <v>50551.9</v>
      </c>
      <c r="CU28" s="3">
        <f t="shared" si="1"/>
        <v>56448.1</v>
      </c>
      <c r="CV28" s="29">
        <f t="shared" si="2"/>
        <v>0.47244766355140189</v>
      </c>
    </row>
    <row r="29" spans="1:101" outlineLevel="1" x14ac:dyDescent="0.2">
      <c r="A29" s="3" t="s">
        <v>170</v>
      </c>
      <c r="B29" s="10" t="s">
        <v>171</v>
      </c>
      <c r="C29" s="3" t="s">
        <v>172</v>
      </c>
      <c r="D29" s="3">
        <v>0</v>
      </c>
      <c r="E29" s="3">
        <v>0</v>
      </c>
      <c r="F29" s="3">
        <v>0</v>
      </c>
      <c r="G29" s="3">
        <v>122533</v>
      </c>
      <c r="H29" s="3">
        <v>0</v>
      </c>
      <c r="I29" s="3">
        <v>122533</v>
      </c>
      <c r="K29" s="3">
        <v>0</v>
      </c>
      <c r="L29" s="3">
        <v>0</v>
      </c>
      <c r="M29" s="3">
        <v>0</v>
      </c>
      <c r="O29" s="3">
        <v>122533</v>
      </c>
      <c r="Q29" s="27">
        <v>-120000</v>
      </c>
      <c r="R29" s="27">
        <v>0</v>
      </c>
      <c r="S29" s="4">
        <f t="shared" si="0"/>
        <v>120000</v>
      </c>
      <c r="T29" s="27"/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56">
        <v>0</v>
      </c>
      <c r="CK29" s="3">
        <v>0</v>
      </c>
      <c r="CL29" s="3">
        <v>0</v>
      </c>
      <c r="CM29" s="3">
        <v>57480</v>
      </c>
      <c r="CN29" s="3">
        <v>57480</v>
      </c>
      <c r="CP29" s="3">
        <v>0</v>
      </c>
      <c r="CQ29" s="3">
        <v>0</v>
      </c>
      <c r="CR29" s="3">
        <v>0</v>
      </c>
      <c r="CT29" s="3">
        <v>57480</v>
      </c>
      <c r="CU29" s="3">
        <f t="shared" si="1"/>
        <v>62520</v>
      </c>
      <c r="CV29" s="29">
        <f t="shared" si="2"/>
        <v>0.47899999999999998</v>
      </c>
    </row>
    <row r="30" spans="1:101" outlineLevel="1" x14ac:dyDescent="0.2">
      <c r="A30" s="3" t="s">
        <v>173</v>
      </c>
      <c r="B30" s="10" t="s">
        <v>174</v>
      </c>
      <c r="C30" s="3" t="s">
        <v>175</v>
      </c>
      <c r="D30" s="3">
        <v>75</v>
      </c>
      <c r="E30" s="3">
        <v>0</v>
      </c>
      <c r="F30" s="3">
        <v>0</v>
      </c>
      <c r="G30" s="3">
        <v>25057.100000000002</v>
      </c>
      <c r="H30" s="3">
        <v>0</v>
      </c>
      <c r="I30" s="3">
        <v>25132.100000000002</v>
      </c>
      <c r="K30" s="3">
        <v>0</v>
      </c>
      <c r="L30" s="3">
        <v>0</v>
      </c>
      <c r="M30" s="3">
        <v>0</v>
      </c>
      <c r="O30" s="3">
        <v>25132.100000000002</v>
      </c>
      <c r="Q30" s="27">
        <v>-20200</v>
      </c>
      <c r="R30" s="27">
        <v>0</v>
      </c>
      <c r="S30" s="4">
        <f t="shared" si="0"/>
        <v>20200</v>
      </c>
      <c r="T30" s="27"/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56">
        <v>0</v>
      </c>
      <c r="CK30" s="3">
        <v>0</v>
      </c>
      <c r="CL30" s="3">
        <v>0</v>
      </c>
      <c r="CM30" s="3">
        <v>1640</v>
      </c>
      <c r="CN30" s="3">
        <v>1640</v>
      </c>
      <c r="CP30" s="3">
        <v>0</v>
      </c>
      <c r="CQ30" s="3">
        <v>0</v>
      </c>
      <c r="CR30" s="3">
        <v>0</v>
      </c>
      <c r="CT30" s="3">
        <v>1640</v>
      </c>
      <c r="CU30" s="3">
        <f t="shared" si="1"/>
        <v>18560</v>
      </c>
      <c r="CV30" s="29">
        <f t="shared" si="2"/>
        <v>8.1188118811881191E-2</v>
      </c>
    </row>
    <row r="31" spans="1:101" outlineLevel="1" x14ac:dyDescent="0.2">
      <c r="A31" s="3" t="s">
        <v>176</v>
      </c>
      <c r="B31" s="10" t="s">
        <v>177</v>
      </c>
      <c r="C31" s="3" t="s">
        <v>178</v>
      </c>
      <c r="D31" s="3">
        <v>36007.94</v>
      </c>
      <c r="E31" s="3">
        <v>366.75</v>
      </c>
      <c r="F31" s="3">
        <v>0</v>
      </c>
      <c r="G31" s="3">
        <v>0</v>
      </c>
      <c r="H31" s="3">
        <v>0</v>
      </c>
      <c r="I31" s="3">
        <v>36374.69</v>
      </c>
      <c r="K31" s="3">
        <v>0</v>
      </c>
      <c r="L31" s="3">
        <v>0</v>
      </c>
      <c r="M31" s="3">
        <v>0</v>
      </c>
      <c r="O31" s="3">
        <v>36374.69</v>
      </c>
      <c r="Q31" s="27">
        <v>-35803</v>
      </c>
      <c r="R31" s="27">
        <v>0</v>
      </c>
      <c r="S31" s="4">
        <f t="shared" si="0"/>
        <v>35803</v>
      </c>
      <c r="T31" s="27"/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56">
        <v>0</v>
      </c>
      <c r="CK31" s="3">
        <v>16565.3</v>
      </c>
      <c r="CL31" s="3">
        <v>0</v>
      </c>
      <c r="CM31" s="3">
        <v>0</v>
      </c>
      <c r="CN31" s="3">
        <v>16565.3</v>
      </c>
      <c r="CP31" s="3">
        <v>0</v>
      </c>
      <c r="CQ31" s="3">
        <v>0</v>
      </c>
      <c r="CR31" s="3">
        <v>0</v>
      </c>
      <c r="CT31" s="3">
        <v>16565.3</v>
      </c>
      <c r="CU31" s="3">
        <f t="shared" si="1"/>
        <v>19237.7</v>
      </c>
      <c r="CV31" s="29">
        <f t="shared" si="2"/>
        <v>0.46267910510292432</v>
      </c>
    </row>
    <row r="32" spans="1:101" outlineLevel="1" x14ac:dyDescent="0.2">
      <c r="A32" s="3" t="s">
        <v>179</v>
      </c>
      <c r="B32" s="10" t="s">
        <v>180</v>
      </c>
      <c r="C32" s="3" t="s">
        <v>181</v>
      </c>
      <c r="D32" s="3">
        <v>21385.5</v>
      </c>
      <c r="E32" s="3">
        <v>0</v>
      </c>
      <c r="F32" s="3">
        <v>0</v>
      </c>
      <c r="G32" s="3">
        <v>0</v>
      </c>
      <c r="H32" s="3">
        <v>0</v>
      </c>
      <c r="I32" s="3">
        <v>21385.5</v>
      </c>
      <c r="K32" s="3">
        <v>0</v>
      </c>
      <c r="L32" s="3">
        <v>0</v>
      </c>
      <c r="M32" s="3">
        <v>0</v>
      </c>
      <c r="O32" s="3">
        <v>21385.5</v>
      </c>
      <c r="Q32" s="27">
        <v>-12531</v>
      </c>
      <c r="R32" s="27">
        <v>0</v>
      </c>
      <c r="S32" s="4">
        <f t="shared" si="0"/>
        <v>12531</v>
      </c>
      <c r="T32" s="27"/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56">
        <v>0</v>
      </c>
      <c r="CK32" s="3">
        <v>3591</v>
      </c>
      <c r="CL32" s="3">
        <v>0</v>
      </c>
      <c r="CM32" s="3">
        <v>0</v>
      </c>
      <c r="CN32" s="3">
        <v>3591</v>
      </c>
      <c r="CP32" s="3">
        <v>0</v>
      </c>
      <c r="CQ32" s="3">
        <v>0</v>
      </c>
      <c r="CR32" s="3">
        <v>0</v>
      </c>
      <c r="CT32" s="3">
        <v>3591</v>
      </c>
      <c r="CU32" s="3">
        <f t="shared" si="1"/>
        <v>8940</v>
      </c>
      <c r="CV32" s="29">
        <f t="shared" si="2"/>
        <v>0.28656930811587261</v>
      </c>
    </row>
    <row r="33" spans="1:101" outlineLevel="1" x14ac:dyDescent="0.2">
      <c r="A33" s="3" t="s">
        <v>182</v>
      </c>
      <c r="B33" s="10" t="s">
        <v>183</v>
      </c>
      <c r="C33" s="3" t="s">
        <v>184</v>
      </c>
      <c r="D33" s="3">
        <v>414.97</v>
      </c>
      <c r="E33" s="3">
        <v>0</v>
      </c>
      <c r="F33" s="3">
        <v>0</v>
      </c>
      <c r="G33" s="3">
        <v>26105.040000000001</v>
      </c>
      <c r="H33" s="3">
        <v>0</v>
      </c>
      <c r="I33" s="3">
        <v>26520.010000000002</v>
      </c>
      <c r="K33" s="3">
        <v>0</v>
      </c>
      <c r="L33" s="3">
        <v>0</v>
      </c>
      <c r="M33" s="3">
        <v>0</v>
      </c>
      <c r="O33" s="3">
        <v>26520.010000000002</v>
      </c>
      <c r="Q33" s="27">
        <v>-5000</v>
      </c>
      <c r="R33" s="27">
        <v>0</v>
      </c>
      <c r="S33" s="4">
        <f t="shared" si="0"/>
        <v>5000</v>
      </c>
      <c r="T33" s="27"/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56">
        <v>0</v>
      </c>
      <c r="CK33" s="3">
        <v>0</v>
      </c>
      <c r="CL33" s="3">
        <v>0</v>
      </c>
      <c r="CM33" s="3">
        <v>62.52</v>
      </c>
      <c r="CN33" s="3">
        <v>62.52</v>
      </c>
      <c r="CP33" s="3">
        <v>0</v>
      </c>
      <c r="CQ33" s="3">
        <v>0</v>
      </c>
      <c r="CR33" s="3">
        <v>0</v>
      </c>
      <c r="CT33" s="3">
        <v>62.52</v>
      </c>
      <c r="CU33" s="3">
        <f t="shared" si="1"/>
        <v>4937.4799999999996</v>
      </c>
      <c r="CV33" s="29">
        <f t="shared" si="2"/>
        <v>1.2504000000000001E-2</v>
      </c>
    </row>
    <row r="34" spans="1:101" outlineLevel="1" x14ac:dyDescent="0.2">
      <c r="A34" s="3" t="s">
        <v>185</v>
      </c>
      <c r="B34" s="10" t="s">
        <v>186</v>
      </c>
      <c r="C34" s="3" t="s">
        <v>187</v>
      </c>
      <c r="D34" s="3">
        <v>0</v>
      </c>
      <c r="E34" s="3">
        <v>0</v>
      </c>
      <c r="F34" s="3">
        <v>0</v>
      </c>
      <c r="G34" s="3">
        <v>26.5</v>
      </c>
      <c r="H34" s="3">
        <v>0</v>
      </c>
      <c r="I34" s="3">
        <v>26.5</v>
      </c>
      <c r="K34" s="3">
        <v>0</v>
      </c>
      <c r="L34" s="3">
        <v>0</v>
      </c>
      <c r="M34" s="3">
        <v>0</v>
      </c>
      <c r="O34" s="3">
        <v>26.5</v>
      </c>
      <c r="Q34" s="27">
        <v>-600</v>
      </c>
      <c r="R34" s="27">
        <v>0</v>
      </c>
      <c r="S34" s="4">
        <f t="shared" si="0"/>
        <v>600</v>
      </c>
      <c r="T34" s="27"/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56">
        <v>0</v>
      </c>
      <c r="CK34" s="3">
        <v>0</v>
      </c>
      <c r="CL34" s="3">
        <v>0</v>
      </c>
      <c r="CM34" s="3">
        <v>0</v>
      </c>
      <c r="CN34" s="3">
        <v>0</v>
      </c>
      <c r="CP34" s="3">
        <v>0</v>
      </c>
      <c r="CQ34" s="3">
        <v>0</v>
      </c>
      <c r="CR34" s="3">
        <v>0</v>
      </c>
      <c r="CT34" s="3">
        <v>0</v>
      </c>
      <c r="CU34" s="3">
        <f t="shared" si="1"/>
        <v>600</v>
      </c>
      <c r="CV34" s="29">
        <f t="shared" si="2"/>
        <v>0</v>
      </c>
    </row>
    <row r="35" spans="1:101" s="4" customFormat="1" outlineLevel="1" x14ac:dyDescent="0.2">
      <c r="A35" s="4" t="s">
        <v>188</v>
      </c>
      <c r="B35" s="11" t="s">
        <v>189</v>
      </c>
      <c r="C35" s="4" t="s">
        <v>350</v>
      </c>
      <c r="D35" s="4">
        <v>0</v>
      </c>
      <c r="E35" s="4">
        <v>0</v>
      </c>
      <c r="F35" s="4">
        <v>0</v>
      </c>
      <c r="G35" s="4">
        <v>-278652.75</v>
      </c>
      <c r="H35" s="4">
        <v>0</v>
      </c>
      <c r="I35" s="4">
        <v>-278652.75</v>
      </c>
      <c r="K35" s="4">
        <v>-181948.64</v>
      </c>
      <c r="L35" s="4">
        <v>0</v>
      </c>
      <c r="M35" s="4">
        <v>-181948.64</v>
      </c>
      <c r="O35" s="4">
        <v>-446928.85</v>
      </c>
      <c r="Q35" s="27">
        <v>0</v>
      </c>
      <c r="R35" s="27">
        <v>0</v>
      </c>
      <c r="S35" s="4">
        <v>-465798.32</v>
      </c>
      <c r="T35" s="27"/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56">
        <v>0</v>
      </c>
      <c r="CK35" s="4">
        <v>0</v>
      </c>
      <c r="CL35" s="4">
        <v>0</v>
      </c>
      <c r="CM35" s="4">
        <v>-73301.52</v>
      </c>
      <c r="CN35" s="4">
        <v>-73301.52</v>
      </c>
      <c r="CP35" s="4">
        <v>-42883.47</v>
      </c>
      <c r="CQ35" s="4">
        <v>0</v>
      </c>
      <c r="CR35" s="4">
        <v>-42883.47</v>
      </c>
      <c r="CT35" s="4">
        <v>-116184.99</v>
      </c>
      <c r="CU35" s="4">
        <f t="shared" si="1"/>
        <v>-349613.33</v>
      </c>
      <c r="CV35" s="33">
        <f t="shared" si="2"/>
        <v>0.2494319644604987</v>
      </c>
      <c r="CW35" s="33"/>
    </row>
    <row r="36" spans="1:101" s="4" customFormat="1" outlineLevel="1" x14ac:dyDescent="0.2">
      <c r="B36" s="11" t="s">
        <v>189</v>
      </c>
      <c r="C36" s="4" t="s">
        <v>351</v>
      </c>
      <c r="O36" s="4">
        <v>-13672.54</v>
      </c>
      <c r="Q36" s="27"/>
      <c r="R36" s="27"/>
      <c r="S36" s="4">
        <v>0</v>
      </c>
      <c r="T36" s="27"/>
      <c r="CI36" s="56">
        <v>0</v>
      </c>
      <c r="CN36" s="4">
        <v>0</v>
      </c>
      <c r="CR36" s="4">
        <v>0</v>
      </c>
      <c r="CT36" s="4">
        <v>0</v>
      </c>
      <c r="CU36" s="4">
        <f t="shared" si="1"/>
        <v>0</v>
      </c>
      <c r="CV36" s="33" t="str">
        <f t="shared" si="2"/>
        <v>n/a</v>
      </c>
      <c r="CW36" s="33"/>
    </row>
    <row r="37" spans="1:101" s="4" customFormat="1" x14ac:dyDescent="0.2">
      <c r="A37" s="5" t="s">
        <v>26</v>
      </c>
      <c r="B37" s="11"/>
      <c r="C37" s="2" t="s">
        <v>6</v>
      </c>
      <c r="D37" s="5">
        <v>83414.34</v>
      </c>
      <c r="E37" s="5">
        <v>110330.85</v>
      </c>
      <c r="F37" s="5">
        <v>0</v>
      </c>
      <c r="G37" s="5">
        <v>5999349.2400000002</v>
      </c>
      <c r="H37" s="5">
        <v>500</v>
      </c>
      <c r="I37" s="5">
        <v>6193594.4300000006</v>
      </c>
      <c r="J37" s="7"/>
      <c r="K37" s="5">
        <v>1333561</v>
      </c>
      <c r="L37" s="5">
        <v>461288.22000000003</v>
      </c>
      <c r="M37" s="5">
        <v>1794849.2200000002</v>
      </c>
      <c r="N37" s="7"/>
      <c r="O37" s="5">
        <v>7988443.6499999994</v>
      </c>
      <c r="P37" s="5"/>
      <c r="Q37" s="5">
        <v>-6659666</v>
      </c>
      <c r="R37" s="5">
        <v>0</v>
      </c>
      <c r="S37" s="5">
        <v>670887</v>
      </c>
      <c r="T37" s="7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7"/>
      <c r="CK37" s="5">
        <v>20156.3</v>
      </c>
      <c r="CL37" s="5">
        <v>50551.9</v>
      </c>
      <c r="CM37" s="5">
        <v>1548505.44</v>
      </c>
      <c r="CN37" s="5">
        <v>1619213.64</v>
      </c>
      <c r="CO37" s="2"/>
      <c r="CP37" s="5">
        <v>-28588.980000000003</v>
      </c>
      <c r="CQ37" s="5">
        <v>116458.6</v>
      </c>
      <c r="CR37" s="5">
        <v>87869.62</v>
      </c>
      <c r="CT37" s="5">
        <v>1707083.26</v>
      </c>
      <c r="CU37" s="5">
        <f>S37-CT37</f>
        <v>-1036196.26</v>
      </c>
      <c r="CV37" s="28">
        <f>IF(S37=0,"n/a",CT37/(S37))</f>
        <v>2.5445168262315412</v>
      </c>
      <c r="CW37" s="36"/>
    </row>
    <row r="38" spans="1:101" s="4" customFormat="1" x14ac:dyDescent="0.2">
      <c r="B38" s="11"/>
      <c r="I38" s="7"/>
      <c r="J38" s="7"/>
      <c r="M38" s="7"/>
      <c r="N38" s="7"/>
      <c r="O38" s="7"/>
      <c r="P38" s="7"/>
      <c r="Q38" s="7"/>
      <c r="R38" s="7"/>
      <c r="S38" s="7"/>
      <c r="T38" s="7"/>
      <c r="CI38" s="7"/>
      <c r="CJ38" s="7"/>
      <c r="CN38" s="7"/>
      <c r="CR38" s="7"/>
      <c r="CV38" s="33"/>
      <c r="CW38" s="33"/>
    </row>
    <row r="39" spans="1:101" s="4" customFormat="1" x14ac:dyDescent="0.2">
      <c r="A39" s="5" t="s">
        <v>2</v>
      </c>
      <c r="B39" s="11"/>
      <c r="C39" s="2" t="s">
        <v>9</v>
      </c>
      <c r="D39" s="5">
        <f t="shared" ref="D39:H39" si="3">D11+D37</f>
        <v>83414.34</v>
      </c>
      <c r="E39" s="5">
        <f t="shared" si="3"/>
        <v>110330.85</v>
      </c>
      <c r="F39" s="5">
        <f t="shared" si="3"/>
        <v>0</v>
      </c>
      <c r="G39" s="5">
        <f t="shared" si="3"/>
        <v>5999349.2400000002</v>
      </c>
      <c r="H39" s="5">
        <f t="shared" si="3"/>
        <v>500</v>
      </c>
      <c r="I39" s="5">
        <f>I11+I37</f>
        <v>8768488.0199999996</v>
      </c>
      <c r="J39" s="7"/>
      <c r="K39" s="5">
        <f t="shared" ref="K39:L39" si="4">K11+K37</f>
        <v>1333561</v>
      </c>
      <c r="L39" s="5">
        <f t="shared" si="4"/>
        <v>461288.22000000003</v>
      </c>
      <c r="M39" s="5">
        <f>M11+M37</f>
        <v>1794849.2200000002</v>
      </c>
      <c r="N39" s="7"/>
      <c r="O39" s="5">
        <f>O11+O37</f>
        <v>10563337.239999998</v>
      </c>
      <c r="P39" s="5"/>
      <c r="Q39" s="5"/>
      <c r="R39" s="5"/>
      <c r="S39" s="5">
        <f>S11+S37</f>
        <v>670887</v>
      </c>
      <c r="T39" s="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7"/>
      <c r="CK39" s="5">
        <f t="shared" ref="CK39:CM39" si="5">CK11+CK37</f>
        <v>20156.3</v>
      </c>
      <c r="CL39" s="5">
        <f t="shared" si="5"/>
        <v>50551.9</v>
      </c>
      <c r="CM39" s="5">
        <f t="shared" si="5"/>
        <v>1548505.44</v>
      </c>
      <c r="CN39" s="5">
        <f>CN11+CN37</f>
        <v>1619213.64</v>
      </c>
      <c r="CO39" s="2"/>
      <c r="CP39" s="5">
        <f t="shared" ref="CP39:CQ39" si="6">CP11+CP37</f>
        <v>-28588.980000000003</v>
      </c>
      <c r="CQ39" s="5">
        <f t="shared" si="6"/>
        <v>116458.6</v>
      </c>
      <c r="CR39" s="5">
        <f>CR11+CR37</f>
        <v>87869.62</v>
      </c>
      <c r="CT39" s="5">
        <f>CT11+CT37</f>
        <v>1707083.26</v>
      </c>
      <c r="CU39" s="5">
        <f>CU11+CU37</f>
        <v>-1036196.26</v>
      </c>
      <c r="CV39" s="28">
        <f>IF(S39=0,"n/a",CT39/(S39))</f>
        <v>2.5445168262315412</v>
      </c>
      <c r="CW39" s="36"/>
    </row>
    <row r="40" spans="1:101" x14ac:dyDescent="0.2">
      <c r="I40" s="6"/>
      <c r="J40" s="7"/>
      <c r="M40" s="6"/>
      <c r="N40" s="7"/>
      <c r="O40" s="7"/>
      <c r="P40" s="7"/>
      <c r="Q40" s="7"/>
      <c r="R40" s="7"/>
      <c r="S40" s="7"/>
      <c r="T40" s="7"/>
      <c r="CI40" s="7"/>
      <c r="CJ40" s="7"/>
      <c r="CN40" s="6"/>
      <c r="CR40" s="6"/>
    </row>
    <row r="41" spans="1:101" s="49" customFormat="1" ht="10.5" hidden="1" customHeight="1" outlineLevel="1" x14ac:dyDescent="0.2">
      <c r="A41" s="49" t="s">
        <v>59</v>
      </c>
      <c r="B41" s="50" t="s">
        <v>190</v>
      </c>
      <c r="C41" s="49" t="s">
        <v>191</v>
      </c>
      <c r="D41" s="49">
        <v>0</v>
      </c>
      <c r="E41" s="49">
        <v>0</v>
      </c>
      <c r="F41" s="49">
        <v>0</v>
      </c>
      <c r="G41" s="49">
        <v>88666.32</v>
      </c>
      <c r="H41" s="49">
        <v>0</v>
      </c>
      <c r="I41" s="49">
        <v>88666.32</v>
      </c>
      <c r="K41" s="49">
        <v>0</v>
      </c>
      <c r="L41" s="49">
        <v>0</v>
      </c>
      <c r="M41" s="49">
        <v>0</v>
      </c>
      <c r="O41" s="49">
        <v>0</v>
      </c>
      <c r="Q41" s="51">
        <v>0</v>
      </c>
      <c r="R41" s="51">
        <v>0</v>
      </c>
      <c r="T41" s="51"/>
      <c r="U41" s="49">
        <v>89561</v>
      </c>
      <c r="V41" s="49">
        <v>0</v>
      </c>
      <c r="W41" s="49">
        <v>0</v>
      </c>
      <c r="X41" s="49">
        <v>0</v>
      </c>
      <c r="Y41" s="49">
        <v>0</v>
      </c>
      <c r="Z41" s="49">
        <v>0</v>
      </c>
      <c r="AA41" s="49">
        <v>0</v>
      </c>
      <c r="AB41" s="49">
        <v>0</v>
      </c>
      <c r="AC41" s="49">
        <v>0</v>
      </c>
      <c r="AD41" s="49">
        <v>0</v>
      </c>
      <c r="AE41" s="49">
        <v>0</v>
      </c>
      <c r="AF41" s="49">
        <v>0</v>
      </c>
      <c r="AG41" s="49">
        <v>0</v>
      </c>
      <c r="AH41" s="49">
        <v>0</v>
      </c>
      <c r="AI41" s="49">
        <v>0</v>
      </c>
      <c r="AJ41" s="49">
        <v>0</v>
      </c>
      <c r="AK41" s="49">
        <v>0</v>
      </c>
      <c r="AL41" s="49">
        <v>0</v>
      </c>
      <c r="AM41" s="49">
        <v>0</v>
      </c>
      <c r="AN41" s="49">
        <v>0</v>
      </c>
      <c r="AO41" s="49">
        <v>0</v>
      </c>
      <c r="AP41" s="49">
        <v>0</v>
      </c>
      <c r="AQ41" s="49">
        <v>0</v>
      </c>
      <c r="AR41" s="49">
        <v>0</v>
      </c>
      <c r="AS41" s="49">
        <v>0</v>
      </c>
      <c r="AT41" s="49">
        <v>0</v>
      </c>
      <c r="AU41" s="49">
        <v>0</v>
      </c>
      <c r="AV41" s="49">
        <v>0</v>
      </c>
      <c r="AW41" s="49">
        <v>0</v>
      </c>
      <c r="AX41" s="49">
        <v>0</v>
      </c>
      <c r="AY41" s="49">
        <v>0</v>
      </c>
      <c r="AZ41" s="49">
        <v>0</v>
      </c>
      <c r="BA41" s="49">
        <v>0</v>
      </c>
      <c r="BB41" s="49">
        <v>0</v>
      </c>
      <c r="BC41" s="49">
        <v>0</v>
      </c>
      <c r="BD41" s="49">
        <v>0</v>
      </c>
      <c r="BE41" s="49">
        <v>0</v>
      </c>
      <c r="BF41" s="49">
        <v>0</v>
      </c>
      <c r="BG41" s="49">
        <v>0</v>
      </c>
      <c r="BH41" s="49">
        <v>0</v>
      </c>
      <c r="BI41" s="49">
        <v>0</v>
      </c>
      <c r="BJ41" s="49">
        <v>0</v>
      </c>
      <c r="BK41" s="49">
        <v>0</v>
      </c>
      <c r="BL41" s="49">
        <v>0</v>
      </c>
      <c r="BM41" s="49">
        <v>0</v>
      </c>
      <c r="BN41" s="49">
        <v>0</v>
      </c>
      <c r="BO41" s="49">
        <v>0</v>
      </c>
      <c r="BP41" s="49">
        <v>0</v>
      </c>
      <c r="BQ41" s="49">
        <v>0</v>
      </c>
      <c r="BR41" s="49">
        <v>0</v>
      </c>
      <c r="BS41" s="49">
        <v>0</v>
      </c>
      <c r="BT41" s="49">
        <v>0</v>
      </c>
      <c r="BU41" s="49">
        <v>0</v>
      </c>
      <c r="BV41" s="49">
        <v>0</v>
      </c>
      <c r="BW41" s="49">
        <v>0</v>
      </c>
      <c r="BX41" s="49">
        <v>0</v>
      </c>
      <c r="BY41" s="49">
        <v>0</v>
      </c>
      <c r="BZ41" s="49">
        <v>0</v>
      </c>
      <c r="CA41" s="49">
        <v>0</v>
      </c>
      <c r="CB41" s="49">
        <v>0</v>
      </c>
      <c r="CC41" s="49">
        <v>0</v>
      </c>
      <c r="CD41" s="49">
        <v>0</v>
      </c>
      <c r="CE41" s="49">
        <v>0</v>
      </c>
      <c r="CF41" s="49">
        <v>0</v>
      </c>
      <c r="CG41" s="49">
        <v>0</v>
      </c>
      <c r="CH41" s="49">
        <v>0</v>
      </c>
      <c r="CI41" s="57">
        <v>0</v>
      </c>
      <c r="CK41" s="49">
        <v>0</v>
      </c>
      <c r="CL41" s="49">
        <v>0</v>
      </c>
      <c r="CM41" s="49">
        <v>16626.21</v>
      </c>
      <c r="CN41" s="49">
        <v>0</v>
      </c>
      <c r="CP41" s="49">
        <v>0</v>
      </c>
      <c r="CQ41" s="49">
        <v>0</v>
      </c>
      <c r="CR41" s="49">
        <v>0</v>
      </c>
      <c r="CT41" s="49">
        <v>0</v>
      </c>
      <c r="CU41" s="49">
        <f t="shared" ref="CU41:CU62" si="7">CI41-CT41</f>
        <v>0</v>
      </c>
      <c r="CV41" s="52" t="str">
        <f t="shared" ref="CV41:CV62" si="8">IF(CI41=0,"n/a",CT41/(CI41))</f>
        <v>n/a</v>
      </c>
      <c r="CW41" s="52"/>
    </row>
    <row r="42" spans="1:101" s="49" customFormat="1" hidden="1" outlineLevel="1" x14ac:dyDescent="0.2">
      <c r="A42" s="49" t="s">
        <v>60</v>
      </c>
      <c r="B42" s="50" t="s">
        <v>192</v>
      </c>
      <c r="C42" s="49" t="s">
        <v>193</v>
      </c>
      <c r="D42" s="49">
        <v>0</v>
      </c>
      <c r="E42" s="49">
        <v>0</v>
      </c>
      <c r="F42" s="49">
        <v>0</v>
      </c>
      <c r="G42" s="49">
        <v>148310.32</v>
      </c>
      <c r="H42" s="49">
        <v>0</v>
      </c>
      <c r="I42" s="49">
        <v>148310.32</v>
      </c>
      <c r="K42" s="49">
        <v>0</v>
      </c>
      <c r="L42" s="49">
        <v>0</v>
      </c>
      <c r="M42" s="49">
        <v>0</v>
      </c>
      <c r="O42" s="49">
        <v>0</v>
      </c>
      <c r="Q42" s="51">
        <v>0</v>
      </c>
      <c r="R42" s="51">
        <v>0</v>
      </c>
      <c r="T42" s="51"/>
      <c r="U42" s="49">
        <v>0</v>
      </c>
      <c r="V42" s="49">
        <v>149513</v>
      </c>
      <c r="W42" s="49">
        <v>0</v>
      </c>
      <c r="X42" s="49">
        <v>0</v>
      </c>
      <c r="Y42" s="49">
        <v>0</v>
      </c>
      <c r="Z42" s="49">
        <v>0</v>
      </c>
      <c r="AA42" s="49">
        <v>0</v>
      </c>
      <c r="AB42" s="49">
        <v>0</v>
      </c>
      <c r="AC42" s="49">
        <v>0</v>
      </c>
      <c r="AD42" s="49">
        <v>0</v>
      </c>
      <c r="AE42" s="49">
        <v>0</v>
      </c>
      <c r="AF42" s="49">
        <v>0</v>
      </c>
      <c r="AG42" s="49">
        <v>0</v>
      </c>
      <c r="AH42" s="49">
        <v>0</v>
      </c>
      <c r="AI42" s="49">
        <v>0</v>
      </c>
      <c r="AJ42" s="49">
        <v>0</v>
      </c>
      <c r="AK42" s="49">
        <v>0</v>
      </c>
      <c r="AL42" s="49">
        <v>0</v>
      </c>
      <c r="AM42" s="49">
        <v>0</v>
      </c>
      <c r="AN42" s="49">
        <v>0</v>
      </c>
      <c r="AO42" s="49">
        <v>0</v>
      </c>
      <c r="AP42" s="49">
        <v>0</v>
      </c>
      <c r="AQ42" s="49">
        <v>0</v>
      </c>
      <c r="AR42" s="49">
        <v>0</v>
      </c>
      <c r="AS42" s="49">
        <v>0</v>
      </c>
      <c r="AT42" s="49">
        <v>0</v>
      </c>
      <c r="AU42" s="49">
        <v>0</v>
      </c>
      <c r="AV42" s="49">
        <v>0</v>
      </c>
      <c r="AW42" s="49">
        <v>0</v>
      </c>
      <c r="AX42" s="49">
        <v>0</v>
      </c>
      <c r="AY42" s="49">
        <v>0</v>
      </c>
      <c r="AZ42" s="49">
        <v>0</v>
      </c>
      <c r="BA42" s="49">
        <v>0</v>
      </c>
      <c r="BB42" s="49">
        <v>0</v>
      </c>
      <c r="BC42" s="49">
        <v>0</v>
      </c>
      <c r="BD42" s="49">
        <v>0</v>
      </c>
      <c r="BE42" s="49">
        <v>0</v>
      </c>
      <c r="BF42" s="49">
        <v>0</v>
      </c>
      <c r="BG42" s="49">
        <v>0</v>
      </c>
      <c r="BH42" s="49">
        <v>0</v>
      </c>
      <c r="BI42" s="49">
        <v>0</v>
      </c>
      <c r="BJ42" s="49">
        <v>0</v>
      </c>
      <c r="BK42" s="49">
        <v>0</v>
      </c>
      <c r="BL42" s="49">
        <v>0</v>
      </c>
      <c r="BM42" s="49">
        <v>0</v>
      </c>
      <c r="BN42" s="49">
        <v>0</v>
      </c>
      <c r="BO42" s="49">
        <v>0</v>
      </c>
      <c r="BP42" s="49">
        <v>0</v>
      </c>
      <c r="BQ42" s="49">
        <v>0</v>
      </c>
      <c r="BR42" s="49">
        <v>0</v>
      </c>
      <c r="BS42" s="49">
        <v>0</v>
      </c>
      <c r="BT42" s="49">
        <v>0</v>
      </c>
      <c r="BU42" s="49">
        <v>0</v>
      </c>
      <c r="BV42" s="49">
        <v>0</v>
      </c>
      <c r="BW42" s="49">
        <v>0</v>
      </c>
      <c r="BX42" s="49">
        <v>0</v>
      </c>
      <c r="BY42" s="49">
        <v>0</v>
      </c>
      <c r="BZ42" s="49">
        <v>0</v>
      </c>
      <c r="CA42" s="49">
        <v>0</v>
      </c>
      <c r="CB42" s="49">
        <v>0</v>
      </c>
      <c r="CC42" s="49">
        <v>0</v>
      </c>
      <c r="CD42" s="49">
        <v>0</v>
      </c>
      <c r="CE42" s="49">
        <v>0</v>
      </c>
      <c r="CF42" s="49">
        <v>0</v>
      </c>
      <c r="CG42" s="49">
        <v>0</v>
      </c>
      <c r="CH42" s="49">
        <v>0</v>
      </c>
      <c r="CI42" s="57">
        <v>0</v>
      </c>
      <c r="CK42" s="49">
        <v>0</v>
      </c>
      <c r="CL42" s="49">
        <v>0</v>
      </c>
      <c r="CM42" s="49">
        <v>24687.040000000001</v>
      </c>
      <c r="CN42" s="49">
        <v>0</v>
      </c>
      <c r="CP42" s="49">
        <v>0</v>
      </c>
      <c r="CQ42" s="49">
        <v>0</v>
      </c>
      <c r="CR42" s="49">
        <v>0</v>
      </c>
      <c r="CT42" s="49">
        <v>0</v>
      </c>
      <c r="CU42" s="49">
        <f t="shared" si="7"/>
        <v>0</v>
      </c>
      <c r="CV42" s="52" t="str">
        <f t="shared" si="8"/>
        <v>n/a</v>
      </c>
      <c r="CW42" s="52"/>
    </row>
    <row r="43" spans="1:101" s="4" customFormat="1" outlineLevel="1" x14ac:dyDescent="0.2">
      <c r="B43" s="11" t="s">
        <v>352</v>
      </c>
      <c r="C43" s="4" t="s">
        <v>353</v>
      </c>
      <c r="O43" s="4">
        <f>88666.32+148310.32</f>
        <v>236976.64000000001</v>
      </c>
      <c r="Q43" s="27"/>
      <c r="R43" s="27"/>
      <c r="T43" s="27"/>
      <c r="CI43" s="56">
        <v>239074</v>
      </c>
      <c r="CN43" s="4">
        <v>41313.25</v>
      </c>
      <c r="CT43" s="4">
        <v>41313.25</v>
      </c>
      <c r="CU43" s="4">
        <f t="shared" si="7"/>
        <v>197760.75</v>
      </c>
      <c r="CV43" s="33">
        <f t="shared" si="8"/>
        <v>0.17280528204656298</v>
      </c>
      <c r="CW43" s="33"/>
    </row>
    <row r="44" spans="1:101" outlineLevel="1" x14ac:dyDescent="0.2">
      <c r="A44" s="3" t="s">
        <v>61</v>
      </c>
      <c r="B44" s="10" t="s">
        <v>194</v>
      </c>
      <c r="C44" s="3" t="s">
        <v>195</v>
      </c>
      <c r="D44" s="3">
        <v>0</v>
      </c>
      <c r="E44" s="3">
        <v>40840.32</v>
      </c>
      <c r="F44" s="3">
        <v>0</v>
      </c>
      <c r="G44" s="3">
        <v>1870846.24</v>
      </c>
      <c r="H44" s="3">
        <v>0</v>
      </c>
      <c r="I44" s="3">
        <v>1911686.56</v>
      </c>
      <c r="K44" s="3">
        <v>0</v>
      </c>
      <c r="L44" s="3">
        <v>0</v>
      </c>
      <c r="M44" s="3">
        <v>0</v>
      </c>
      <c r="O44" s="3">
        <v>1911686.56</v>
      </c>
      <c r="Q44" s="27">
        <v>0</v>
      </c>
      <c r="R44" s="27">
        <v>0</v>
      </c>
      <c r="S44" s="4"/>
      <c r="T44" s="27"/>
      <c r="U44" s="3">
        <v>0</v>
      </c>
      <c r="V44" s="3">
        <v>0</v>
      </c>
      <c r="W44" s="3">
        <v>2015574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56">
        <v>2015574</v>
      </c>
      <c r="CK44" s="3">
        <v>0</v>
      </c>
      <c r="CL44" s="3">
        <v>6619.87</v>
      </c>
      <c r="CM44" s="3">
        <v>310570.39</v>
      </c>
      <c r="CN44" s="3">
        <v>317190.26</v>
      </c>
      <c r="CP44" s="3">
        <v>0</v>
      </c>
      <c r="CQ44" s="3">
        <v>0</v>
      </c>
      <c r="CR44" s="3">
        <v>0</v>
      </c>
      <c r="CT44" s="3">
        <v>317190.26</v>
      </c>
      <c r="CU44" s="3">
        <f t="shared" si="7"/>
        <v>1698383.74</v>
      </c>
      <c r="CV44" s="29">
        <f t="shared" si="8"/>
        <v>0.15736969220678576</v>
      </c>
    </row>
    <row r="45" spans="1:101" outlineLevel="1" x14ac:dyDescent="0.2">
      <c r="A45" s="3" t="s">
        <v>62</v>
      </c>
      <c r="B45" s="10" t="s">
        <v>196</v>
      </c>
      <c r="C45" s="3" t="s">
        <v>197</v>
      </c>
      <c r="D45" s="3">
        <v>0</v>
      </c>
      <c r="E45" s="3">
        <v>606.27</v>
      </c>
      <c r="F45" s="3">
        <v>0</v>
      </c>
      <c r="G45" s="3">
        <v>39037.5</v>
      </c>
      <c r="H45" s="3">
        <v>0</v>
      </c>
      <c r="I45" s="3">
        <v>39643.769999999997</v>
      </c>
      <c r="K45" s="3">
        <v>0</v>
      </c>
      <c r="L45" s="3">
        <v>0</v>
      </c>
      <c r="M45" s="3">
        <v>0</v>
      </c>
      <c r="O45" s="3">
        <v>39643.770000000004</v>
      </c>
      <c r="Q45" s="27">
        <v>0</v>
      </c>
      <c r="R45" s="27">
        <v>0</v>
      </c>
      <c r="S45" s="4"/>
      <c r="T45" s="27"/>
      <c r="U45" s="3">
        <v>0</v>
      </c>
      <c r="V45" s="3">
        <v>0</v>
      </c>
      <c r="W45" s="3">
        <v>0</v>
      </c>
      <c r="X45" s="3">
        <v>22000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56">
        <v>22000</v>
      </c>
      <c r="CK45" s="3">
        <v>0</v>
      </c>
      <c r="CL45" s="3">
        <v>0</v>
      </c>
      <c r="CM45" s="3">
        <v>700</v>
      </c>
      <c r="CN45" s="3">
        <v>700</v>
      </c>
      <c r="CP45" s="3">
        <v>0</v>
      </c>
      <c r="CQ45" s="3">
        <v>0</v>
      </c>
      <c r="CR45" s="3">
        <v>0</v>
      </c>
      <c r="CT45" s="3">
        <v>700</v>
      </c>
      <c r="CU45" s="3">
        <f t="shared" si="7"/>
        <v>21300</v>
      </c>
      <c r="CV45" s="29">
        <f t="shared" si="8"/>
        <v>3.1818181818181815E-2</v>
      </c>
    </row>
    <row r="46" spans="1:101" outlineLevel="1" x14ac:dyDescent="0.2">
      <c r="A46" s="3" t="s">
        <v>63</v>
      </c>
      <c r="B46" s="10" t="s">
        <v>198</v>
      </c>
      <c r="C46" s="3" t="s">
        <v>199</v>
      </c>
      <c r="D46" s="3">
        <v>0</v>
      </c>
      <c r="E46" s="3">
        <v>0</v>
      </c>
      <c r="F46" s="3">
        <v>0</v>
      </c>
      <c r="G46" s="3">
        <v>46571</v>
      </c>
      <c r="H46" s="3">
        <v>0</v>
      </c>
      <c r="I46" s="3">
        <v>46571</v>
      </c>
      <c r="K46" s="3">
        <v>0</v>
      </c>
      <c r="L46" s="3">
        <v>0</v>
      </c>
      <c r="M46" s="3">
        <v>0</v>
      </c>
      <c r="O46" s="3">
        <v>46571</v>
      </c>
      <c r="Q46" s="27">
        <v>0</v>
      </c>
      <c r="R46" s="27">
        <v>0</v>
      </c>
      <c r="S46" s="4"/>
      <c r="T46" s="27"/>
      <c r="U46" s="3">
        <v>0</v>
      </c>
      <c r="V46" s="3">
        <v>0</v>
      </c>
      <c r="W46" s="3">
        <v>0</v>
      </c>
      <c r="X46" s="3">
        <v>0</v>
      </c>
      <c r="Y46" s="3">
        <v>46842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56">
        <v>46842</v>
      </c>
      <c r="CK46" s="3">
        <v>0</v>
      </c>
      <c r="CL46" s="3">
        <v>0</v>
      </c>
      <c r="CM46" s="3">
        <v>7745.25</v>
      </c>
      <c r="CN46" s="3">
        <v>7745.25</v>
      </c>
      <c r="CP46" s="3">
        <v>0</v>
      </c>
      <c r="CQ46" s="3">
        <v>0</v>
      </c>
      <c r="CR46" s="3">
        <v>0</v>
      </c>
      <c r="CT46" s="3">
        <v>7745.25</v>
      </c>
      <c r="CU46" s="3">
        <f t="shared" si="7"/>
        <v>39096.75</v>
      </c>
      <c r="CV46" s="29">
        <f t="shared" si="8"/>
        <v>0.16534840527731523</v>
      </c>
    </row>
    <row r="47" spans="1:101" outlineLevel="1" x14ac:dyDescent="0.2">
      <c r="A47" s="3" t="s">
        <v>64</v>
      </c>
      <c r="B47" s="10" t="s">
        <v>200</v>
      </c>
      <c r="C47" s="3" t="s">
        <v>201</v>
      </c>
      <c r="D47" s="3">
        <v>0</v>
      </c>
      <c r="E47" s="3">
        <v>0</v>
      </c>
      <c r="F47" s="3">
        <v>0</v>
      </c>
      <c r="G47" s="3">
        <v>48419</v>
      </c>
      <c r="H47" s="3">
        <v>0</v>
      </c>
      <c r="I47" s="3">
        <v>48419</v>
      </c>
      <c r="K47" s="3">
        <v>0</v>
      </c>
      <c r="L47" s="3">
        <v>0</v>
      </c>
      <c r="M47" s="3">
        <v>0</v>
      </c>
      <c r="O47" s="3">
        <v>48419</v>
      </c>
      <c r="Q47" s="27">
        <v>0</v>
      </c>
      <c r="R47" s="27">
        <v>0</v>
      </c>
      <c r="S47" s="4"/>
      <c r="T47" s="27"/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51474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56">
        <v>51474</v>
      </c>
      <c r="CK47" s="3">
        <v>0</v>
      </c>
      <c r="CL47" s="3">
        <v>0</v>
      </c>
      <c r="CM47" s="3">
        <v>8240.33</v>
      </c>
      <c r="CN47" s="3">
        <v>8240.33</v>
      </c>
      <c r="CP47" s="3">
        <v>0</v>
      </c>
      <c r="CQ47" s="3">
        <v>0</v>
      </c>
      <c r="CR47" s="3">
        <v>0</v>
      </c>
      <c r="CT47" s="3">
        <v>8240.33</v>
      </c>
      <c r="CU47" s="3">
        <f t="shared" si="7"/>
        <v>43233.67</v>
      </c>
      <c r="CV47" s="29">
        <f t="shared" si="8"/>
        <v>0.1600872285037106</v>
      </c>
    </row>
    <row r="48" spans="1:101" outlineLevel="1" x14ac:dyDescent="0.2">
      <c r="A48" s="3" t="s">
        <v>65</v>
      </c>
      <c r="B48" s="10" t="s">
        <v>202</v>
      </c>
      <c r="C48" s="3" t="s">
        <v>203</v>
      </c>
      <c r="D48" s="3">
        <v>0</v>
      </c>
      <c r="E48" s="3">
        <v>0</v>
      </c>
      <c r="F48" s="3">
        <v>0</v>
      </c>
      <c r="G48" s="3">
        <v>75717.75</v>
      </c>
      <c r="H48" s="3">
        <v>0</v>
      </c>
      <c r="I48" s="3">
        <v>75717.75</v>
      </c>
      <c r="K48" s="3">
        <v>0</v>
      </c>
      <c r="L48" s="3">
        <v>0</v>
      </c>
      <c r="M48" s="3">
        <v>0</v>
      </c>
      <c r="O48" s="3">
        <v>75717.75</v>
      </c>
      <c r="Q48" s="27">
        <v>0</v>
      </c>
      <c r="R48" s="27">
        <v>0</v>
      </c>
      <c r="S48" s="4"/>
      <c r="T48" s="27"/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76741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56">
        <v>76741</v>
      </c>
      <c r="CK48" s="3">
        <v>0</v>
      </c>
      <c r="CL48" s="3">
        <v>0</v>
      </c>
      <c r="CM48" s="3">
        <v>11959.06</v>
      </c>
      <c r="CN48" s="3">
        <v>11959.06</v>
      </c>
      <c r="CP48" s="3">
        <v>0</v>
      </c>
      <c r="CQ48" s="3">
        <v>0</v>
      </c>
      <c r="CR48" s="3">
        <v>0</v>
      </c>
      <c r="CT48" s="3">
        <v>11959.06</v>
      </c>
      <c r="CU48" s="3">
        <f t="shared" si="7"/>
        <v>64781.94</v>
      </c>
      <c r="CV48" s="29">
        <f t="shared" si="8"/>
        <v>0.15583664533951863</v>
      </c>
    </row>
    <row r="49" spans="1:101" outlineLevel="1" x14ac:dyDescent="0.2">
      <c r="A49" s="3" t="s">
        <v>66</v>
      </c>
      <c r="B49" s="10" t="s">
        <v>204</v>
      </c>
      <c r="C49" s="3" t="s">
        <v>205</v>
      </c>
      <c r="D49" s="3">
        <v>0</v>
      </c>
      <c r="E49" s="3">
        <v>0</v>
      </c>
      <c r="F49" s="3">
        <v>0</v>
      </c>
      <c r="G49" s="3">
        <v>36613.71</v>
      </c>
      <c r="H49" s="3">
        <v>0</v>
      </c>
      <c r="I49" s="3">
        <v>36613.71</v>
      </c>
      <c r="K49" s="3">
        <v>0</v>
      </c>
      <c r="L49" s="3">
        <v>0</v>
      </c>
      <c r="M49" s="3">
        <v>0</v>
      </c>
      <c r="O49" s="3">
        <v>36613.71</v>
      </c>
      <c r="Q49" s="27">
        <v>0</v>
      </c>
      <c r="R49" s="27">
        <v>0</v>
      </c>
      <c r="S49" s="4"/>
      <c r="T49" s="27"/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34652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56">
        <v>34652</v>
      </c>
      <c r="CK49" s="3">
        <v>0</v>
      </c>
      <c r="CL49" s="3">
        <v>0</v>
      </c>
      <c r="CM49" s="3">
        <v>1000</v>
      </c>
      <c r="CN49" s="3">
        <v>1000</v>
      </c>
      <c r="CP49" s="3">
        <v>0</v>
      </c>
      <c r="CQ49" s="3">
        <v>0</v>
      </c>
      <c r="CR49" s="3">
        <v>0</v>
      </c>
      <c r="CT49" s="3">
        <v>1000</v>
      </c>
      <c r="CU49" s="3">
        <f t="shared" si="7"/>
        <v>33652</v>
      </c>
      <c r="CV49" s="29">
        <f t="shared" si="8"/>
        <v>2.8858363153641927E-2</v>
      </c>
    </row>
    <row r="50" spans="1:101" outlineLevel="1" x14ac:dyDescent="0.2">
      <c r="A50" s="3" t="s">
        <v>67</v>
      </c>
      <c r="B50" s="10" t="s">
        <v>206</v>
      </c>
      <c r="C50" s="3" t="s">
        <v>207</v>
      </c>
      <c r="D50" s="3">
        <v>0</v>
      </c>
      <c r="E50" s="3">
        <v>0</v>
      </c>
      <c r="F50" s="3">
        <v>0</v>
      </c>
      <c r="G50" s="3">
        <v>28423.77</v>
      </c>
      <c r="H50" s="3">
        <v>0</v>
      </c>
      <c r="I50" s="3">
        <v>28423.77</v>
      </c>
      <c r="K50" s="3">
        <v>0</v>
      </c>
      <c r="L50" s="3">
        <v>0</v>
      </c>
      <c r="M50" s="3">
        <v>0</v>
      </c>
      <c r="O50" s="3">
        <v>28423.77</v>
      </c>
      <c r="Q50" s="27">
        <v>0</v>
      </c>
      <c r="R50" s="27">
        <v>0</v>
      </c>
      <c r="S50" s="4"/>
      <c r="T50" s="27"/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28437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56">
        <v>28437</v>
      </c>
      <c r="CK50" s="3">
        <v>0</v>
      </c>
      <c r="CL50" s="3">
        <v>0</v>
      </c>
      <c r="CM50" s="3">
        <v>4694.12</v>
      </c>
      <c r="CN50" s="3">
        <v>4694.12</v>
      </c>
      <c r="CP50" s="3">
        <v>0</v>
      </c>
      <c r="CQ50" s="3">
        <v>0</v>
      </c>
      <c r="CR50" s="3">
        <v>0</v>
      </c>
      <c r="CT50" s="3">
        <v>4694.12</v>
      </c>
      <c r="CU50" s="3">
        <f t="shared" si="7"/>
        <v>23742.880000000001</v>
      </c>
      <c r="CV50" s="29">
        <f t="shared" si="8"/>
        <v>0.16507085838871891</v>
      </c>
    </row>
    <row r="51" spans="1:101" outlineLevel="1" x14ac:dyDescent="0.2">
      <c r="A51" s="3" t="s">
        <v>68</v>
      </c>
      <c r="B51" s="10" t="s">
        <v>208</v>
      </c>
      <c r="C51" s="3" t="s">
        <v>209</v>
      </c>
      <c r="D51" s="3">
        <v>0</v>
      </c>
      <c r="E51" s="3">
        <v>0</v>
      </c>
      <c r="F51" s="3">
        <v>0</v>
      </c>
      <c r="G51" s="3">
        <v>27591.96</v>
      </c>
      <c r="H51" s="3">
        <v>0</v>
      </c>
      <c r="I51" s="3">
        <v>27591.96</v>
      </c>
      <c r="K51" s="3">
        <v>0</v>
      </c>
      <c r="L51" s="3">
        <v>0</v>
      </c>
      <c r="M51" s="3">
        <v>0</v>
      </c>
      <c r="O51" s="3">
        <v>27591.96</v>
      </c>
      <c r="Q51" s="27">
        <v>0</v>
      </c>
      <c r="R51" s="27">
        <v>0</v>
      </c>
      <c r="S51" s="4"/>
      <c r="T51" s="27"/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30420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56">
        <v>30420</v>
      </c>
      <c r="CK51" s="3">
        <v>0</v>
      </c>
      <c r="CL51" s="3">
        <v>0</v>
      </c>
      <c r="CM51" s="3">
        <v>659.75</v>
      </c>
      <c r="CN51" s="3">
        <v>659.75</v>
      </c>
      <c r="CP51" s="3">
        <v>0</v>
      </c>
      <c r="CQ51" s="3">
        <v>0</v>
      </c>
      <c r="CR51" s="3">
        <v>0</v>
      </c>
      <c r="CT51" s="3">
        <v>659.75</v>
      </c>
      <c r="CU51" s="3">
        <f t="shared" si="7"/>
        <v>29760.25</v>
      </c>
      <c r="CV51" s="29">
        <f t="shared" si="8"/>
        <v>2.1688034188034187E-2</v>
      </c>
    </row>
    <row r="52" spans="1:101" outlineLevel="1" x14ac:dyDescent="0.2">
      <c r="A52" s="3" t="s">
        <v>69</v>
      </c>
      <c r="B52" s="10" t="s">
        <v>210</v>
      </c>
      <c r="C52" s="3" t="s">
        <v>211</v>
      </c>
      <c r="D52" s="3">
        <v>0</v>
      </c>
      <c r="E52" s="3">
        <v>0</v>
      </c>
      <c r="F52" s="3">
        <v>0</v>
      </c>
      <c r="G52" s="3">
        <v>54263.32</v>
      </c>
      <c r="H52" s="3">
        <v>0</v>
      </c>
      <c r="I52" s="3">
        <v>54263.32</v>
      </c>
      <c r="K52" s="3">
        <v>0</v>
      </c>
      <c r="L52" s="3">
        <v>0</v>
      </c>
      <c r="M52" s="3">
        <v>0</v>
      </c>
      <c r="O52" s="3">
        <v>54263.32</v>
      </c>
      <c r="Q52" s="27">
        <v>0</v>
      </c>
      <c r="R52" s="27">
        <v>0</v>
      </c>
      <c r="S52" s="4"/>
      <c r="T52" s="27"/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54595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56">
        <v>54595</v>
      </c>
      <c r="CK52" s="3">
        <v>0</v>
      </c>
      <c r="CL52" s="3">
        <v>0</v>
      </c>
      <c r="CM52" s="3">
        <v>8856.630000000001</v>
      </c>
      <c r="CN52" s="3">
        <v>8856.630000000001</v>
      </c>
      <c r="CP52" s="3">
        <v>0</v>
      </c>
      <c r="CQ52" s="3">
        <v>0</v>
      </c>
      <c r="CR52" s="3">
        <v>0</v>
      </c>
      <c r="CT52" s="3">
        <v>8856.630000000001</v>
      </c>
      <c r="CU52" s="3">
        <f t="shared" si="7"/>
        <v>45738.369999999995</v>
      </c>
      <c r="CV52" s="29">
        <f t="shared" si="8"/>
        <v>0.16222419635497759</v>
      </c>
    </row>
    <row r="53" spans="1:101" outlineLevel="1" x14ac:dyDescent="0.2">
      <c r="A53" s="3" t="s">
        <v>70</v>
      </c>
      <c r="B53" s="10" t="s">
        <v>212</v>
      </c>
      <c r="C53" s="3" t="s">
        <v>213</v>
      </c>
      <c r="D53" s="3">
        <v>0</v>
      </c>
      <c r="E53" s="3">
        <v>0</v>
      </c>
      <c r="F53" s="3">
        <v>0</v>
      </c>
      <c r="G53" s="3">
        <v>55420.07</v>
      </c>
      <c r="H53" s="3">
        <v>0</v>
      </c>
      <c r="I53" s="3">
        <v>55420.07</v>
      </c>
      <c r="K53" s="3">
        <v>0</v>
      </c>
      <c r="L53" s="3">
        <v>0</v>
      </c>
      <c r="M53" s="3">
        <v>0</v>
      </c>
      <c r="O53" s="3">
        <v>55420.07</v>
      </c>
      <c r="Q53" s="27">
        <v>0</v>
      </c>
      <c r="R53" s="27">
        <v>0</v>
      </c>
      <c r="S53" s="4"/>
      <c r="T53" s="27"/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57842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56">
        <v>57842</v>
      </c>
      <c r="CK53" s="3">
        <v>0</v>
      </c>
      <c r="CL53" s="3">
        <v>0</v>
      </c>
      <c r="CM53" s="3">
        <v>1758.66</v>
      </c>
      <c r="CN53" s="3">
        <v>1758.66</v>
      </c>
      <c r="CP53" s="3">
        <v>0</v>
      </c>
      <c r="CQ53" s="3">
        <v>0</v>
      </c>
      <c r="CR53" s="3">
        <v>0</v>
      </c>
      <c r="CT53" s="3">
        <v>1758.66</v>
      </c>
      <c r="CU53" s="3">
        <f t="shared" si="7"/>
        <v>56083.34</v>
      </c>
      <c r="CV53" s="29">
        <f t="shared" si="8"/>
        <v>3.0404550326752187E-2</v>
      </c>
    </row>
    <row r="54" spans="1:101" outlineLevel="1" x14ac:dyDescent="0.2">
      <c r="A54" s="3" t="s">
        <v>71</v>
      </c>
      <c r="B54" s="10" t="s">
        <v>214</v>
      </c>
      <c r="C54" s="3" t="s">
        <v>215</v>
      </c>
      <c r="D54" s="3">
        <v>0</v>
      </c>
      <c r="E54" s="3">
        <v>0</v>
      </c>
      <c r="F54" s="3">
        <v>0</v>
      </c>
      <c r="G54" s="3">
        <v>134645.20000000001</v>
      </c>
      <c r="H54" s="3">
        <v>0</v>
      </c>
      <c r="I54" s="3">
        <v>134645.20000000001</v>
      </c>
      <c r="K54" s="3">
        <v>0</v>
      </c>
      <c r="L54" s="3">
        <v>0</v>
      </c>
      <c r="M54" s="3">
        <v>0</v>
      </c>
      <c r="O54" s="3">
        <v>134645.20000000001</v>
      </c>
      <c r="Q54" s="27">
        <v>0</v>
      </c>
      <c r="R54" s="27">
        <v>0</v>
      </c>
      <c r="S54" s="4"/>
      <c r="T54" s="27"/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145648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56">
        <v>145648</v>
      </c>
      <c r="CK54" s="3">
        <v>0</v>
      </c>
      <c r="CL54" s="3">
        <v>0</v>
      </c>
      <c r="CM54" s="3">
        <v>20634.75</v>
      </c>
      <c r="CN54" s="3">
        <v>20634.75</v>
      </c>
      <c r="CP54" s="3">
        <v>0</v>
      </c>
      <c r="CQ54" s="3">
        <v>0</v>
      </c>
      <c r="CR54" s="3">
        <v>0</v>
      </c>
      <c r="CT54" s="3">
        <v>20634.75</v>
      </c>
      <c r="CU54" s="3">
        <f t="shared" si="7"/>
        <v>125013.25</v>
      </c>
      <c r="CV54" s="29">
        <f t="shared" si="8"/>
        <v>0.14167547786444029</v>
      </c>
    </row>
    <row r="55" spans="1:101" outlineLevel="1" x14ac:dyDescent="0.2">
      <c r="A55" s="3" t="s">
        <v>72</v>
      </c>
      <c r="B55" s="10" t="s">
        <v>216</v>
      </c>
      <c r="C55" s="3" t="s">
        <v>217</v>
      </c>
      <c r="D55" s="3">
        <v>0</v>
      </c>
      <c r="E55" s="3">
        <v>24381.040000000001</v>
      </c>
      <c r="F55" s="3">
        <v>0</v>
      </c>
      <c r="G55" s="3">
        <v>348242.41000000003</v>
      </c>
      <c r="H55" s="3">
        <v>0</v>
      </c>
      <c r="I55" s="3">
        <v>372623.45</v>
      </c>
      <c r="K55" s="3">
        <v>0</v>
      </c>
      <c r="L55" s="3">
        <v>0</v>
      </c>
      <c r="M55" s="3">
        <v>0</v>
      </c>
      <c r="O55" s="3">
        <v>372623.45</v>
      </c>
      <c r="Q55" s="27">
        <v>0</v>
      </c>
      <c r="R55" s="27">
        <v>0</v>
      </c>
      <c r="S55" s="4"/>
      <c r="T55" s="27"/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402048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56">
        <v>402048</v>
      </c>
      <c r="CK55" s="3">
        <v>0</v>
      </c>
      <c r="CL55" s="3">
        <v>3892.7000000000003</v>
      </c>
      <c r="CM55" s="3">
        <v>16596.8</v>
      </c>
      <c r="CN55" s="3">
        <v>20489.5</v>
      </c>
      <c r="CP55" s="3">
        <v>0</v>
      </c>
      <c r="CQ55" s="3">
        <v>0</v>
      </c>
      <c r="CR55" s="3">
        <v>0</v>
      </c>
      <c r="CT55" s="3">
        <v>20489.5</v>
      </c>
      <c r="CU55" s="3">
        <f t="shared" si="7"/>
        <v>381558.5</v>
      </c>
      <c r="CV55" s="29">
        <f t="shared" si="8"/>
        <v>5.0962820359758042E-2</v>
      </c>
    </row>
    <row r="56" spans="1:101" hidden="1" outlineLevel="1" x14ac:dyDescent="0.2">
      <c r="A56" s="3" t="s">
        <v>218</v>
      </c>
      <c r="B56" s="10" t="s">
        <v>219</v>
      </c>
      <c r="C56" s="3" t="s">
        <v>220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K56" s="3">
        <v>0</v>
      </c>
      <c r="L56" s="3">
        <v>0</v>
      </c>
      <c r="M56" s="3">
        <v>0</v>
      </c>
      <c r="O56" s="3">
        <v>0</v>
      </c>
      <c r="Q56" s="27">
        <v>0</v>
      </c>
      <c r="R56" s="27">
        <v>0</v>
      </c>
      <c r="S56" s="4"/>
      <c r="T56" s="27"/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56">
        <v>0</v>
      </c>
      <c r="CK56" s="3">
        <v>0</v>
      </c>
      <c r="CL56" s="3">
        <v>0</v>
      </c>
      <c r="CM56" s="3">
        <v>0</v>
      </c>
      <c r="CN56" s="3">
        <v>0</v>
      </c>
      <c r="CP56" s="3">
        <v>0</v>
      </c>
      <c r="CQ56" s="3">
        <v>0</v>
      </c>
      <c r="CR56" s="3">
        <v>0</v>
      </c>
      <c r="CT56" s="3">
        <v>0</v>
      </c>
      <c r="CU56" s="3">
        <f t="shared" si="7"/>
        <v>0</v>
      </c>
      <c r="CV56" s="29" t="str">
        <f t="shared" si="8"/>
        <v>n/a</v>
      </c>
    </row>
    <row r="57" spans="1:101" outlineLevel="1" x14ac:dyDescent="0.2">
      <c r="A57" s="3" t="s">
        <v>73</v>
      </c>
      <c r="B57" s="10" t="s">
        <v>221</v>
      </c>
      <c r="C57" s="3" t="s">
        <v>222</v>
      </c>
      <c r="D57" s="3">
        <v>0</v>
      </c>
      <c r="E57" s="3">
        <v>0</v>
      </c>
      <c r="F57" s="3">
        <v>0</v>
      </c>
      <c r="G57" s="3">
        <v>23936</v>
      </c>
      <c r="H57" s="3">
        <v>0</v>
      </c>
      <c r="I57" s="3">
        <v>23936</v>
      </c>
      <c r="K57" s="3">
        <v>0</v>
      </c>
      <c r="L57" s="3">
        <v>0</v>
      </c>
      <c r="M57" s="3">
        <v>0</v>
      </c>
      <c r="O57" s="3">
        <v>23936</v>
      </c>
      <c r="Q57" s="27">
        <v>0</v>
      </c>
      <c r="R57" s="27">
        <v>0</v>
      </c>
      <c r="S57" s="4"/>
      <c r="T57" s="27"/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26919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56">
        <v>26919</v>
      </c>
      <c r="CK57" s="3">
        <v>0</v>
      </c>
      <c r="CL57" s="3">
        <v>0</v>
      </c>
      <c r="CM57" s="3">
        <v>3682.46</v>
      </c>
      <c r="CN57" s="3">
        <v>3682.46</v>
      </c>
      <c r="CP57" s="3">
        <v>0</v>
      </c>
      <c r="CQ57" s="3">
        <v>0</v>
      </c>
      <c r="CR57" s="3">
        <v>0</v>
      </c>
      <c r="CT57" s="3">
        <v>3682.46</v>
      </c>
      <c r="CU57" s="3">
        <f t="shared" si="7"/>
        <v>23236.54</v>
      </c>
      <c r="CV57" s="29">
        <f t="shared" si="8"/>
        <v>0.13679780080983692</v>
      </c>
    </row>
    <row r="58" spans="1:101" outlineLevel="1" x14ac:dyDescent="0.2">
      <c r="A58" s="3" t="s">
        <v>74</v>
      </c>
      <c r="B58" s="10" t="s">
        <v>223</v>
      </c>
      <c r="C58" s="3" t="s">
        <v>224</v>
      </c>
      <c r="D58" s="3">
        <v>0</v>
      </c>
      <c r="E58" s="3">
        <v>0</v>
      </c>
      <c r="F58" s="3">
        <v>0</v>
      </c>
      <c r="G58" s="3">
        <v>128670.3</v>
      </c>
      <c r="H58" s="3">
        <v>0</v>
      </c>
      <c r="I58" s="3">
        <v>128670.3</v>
      </c>
      <c r="K58" s="3">
        <v>0</v>
      </c>
      <c r="L58" s="3">
        <v>0</v>
      </c>
      <c r="M58" s="3">
        <v>0</v>
      </c>
      <c r="O58" s="3">
        <v>128670.3</v>
      </c>
      <c r="Q58" s="27">
        <v>0</v>
      </c>
      <c r="R58" s="27">
        <v>0</v>
      </c>
      <c r="S58" s="4"/>
      <c r="T58" s="27"/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167840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56">
        <v>167840</v>
      </c>
      <c r="CK58" s="3">
        <v>0</v>
      </c>
      <c r="CL58" s="3">
        <v>0</v>
      </c>
      <c r="CM58" s="3">
        <v>19411.88</v>
      </c>
      <c r="CN58" s="3">
        <v>19411.88</v>
      </c>
      <c r="CP58" s="3">
        <v>0</v>
      </c>
      <c r="CQ58" s="3">
        <v>0</v>
      </c>
      <c r="CR58" s="3">
        <v>0</v>
      </c>
      <c r="CT58" s="3">
        <v>19411.88</v>
      </c>
      <c r="CU58" s="3">
        <f t="shared" si="7"/>
        <v>148428.12</v>
      </c>
      <c r="CV58" s="29">
        <f t="shared" si="8"/>
        <v>0.11565705433746426</v>
      </c>
    </row>
    <row r="59" spans="1:101" outlineLevel="1" x14ac:dyDescent="0.2">
      <c r="A59" s="3" t="s">
        <v>75</v>
      </c>
      <c r="B59" s="10" t="s">
        <v>225</v>
      </c>
      <c r="C59" s="3" t="s">
        <v>226</v>
      </c>
      <c r="D59" s="3">
        <v>0</v>
      </c>
      <c r="E59" s="3">
        <v>403.25</v>
      </c>
      <c r="F59" s="3">
        <v>0</v>
      </c>
      <c r="G59" s="3">
        <v>15725.15</v>
      </c>
      <c r="H59" s="3">
        <v>0</v>
      </c>
      <c r="I59" s="3">
        <v>16128.4</v>
      </c>
      <c r="K59" s="3">
        <v>0</v>
      </c>
      <c r="L59" s="3">
        <v>0</v>
      </c>
      <c r="M59" s="3">
        <v>0</v>
      </c>
      <c r="O59" s="3">
        <v>16128.4</v>
      </c>
      <c r="Q59" s="27">
        <v>0</v>
      </c>
      <c r="R59" s="27">
        <v>0</v>
      </c>
      <c r="S59" s="4"/>
      <c r="T59" s="27"/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22000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56">
        <v>22000</v>
      </c>
      <c r="CK59" s="3">
        <v>0</v>
      </c>
      <c r="CL59" s="3">
        <v>0</v>
      </c>
      <c r="CM59" s="3">
        <v>0</v>
      </c>
      <c r="CN59" s="3">
        <v>0</v>
      </c>
      <c r="CP59" s="3">
        <v>0</v>
      </c>
      <c r="CQ59" s="3">
        <v>0</v>
      </c>
      <c r="CR59" s="3">
        <v>0</v>
      </c>
      <c r="CT59" s="3">
        <v>0</v>
      </c>
      <c r="CU59" s="3">
        <f t="shared" si="7"/>
        <v>22000</v>
      </c>
      <c r="CV59" s="29">
        <f t="shared" si="8"/>
        <v>0</v>
      </c>
    </row>
    <row r="60" spans="1:101" outlineLevel="1" x14ac:dyDescent="0.2">
      <c r="A60" s="3" t="s">
        <v>76</v>
      </c>
      <c r="B60" s="10" t="s">
        <v>227</v>
      </c>
      <c r="C60" s="3" t="s">
        <v>228</v>
      </c>
      <c r="D60" s="3">
        <v>6882</v>
      </c>
      <c r="E60" s="3">
        <v>500</v>
      </c>
      <c r="F60" s="3">
        <v>0</v>
      </c>
      <c r="G60" s="3">
        <v>3453.28</v>
      </c>
      <c r="H60" s="3">
        <v>0</v>
      </c>
      <c r="I60" s="3">
        <v>10835.28</v>
      </c>
      <c r="K60" s="3">
        <v>0</v>
      </c>
      <c r="L60" s="3">
        <v>0</v>
      </c>
      <c r="M60" s="3">
        <v>0</v>
      </c>
      <c r="O60" s="3">
        <v>10835.28</v>
      </c>
      <c r="Q60" s="27">
        <v>0</v>
      </c>
      <c r="R60" s="27">
        <v>0</v>
      </c>
      <c r="S60" s="4"/>
      <c r="T60" s="27"/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15000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56">
        <v>15000</v>
      </c>
      <c r="CK60" s="3">
        <v>0</v>
      </c>
      <c r="CL60" s="3">
        <v>0</v>
      </c>
      <c r="CM60" s="3">
        <v>0</v>
      </c>
      <c r="CN60" s="3">
        <v>0</v>
      </c>
      <c r="CP60" s="3">
        <v>0</v>
      </c>
      <c r="CQ60" s="3">
        <v>0</v>
      </c>
      <c r="CR60" s="3">
        <v>0</v>
      </c>
      <c r="CT60" s="3">
        <v>0</v>
      </c>
      <c r="CU60" s="3">
        <f t="shared" si="7"/>
        <v>15000</v>
      </c>
      <c r="CV60" s="29">
        <f t="shared" si="8"/>
        <v>0</v>
      </c>
    </row>
    <row r="61" spans="1:101" outlineLevel="1" x14ac:dyDescent="0.2">
      <c r="A61" s="3" t="s">
        <v>77</v>
      </c>
      <c r="B61" s="10" t="s">
        <v>229</v>
      </c>
      <c r="C61" s="3" t="s">
        <v>230</v>
      </c>
      <c r="D61" s="3">
        <v>1000</v>
      </c>
      <c r="E61" s="3">
        <v>0</v>
      </c>
      <c r="F61" s="3">
        <v>0</v>
      </c>
      <c r="G61" s="3">
        <v>273.68</v>
      </c>
      <c r="H61" s="3">
        <v>0</v>
      </c>
      <c r="I61" s="3">
        <v>1273.68</v>
      </c>
      <c r="K61" s="3">
        <v>0</v>
      </c>
      <c r="L61" s="3">
        <v>0</v>
      </c>
      <c r="M61" s="3">
        <v>0</v>
      </c>
      <c r="O61" s="3">
        <v>1273.68</v>
      </c>
      <c r="Q61" s="27">
        <v>0</v>
      </c>
      <c r="R61" s="27">
        <v>0</v>
      </c>
      <c r="S61" s="4"/>
      <c r="T61" s="27"/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1750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56">
        <v>1750</v>
      </c>
      <c r="CK61" s="3">
        <v>0</v>
      </c>
      <c r="CL61" s="3">
        <v>0</v>
      </c>
      <c r="CM61" s="3">
        <v>0</v>
      </c>
      <c r="CN61" s="3">
        <v>0</v>
      </c>
      <c r="CP61" s="3">
        <v>0</v>
      </c>
      <c r="CQ61" s="3">
        <v>0</v>
      </c>
      <c r="CR61" s="3">
        <v>0</v>
      </c>
      <c r="CT61" s="3">
        <v>0</v>
      </c>
      <c r="CU61" s="3">
        <f t="shared" si="7"/>
        <v>1750</v>
      </c>
      <c r="CV61" s="29">
        <f t="shared" si="8"/>
        <v>0</v>
      </c>
    </row>
    <row r="62" spans="1:101" outlineLevel="1" x14ac:dyDescent="0.2">
      <c r="A62" s="3" t="s">
        <v>78</v>
      </c>
      <c r="B62" s="10" t="s">
        <v>231</v>
      </c>
      <c r="C62" s="3" t="s">
        <v>232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K62" s="3">
        <v>0</v>
      </c>
      <c r="L62" s="3">
        <v>0</v>
      </c>
      <c r="M62" s="3">
        <v>0</v>
      </c>
      <c r="O62" s="3">
        <v>0</v>
      </c>
      <c r="Q62" s="27">
        <v>0</v>
      </c>
      <c r="R62" s="27">
        <v>0</v>
      </c>
      <c r="S62" s="4"/>
      <c r="T62" s="27"/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1750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56">
        <v>1750</v>
      </c>
      <c r="CK62" s="3">
        <v>0</v>
      </c>
      <c r="CL62" s="3">
        <v>0</v>
      </c>
      <c r="CM62" s="3">
        <v>0</v>
      </c>
      <c r="CN62" s="3">
        <v>0</v>
      </c>
      <c r="CP62" s="3">
        <v>0</v>
      </c>
      <c r="CQ62" s="3">
        <v>0</v>
      </c>
      <c r="CR62" s="3">
        <v>0</v>
      </c>
      <c r="CT62" s="3">
        <v>0</v>
      </c>
      <c r="CU62" s="3">
        <f t="shared" si="7"/>
        <v>1750</v>
      </c>
      <c r="CV62" s="29">
        <f t="shared" si="8"/>
        <v>0</v>
      </c>
    </row>
    <row r="63" spans="1:101" s="4" customFormat="1" x14ac:dyDescent="0.2">
      <c r="A63" s="6" t="s">
        <v>19</v>
      </c>
      <c r="B63" s="11"/>
      <c r="C63" s="2" t="s">
        <v>12</v>
      </c>
      <c r="D63" s="6">
        <v>7882</v>
      </c>
      <c r="E63" s="6">
        <v>66730.880000000005</v>
      </c>
      <c r="F63" s="6">
        <v>0</v>
      </c>
      <c r="G63" s="6">
        <v>3174826.9799999995</v>
      </c>
      <c r="H63" s="6">
        <v>0</v>
      </c>
      <c r="I63" s="6">
        <v>3249439.8599999994</v>
      </c>
      <c r="J63" s="7"/>
      <c r="K63" s="6">
        <v>0</v>
      </c>
      <c r="L63" s="6">
        <v>0</v>
      </c>
      <c r="M63" s="6">
        <v>0</v>
      </c>
      <c r="N63" s="7"/>
      <c r="O63" s="6">
        <v>3249439.86</v>
      </c>
      <c r="P63" s="6"/>
      <c r="Q63" s="6">
        <v>0</v>
      </c>
      <c r="R63" s="6">
        <v>0</v>
      </c>
      <c r="S63" s="6"/>
      <c r="T63" s="7"/>
      <c r="U63" s="6">
        <v>89561</v>
      </c>
      <c r="V63" s="6">
        <v>149513</v>
      </c>
      <c r="W63" s="6">
        <v>2015574</v>
      </c>
      <c r="X63" s="6">
        <v>22000</v>
      </c>
      <c r="Y63" s="6">
        <v>46842</v>
      </c>
      <c r="Z63" s="6">
        <v>51474</v>
      </c>
      <c r="AA63" s="6">
        <v>76741</v>
      </c>
      <c r="AB63" s="6">
        <v>34652</v>
      </c>
      <c r="AC63" s="6">
        <v>28437</v>
      </c>
      <c r="AD63" s="6">
        <v>30420</v>
      </c>
      <c r="AE63" s="6">
        <v>54595</v>
      </c>
      <c r="AF63" s="6">
        <v>57842</v>
      </c>
      <c r="AG63" s="6">
        <v>145648</v>
      </c>
      <c r="AH63" s="6">
        <v>402048</v>
      </c>
      <c r="AI63" s="6">
        <v>26919</v>
      </c>
      <c r="AJ63" s="6">
        <v>167840</v>
      </c>
      <c r="AK63" s="6">
        <v>22000</v>
      </c>
      <c r="AL63" s="6">
        <v>15000</v>
      </c>
      <c r="AM63" s="6">
        <v>1750</v>
      </c>
      <c r="AN63" s="6">
        <v>1750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3440606</v>
      </c>
      <c r="CJ63" s="7"/>
      <c r="CK63" s="6">
        <v>0</v>
      </c>
      <c r="CL63" s="6">
        <v>10512.57</v>
      </c>
      <c r="CM63" s="6">
        <v>457823.33</v>
      </c>
      <c r="CN63" s="6">
        <v>468335.9</v>
      </c>
      <c r="CO63" s="2"/>
      <c r="CP63" s="6">
        <v>0</v>
      </c>
      <c r="CQ63" s="6">
        <v>0</v>
      </c>
      <c r="CR63" s="6">
        <v>0</v>
      </c>
      <c r="CT63" s="6">
        <v>468335.9</v>
      </c>
      <c r="CU63" s="6">
        <f>CI63-CT63</f>
        <v>2972270.1</v>
      </c>
      <c r="CV63" s="34">
        <f>IF(CI63=0,"n/a",CT63/(CI63))</f>
        <v>0.13612017766637621</v>
      </c>
      <c r="CW63" s="32"/>
    </row>
    <row r="64" spans="1:101" s="4" customFormat="1" x14ac:dyDescent="0.2">
      <c r="B64" s="11"/>
      <c r="I64" s="7"/>
      <c r="J64" s="7"/>
      <c r="M64" s="7"/>
      <c r="N64" s="7"/>
      <c r="O64" s="7"/>
      <c r="P64" s="7"/>
      <c r="Q64" s="7"/>
      <c r="R64" s="7"/>
      <c r="S64" s="7"/>
      <c r="T64" s="7"/>
      <c r="CI64" s="7"/>
      <c r="CJ64" s="7"/>
      <c r="CN64" s="7"/>
      <c r="CR64" s="7"/>
      <c r="CV64" s="33"/>
      <c r="CW64" s="33"/>
    </row>
    <row r="65" spans="1:101" outlineLevel="1" x14ac:dyDescent="0.2">
      <c r="A65" s="3" t="s">
        <v>79</v>
      </c>
      <c r="B65" s="10" t="s">
        <v>233</v>
      </c>
      <c r="C65" s="3" t="s">
        <v>234</v>
      </c>
      <c r="D65" s="3">
        <v>1911.16</v>
      </c>
      <c r="E65" s="3">
        <v>15733.68</v>
      </c>
      <c r="F65" s="3">
        <v>0</v>
      </c>
      <c r="G65" s="3">
        <v>741833.70000000007</v>
      </c>
      <c r="H65" s="3">
        <v>0</v>
      </c>
      <c r="I65" s="3">
        <v>759478.54</v>
      </c>
      <c r="K65" s="3">
        <v>0</v>
      </c>
      <c r="L65" s="3">
        <v>0</v>
      </c>
      <c r="M65" s="3">
        <v>0</v>
      </c>
      <c r="O65" s="3">
        <v>759478.54</v>
      </c>
      <c r="Q65" s="27">
        <v>0</v>
      </c>
      <c r="R65" s="27">
        <v>0</v>
      </c>
      <c r="S65" s="4"/>
      <c r="T65" s="27"/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834706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56">
        <v>834706</v>
      </c>
      <c r="CK65" s="3">
        <v>0</v>
      </c>
      <c r="CL65" s="3">
        <v>2579.5100000000002</v>
      </c>
      <c r="CM65" s="3">
        <v>116312.17</v>
      </c>
      <c r="CN65" s="3">
        <v>118891.68</v>
      </c>
      <c r="CP65" s="3">
        <v>0</v>
      </c>
      <c r="CQ65" s="3">
        <v>0</v>
      </c>
      <c r="CR65" s="3">
        <v>0</v>
      </c>
      <c r="CT65" s="3">
        <v>118891.68000000001</v>
      </c>
      <c r="CU65" s="3">
        <f>CI65-CT65</f>
        <v>715814.32</v>
      </c>
      <c r="CV65" s="29">
        <f>IF(CI65=0,"n/a",CT65/(CI65))</f>
        <v>0.14243539641502517</v>
      </c>
    </row>
    <row r="66" spans="1:101" s="4" customFormat="1" x14ac:dyDescent="0.2">
      <c r="A66" s="6" t="s">
        <v>23</v>
      </c>
      <c r="B66" s="11"/>
      <c r="C66" s="2" t="s">
        <v>21</v>
      </c>
      <c r="D66" s="6">
        <v>1911.16</v>
      </c>
      <c r="E66" s="6">
        <v>15733.68</v>
      </c>
      <c r="F66" s="6">
        <v>0</v>
      </c>
      <c r="G66" s="6">
        <v>741833.70000000007</v>
      </c>
      <c r="H66" s="6">
        <v>0</v>
      </c>
      <c r="I66" s="6">
        <v>759478.54</v>
      </c>
      <c r="J66" s="7"/>
      <c r="K66" s="6">
        <v>0</v>
      </c>
      <c r="L66" s="6">
        <v>0</v>
      </c>
      <c r="M66" s="6">
        <v>0</v>
      </c>
      <c r="N66" s="7"/>
      <c r="O66" s="6">
        <v>759478.54</v>
      </c>
      <c r="P66" s="6"/>
      <c r="Q66" s="6">
        <v>0</v>
      </c>
      <c r="R66" s="6">
        <v>0</v>
      </c>
      <c r="S66" s="6"/>
      <c r="T66" s="7"/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834706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834706</v>
      </c>
      <c r="CJ66" s="7"/>
      <c r="CK66" s="6">
        <v>0</v>
      </c>
      <c r="CL66" s="6">
        <v>2579.5100000000002</v>
      </c>
      <c r="CM66" s="6">
        <v>116312.17</v>
      </c>
      <c r="CN66" s="6">
        <v>118891.68</v>
      </c>
      <c r="CO66" s="2"/>
      <c r="CP66" s="6">
        <v>0</v>
      </c>
      <c r="CQ66" s="6">
        <v>0</v>
      </c>
      <c r="CR66" s="6">
        <v>0</v>
      </c>
      <c r="CT66" s="6">
        <v>118891.68000000001</v>
      </c>
      <c r="CU66" s="6">
        <f>CI66-CT66</f>
        <v>715814.32</v>
      </c>
      <c r="CV66" s="34">
        <f>IF(CI66=0,"n/a",CT66/(CI66))</f>
        <v>0.14243539641502517</v>
      </c>
      <c r="CW66" s="32"/>
    </row>
    <row r="67" spans="1:101" s="4" customFormat="1" x14ac:dyDescent="0.2">
      <c r="B67" s="11"/>
      <c r="I67" s="7"/>
      <c r="J67" s="7"/>
      <c r="M67" s="7"/>
      <c r="N67" s="7"/>
      <c r="O67" s="7"/>
      <c r="P67" s="7"/>
      <c r="Q67" s="7"/>
      <c r="R67" s="7"/>
      <c r="S67" s="7"/>
      <c r="T67" s="7"/>
      <c r="CI67" s="7"/>
      <c r="CJ67" s="7"/>
      <c r="CN67" s="7"/>
      <c r="CR67" s="7"/>
      <c r="CV67" s="33"/>
      <c r="CW67" s="33"/>
    </row>
    <row r="68" spans="1:101" s="4" customFormat="1" x14ac:dyDescent="0.2">
      <c r="A68" s="5" t="s">
        <v>2</v>
      </c>
      <c r="B68" s="11"/>
      <c r="C68" s="2" t="s">
        <v>22</v>
      </c>
      <c r="D68" s="5">
        <f t="shared" ref="D68:H68" si="9">D63+D66</f>
        <v>9793.16</v>
      </c>
      <c r="E68" s="5">
        <f t="shared" si="9"/>
        <v>82464.56</v>
      </c>
      <c r="F68" s="5">
        <f t="shared" si="9"/>
        <v>0</v>
      </c>
      <c r="G68" s="5">
        <f t="shared" si="9"/>
        <v>3916660.6799999997</v>
      </c>
      <c r="H68" s="5">
        <f t="shared" si="9"/>
        <v>0</v>
      </c>
      <c r="I68" s="5">
        <f>I63+I66</f>
        <v>4008918.3999999994</v>
      </c>
      <c r="J68" s="7"/>
      <c r="K68" s="5">
        <f t="shared" ref="K68:L68" si="10">K63+K66</f>
        <v>0</v>
      </c>
      <c r="L68" s="5">
        <f t="shared" si="10"/>
        <v>0</v>
      </c>
      <c r="M68" s="5">
        <f>M63+M66</f>
        <v>0</v>
      </c>
      <c r="N68" s="7"/>
      <c r="O68" s="5">
        <f>O63+O66</f>
        <v>4008918.4</v>
      </c>
      <c r="P68" s="5"/>
      <c r="Q68" s="5"/>
      <c r="R68" s="5"/>
      <c r="S68" s="5"/>
      <c r="T68" s="7"/>
      <c r="U68" s="5">
        <f t="shared" ref="U68:AZ68" si="11">U63+U66</f>
        <v>89561</v>
      </c>
      <c r="V68" s="5">
        <f t="shared" si="11"/>
        <v>149513</v>
      </c>
      <c r="W68" s="5">
        <f t="shared" si="11"/>
        <v>2015574</v>
      </c>
      <c r="X68" s="5">
        <f t="shared" si="11"/>
        <v>22000</v>
      </c>
      <c r="Y68" s="5">
        <f t="shared" si="11"/>
        <v>46842</v>
      </c>
      <c r="Z68" s="5">
        <f t="shared" si="11"/>
        <v>51474</v>
      </c>
      <c r="AA68" s="5">
        <f t="shared" si="11"/>
        <v>76741</v>
      </c>
      <c r="AB68" s="5">
        <f t="shared" si="11"/>
        <v>34652</v>
      </c>
      <c r="AC68" s="5">
        <f t="shared" si="11"/>
        <v>28437</v>
      </c>
      <c r="AD68" s="5">
        <f t="shared" si="11"/>
        <v>30420</v>
      </c>
      <c r="AE68" s="5">
        <f t="shared" si="11"/>
        <v>54595</v>
      </c>
      <c r="AF68" s="5">
        <f t="shared" si="11"/>
        <v>57842</v>
      </c>
      <c r="AG68" s="5">
        <f t="shared" si="11"/>
        <v>145648</v>
      </c>
      <c r="AH68" s="5">
        <f t="shared" si="11"/>
        <v>402048</v>
      </c>
      <c r="AI68" s="5">
        <f t="shared" si="11"/>
        <v>26919</v>
      </c>
      <c r="AJ68" s="5">
        <f t="shared" si="11"/>
        <v>167840</v>
      </c>
      <c r="AK68" s="5">
        <f t="shared" si="11"/>
        <v>22000</v>
      </c>
      <c r="AL68" s="5">
        <f t="shared" si="11"/>
        <v>15000</v>
      </c>
      <c r="AM68" s="5">
        <f t="shared" si="11"/>
        <v>1750</v>
      </c>
      <c r="AN68" s="5">
        <f t="shared" si="11"/>
        <v>1750</v>
      </c>
      <c r="AO68" s="5">
        <f t="shared" si="11"/>
        <v>834706</v>
      </c>
      <c r="AP68" s="5">
        <f t="shared" si="11"/>
        <v>0</v>
      </c>
      <c r="AQ68" s="5">
        <f t="shared" si="11"/>
        <v>0</v>
      </c>
      <c r="AR68" s="5">
        <f t="shared" si="11"/>
        <v>0</v>
      </c>
      <c r="AS68" s="5">
        <f t="shared" si="11"/>
        <v>0</v>
      </c>
      <c r="AT68" s="5">
        <f t="shared" si="11"/>
        <v>0</v>
      </c>
      <c r="AU68" s="5">
        <f t="shared" si="11"/>
        <v>0</v>
      </c>
      <c r="AV68" s="5">
        <f t="shared" si="11"/>
        <v>0</v>
      </c>
      <c r="AW68" s="5">
        <f t="shared" si="11"/>
        <v>0</v>
      </c>
      <c r="AX68" s="5">
        <f t="shared" si="11"/>
        <v>0</v>
      </c>
      <c r="AY68" s="5">
        <f t="shared" si="11"/>
        <v>0</v>
      </c>
      <c r="AZ68" s="5">
        <f t="shared" si="11"/>
        <v>0</v>
      </c>
      <c r="BA68" s="5">
        <f t="shared" ref="BA68:CH68" si="12">BA63+BA66</f>
        <v>0</v>
      </c>
      <c r="BB68" s="5">
        <f t="shared" si="12"/>
        <v>0</v>
      </c>
      <c r="BC68" s="5">
        <f t="shared" si="12"/>
        <v>0</v>
      </c>
      <c r="BD68" s="5">
        <f t="shared" si="12"/>
        <v>0</v>
      </c>
      <c r="BE68" s="5">
        <f t="shared" si="12"/>
        <v>0</v>
      </c>
      <c r="BF68" s="5">
        <f t="shared" si="12"/>
        <v>0</v>
      </c>
      <c r="BG68" s="5">
        <f t="shared" si="12"/>
        <v>0</v>
      </c>
      <c r="BH68" s="5">
        <f t="shared" si="12"/>
        <v>0</v>
      </c>
      <c r="BI68" s="5">
        <f t="shared" si="12"/>
        <v>0</v>
      </c>
      <c r="BJ68" s="5">
        <f t="shared" si="12"/>
        <v>0</v>
      </c>
      <c r="BK68" s="5">
        <f t="shared" si="12"/>
        <v>0</v>
      </c>
      <c r="BL68" s="5">
        <f t="shared" si="12"/>
        <v>0</v>
      </c>
      <c r="BM68" s="5">
        <f t="shared" si="12"/>
        <v>0</v>
      </c>
      <c r="BN68" s="5">
        <f t="shared" si="12"/>
        <v>0</v>
      </c>
      <c r="BO68" s="5">
        <f t="shared" si="12"/>
        <v>0</v>
      </c>
      <c r="BP68" s="5">
        <f t="shared" si="12"/>
        <v>0</v>
      </c>
      <c r="BQ68" s="5">
        <f t="shared" si="12"/>
        <v>0</v>
      </c>
      <c r="BR68" s="5">
        <f t="shared" si="12"/>
        <v>0</v>
      </c>
      <c r="BS68" s="5">
        <f t="shared" si="12"/>
        <v>0</v>
      </c>
      <c r="BT68" s="5">
        <f t="shared" si="12"/>
        <v>0</v>
      </c>
      <c r="BU68" s="5">
        <f t="shared" si="12"/>
        <v>0</v>
      </c>
      <c r="BV68" s="5">
        <f t="shared" si="12"/>
        <v>0</v>
      </c>
      <c r="BW68" s="5">
        <f t="shared" si="12"/>
        <v>0</v>
      </c>
      <c r="BX68" s="5">
        <f t="shared" si="12"/>
        <v>0</v>
      </c>
      <c r="BY68" s="5">
        <f t="shared" si="12"/>
        <v>0</v>
      </c>
      <c r="BZ68" s="5">
        <f t="shared" si="12"/>
        <v>0</v>
      </c>
      <c r="CA68" s="5">
        <f t="shared" si="12"/>
        <v>0</v>
      </c>
      <c r="CB68" s="5">
        <f t="shared" si="12"/>
        <v>0</v>
      </c>
      <c r="CC68" s="5">
        <f t="shared" si="12"/>
        <v>0</v>
      </c>
      <c r="CD68" s="5">
        <f t="shared" si="12"/>
        <v>0</v>
      </c>
      <c r="CE68" s="5">
        <f t="shared" si="12"/>
        <v>0</v>
      </c>
      <c r="CF68" s="5">
        <f t="shared" si="12"/>
        <v>0</v>
      </c>
      <c r="CG68" s="5">
        <f t="shared" si="12"/>
        <v>0</v>
      </c>
      <c r="CH68" s="5">
        <f t="shared" si="12"/>
        <v>0</v>
      </c>
      <c r="CI68" s="5">
        <f>CI63+CI66</f>
        <v>4275312</v>
      </c>
      <c r="CJ68" s="7"/>
      <c r="CK68" s="5">
        <f t="shared" ref="CK68:CM68" si="13">CK63+CK66</f>
        <v>0</v>
      </c>
      <c r="CL68" s="5">
        <f t="shared" si="13"/>
        <v>13092.08</v>
      </c>
      <c r="CM68" s="5">
        <f t="shared" si="13"/>
        <v>574135.5</v>
      </c>
      <c r="CN68" s="5">
        <f>CN63+CN66</f>
        <v>587227.58000000007</v>
      </c>
      <c r="CO68" s="2"/>
      <c r="CP68" s="5">
        <f t="shared" ref="CP68:CQ68" si="14">CP63+CP66</f>
        <v>0</v>
      </c>
      <c r="CQ68" s="5">
        <f t="shared" si="14"/>
        <v>0</v>
      </c>
      <c r="CR68" s="5">
        <f>CR63+CR66</f>
        <v>0</v>
      </c>
      <c r="CT68" s="5">
        <f>CT63+CT66</f>
        <v>587227.58000000007</v>
      </c>
      <c r="CU68" s="5">
        <f>CU63+CU66</f>
        <v>3688084.42</v>
      </c>
      <c r="CV68" s="35">
        <f>IF(CI68=0,"n/a",CT68/(CI68))</f>
        <v>0.13735315223777822</v>
      </c>
      <c r="CW68" s="32"/>
    </row>
    <row r="69" spans="1:101" s="4" customFormat="1" x14ac:dyDescent="0.2">
      <c r="B69" s="11"/>
      <c r="I69" s="7"/>
      <c r="J69" s="7"/>
      <c r="M69" s="7"/>
      <c r="N69" s="7"/>
      <c r="O69" s="7"/>
      <c r="P69" s="7"/>
      <c r="Q69" s="7"/>
      <c r="R69" s="7"/>
      <c r="S69" s="7"/>
      <c r="T69" s="7"/>
      <c r="CI69" s="7"/>
      <c r="CJ69" s="7"/>
      <c r="CN69" s="7"/>
      <c r="CR69" s="7"/>
      <c r="CV69" s="33"/>
      <c r="CW69" s="33"/>
    </row>
    <row r="70" spans="1:101" outlineLevel="1" x14ac:dyDescent="0.2">
      <c r="A70" s="3" t="s">
        <v>80</v>
      </c>
      <c r="B70" s="10" t="s">
        <v>235</v>
      </c>
      <c r="C70" s="3" t="s">
        <v>236</v>
      </c>
      <c r="D70" s="3">
        <v>0</v>
      </c>
      <c r="E70" s="3">
        <v>0</v>
      </c>
      <c r="F70" s="3">
        <v>0</v>
      </c>
      <c r="G70" s="3">
        <v>573.52</v>
      </c>
      <c r="H70" s="3">
        <v>0</v>
      </c>
      <c r="I70" s="3">
        <v>573.52</v>
      </c>
      <c r="K70" s="3">
        <v>0</v>
      </c>
      <c r="L70" s="3">
        <v>0</v>
      </c>
      <c r="M70" s="3">
        <v>0</v>
      </c>
      <c r="O70" s="3">
        <v>573.52</v>
      </c>
      <c r="Q70" s="27">
        <v>0</v>
      </c>
      <c r="R70" s="27">
        <v>0</v>
      </c>
      <c r="S70" s="4"/>
      <c r="T70" s="27"/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1428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56">
        <v>1428</v>
      </c>
      <c r="CK70" s="3">
        <v>0</v>
      </c>
      <c r="CL70" s="3">
        <v>0</v>
      </c>
      <c r="CM70" s="3">
        <v>0</v>
      </c>
      <c r="CN70" s="3">
        <v>0</v>
      </c>
      <c r="CP70" s="3">
        <v>0</v>
      </c>
      <c r="CQ70" s="3">
        <v>0</v>
      </c>
      <c r="CR70" s="3">
        <v>0</v>
      </c>
      <c r="CT70" s="3">
        <v>0</v>
      </c>
      <c r="CU70" s="3">
        <f t="shared" ref="CU70:CU99" si="15">CI70-CT70</f>
        <v>1428</v>
      </c>
      <c r="CV70" s="29">
        <f t="shared" ref="CV70:CV99" si="16">IF(CI70=0,"n/a",CT70/(CI70))</f>
        <v>0</v>
      </c>
    </row>
    <row r="71" spans="1:101" outlineLevel="1" x14ac:dyDescent="0.2">
      <c r="A71" s="3" t="s">
        <v>81</v>
      </c>
      <c r="B71" s="10" t="s">
        <v>237</v>
      </c>
      <c r="C71" s="3" t="s">
        <v>238</v>
      </c>
      <c r="D71" s="3">
        <v>0</v>
      </c>
      <c r="E71" s="3">
        <v>84.99</v>
      </c>
      <c r="F71" s="3">
        <v>0</v>
      </c>
      <c r="G71" s="3">
        <v>19399.45</v>
      </c>
      <c r="H71" s="3">
        <v>0</v>
      </c>
      <c r="I71" s="3">
        <v>19484.440000000002</v>
      </c>
      <c r="K71" s="3">
        <v>0</v>
      </c>
      <c r="L71" s="3">
        <v>0</v>
      </c>
      <c r="M71" s="3">
        <v>0</v>
      </c>
      <c r="O71" s="3">
        <v>19484.439999999999</v>
      </c>
      <c r="Q71" s="27">
        <v>0</v>
      </c>
      <c r="R71" s="27">
        <v>0</v>
      </c>
      <c r="S71" s="4"/>
      <c r="T71" s="27"/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20750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56">
        <v>20750</v>
      </c>
      <c r="CK71" s="3">
        <v>0</v>
      </c>
      <c r="CL71" s="3">
        <v>22</v>
      </c>
      <c r="CM71" s="3">
        <v>3325.7200000000003</v>
      </c>
      <c r="CN71" s="3">
        <v>3347.7200000000003</v>
      </c>
      <c r="CP71" s="3">
        <v>0</v>
      </c>
      <c r="CQ71" s="3">
        <v>0</v>
      </c>
      <c r="CR71" s="3">
        <v>0</v>
      </c>
      <c r="CT71" s="3">
        <v>3347.7200000000003</v>
      </c>
      <c r="CU71" s="3">
        <f t="shared" si="15"/>
        <v>17402.28</v>
      </c>
      <c r="CV71" s="29">
        <f t="shared" si="16"/>
        <v>0.16133590361445785</v>
      </c>
    </row>
    <row r="72" spans="1:101" outlineLevel="1" x14ac:dyDescent="0.2">
      <c r="A72" s="3" t="s">
        <v>82</v>
      </c>
      <c r="B72" s="10" t="s">
        <v>239</v>
      </c>
      <c r="C72" s="3" t="s">
        <v>240</v>
      </c>
      <c r="D72" s="3">
        <v>0</v>
      </c>
      <c r="E72" s="3">
        <v>67.5</v>
      </c>
      <c r="F72" s="3">
        <v>0</v>
      </c>
      <c r="G72" s="3">
        <v>978</v>
      </c>
      <c r="H72" s="3">
        <v>0</v>
      </c>
      <c r="I72" s="3">
        <v>1045.5</v>
      </c>
      <c r="K72" s="3">
        <v>0</v>
      </c>
      <c r="L72" s="3">
        <v>0</v>
      </c>
      <c r="M72" s="3">
        <v>0</v>
      </c>
      <c r="O72" s="3">
        <v>1045.5</v>
      </c>
      <c r="Q72" s="27">
        <v>0</v>
      </c>
      <c r="R72" s="27">
        <v>0</v>
      </c>
      <c r="S72" s="4"/>
      <c r="T72" s="27"/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1025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56">
        <v>1025</v>
      </c>
      <c r="CK72" s="3">
        <v>0</v>
      </c>
      <c r="CL72" s="3">
        <v>0</v>
      </c>
      <c r="CM72" s="3">
        <v>0</v>
      </c>
      <c r="CN72" s="3">
        <v>0</v>
      </c>
      <c r="CP72" s="3">
        <v>0</v>
      </c>
      <c r="CQ72" s="3">
        <v>0</v>
      </c>
      <c r="CR72" s="3">
        <v>0</v>
      </c>
      <c r="CT72" s="3">
        <v>0</v>
      </c>
      <c r="CU72" s="3">
        <f t="shared" si="15"/>
        <v>1025</v>
      </c>
      <c r="CV72" s="29">
        <f t="shared" si="16"/>
        <v>0</v>
      </c>
    </row>
    <row r="73" spans="1:101" outlineLevel="1" x14ac:dyDescent="0.2">
      <c r="A73" s="3" t="s">
        <v>83</v>
      </c>
      <c r="B73" s="10" t="s">
        <v>241</v>
      </c>
      <c r="C73" s="3" t="s">
        <v>242</v>
      </c>
      <c r="D73" s="3">
        <v>5378.54</v>
      </c>
      <c r="E73" s="3">
        <v>366.67</v>
      </c>
      <c r="F73" s="3">
        <v>0</v>
      </c>
      <c r="G73" s="3">
        <v>440.77</v>
      </c>
      <c r="H73" s="3">
        <v>0</v>
      </c>
      <c r="I73" s="3">
        <v>6185.98</v>
      </c>
      <c r="K73" s="3">
        <v>0</v>
      </c>
      <c r="L73" s="3">
        <v>0</v>
      </c>
      <c r="M73" s="3">
        <v>0</v>
      </c>
      <c r="O73" s="3">
        <v>6185.9800000000005</v>
      </c>
      <c r="Q73" s="27">
        <v>0</v>
      </c>
      <c r="R73" s="27">
        <v>0</v>
      </c>
      <c r="S73" s="4"/>
      <c r="T73" s="27"/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7311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56">
        <v>7311</v>
      </c>
      <c r="CK73" s="3">
        <v>2448.14</v>
      </c>
      <c r="CL73" s="3">
        <v>0</v>
      </c>
      <c r="CM73" s="3">
        <v>0</v>
      </c>
      <c r="CN73" s="3">
        <v>2448.14</v>
      </c>
      <c r="CP73" s="3">
        <v>0</v>
      </c>
      <c r="CQ73" s="3">
        <v>0</v>
      </c>
      <c r="CR73" s="3">
        <v>0</v>
      </c>
      <c r="CT73" s="3">
        <v>2448.14</v>
      </c>
      <c r="CU73" s="3">
        <f t="shared" si="15"/>
        <v>4862.8600000000006</v>
      </c>
      <c r="CV73" s="29">
        <f t="shared" si="16"/>
        <v>0.33485706469703186</v>
      </c>
    </row>
    <row r="74" spans="1:101" outlineLevel="1" x14ac:dyDescent="0.2">
      <c r="A74" s="3" t="s">
        <v>84</v>
      </c>
      <c r="B74" s="10" t="s">
        <v>243</v>
      </c>
      <c r="C74" s="3" t="s">
        <v>244</v>
      </c>
      <c r="D74" s="3">
        <v>8541.4600000000009</v>
      </c>
      <c r="E74" s="3">
        <v>0</v>
      </c>
      <c r="F74" s="3">
        <v>0</v>
      </c>
      <c r="G74" s="3">
        <v>0</v>
      </c>
      <c r="H74" s="3">
        <v>0</v>
      </c>
      <c r="I74" s="3">
        <v>8541.4600000000009</v>
      </c>
      <c r="K74" s="3">
        <v>0</v>
      </c>
      <c r="L74" s="3">
        <v>0</v>
      </c>
      <c r="M74" s="3">
        <v>0</v>
      </c>
      <c r="O74" s="3">
        <v>8541.4600000000009</v>
      </c>
      <c r="Q74" s="27">
        <v>0</v>
      </c>
      <c r="R74" s="27">
        <v>0</v>
      </c>
      <c r="S74" s="4"/>
      <c r="T74" s="27"/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8646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56">
        <v>8646</v>
      </c>
      <c r="CK74" s="3">
        <v>0</v>
      </c>
      <c r="CL74" s="3">
        <v>0</v>
      </c>
      <c r="CM74" s="3">
        <v>0</v>
      </c>
      <c r="CN74" s="3">
        <v>0</v>
      </c>
      <c r="CP74" s="3">
        <v>0</v>
      </c>
      <c r="CQ74" s="3">
        <v>0</v>
      </c>
      <c r="CR74" s="3">
        <v>0</v>
      </c>
      <c r="CT74" s="3">
        <v>0</v>
      </c>
      <c r="CU74" s="3">
        <f t="shared" si="15"/>
        <v>8646</v>
      </c>
      <c r="CV74" s="29">
        <f t="shared" si="16"/>
        <v>0</v>
      </c>
    </row>
    <row r="75" spans="1:101" outlineLevel="1" x14ac:dyDescent="0.2">
      <c r="A75" s="3" t="s">
        <v>85</v>
      </c>
      <c r="B75" s="10" t="s">
        <v>245</v>
      </c>
      <c r="C75" s="3" t="s">
        <v>246</v>
      </c>
      <c r="D75" s="3">
        <v>33091.64</v>
      </c>
      <c r="E75" s="3">
        <v>400</v>
      </c>
      <c r="F75" s="3">
        <v>0</v>
      </c>
      <c r="G75" s="3">
        <v>1151</v>
      </c>
      <c r="H75" s="3">
        <v>0</v>
      </c>
      <c r="I75" s="3">
        <v>34642.639999999999</v>
      </c>
      <c r="K75" s="3">
        <v>0</v>
      </c>
      <c r="L75" s="3">
        <v>0</v>
      </c>
      <c r="M75" s="3">
        <v>0</v>
      </c>
      <c r="O75" s="3">
        <v>34642.639999999999</v>
      </c>
      <c r="Q75" s="27">
        <v>0</v>
      </c>
      <c r="R75" s="27">
        <v>0</v>
      </c>
      <c r="S75" s="4"/>
      <c r="T75" s="27"/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34675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56">
        <v>34675</v>
      </c>
      <c r="CK75" s="3">
        <v>500</v>
      </c>
      <c r="CL75" s="3">
        <v>0</v>
      </c>
      <c r="CM75" s="3">
        <v>0</v>
      </c>
      <c r="CN75" s="3">
        <v>500</v>
      </c>
      <c r="CP75" s="3">
        <v>0</v>
      </c>
      <c r="CQ75" s="3">
        <v>0</v>
      </c>
      <c r="CR75" s="3">
        <v>0</v>
      </c>
      <c r="CT75" s="3">
        <v>500</v>
      </c>
      <c r="CU75" s="3">
        <f t="shared" si="15"/>
        <v>34175</v>
      </c>
      <c r="CV75" s="29">
        <f t="shared" si="16"/>
        <v>1.4419610670511895E-2</v>
      </c>
    </row>
    <row r="76" spans="1:101" outlineLevel="1" x14ac:dyDescent="0.2">
      <c r="A76" s="3" t="s">
        <v>86</v>
      </c>
      <c r="B76" s="10" t="s">
        <v>247</v>
      </c>
      <c r="C76" s="3" t="s">
        <v>248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K76" s="3">
        <v>0</v>
      </c>
      <c r="L76" s="3">
        <v>0</v>
      </c>
      <c r="M76" s="3">
        <v>0</v>
      </c>
      <c r="O76" s="3">
        <v>0</v>
      </c>
      <c r="Q76" s="27">
        <v>0</v>
      </c>
      <c r="R76" s="27">
        <v>0</v>
      </c>
      <c r="S76" s="4"/>
      <c r="T76" s="27"/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5221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56">
        <v>5221</v>
      </c>
      <c r="CK76" s="3">
        <v>0</v>
      </c>
      <c r="CL76" s="3">
        <v>0</v>
      </c>
      <c r="CM76" s="3">
        <v>0</v>
      </c>
      <c r="CN76" s="3">
        <v>0</v>
      </c>
      <c r="CP76" s="3">
        <v>0</v>
      </c>
      <c r="CQ76" s="3">
        <v>0</v>
      </c>
      <c r="CR76" s="3">
        <v>0</v>
      </c>
      <c r="CT76" s="3">
        <v>0</v>
      </c>
      <c r="CU76" s="3">
        <f t="shared" si="15"/>
        <v>5221</v>
      </c>
      <c r="CV76" s="29">
        <f t="shared" si="16"/>
        <v>0</v>
      </c>
    </row>
    <row r="77" spans="1:101" outlineLevel="1" x14ac:dyDescent="0.2">
      <c r="A77" s="3" t="s">
        <v>87</v>
      </c>
      <c r="B77" s="10" t="s">
        <v>249</v>
      </c>
      <c r="C77" s="3" t="s">
        <v>250</v>
      </c>
      <c r="D77" s="3">
        <v>0</v>
      </c>
      <c r="E77" s="3">
        <v>0</v>
      </c>
      <c r="F77" s="3">
        <v>0</v>
      </c>
      <c r="G77" s="3">
        <v>1050</v>
      </c>
      <c r="H77" s="3">
        <v>0</v>
      </c>
      <c r="I77" s="3">
        <v>1050</v>
      </c>
      <c r="K77" s="3">
        <v>0</v>
      </c>
      <c r="L77" s="3">
        <v>0</v>
      </c>
      <c r="M77" s="3">
        <v>0</v>
      </c>
      <c r="O77" s="3">
        <v>1050</v>
      </c>
      <c r="Q77" s="27">
        <v>0</v>
      </c>
      <c r="R77" s="27">
        <v>0</v>
      </c>
      <c r="S77" s="4"/>
      <c r="T77" s="27"/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1224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56">
        <v>1224</v>
      </c>
      <c r="CK77" s="3">
        <v>0</v>
      </c>
      <c r="CL77" s="3">
        <v>0</v>
      </c>
      <c r="CM77" s="3">
        <v>0</v>
      </c>
      <c r="CN77" s="3">
        <v>0</v>
      </c>
      <c r="CP77" s="3">
        <v>0</v>
      </c>
      <c r="CQ77" s="3">
        <v>0</v>
      </c>
      <c r="CR77" s="3">
        <v>0</v>
      </c>
      <c r="CT77" s="3">
        <v>0</v>
      </c>
      <c r="CU77" s="3">
        <f t="shared" si="15"/>
        <v>1224</v>
      </c>
      <c r="CV77" s="29">
        <f t="shared" si="16"/>
        <v>0</v>
      </c>
    </row>
    <row r="78" spans="1:101" outlineLevel="1" x14ac:dyDescent="0.2">
      <c r="A78" s="3" t="s">
        <v>88</v>
      </c>
      <c r="B78" s="10" t="s">
        <v>251</v>
      </c>
      <c r="C78" s="3" t="s">
        <v>252</v>
      </c>
      <c r="D78" s="3">
        <v>748</v>
      </c>
      <c r="E78" s="3">
        <v>0</v>
      </c>
      <c r="F78" s="3">
        <v>0</v>
      </c>
      <c r="G78" s="3">
        <v>100381.89</v>
      </c>
      <c r="H78" s="3">
        <v>0</v>
      </c>
      <c r="I78" s="3">
        <v>101129.89</v>
      </c>
      <c r="K78" s="3">
        <v>0</v>
      </c>
      <c r="L78" s="3">
        <v>0</v>
      </c>
      <c r="M78" s="3">
        <v>0</v>
      </c>
      <c r="O78" s="3">
        <v>101129.89</v>
      </c>
      <c r="Q78" s="27">
        <v>0</v>
      </c>
      <c r="R78" s="27">
        <v>0</v>
      </c>
      <c r="S78" s="4"/>
      <c r="T78" s="27"/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142617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56">
        <v>142617</v>
      </c>
      <c r="CK78" s="3">
        <v>0</v>
      </c>
      <c r="CL78" s="3">
        <v>0</v>
      </c>
      <c r="CM78" s="3">
        <v>2571.48</v>
      </c>
      <c r="CN78" s="3">
        <v>2571.48</v>
      </c>
      <c r="CP78" s="3">
        <v>0</v>
      </c>
      <c r="CQ78" s="3">
        <v>0</v>
      </c>
      <c r="CR78" s="3">
        <v>0</v>
      </c>
      <c r="CT78" s="3">
        <v>2571.48</v>
      </c>
      <c r="CU78" s="3">
        <f t="shared" si="15"/>
        <v>140045.51999999999</v>
      </c>
      <c r="CV78" s="29">
        <f t="shared" si="16"/>
        <v>1.8030669555522835E-2</v>
      </c>
    </row>
    <row r="79" spans="1:101" hidden="1" outlineLevel="1" x14ac:dyDescent="0.2">
      <c r="A79" s="3" t="s">
        <v>253</v>
      </c>
      <c r="B79" s="10" t="s">
        <v>254</v>
      </c>
      <c r="C79" s="3" t="s">
        <v>255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K79" s="3">
        <v>0</v>
      </c>
      <c r="L79" s="3">
        <v>0</v>
      </c>
      <c r="M79" s="3">
        <v>0</v>
      </c>
      <c r="O79" s="3">
        <v>0</v>
      </c>
      <c r="Q79" s="27">
        <v>0</v>
      </c>
      <c r="R79" s="27">
        <v>0</v>
      </c>
      <c r="S79" s="4"/>
      <c r="T79" s="27"/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56">
        <v>0</v>
      </c>
      <c r="CK79" s="3">
        <v>0</v>
      </c>
      <c r="CL79" s="3">
        <v>0</v>
      </c>
      <c r="CM79" s="3">
        <v>0</v>
      </c>
      <c r="CN79" s="3">
        <v>0</v>
      </c>
      <c r="CP79" s="3">
        <v>0</v>
      </c>
      <c r="CQ79" s="3">
        <v>0</v>
      </c>
      <c r="CR79" s="3">
        <v>0</v>
      </c>
      <c r="CT79" s="3">
        <v>0</v>
      </c>
      <c r="CU79" s="3">
        <f t="shared" si="15"/>
        <v>0</v>
      </c>
      <c r="CV79" s="29" t="str">
        <f t="shared" si="16"/>
        <v>n/a</v>
      </c>
    </row>
    <row r="80" spans="1:101" outlineLevel="1" x14ac:dyDescent="0.2">
      <c r="A80" s="3" t="s">
        <v>89</v>
      </c>
      <c r="B80" s="10" t="s">
        <v>256</v>
      </c>
      <c r="C80" s="3" t="s">
        <v>257</v>
      </c>
      <c r="D80" s="3">
        <v>30.400000000000002</v>
      </c>
      <c r="E80" s="3">
        <v>0</v>
      </c>
      <c r="F80" s="3">
        <v>0</v>
      </c>
      <c r="G80" s="3">
        <v>1128.69</v>
      </c>
      <c r="H80" s="3">
        <v>0</v>
      </c>
      <c r="I80" s="3">
        <v>1159.0900000000001</v>
      </c>
      <c r="K80" s="3">
        <v>0</v>
      </c>
      <c r="L80" s="3">
        <v>0</v>
      </c>
      <c r="M80" s="3">
        <v>0</v>
      </c>
      <c r="O80" s="3">
        <v>1159.0899999999999</v>
      </c>
      <c r="Q80" s="27">
        <v>0</v>
      </c>
      <c r="R80" s="27">
        <v>0</v>
      </c>
      <c r="S80" s="4"/>
      <c r="T80" s="27"/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1619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56">
        <v>1619</v>
      </c>
      <c r="CK80" s="3">
        <v>0</v>
      </c>
      <c r="CL80" s="3">
        <v>0</v>
      </c>
      <c r="CM80" s="3">
        <v>0</v>
      </c>
      <c r="CN80" s="3">
        <v>0</v>
      </c>
      <c r="CP80" s="3">
        <v>0</v>
      </c>
      <c r="CQ80" s="3">
        <v>0</v>
      </c>
      <c r="CR80" s="3">
        <v>0</v>
      </c>
      <c r="CT80" s="3">
        <v>0</v>
      </c>
      <c r="CU80" s="3">
        <f t="shared" si="15"/>
        <v>1619</v>
      </c>
      <c r="CV80" s="29">
        <f t="shared" si="16"/>
        <v>0</v>
      </c>
    </row>
    <row r="81" spans="1:101" outlineLevel="1" x14ac:dyDescent="0.2">
      <c r="A81" s="3" t="s">
        <v>90</v>
      </c>
      <c r="B81" s="10" t="s">
        <v>258</v>
      </c>
      <c r="C81" s="3" t="s">
        <v>259</v>
      </c>
      <c r="D81" s="3">
        <v>0</v>
      </c>
      <c r="E81" s="3">
        <v>0</v>
      </c>
      <c r="F81" s="3">
        <v>689.37</v>
      </c>
      <c r="G81" s="3">
        <v>8732.14</v>
      </c>
      <c r="H81" s="3">
        <v>0</v>
      </c>
      <c r="I81" s="3">
        <v>9421.51</v>
      </c>
      <c r="K81" s="3">
        <v>0</v>
      </c>
      <c r="L81" s="3">
        <v>0</v>
      </c>
      <c r="M81" s="3">
        <v>0</v>
      </c>
      <c r="O81" s="3">
        <v>9421.51</v>
      </c>
      <c r="Q81" s="27">
        <v>0</v>
      </c>
      <c r="R81" s="27">
        <v>0</v>
      </c>
      <c r="S81" s="4"/>
      <c r="T81" s="27"/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7956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56">
        <v>7956</v>
      </c>
      <c r="CK81" s="3">
        <v>0</v>
      </c>
      <c r="CL81" s="3">
        <v>0</v>
      </c>
      <c r="CM81" s="3">
        <v>335</v>
      </c>
      <c r="CN81" s="3">
        <v>335</v>
      </c>
      <c r="CP81" s="3">
        <v>0</v>
      </c>
      <c r="CQ81" s="3">
        <v>0</v>
      </c>
      <c r="CR81" s="3">
        <v>0</v>
      </c>
      <c r="CT81" s="3">
        <v>335</v>
      </c>
      <c r="CU81" s="3">
        <f t="shared" si="15"/>
        <v>7621</v>
      </c>
      <c r="CV81" s="29">
        <f t="shared" si="16"/>
        <v>4.2106586224233286E-2</v>
      </c>
    </row>
    <row r="82" spans="1:101" outlineLevel="1" x14ac:dyDescent="0.2">
      <c r="A82" s="3" t="s">
        <v>91</v>
      </c>
      <c r="B82" s="10" t="s">
        <v>260</v>
      </c>
      <c r="C82" s="3" t="s">
        <v>261</v>
      </c>
      <c r="D82" s="3">
        <v>0</v>
      </c>
      <c r="E82" s="3">
        <v>199</v>
      </c>
      <c r="F82" s="3">
        <v>0</v>
      </c>
      <c r="G82" s="3">
        <v>21553.63</v>
      </c>
      <c r="H82" s="3">
        <v>0</v>
      </c>
      <c r="I82" s="3">
        <v>21752.63</v>
      </c>
      <c r="K82" s="3">
        <v>0</v>
      </c>
      <c r="L82" s="3">
        <v>0</v>
      </c>
      <c r="M82" s="3">
        <v>0</v>
      </c>
      <c r="O82" s="3">
        <v>21752.63</v>
      </c>
      <c r="Q82" s="27">
        <v>0</v>
      </c>
      <c r="R82" s="27">
        <v>0</v>
      </c>
      <c r="S82" s="4"/>
      <c r="T82" s="27"/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17666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56">
        <v>17666</v>
      </c>
      <c r="CK82" s="3">
        <v>0</v>
      </c>
      <c r="CL82" s="3">
        <v>199</v>
      </c>
      <c r="CM82" s="3">
        <v>16390.34</v>
      </c>
      <c r="CN82" s="3">
        <v>16589.34</v>
      </c>
      <c r="CP82" s="3">
        <v>0</v>
      </c>
      <c r="CQ82" s="3">
        <v>0</v>
      </c>
      <c r="CR82" s="3">
        <v>0</v>
      </c>
      <c r="CT82" s="3">
        <v>16589.34</v>
      </c>
      <c r="CU82" s="3">
        <f t="shared" si="15"/>
        <v>1076.6599999999999</v>
      </c>
      <c r="CV82" s="29">
        <f t="shared" si="16"/>
        <v>0.9390546813087286</v>
      </c>
    </row>
    <row r="83" spans="1:101" outlineLevel="1" x14ac:dyDescent="0.2">
      <c r="A83" s="3" t="s">
        <v>92</v>
      </c>
      <c r="B83" s="10" t="s">
        <v>262</v>
      </c>
      <c r="C83" s="3" t="s">
        <v>263</v>
      </c>
      <c r="D83" s="3">
        <v>0</v>
      </c>
      <c r="E83" s="3">
        <v>0</v>
      </c>
      <c r="F83" s="3">
        <v>0</v>
      </c>
      <c r="G83" s="3">
        <v>57669.03</v>
      </c>
      <c r="H83" s="3">
        <v>0</v>
      </c>
      <c r="I83" s="3">
        <v>57669.03</v>
      </c>
      <c r="K83" s="3">
        <v>0</v>
      </c>
      <c r="L83" s="3">
        <v>0</v>
      </c>
      <c r="M83" s="3">
        <v>0</v>
      </c>
      <c r="O83" s="3">
        <v>57669.03</v>
      </c>
      <c r="Q83" s="27">
        <v>0</v>
      </c>
      <c r="R83" s="27">
        <v>0</v>
      </c>
      <c r="S83" s="4"/>
      <c r="T83" s="27"/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80319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56">
        <v>80319</v>
      </c>
      <c r="CK83" s="3">
        <v>0</v>
      </c>
      <c r="CL83" s="3">
        <v>0</v>
      </c>
      <c r="CM83" s="3">
        <v>0</v>
      </c>
      <c r="CN83" s="3">
        <v>0</v>
      </c>
      <c r="CP83" s="3">
        <v>0</v>
      </c>
      <c r="CQ83" s="3">
        <v>0</v>
      </c>
      <c r="CR83" s="3">
        <v>0</v>
      </c>
      <c r="CT83" s="3">
        <v>0</v>
      </c>
      <c r="CU83" s="3">
        <f t="shared" si="15"/>
        <v>80319</v>
      </c>
      <c r="CV83" s="29">
        <f t="shared" si="16"/>
        <v>0</v>
      </c>
    </row>
    <row r="84" spans="1:101" outlineLevel="1" x14ac:dyDescent="0.2">
      <c r="A84" s="3" t="s">
        <v>93</v>
      </c>
      <c r="B84" s="10" t="s">
        <v>264</v>
      </c>
      <c r="C84" s="3" t="s">
        <v>265</v>
      </c>
      <c r="D84" s="3">
        <v>0</v>
      </c>
      <c r="E84" s="3">
        <v>0</v>
      </c>
      <c r="F84" s="3">
        <v>0</v>
      </c>
      <c r="G84" s="3">
        <v>4717.5</v>
      </c>
      <c r="H84" s="3">
        <v>0</v>
      </c>
      <c r="I84" s="3">
        <v>4717.5</v>
      </c>
      <c r="K84" s="3">
        <v>0</v>
      </c>
      <c r="L84" s="3">
        <v>0</v>
      </c>
      <c r="M84" s="3">
        <v>0</v>
      </c>
      <c r="O84" s="3">
        <v>4717.5</v>
      </c>
      <c r="Q84" s="27">
        <v>0</v>
      </c>
      <c r="R84" s="27">
        <v>0</v>
      </c>
      <c r="S84" s="4"/>
      <c r="T84" s="27"/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6229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56">
        <v>6229</v>
      </c>
      <c r="CK84" s="3">
        <v>0</v>
      </c>
      <c r="CL84" s="3">
        <v>0</v>
      </c>
      <c r="CM84" s="3">
        <v>0</v>
      </c>
      <c r="CN84" s="3">
        <v>0</v>
      </c>
      <c r="CP84" s="3">
        <v>0</v>
      </c>
      <c r="CQ84" s="3">
        <v>0</v>
      </c>
      <c r="CR84" s="3">
        <v>0</v>
      </c>
      <c r="CT84" s="3">
        <v>0</v>
      </c>
      <c r="CU84" s="3">
        <f t="shared" si="15"/>
        <v>6229</v>
      </c>
      <c r="CV84" s="29">
        <f t="shared" si="16"/>
        <v>0</v>
      </c>
    </row>
    <row r="85" spans="1:101" outlineLevel="1" x14ac:dyDescent="0.2">
      <c r="A85" s="3" t="s">
        <v>94</v>
      </c>
      <c r="B85" s="10" t="s">
        <v>266</v>
      </c>
      <c r="C85" s="3" t="s">
        <v>267</v>
      </c>
      <c r="D85" s="3">
        <v>0</v>
      </c>
      <c r="E85" s="3">
        <v>0</v>
      </c>
      <c r="F85" s="3">
        <v>0</v>
      </c>
      <c r="G85" s="3">
        <v>390</v>
      </c>
      <c r="H85" s="3">
        <v>0</v>
      </c>
      <c r="I85" s="3">
        <v>390</v>
      </c>
      <c r="K85" s="3">
        <v>0</v>
      </c>
      <c r="L85" s="3">
        <v>0</v>
      </c>
      <c r="M85" s="3">
        <v>0</v>
      </c>
      <c r="O85" s="3">
        <v>390</v>
      </c>
      <c r="Q85" s="27">
        <v>0</v>
      </c>
      <c r="R85" s="27">
        <v>0</v>
      </c>
      <c r="S85" s="4"/>
      <c r="T85" s="27"/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1020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56">
        <v>1020</v>
      </c>
      <c r="CK85" s="3">
        <v>0</v>
      </c>
      <c r="CL85" s="3">
        <v>0</v>
      </c>
      <c r="CM85" s="3">
        <v>164</v>
      </c>
      <c r="CN85" s="3">
        <v>164</v>
      </c>
      <c r="CP85" s="3">
        <v>0</v>
      </c>
      <c r="CQ85" s="3">
        <v>0</v>
      </c>
      <c r="CR85" s="3">
        <v>0</v>
      </c>
      <c r="CT85" s="3">
        <v>164</v>
      </c>
      <c r="CU85" s="3">
        <f t="shared" si="15"/>
        <v>856</v>
      </c>
      <c r="CV85" s="29">
        <f t="shared" si="16"/>
        <v>0.16078431372549021</v>
      </c>
    </row>
    <row r="86" spans="1:101" outlineLevel="1" x14ac:dyDescent="0.2">
      <c r="A86" s="3" t="s">
        <v>95</v>
      </c>
      <c r="B86" s="10" t="s">
        <v>268</v>
      </c>
      <c r="C86" s="3" t="s">
        <v>269</v>
      </c>
      <c r="D86" s="3">
        <v>0</v>
      </c>
      <c r="E86" s="3">
        <v>0</v>
      </c>
      <c r="F86" s="3">
        <v>0</v>
      </c>
      <c r="G86" s="3">
        <v>15546.5</v>
      </c>
      <c r="H86" s="3">
        <v>0</v>
      </c>
      <c r="I86" s="3">
        <v>15546.5</v>
      </c>
      <c r="K86" s="3">
        <v>0</v>
      </c>
      <c r="L86" s="3">
        <v>0</v>
      </c>
      <c r="M86" s="3">
        <v>0</v>
      </c>
      <c r="O86" s="3">
        <v>15546.5</v>
      </c>
      <c r="Q86" s="27">
        <v>0</v>
      </c>
      <c r="R86" s="27">
        <v>0</v>
      </c>
      <c r="S86" s="4"/>
      <c r="T86" s="27"/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21420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56">
        <v>21420</v>
      </c>
      <c r="CK86" s="3">
        <v>0</v>
      </c>
      <c r="CL86" s="3">
        <v>0</v>
      </c>
      <c r="CM86" s="3">
        <v>1465.19</v>
      </c>
      <c r="CN86" s="3">
        <v>1465.19</v>
      </c>
      <c r="CP86" s="3">
        <v>0</v>
      </c>
      <c r="CQ86" s="3">
        <v>0</v>
      </c>
      <c r="CR86" s="3">
        <v>0</v>
      </c>
      <c r="CT86" s="3">
        <v>1465.19</v>
      </c>
      <c r="CU86" s="3">
        <f t="shared" si="15"/>
        <v>19954.810000000001</v>
      </c>
      <c r="CV86" s="29">
        <f t="shared" si="16"/>
        <v>6.8402894491129781E-2</v>
      </c>
    </row>
    <row r="87" spans="1:101" outlineLevel="1" x14ac:dyDescent="0.2">
      <c r="A87" s="3" t="s">
        <v>96</v>
      </c>
      <c r="B87" s="10" t="s">
        <v>270</v>
      </c>
      <c r="C87" s="3" t="s">
        <v>271</v>
      </c>
      <c r="D87" s="3">
        <v>0</v>
      </c>
      <c r="E87" s="3">
        <v>0</v>
      </c>
      <c r="F87" s="3">
        <v>0</v>
      </c>
      <c r="G87" s="3">
        <v>47167.72</v>
      </c>
      <c r="H87" s="3">
        <v>0</v>
      </c>
      <c r="I87" s="3">
        <v>47167.72</v>
      </c>
      <c r="K87" s="3">
        <v>0</v>
      </c>
      <c r="L87" s="3">
        <v>0</v>
      </c>
      <c r="M87" s="3">
        <v>0</v>
      </c>
      <c r="O87" s="3">
        <v>47167.72</v>
      </c>
      <c r="Q87" s="27">
        <v>0</v>
      </c>
      <c r="R87" s="27">
        <v>0</v>
      </c>
      <c r="S87" s="4"/>
      <c r="T87" s="27"/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50778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56">
        <v>50778</v>
      </c>
      <c r="CK87" s="3">
        <v>0</v>
      </c>
      <c r="CL87" s="3">
        <v>0</v>
      </c>
      <c r="CM87" s="3">
        <v>5834.55</v>
      </c>
      <c r="CN87" s="3">
        <v>5834.55</v>
      </c>
      <c r="CP87" s="3">
        <v>0</v>
      </c>
      <c r="CQ87" s="3">
        <v>0</v>
      </c>
      <c r="CR87" s="3">
        <v>0</v>
      </c>
      <c r="CT87" s="3">
        <v>5834.55</v>
      </c>
      <c r="CU87" s="3">
        <f t="shared" si="15"/>
        <v>44943.45</v>
      </c>
      <c r="CV87" s="29">
        <f t="shared" si="16"/>
        <v>0.11490310764504313</v>
      </c>
    </row>
    <row r="88" spans="1:101" outlineLevel="1" x14ac:dyDescent="0.2">
      <c r="A88" s="3" t="s">
        <v>97</v>
      </c>
      <c r="B88" s="10" t="s">
        <v>272</v>
      </c>
      <c r="C88" s="3" t="s">
        <v>273</v>
      </c>
      <c r="D88" s="3">
        <v>0</v>
      </c>
      <c r="E88" s="3">
        <v>0</v>
      </c>
      <c r="F88" s="3">
        <v>0</v>
      </c>
      <c r="G88" s="3">
        <v>10885.37</v>
      </c>
      <c r="H88" s="3">
        <v>0</v>
      </c>
      <c r="I88" s="3">
        <v>10885.37</v>
      </c>
      <c r="K88" s="3">
        <v>0</v>
      </c>
      <c r="L88" s="3">
        <v>0</v>
      </c>
      <c r="M88" s="3">
        <v>0</v>
      </c>
      <c r="O88" s="3">
        <v>10885.37</v>
      </c>
      <c r="Q88" s="27">
        <v>0</v>
      </c>
      <c r="R88" s="27">
        <v>0</v>
      </c>
      <c r="S88" s="4"/>
      <c r="T88" s="27"/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12097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56">
        <v>12097</v>
      </c>
      <c r="CK88" s="3">
        <v>0</v>
      </c>
      <c r="CL88" s="3">
        <v>0</v>
      </c>
      <c r="CM88" s="3">
        <v>1690.1200000000001</v>
      </c>
      <c r="CN88" s="3">
        <v>1690.1200000000001</v>
      </c>
      <c r="CP88" s="3">
        <v>0</v>
      </c>
      <c r="CQ88" s="3">
        <v>0</v>
      </c>
      <c r="CR88" s="3">
        <v>0</v>
      </c>
      <c r="CT88" s="3">
        <v>1690.1200000000001</v>
      </c>
      <c r="CU88" s="3">
        <f t="shared" si="15"/>
        <v>10406.879999999999</v>
      </c>
      <c r="CV88" s="29">
        <f t="shared" si="16"/>
        <v>0.13971397867239813</v>
      </c>
    </row>
    <row r="89" spans="1:101" outlineLevel="1" x14ac:dyDescent="0.2">
      <c r="A89" s="3" t="s">
        <v>98</v>
      </c>
      <c r="B89" s="10" t="s">
        <v>274</v>
      </c>
      <c r="C89" s="3" t="s">
        <v>275</v>
      </c>
      <c r="D89" s="3">
        <v>0</v>
      </c>
      <c r="E89" s="3">
        <v>0</v>
      </c>
      <c r="F89" s="3">
        <v>0</v>
      </c>
      <c r="G89" s="3">
        <v>18325.420000000002</v>
      </c>
      <c r="H89" s="3">
        <v>0</v>
      </c>
      <c r="I89" s="3">
        <v>18325.420000000002</v>
      </c>
      <c r="K89" s="3">
        <v>0</v>
      </c>
      <c r="L89" s="3">
        <v>0</v>
      </c>
      <c r="M89" s="3">
        <v>0</v>
      </c>
      <c r="O89" s="3">
        <v>18325.420000000002</v>
      </c>
      <c r="Q89" s="27">
        <v>0</v>
      </c>
      <c r="R89" s="27">
        <v>0</v>
      </c>
      <c r="S89" s="4"/>
      <c r="T89" s="27"/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17111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56">
        <v>17111</v>
      </c>
      <c r="CK89" s="3">
        <v>0</v>
      </c>
      <c r="CL89" s="3">
        <v>0</v>
      </c>
      <c r="CM89" s="3">
        <v>2294.1799999999998</v>
      </c>
      <c r="CN89" s="3">
        <v>2294.1799999999998</v>
      </c>
      <c r="CP89" s="3">
        <v>0</v>
      </c>
      <c r="CQ89" s="3">
        <v>0</v>
      </c>
      <c r="CR89" s="3">
        <v>0</v>
      </c>
      <c r="CT89" s="3">
        <v>2294.1799999999998</v>
      </c>
      <c r="CU89" s="3">
        <f t="shared" si="15"/>
        <v>14816.82</v>
      </c>
      <c r="CV89" s="29">
        <f t="shared" si="16"/>
        <v>0.13407632517094265</v>
      </c>
    </row>
    <row r="90" spans="1:101" outlineLevel="1" x14ac:dyDescent="0.2">
      <c r="A90" s="3" t="s">
        <v>99</v>
      </c>
      <c r="B90" s="10" t="s">
        <v>276</v>
      </c>
      <c r="C90" s="3" t="s">
        <v>277</v>
      </c>
      <c r="D90" s="3">
        <v>0</v>
      </c>
      <c r="E90" s="3">
        <v>0</v>
      </c>
      <c r="F90" s="3">
        <v>0</v>
      </c>
      <c r="G90" s="3">
        <v>306.78000000000003</v>
      </c>
      <c r="H90" s="3">
        <v>0</v>
      </c>
      <c r="I90" s="3">
        <v>306.78000000000003</v>
      </c>
      <c r="K90" s="3">
        <v>0</v>
      </c>
      <c r="L90" s="3">
        <v>0</v>
      </c>
      <c r="M90" s="3">
        <v>0</v>
      </c>
      <c r="O90" s="3">
        <v>306.78000000000003</v>
      </c>
      <c r="Q90" s="27">
        <v>0</v>
      </c>
      <c r="R90" s="27">
        <v>0</v>
      </c>
      <c r="S90" s="4"/>
      <c r="T90" s="27"/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520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56">
        <v>520</v>
      </c>
      <c r="CK90" s="3">
        <v>0</v>
      </c>
      <c r="CL90" s="3">
        <v>0</v>
      </c>
      <c r="CM90" s="3">
        <v>246.53</v>
      </c>
      <c r="CN90" s="3">
        <v>246.53</v>
      </c>
      <c r="CP90" s="3">
        <v>0</v>
      </c>
      <c r="CQ90" s="3">
        <v>0</v>
      </c>
      <c r="CR90" s="3">
        <v>0</v>
      </c>
      <c r="CT90" s="3">
        <v>246.53</v>
      </c>
      <c r="CU90" s="3">
        <f t="shared" si="15"/>
        <v>273.47000000000003</v>
      </c>
      <c r="CV90" s="29">
        <f t="shared" si="16"/>
        <v>0.47409615384615383</v>
      </c>
    </row>
    <row r="91" spans="1:101" outlineLevel="1" x14ac:dyDescent="0.2">
      <c r="A91" s="3" t="s">
        <v>100</v>
      </c>
      <c r="B91" s="10" t="s">
        <v>278</v>
      </c>
      <c r="C91" s="3" t="s">
        <v>279</v>
      </c>
      <c r="D91" s="3">
        <v>2977.5</v>
      </c>
      <c r="E91" s="3">
        <v>184</v>
      </c>
      <c r="F91" s="3">
        <v>0</v>
      </c>
      <c r="G91" s="3">
        <v>48327.200000000004</v>
      </c>
      <c r="H91" s="3">
        <v>0</v>
      </c>
      <c r="I91" s="3">
        <v>51488.700000000004</v>
      </c>
      <c r="K91" s="3">
        <v>80279.540000000008</v>
      </c>
      <c r="L91" s="3">
        <v>0</v>
      </c>
      <c r="M91" s="3">
        <v>80279.540000000008</v>
      </c>
      <c r="O91" s="3">
        <v>131768.24</v>
      </c>
      <c r="Q91" s="27">
        <v>0</v>
      </c>
      <c r="R91" s="27">
        <v>0</v>
      </c>
      <c r="S91" s="4"/>
      <c r="T91" s="27"/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36096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56">
        <v>36096</v>
      </c>
      <c r="CK91" s="3">
        <v>16</v>
      </c>
      <c r="CL91" s="3">
        <v>0</v>
      </c>
      <c r="CM91" s="3">
        <v>6440.95</v>
      </c>
      <c r="CN91" s="3">
        <v>6456.95</v>
      </c>
      <c r="CP91" s="3">
        <v>0</v>
      </c>
      <c r="CQ91" s="3">
        <v>0</v>
      </c>
      <c r="CR91" s="3">
        <v>0</v>
      </c>
      <c r="CT91" s="3">
        <v>6456.95</v>
      </c>
      <c r="CU91" s="3">
        <f t="shared" si="15"/>
        <v>29639.05</v>
      </c>
      <c r="CV91" s="29">
        <f t="shared" si="16"/>
        <v>0.17888270168439716</v>
      </c>
    </row>
    <row r="92" spans="1:101" outlineLevel="1" x14ac:dyDescent="0.2">
      <c r="A92" s="3" t="s">
        <v>101</v>
      </c>
      <c r="B92" s="10" t="s">
        <v>280</v>
      </c>
      <c r="C92" s="3" t="s">
        <v>281</v>
      </c>
      <c r="D92" s="3">
        <v>0</v>
      </c>
      <c r="E92" s="3">
        <v>457.3</v>
      </c>
      <c r="F92" s="3">
        <v>0</v>
      </c>
      <c r="G92" s="3">
        <v>18958.189999999999</v>
      </c>
      <c r="H92" s="3">
        <v>0</v>
      </c>
      <c r="I92" s="3">
        <v>19415.489999999998</v>
      </c>
      <c r="K92" s="3">
        <v>0</v>
      </c>
      <c r="L92" s="3">
        <v>0</v>
      </c>
      <c r="M92" s="3">
        <v>0</v>
      </c>
      <c r="O92" s="3">
        <v>19415.490000000002</v>
      </c>
      <c r="Q92" s="27">
        <v>0</v>
      </c>
      <c r="R92" s="27">
        <v>0</v>
      </c>
      <c r="S92" s="4"/>
      <c r="T92" s="27"/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25000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56">
        <v>25000</v>
      </c>
      <c r="CK92" s="3">
        <v>0</v>
      </c>
      <c r="CL92" s="3">
        <v>0</v>
      </c>
      <c r="CM92" s="3">
        <v>6328.91</v>
      </c>
      <c r="CN92" s="3">
        <v>6328.91</v>
      </c>
      <c r="CP92" s="3">
        <v>0</v>
      </c>
      <c r="CQ92" s="3">
        <v>0</v>
      </c>
      <c r="CR92" s="3">
        <v>0</v>
      </c>
      <c r="CT92" s="3">
        <v>6328.91</v>
      </c>
      <c r="CU92" s="3">
        <f t="shared" si="15"/>
        <v>18671.09</v>
      </c>
      <c r="CV92" s="29">
        <f t="shared" si="16"/>
        <v>0.2531564</v>
      </c>
    </row>
    <row r="93" spans="1:101" outlineLevel="1" x14ac:dyDescent="0.2">
      <c r="A93" s="3" t="s">
        <v>102</v>
      </c>
      <c r="B93" s="10" t="s">
        <v>282</v>
      </c>
      <c r="C93" s="3" t="s">
        <v>283</v>
      </c>
      <c r="D93" s="3">
        <v>0</v>
      </c>
      <c r="E93" s="3">
        <v>169.37</v>
      </c>
      <c r="F93" s="3">
        <v>0</v>
      </c>
      <c r="G93" s="3">
        <v>9106.6</v>
      </c>
      <c r="H93" s="3">
        <v>0</v>
      </c>
      <c r="I93" s="3">
        <v>9275.9700000000012</v>
      </c>
      <c r="K93" s="3">
        <v>0</v>
      </c>
      <c r="L93" s="3">
        <v>0</v>
      </c>
      <c r="M93" s="3">
        <v>0</v>
      </c>
      <c r="O93" s="3">
        <v>9275.9699999999993</v>
      </c>
      <c r="Q93" s="27">
        <v>0</v>
      </c>
      <c r="R93" s="27">
        <v>0</v>
      </c>
      <c r="S93" s="4"/>
      <c r="T93" s="27"/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8517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56">
        <v>8517</v>
      </c>
      <c r="CK93" s="3">
        <v>0</v>
      </c>
      <c r="CL93" s="3">
        <v>0</v>
      </c>
      <c r="CM93" s="3">
        <v>0</v>
      </c>
      <c r="CN93" s="3">
        <v>0</v>
      </c>
      <c r="CP93" s="3">
        <v>0</v>
      </c>
      <c r="CQ93" s="3">
        <v>0</v>
      </c>
      <c r="CR93" s="3">
        <v>0</v>
      </c>
      <c r="CT93" s="3">
        <v>0</v>
      </c>
      <c r="CU93" s="3">
        <f t="shared" si="15"/>
        <v>8517</v>
      </c>
      <c r="CV93" s="29">
        <f t="shared" si="16"/>
        <v>0</v>
      </c>
    </row>
    <row r="94" spans="1:101" outlineLevel="1" x14ac:dyDescent="0.2">
      <c r="A94" s="3" t="s">
        <v>103</v>
      </c>
      <c r="B94" s="10" t="s">
        <v>284</v>
      </c>
      <c r="C94" s="3" t="s">
        <v>285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K94" s="3">
        <v>0</v>
      </c>
      <c r="L94" s="3">
        <v>0</v>
      </c>
      <c r="M94" s="3">
        <v>0</v>
      </c>
      <c r="O94" s="3">
        <v>0</v>
      </c>
      <c r="Q94" s="27">
        <v>0</v>
      </c>
      <c r="R94" s="27">
        <v>0</v>
      </c>
      <c r="S94" s="4"/>
      <c r="T94" s="27"/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510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56">
        <v>510</v>
      </c>
      <c r="CK94" s="3">
        <v>0</v>
      </c>
      <c r="CL94" s="3">
        <v>0</v>
      </c>
      <c r="CM94" s="3">
        <v>0</v>
      </c>
      <c r="CN94" s="3">
        <v>0</v>
      </c>
      <c r="CP94" s="3">
        <v>0</v>
      </c>
      <c r="CQ94" s="3">
        <v>0</v>
      </c>
      <c r="CR94" s="3">
        <v>0</v>
      </c>
      <c r="CT94" s="3">
        <v>0</v>
      </c>
      <c r="CU94" s="3">
        <f t="shared" si="15"/>
        <v>510</v>
      </c>
      <c r="CV94" s="29">
        <f t="shared" si="16"/>
        <v>0</v>
      </c>
    </row>
    <row r="95" spans="1:101" s="4" customFormat="1" outlineLevel="1" x14ac:dyDescent="0.2">
      <c r="A95" s="4" t="s">
        <v>104</v>
      </c>
      <c r="B95" s="11" t="s">
        <v>286</v>
      </c>
      <c r="C95" s="4" t="s">
        <v>354</v>
      </c>
      <c r="D95" s="4">
        <v>0</v>
      </c>
      <c r="E95" s="4">
        <v>0</v>
      </c>
      <c r="F95" s="4">
        <v>0</v>
      </c>
      <c r="G95" s="4">
        <v>264718.40000000002</v>
      </c>
      <c r="H95" s="4">
        <v>0</v>
      </c>
      <c r="I95" s="4">
        <v>264718.40000000002</v>
      </c>
      <c r="K95" s="4">
        <v>0</v>
      </c>
      <c r="L95" s="4">
        <v>145000</v>
      </c>
      <c r="M95" s="4">
        <v>145000</v>
      </c>
      <c r="O95" s="4">
        <v>145000</v>
      </c>
      <c r="Q95" s="27">
        <v>0</v>
      </c>
      <c r="R95" s="27">
        <v>0</v>
      </c>
      <c r="T95" s="27"/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388827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56">
        <v>150000</v>
      </c>
      <c r="CK95" s="4">
        <v>0</v>
      </c>
      <c r="CL95" s="4">
        <v>0</v>
      </c>
      <c r="CM95" s="4">
        <v>17183.189999999999</v>
      </c>
      <c r="CN95" s="4">
        <v>0</v>
      </c>
      <c r="CP95" s="4">
        <v>0</v>
      </c>
      <c r="CQ95" s="4">
        <v>0</v>
      </c>
      <c r="CR95" s="4">
        <v>0</v>
      </c>
      <c r="CT95" s="4">
        <v>0</v>
      </c>
      <c r="CU95" s="4">
        <f t="shared" si="15"/>
        <v>150000</v>
      </c>
      <c r="CV95" s="33">
        <f t="shared" si="16"/>
        <v>0</v>
      </c>
      <c r="CW95" s="33"/>
    </row>
    <row r="96" spans="1:101" s="4" customFormat="1" outlineLevel="1" x14ac:dyDescent="0.2">
      <c r="B96" s="11" t="s">
        <v>286</v>
      </c>
      <c r="C96" s="4" t="s">
        <v>355</v>
      </c>
      <c r="O96" s="4">
        <v>264718.40000000002</v>
      </c>
      <c r="Q96" s="27"/>
      <c r="R96" s="27"/>
      <c r="T96" s="27"/>
      <c r="CI96" s="56">
        <v>238826.76</v>
      </c>
      <c r="CN96" s="4">
        <v>17183.189999999999</v>
      </c>
      <c r="CT96" s="4">
        <v>17183.189999999999</v>
      </c>
      <c r="CU96" s="4">
        <f t="shared" si="15"/>
        <v>221643.57</v>
      </c>
      <c r="CV96" s="33">
        <f t="shared" si="16"/>
        <v>7.1948344482000257E-2</v>
      </c>
      <c r="CW96" s="33"/>
    </row>
    <row r="97" spans="1:101" s="4" customFormat="1" outlineLevel="1" x14ac:dyDescent="0.2">
      <c r="A97" s="4" t="s">
        <v>105</v>
      </c>
      <c r="B97" s="11" t="s">
        <v>288</v>
      </c>
      <c r="C97" s="4" t="s">
        <v>356</v>
      </c>
      <c r="D97" s="4">
        <v>0</v>
      </c>
      <c r="E97" s="4">
        <v>0</v>
      </c>
      <c r="F97" s="4">
        <v>0</v>
      </c>
      <c r="G97" s="4">
        <v>33851.49</v>
      </c>
      <c r="H97" s="4">
        <v>0</v>
      </c>
      <c r="I97" s="4">
        <v>33851.49</v>
      </c>
      <c r="K97" s="4">
        <v>0</v>
      </c>
      <c r="L97" s="4">
        <v>318901</v>
      </c>
      <c r="M97" s="4">
        <v>318901</v>
      </c>
      <c r="O97" s="4">
        <v>318901</v>
      </c>
      <c r="Q97" s="27">
        <v>0</v>
      </c>
      <c r="R97" s="27">
        <v>0</v>
      </c>
      <c r="T97" s="27"/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0</v>
      </c>
      <c r="BO97" s="4">
        <v>385352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56">
        <v>314740</v>
      </c>
      <c r="CK97" s="4">
        <v>0</v>
      </c>
      <c r="CL97" s="4">
        <v>0</v>
      </c>
      <c r="CM97" s="4">
        <v>15694.17</v>
      </c>
      <c r="CN97" s="4">
        <v>0</v>
      </c>
      <c r="CP97" s="4">
        <v>0</v>
      </c>
      <c r="CQ97" s="4">
        <v>0</v>
      </c>
      <c r="CR97" s="4">
        <v>0</v>
      </c>
      <c r="CT97" s="4">
        <v>0</v>
      </c>
      <c r="CU97" s="4">
        <f t="shared" si="15"/>
        <v>314740</v>
      </c>
      <c r="CV97" s="33">
        <f t="shared" si="16"/>
        <v>0</v>
      </c>
      <c r="CW97" s="33"/>
    </row>
    <row r="98" spans="1:101" s="4" customFormat="1" outlineLevel="1" x14ac:dyDescent="0.2">
      <c r="B98" s="11" t="s">
        <v>288</v>
      </c>
      <c r="C98" s="4" t="s">
        <v>357</v>
      </c>
      <c r="O98" s="4">
        <v>33851.49</v>
      </c>
      <c r="Q98" s="27"/>
      <c r="R98" s="27"/>
      <c r="T98" s="27"/>
      <c r="CI98" s="56">
        <v>70612.3</v>
      </c>
      <c r="CN98" s="4">
        <v>15694.17</v>
      </c>
      <c r="CT98" s="4">
        <v>15694.17</v>
      </c>
      <c r="CU98" s="4">
        <f t="shared" si="15"/>
        <v>54918.130000000005</v>
      </c>
      <c r="CV98" s="33">
        <f t="shared" si="16"/>
        <v>0.22225830344005221</v>
      </c>
      <c r="CW98" s="33"/>
    </row>
    <row r="99" spans="1:101" outlineLevel="1" x14ac:dyDescent="0.2">
      <c r="A99" s="3" t="s">
        <v>124</v>
      </c>
      <c r="B99" s="10" t="s">
        <v>290</v>
      </c>
      <c r="C99" s="3" t="s">
        <v>358</v>
      </c>
      <c r="D99" s="3">
        <v>0</v>
      </c>
      <c r="E99" s="3">
        <v>0</v>
      </c>
      <c r="F99" s="3">
        <v>0</v>
      </c>
      <c r="G99" s="3">
        <v>628510.26</v>
      </c>
      <c r="H99" s="3">
        <v>0</v>
      </c>
      <c r="I99" s="3">
        <v>628510.26</v>
      </c>
      <c r="K99" s="3">
        <v>0</v>
      </c>
      <c r="L99" s="3">
        <v>0</v>
      </c>
      <c r="M99" s="3">
        <v>0</v>
      </c>
      <c r="O99" s="3">
        <v>628510.26</v>
      </c>
      <c r="Q99" s="27">
        <v>0</v>
      </c>
      <c r="R99" s="27">
        <v>0</v>
      </c>
      <c r="S99" s="4"/>
      <c r="T99" s="27"/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587640</v>
      </c>
      <c r="CI99" s="56">
        <v>587640</v>
      </c>
      <c r="CK99" s="3">
        <v>0</v>
      </c>
      <c r="CL99" s="3">
        <v>0</v>
      </c>
      <c r="CM99" s="3">
        <v>176828.85</v>
      </c>
      <c r="CN99" s="3">
        <v>176828.85</v>
      </c>
      <c r="CP99" s="3">
        <v>0</v>
      </c>
      <c r="CQ99" s="3">
        <v>0</v>
      </c>
      <c r="CR99" s="3">
        <v>0</v>
      </c>
      <c r="CT99" s="3">
        <v>176828.85</v>
      </c>
      <c r="CU99" s="3">
        <f t="shared" si="15"/>
        <v>410811.15</v>
      </c>
      <c r="CV99" s="29">
        <f t="shared" si="16"/>
        <v>0.30091356953236675</v>
      </c>
    </row>
    <row r="100" spans="1:101" s="4" customFormat="1" x14ac:dyDescent="0.2">
      <c r="A100" s="5" t="s">
        <v>20</v>
      </c>
      <c r="B100" s="11"/>
      <c r="C100" s="2" t="s">
        <v>13</v>
      </c>
      <c r="D100" s="5">
        <v>50767.54</v>
      </c>
      <c r="E100" s="5">
        <v>1928.83</v>
      </c>
      <c r="F100" s="5">
        <v>689.37</v>
      </c>
      <c r="G100" s="5">
        <v>1313869.55</v>
      </c>
      <c r="H100" s="5">
        <v>0</v>
      </c>
      <c r="I100" s="5">
        <v>1367255.29</v>
      </c>
      <c r="J100" s="7"/>
      <c r="K100" s="5">
        <v>80279.540000000008</v>
      </c>
      <c r="L100" s="5">
        <v>463901</v>
      </c>
      <c r="M100" s="5">
        <v>544180.54</v>
      </c>
      <c r="N100" s="7"/>
      <c r="O100" s="5">
        <v>1911435.83</v>
      </c>
      <c r="P100" s="5"/>
      <c r="Q100" s="5">
        <v>0</v>
      </c>
      <c r="R100" s="5">
        <v>0</v>
      </c>
      <c r="S100" s="5"/>
      <c r="T100" s="7"/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1428</v>
      </c>
      <c r="AQ100" s="5">
        <v>20750</v>
      </c>
      <c r="AR100" s="5">
        <v>1025</v>
      </c>
      <c r="AS100" s="5">
        <v>7311</v>
      </c>
      <c r="AT100" s="5">
        <v>8646</v>
      </c>
      <c r="AU100" s="5">
        <v>34675</v>
      </c>
      <c r="AV100" s="5">
        <v>5221</v>
      </c>
      <c r="AW100" s="5">
        <v>1224</v>
      </c>
      <c r="AX100" s="5">
        <v>142617</v>
      </c>
      <c r="AY100" s="5">
        <v>1619</v>
      </c>
      <c r="AZ100" s="5">
        <v>7956</v>
      </c>
      <c r="BA100" s="5">
        <v>17666</v>
      </c>
      <c r="BB100" s="5">
        <v>80319</v>
      </c>
      <c r="BC100" s="5">
        <v>6229</v>
      </c>
      <c r="BD100" s="5">
        <v>1020</v>
      </c>
      <c r="BE100" s="5">
        <v>21420</v>
      </c>
      <c r="BF100" s="5">
        <v>50778</v>
      </c>
      <c r="BG100" s="5">
        <v>12097</v>
      </c>
      <c r="BH100" s="5">
        <v>17111</v>
      </c>
      <c r="BI100" s="5">
        <v>520</v>
      </c>
      <c r="BJ100" s="5">
        <v>36096</v>
      </c>
      <c r="BK100" s="5">
        <v>25000</v>
      </c>
      <c r="BL100" s="5">
        <v>8517</v>
      </c>
      <c r="BM100" s="5">
        <v>510</v>
      </c>
      <c r="BN100" s="5">
        <v>388827</v>
      </c>
      <c r="BO100" s="5">
        <v>385352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587640</v>
      </c>
      <c r="CI100" s="5">
        <v>1871574.06</v>
      </c>
      <c r="CJ100" s="7"/>
      <c r="CK100" s="5">
        <v>2964.14</v>
      </c>
      <c r="CL100" s="5">
        <v>221</v>
      </c>
      <c r="CM100" s="5">
        <v>256793.18</v>
      </c>
      <c r="CN100" s="5">
        <v>259978.32</v>
      </c>
      <c r="CO100" s="2"/>
      <c r="CP100" s="5">
        <v>0</v>
      </c>
      <c r="CQ100" s="5">
        <v>0</v>
      </c>
      <c r="CR100" s="5">
        <v>0</v>
      </c>
      <c r="CT100" s="5">
        <v>259978.32</v>
      </c>
      <c r="CU100" s="5">
        <f>CI100-CT100</f>
        <v>1611595.74</v>
      </c>
      <c r="CV100" s="35">
        <f>IF(CI100=0,"n/a",CT100/(CI100))</f>
        <v>0.13890891392243382</v>
      </c>
      <c r="CW100" s="32"/>
    </row>
    <row r="101" spans="1:101" x14ac:dyDescent="0.2">
      <c r="I101" s="7"/>
      <c r="J101" s="7"/>
      <c r="M101" s="7"/>
      <c r="N101" s="7"/>
      <c r="O101" s="7"/>
      <c r="P101" s="7"/>
      <c r="Q101" s="7"/>
      <c r="R101" s="7"/>
      <c r="S101" s="7"/>
      <c r="T101" s="7"/>
      <c r="CI101" s="7"/>
      <c r="CJ101" s="7"/>
      <c r="CN101" s="7"/>
      <c r="CR101" s="7"/>
    </row>
    <row r="102" spans="1:101" outlineLevel="1" x14ac:dyDescent="0.2">
      <c r="A102" s="3" t="s">
        <v>106</v>
      </c>
      <c r="B102" s="10" t="s">
        <v>291</v>
      </c>
      <c r="C102" s="3" t="s">
        <v>292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K102" s="3">
        <v>0</v>
      </c>
      <c r="L102" s="3">
        <v>0</v>
      </c>
      <c r="M102" s="3">
        <v>0</v>
      </c>
      <c r="O102" s="3">
        <v>0</v>
      </c>
      <c r="Q102" s="27">
        <v>0</v>
      </c>
      <c r="R102" s="27">
        <v>0</v>
      </c>
      <c r="S102" s="4"/>
      <c r="T102" s="27"/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1530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56">
        <v>1530</v>
      </c>
      <c r="CK102" s="3">
        <v>0</v>
      </c>
      <c r="CL102" s="3">
        <v>0</v>
      </c>
      <c r="CM102" s="3">
        <v>0</v>
      </c>
      <c r="CN102" s="3">
        <v>0</v>
      </c>
      <c r="CP102" s="3">
        <v>0</v>
      </c>
      <c r="CQ102" s="3">
        <v>0</v>
      </c>
      <c r="CR102" s="3">
        <v>0</v>
      </c>
      <c r="CT102" s="3">
        <v>0</v>
      </c>
      <c r="CU102" s="3">
        <f t="shared" ref="CU102:CU119" si="17">CI102-CT102</f>
        <v>1530</v>
      </c>
      <c r="CV102" s="29">
        <f t="shared" ref="CV102:CV119" si="18">IF(CI102=0,"n/a",CT102/(CI102))</f>
        <v>0</v>
      </c>
    </row>
    <row r="103" spans="1:101" outlineLevel="1" x14ac:dyDescent="0.2">
      <c r="A103" s="3" t="s">
        <v>107</v>
      </c>
      <c r="B103" s="10" t="s">
        <v>293</v>
      </c>
      <c r="C103" s="3" t="s">
        <v>294</v>
      </c>
      <c r="D103" s="3">
        <v>3443.62</v>
      </c>
      <c r="E103" s="3">
        <v>0</v>
      </c>
      <c r="F103" s="3">
        <v>0</v>
      </c>
      <c r="G103" s="3">
        <v>7847.82</v>
      </c>
      <c r="H103" s="3">
        <v>0</v>
      </c>
      <c r="I103" s="3">
        <v>11291.439999999999</v>
      </c>
      <c r="K103" s="3">
        <v>0</v>
      </c>
      <c r="L103" s="3">
        <v>0</v>
      </c>
      <c r="M103" s="3">
        <v>0</v>
      </c>
      <c r="O103" s="3">
        <v>11291.44</v>
      </c>
      <c r="Q103" s="27">
        <v>0</v>
      </c>
      <c r="R103" s="27">
        <v>0</v>
      </c>
      <c r="S103" s="4"/>
      <c r="T103" s="27"/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13770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56">
        <v>13770</v>
      </c>
      <c r="CK103" s="3">
        <v>330.27</v>
      </c>
      <c r="CL103" s="3">
        <v>0</v>
      </c>
      <c r="CM103" s="3">
        <v>1905.89</v>
      </c>
      <c r="CN103" s="3">
        <v>2236.16</v>
      </c>
      <c r="CP103" s="3">
        <v>0</v>
      </c>
      <c r="CQ103" s="3">
        <v>0</v>
      </c>
      <c r="CR103" s="3">
        <v>0</v>
      </c>
      <c r="CT103" s="3">
        <v>2236.16</v>
      </c>
      <c r="CU103" s="3">
        <f t="shared" si="17"/>
        <v>11533.84</v>
      </c>
      <c r="CV103" s="29">
        <f t="shared" si="18"/>
        <v>0.16239360929557006</v>
      </c>
    </row>
    <row r="104" spans="1:101" outlineLevel="1" x14ac:dyDescent="0.2">
      <c r="A104" s="3" t="s">
        <v>108</v>
      </c>
      <c r="B104" s="10" t="s">
        <v>295</v>
      </c>
      <c r="C104" s="3" t="s">
        <v>296</v>
      </c>
      <c r="D104" s="3">
        <v>11414.16</v>
      </c>
      <c r="E104" s="3">
        <v>0</v>
      </c>
      <c r="F104" s="3">
        <v>0</v>
      </c>
      <c r="G104" s="3">
        <v>0</v>
      </c>
      <c r="H104" s="3">
        <v>0</v>
      </c>
      <c r="I104" s="3">
        <v>11414.16</v>
      </c>
      <c r="K104" s="3">
        <v>0</v>
      </c>
      <c r="L104" s="3">
        <v>0</v>
      </c>
      <c r="M104" s="3">
        <v>0</v>
      </c>
      <c r="O104" s="3">
        <v>11414.16</v>
      </c>
      <c r="Q104" s="27">
        <v>0</v>
      </c>
      <c r="R104" s="27">
        <v>0</v>
      </c>
      <c r="S104" s="4"/>
      <c r="T104" s="27"/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18797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56">
        <v>18797</v>
      </c>
      <c r="CK104" s="3">
        <v>3431</v>
      </c>
      <c r="CL104" s="3">
        <v>0</v>
      </c>
      <c r="CM104" s="3">
        <v>0</v>
      </c>
      <c r="CN104" s="3">
        <v>3431</v>
      </c>
      <c r="CP104" s="3">
        <v>0</v>
      </c>
      <c r="CQ104" s="3">
        <v>0</v>
      </c>
      <c r="CR104" s="3">
        <v>0</v>
      </c>
      <c r="CT104" s="3">
        <v>3431</v>
      </c>
      <c r="CU104" s="3">
        <f t="shared" si="17"/>
        <v>15366</v>
      </c>
      <c r="CV104" s="29">
        <f t="shared" si="18"/>
        <v>0.18252912698834919</v>
      </c>
    </row>
    <row r="105" spans="1:101" outlineLevel="1" x14ac:dyDescent="0.2">
      <c r="A105" s="3" t="s">
        <v>109</v>
      </c>
      <c r="B105" s="10" t="s">
        <v>297</v>
      </c>
      <c r="C105" s="3" t="s">
        <v>298</v>
      </c>
      <c r="D105" s="3">
        <v>0</v>
      </c>
      <c r="E105" s="3">
        <v>0</v>
      </c>
      <c r="F105" s="3">
        <v>0</v>
      </c>
      <c r="G105" s="3">
        <v>1401.22</v>
      </c>
      <c r="H105" s="3">
        <v>0</v>
      </c>
      <c r="I105" s="3">
        <v>1401.22</v>
      </c>
      <c r="K105" s="3">
        <v>0</v>
      </c>
      <c r="L105" s="3">
        <v>0</v>
      </c>
      <c r="M105" s="3">
        <v>0</v>
      </c>
      <c r="O105" s="3">
        <v>1401.22</v>
      </c>
      <c r="Q105" s="27">
        <v>0</v>
      </c>
      <c r="R105" s="27">
        <v>0</v>
      </c>
      <c r="S105" s="4"/>
      <c r="T105" s="27"/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3121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56">
        <v>3121</v>
      </c>
      <c r="CK105" s="3">
        <v>0</v>
      </c>
      <c r="CL105" s="3">
        <v>0</v>
      </c>
      <c r="CM105" s="3">
        <v>294.29000000000002</v>
      </c>
      <c r="CN105" s="3">
        <v>294.29000000000002</v>
      </c>
      <c r="CP105" s="3">
        <v>0</v>
      </c>
      <c r="CQ105" s="3">
        <v>0</v>
      </c>
      <c r="CR105" s="3">
        <v>0</v>
      </c>
      <c r="CT105" s="3">
        <v>294.29000000000002</v>
      </c>
      <c r="CU105" s="3">
        <f t="shared" si="17"/>
        <v>2826.71</v>
      </c>
      <c r="CV105" s="29">
        <f t="shared" si="18"/>
        <v>9.4293495674463323E-2</v>
      </c>
    </row>
    <row r="106" spans="1:101" outlineLevel="1" x14ac:dyDescent="0.2">
      <c r="A106" s="3" t="s">
        <v>110</v>
      </c>
      <c r="B106" s="10" t="s">
        <v>299</v>
      </c>
      <c r="C106" s="3" t="s">
        <v>300</v>
      </c>
      <c r="D106" s="3">
        <v>0</v>
      </c>
      <c r="E106" s="3">
        <v>0</v>
      </c>
      <c r="F106" s="3">
        <v>0</v>
      </c>
      <c r="G106" s="3">
        <v>11719.51</v>
      </c>
      <c r="H106" s="3">
        <v>0</v>
      </c>
      <c r="I106" s="3">
        <v>11719.51</v>
      </c>
      <c r="K106" s="3">
        <v>0</v>
      </c>
      <c r="L106" s="3">
        <v>0</v>
      </c>
      <c r="M106" s="3">
        <v>0</v>
      </c>
      <c r="O106" s="3">
        <v>11719.51</v>
      </c>
      <c r="Q106" s="27">
        <v>0</v>
      </c>
      <c r="R106" s="27">
        <v>0</v>
      </c>
      <c r="S106" s="4"/>
      <c r="T106" s="27"/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9843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56">
        <v>9843</v>
      </c>
      <c r="CK106" s="3">
        <v>0</v>
      </c>
      <c r="CL106" s="3">
        <v>0</v>
      </c>
      <c r="CM106" s="3">
        <v>4312</v>
      </c>
      <c r="CN106" s="3">
        <v>4312</v>
      </c>
      <c r="CP106" s="3">
        <v>0</v>
      </c>
      <c r="CQ106" s="3">
        <v>0</v>
      </c>
      <c r="CR106" s="3">
        <v>0</v>
      </c>
      <c r="CT106" s="3">
        <v>4312</v>
      </c>
      <c r="CU106" s="3">
        <f t="shared" si="17"/>
        <v>5531</v>
      </c>
      <c r="CV106" s="29">
        <f t="shared" si="18"/>
        <v>0.43807782180229604</v>
      </c>
    </row>
    <row r="107" spans="1:101" outlineLevel="1" x14ac:dyDescent="0.2">
      <c r="A107" s="3" t="s">
        <v>301</v>
      </c>
      <c r="B107" s="10" t="s">
        <v>302</v>
      </c>
      <c r="C107" s="3" t="s">
        <v>303</v>
      </c>
      <c r="D107" s="3">
        <v>0</v>
      </c>
      <c r="E107" s="3">
        <v>0</v>
      </c>
      <c r="F107" s="3">
        <v>0</v>
      </c>
      <c r="G107" s="3">
        <v>143.13</v>
      </c>
      <c r="H107" s="3">
        <v>0</v>
      </c>
      <c r="I107" s="3">
        <v>143.13</v>
      </c>
      <c r="K107" s="3">
        <v>0</v>
      </c>
      <c r="L107" s="3">
        <v>0</v>
      </c>
      <c r="M107" s="3">
        <v>0</v>
      </c>
      <c r="O107" s="3">
        <v>143.13</v>
      </c>
      <c r="Q107" s="27">
        <v>0</v>
      </c>
      <c r="R107" s="27">
        <v>0</v>
      </c>
      <c r="S107" s="4"/>
      <c r="T107" s="27"/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56">
        <v>0</v>
      </c>
      <c r="CK107" s="3">
        <v>0</v>
      </c>
      <c r="CL107" s="3">
        <v>0</v>
      </c>
      <c r="CM107" s="3">
        <v>0</v>
      </c>
      <c r="CN107" s="3">
        <v>0</v>
      </c>
      <c r="CP107" s="3">
        <v>0</v>
      </c>
      <c r="CQ107" s="3">
        <v>0</v>
      </c>
      <c r="CR107" s="3">
        <v>0</v>
      </c>
      <c r="CT107" s="3">
        <v>0</v>
      </c>
      <c r="CU107" s="3">
        <f t="shared" si="17"/>
        <v>0</v>
      </c>
      <c r="CV107" s="29" t="str">
        <f t="shared" si="18"/>
        <v>n/a</v>
      </c>
    </row>
    <row r="108" spans="1:101" outlineLevel="1" x14ac:dyDescent="0.2">
      <c r="A108" s="3" t="s">
        <v>111</v>
      </c>
      <c r="B108" s="10" t="s">
        <v>304</v>
      </c>
      <c r="C108" s="3" t="s">
        <v>305</v>
      </c>
      <c r="D108" s="3">
        <v>0</v>
      </c>
      <c r="E108" s="3">
        <v>0</v>
      </c>
      <c r="F108" s="3">
        <v>0</v>
      </c>
      <c r="G108" s="3">
        <v>781.89</v>
      </c>
      <c r="H108" s="3">
        <v>0</v>
      </c>
      <c r="I108" s="3">
        <v>781.89</v>
      </c>
      <c r="K108" s="3">
        <v>0</v>
      </c>
      <c r="L108" s="3">
        <v>0</v>
      </c>
      <c r="M108" s="3">
        <v>0</v>
      </c>
      <c r="O108" s="3">
        <v>781.89</v>
      </c>
      <c r="Q108" s="27">
        <v>0</v>
      </c>
      <c r="R108" s="27">
        <v>0</v>
      </c>
      <c r="S108" s="4"/>
      <c r="T108" s="27"/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1148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56">
        <v>1148</v>
      </c>
      <c r="CK108" s="3">
        <v>0</v>
      </c>
      <c r="CL108" s="3">
        <v>0</v>
      </c>
      <c r="CM108" s="3">
        <v>0</v>
      </c>
      <c r="CN108" s="3">
        <v>0</v>
      </c>
      <c r="CP108" s="3">
        <v>0</v>
      </c>
      <c r="CQ108" s="3">
        <v>0</v>
      </c>
      <c r="CR108" s="3">
        <v>0</v>
      </c>
      <c r="CT108" s="3">
        <v>0</v>
      </c>
      <c r="CU108" s="3">
        <f t="shared" si="17"/>
        <v>1148</v>
      </c>
      <c r="CV108" s="29">
        <f t="shared" si="18"/>
        <v>0</v>
      </c>
    </row>
    <row r="109" spans="1:101" outlineLevel="1" x14ac:dyDescent="0.2">
      <c r="A109" s="3" t="s">
        <v>112</v>
      </c>
      <c r="B109" s="10" t="s">
        <v>306</v>
      </c>
      <c r="C109" s="3" t="s">
        <v>307</v>
      </c>
      <c r="D109" s="3">
        <v>0</v>
      </c>
      <c r="E109" s="3">
        <v>0</v>
      </c>
      <c r="F109" s="3">
        <v>0</v>
      </c>
      <c r="G109" s="3">
        <v>16990.189999999999</v>
      </c>
      <c r="H109" s="3">
        <v>0</v>
      </c>
      <c r="I109" s="3">
        <v>16990.189999999999</v>
      </c>
      <c r="K109" s="3">
        <v>0</v>
      </c>
      <c r="L109" s="3">
        <v>0</v>
      </c>
      <c r="M109" s="3">
        <v>0</v>
      </c>
      <c r="O109" s="3">
        <v>16990.189999999999</v>
      </c>
      <c r="Q109" s="27">
        <v>0</v>
      </c>
      <c r="R109" s="27">
        <v>0</v>
      </c>
      <c r="S109" s="4"/>
      <c r="T109" s="27"/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20400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56">
        <v>20400</v>
      </c>
      <c r="CK109" s="3">
        <v>0</v>
      </c>
      <c r="CL109" s="3">
        <v>0</v>
      </c>
      <c r="CM109" s="3">
        <v>2314.37</v>
      </c>
      <c r="CN109" s="3">
        <v>2314.37</v>
      </c>
      <c r="CP109" s="3">
        <v>0</v>
      </c>
      <c r="CQ109" s="3">
        <v>0</v>
      </c>
      <c r="CR109" s="3">
        <v>0</v>
      </c>
      <c r="CT109" s="3">
        <v>2314.37</v>
      </c>
      <c r="CU109" s="3">
        <f t="shared" si="17"/>
        <v>18085.63</v>
      </c>
      <c r="CV109" s="29">
        <f t="shared" si="18"/>
        <v>0.11344950980392156</v>
      </c>
    </row>
    <row r="110" spans="1:101" outlineLevel="1" x14ac:dyDescent="0.2">
      <c r="A110" s="3" t="s">
        <v>113</v>
      </c>
      <c r="B110" s="10" t="s">
        <v>308</v>
      </c>
      <c r="C110" s="3" t="s">
        <v>309</v>
      </c>
      <c r="D110" s="3">
        <v>861.65</v>
      </c>
      <c r="E110" s="3">
        <v>1202.06</v>
      </c>
      <c r="F110" s="3">
        <v>0</v>
      </c>
      <c r="G110" s="3">
        <v>79659.11</v>
      </c>
      <c r="H110" s="3">
        <v>472.05</v>
      </c>
      <c r="I110" s="3">
        <v>82194.87000000001</v>
      </c>
      <c r="K110" s="3">
        <v>0</v>
      </c>
      <c r="L110" s="3">
        <v>0</v>
      </c>
      <c r="M110" s="3">
        <v>0</v>
      </c>
      <c r="O110" s="3">
        <v>82194.87</v>
      </c>
      <c r="Q110" s="27">
        <v>0</v>
      </c>
      <c r="R110" s="27">
        <v>0</v>
      </c>
      <c r="S110" s="4"/>
      <c r="T110" s="27"/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107233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56">
        <v>107233</v>
      </c>
      <c r="CK110" s="3">
        <v>0</v>
      </c>
      <c r="CL110" s="3">
        <v>21.45</v>
      </c>
      <c r="CM110" s="3">
        <v>6919.1100000000006</v>
      </c>
      <c r="CN110" s="3">
        <v>6940.56</v>
      </c>
      <c r="CP110" s="3">
        <v>0</v>
      </c>
      <c r="CQ110" s="3">
        <v>0</v>
      </c>
      <c r="CR110" s="3">
        <v>0</v>
      </c>
      <c r="CT110" s="3">
        <v>6940.56</v>
      </c>
      <c r="CU110" s="3">
        <f t="shared" si="17"/>
        <v>100292.44</v>
      </c>
      <c r="CV110" s="29">
        <f t="shared" si="18"/>
        <v>6.4724105452612535E-2</v>
      </c>
    </row>
    <row r="111" spans="1:101" outlineLevel="1" x14ac:dyDescent="0.2">
      <c r="A111" s="3" t="s">
        <v>114</v>
      </c>
      <c r="B111" s="10" t="s">
        <v>310</v>
      </c>
      <c r="C111" s="3" t="s">
        <v>311</v>
      </c>
      <c r="D111" s="3">
        <v>0</v>
      </c>
      <c r="E111" s="3">
        <v>0</v>
      </c>
      <c r="F111" s="3">
        <v>0</v>
      </c>
      <c r="G111" s="3">
        <v>63781.270000000004</v>
      </c>
      <c r="H111" s="3">
        <v>0</v>
      </c>
      <c r="I111" s="3">
        <v>63781.270000000004</v>
      </c>
      <c r="K111" s="3">
        <v>0</v>
      </c>
      <c r="L111" s="3">
        <v>0</v>
      </c>
      <c r="M111" s="3">
        <v>0</v>
      </c>
      <c r="O111" s="3">
        <v>63781.270000000004</v>
      </c>
      <c r="Q111" s="27">
        <v>0</v>
      </c>
      <c r="R111" s="27">
        <v>0</v>
      </c>
      <c r="S111" s="4"/>
      <c r="T111" s="27"/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35906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56">
        <v>35906</v>
      </c>
      <c r="CK111" s="3">
        <v>0</v>
      </c>
      <c r="CL111" s="3">
        <v>0</v>
      </c>
      <c r="CM111" s="3">
        <v>10984.65</v>
      </c>
      <c r="CN111" s="3">
        <v>10984.65</v>
      </c>
      <c r="CP111" s="3">
        <v>0</v>
      </c>
      <c r="CQ111" s="3">
        <v>0</v>
      </c>
      <c r="CR111" s="3">
        <v>0</v>
      </c>
      <c r="CT111" s="3">
        <v>10984.65</v>
      </c>
      <c r="CU111" s="3">
        <f t="shared" si="17"/>
        <v>24921.35</v>
      </c>
      <c r="CV111" s="29">
        <f t="shared" si="18"/>
        <v>0.30592797861081711</v>
      </c>
    </row>
    <row r="112" spans="1:101" outlineLevel="1" x14ac:dyDescent="0.2">
      <c r="A112" s="3" t="s">
        <v>115</v>
      </c>
      <c r="B112" s="10" t="s">
        <v>312</v>
      </c>
      <c r="C112" s="3" t="s">
        <v>313</v>
      </c>
      <c r="D112" s="3">
        <v>0</v>
      </c>
      <c r="E112" s="3">
        <v>0</v>
      </c>
      <c r="F112" s="3">
        <v>0</v>
      </c>
      <c r="G112" s="3">
        <v>36080.300000000003</v>
      </c>
      <c r="H112" s="3">
        <v>27.95</v>
      </c>
      <c r="I112" s="3">
        <v>36108.25</v>
      </c>
      <c r="K112" s="3">
        <v>0</v>
      </c>
      <c r="L112" s="3">
        <v>0</v>
      </c>
      <c r="M112" s="3">
        <v>0</v>
      </c>
      <c r="O112" s="3">
        <v>36108.25</v>
      </c>
      <c r="Q112" s="27">
        <v>0</v>
      </c>
      <c r="R112" s="27">
        <v>0</v>
      </c>
      <c r="S112" s="4"/>
      <c r="T112" s="27"/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13495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56">
        <v>13495</v>
      </c>
      <c r="CK112" s="3">
        <v>0</v>
      </c>
      <c r="CL112" s="3">
        <v>0</v>
      </c>
      <c r="CM112" s="3">
        <v>10106.18</v>
      </c>
      <c r="CN112" s="3">
        <v>10106.18</v>
      </c>
      <c r="CP112" s="3">
        <v>0</v>
      </c>
      <c r="CQ112" s="3">
        <v>0</v>
      </c>
      <c r="CR112" s="3">
        <v>0</v>
      </c>
      <c r="CT112" s="3">
        <v>10106.18</v>
      </c>
      <c r="CU112" s="3">
        <f t="shared" si="17"/>
        <v>3388.8199999999997</v>
      </c>
      <c r="CV112" s="29">
        <f t="shared" si="18"/>
        <v>0.74888329010744725</v>
      </c>
    </row>
    <row r="113" spans="1:101" outlineLevel="1" x14ac:dyDescent="0.2">
      <c r="A113" s="3" t="s">
        <v>116</v>
      </c>
      <c r="B113" s="10" t="s">
        <v>314</v>
      </c>
      <c r="C113" s="3" t="s">
        <v>315</v>
      </c>
      <c r="D113" s="3">
        <v>0</v>
      </c>
      <c r="E113" s="3">
        <v>0</v>
      </c>
      <c r="F113" s="3">
        <v>0</v>
      </c>
      <c r="G113" s="3">
        <v>21965.29</v>
      </c>
      <c r="H113" s="3">
        <v>0</v>
      </c>
      <c r="I113" s="3">
        <v>21965.29</v>
      </c>
      <c r="K113" s="3">
        <v>0</v>
      </c>
      <c r="L113" s="3">
        <v>0</v>
      </c>
      <c r="M113" s="3">
        <v>0</v>
      </c>
      <c r="O113" s="3">
        <v>21965.29</v>
      </c>
      <c r="Q113" s="27">
        <v>0</v>
      </c>
      <c r="R113" s="27">
        <v>0</v>
      </c>
      <c r="S113" s="4"/>
      <c r="T113" s="27"/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29761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56">
        <v>29761</v>
      </c>
      <c r="CK113" s="3">
        <v>0</v>
      </c>
      <c r="CL113" s="3">
        <v>0</v>
      </c>
      <c r="CM113" s="3">
        <v>0</v>
      </c>
      <c r="CN113" s="3">
        <v>0</v>
      </c>
      <c r="CP113" s="3">
        <v>0</v>
      </c>
      <c r="CQ113" s="3">
        <v>0</v>
      </c>
      <c r="CR113" s="3">
        <v>0</v>
      </c>
      <c r="CT113" s="3">
        <v>0</v>
      </c>
      <c r="CU113" s="3">
        <f t="shared" si="17"/>
        <v>29761</v>
      </c>
      <c r="CV113" s="29">
        <f t="shared" si="18"/>
        <v>0</v>
      </c>
    </row>
    <row r="114" spans="1:101" outlineLevel="1" x14ac:dyDescent="0.2">
      <c r="A114" s="3" t="s">
        <v>117</v>
      </c>
      <c r="B114" s="10" t="s">
        <v>316</v>
      </c>
      <c r="C114" s="3" t="s">
        <v>317</v>
      </c>
      <c r="D114" s="3">
        <v>0</v>
      </c>
      <c r="E114" s="3">
        <v>0</v>
      </c>
      <c r="F114" s="3">
        <v>0</v>
      </c>
      <c r="G114" s="3">
        <v>3395.9900000000002</v>
      </c>
      <c r="H114" s="3">
        <v>0</v>
      </c>
      <c r="I114" s="3">
        <v>3395.9900000000002</v>
      </c>
      <c r="K114" s="3">
        <v>0</v>
      </c>
      <c r="L114" s="3">
        <v>0</v>
      </c>
      <c r="M114" s="3">
        <v>0</v>
      </c>
      <c r="O114" s="3">
        <v>3395.9900000000002</v>
      </c>
      <c r="Q114" s="27">
        <v>0</v>
      </c>
      <c r="R114" s="27">
        <v>0</v>
      </c>
      <c r="S114" s="4"/>
      <c r="T114" s="27"/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3368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56">
        <v>3368</v>
      </c>
      <c r="CK114" s="3">
        <v>0</v>
      </c>
      <c r="CL114" s="3">
        <v>0</v>
      </c>
      <c r="CM114" s="3">
        <v>0</v>
      </c>
      <c r="CN114" s="3">
        <v>0</v>
      </c>
      <c r="CP114" s="3">
        <v>0</v>
      </c>
      <c r="CQ114" s="3">
        <v>0</v>
      </c>
      <c r="CR114" s="3">
        <v>0</v>
      </c>
      <c r="CT114" s="3">
        <v>0</v>
      </c>
      <c r="CU114" s="3">
        <f t="shared" si="17"/>
        <v>3368</v>
      </c>
      <c r="CV114" s="29">
        <f t="shared" si="18"/>
        <v>0</v>
      </c>
    </row>
    <row r="115" spans="1:101" outlineLevel="1" x14ac:dyDescent="0.2">
      <c r="A115" s="3" t="s">
        <v>118</v>
      </c>
      <c r="B115" s="10" t="s">
        <v>318</v>
      </c>
      <c r="C115" s="3" t="s">
        <v>319</v>
      </c>
      <c r="D115" s="3">
        <v>0</v>
      </c>
      <c r="E115" s="3">
        <v>0</v>
      </c>
      <c r="F115" s="3">
        <v>0</v>
      </c>
      <c r="G115" s="3">
        <v>55.61</v>
      </c>
      <c r="H115" s="3">
        <v>0</v>
      </c>
      <c r="I115" s="3">
        <v>55.61</v>
      </c>
      <c r="K115" s="3">
        <v>0</v>
      </c>
      <c r="L115" s="3">
        <v>0</v>
      </c>
      <c r="M115" s="3">
        <v>0</v>
      </c>
      <c r="O115" s="3">
        <v>55.61</v>
      </c>
      <c r="Q115" s="27">
        <v>0</v>
      </c>
      <c r="R115" s="27">
        <v>0</v>
      </c>
      <c r="S115" s="4"/>
      <c r="T115" s="27"/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522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56">
        <v>522</v>
      </c>
      <c r="CK115" s="3">
        <v>0</v>
      </c>
      <c r="CL115" s="3">
        <v>0</v>
      </c>
      <c r="CM115" s="3">
        <v>0</v>
      </c>
      <c r="CN115" s="3">
        <v>0</v>
      </c>
      <c r="CP115" s="3">
        <v>0</v>
      </c>
      <c r="CQ115" s="3">
        <v>0</v>
      </c>
      <c r="CR115" s="3">
        <v>0</v>
      </c>
      <c r="CT115" s="3">
        <v>0</v>
      </c>
      <c r="CU115" s="3">
        <f t="shared" si="17"/>
        <v>522</v>
      </c>
      <c r="CV115" s="29">
        <f t="shared" si="18"/>
        <v>0</v>
      </c>
    </row>
    <row r="116" spans="1:101" outlineLevel="1" x14ac:dyDescent="0.2">
      <c r="A116" s="3" t="s">
        <v>119</v>
      </c>
      <c r="B116" s="10" t="s">
        <v>320</v>
      </c>
      <c r="C116" s="3" t="s">
        <v>321</v>
      </c>
      <c r="D116" s="3">
        <v>1016.16</v>
      </c>
      <c r="E116" s="3">
        <v>0</v>
      </c>
      <c r="F116" s="3">
        <v>0</v>
      </c>
      <c r="G116" s="3">
        <v>18382.760000000002</v>
      </c>
      <c r="H116" s="3">
        <v>0</v>
      </c>
      <c r="I116" s="3">
        <v>19398.920000000002</v>
      </c>
      <c r="K116" s="3">
        <v>0</v>
      </c>
      <c r="L116" s="3">
        <v>0</v>
      </c>
      <c r="M116" s="3">
        <v>0</v>
      </c>
      <c r="O116" s="3">
        <v>19398.920000000002</v>
      </c>
      <c r="Q116" s="27">
        <v>0</v>
      </c>
      <c r="R116" s="27">
        <v>0</v>
      </c>
      <c r="S116" s="4"/>
      <c r="T116" s="27"/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22236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56">
        <v>22236</v>
      </c>
      <c r="CK116" s="3">
        <v>0</v>
      </c>
      <c r="CL116" s="3">
        <v>0</v>
      </c>
      <c r="CM116" s="3">
        <v>2724.1</v>
      </c>
      <c r="CN116" s="3">
        <v>2724.1</v>
      </c>
      <c r="CP116" s="3">
        <v>0</v>
      </c>
      <c r="CQ116" s="3">
        <v>0</v>
      </c>
      <c r="CR116" s="3">
        <v>0</v>
      </c>
      <c r="CT116" s="3">
        <v>2724.1</v>
      </c>
      <c r="CU116" s="3">
        <f t="shared" si="17"/>
        <v>19511.900000000001</v>
      </c>
      <c r="CV116" s="29">
        <f t="shared" si="18"/>
        <v>0.12250854470228457</v>
      </c>
    </row>
    <row r="117" spans="1:101" outlineLevel="1" x14ac:dyDescent="0.2">
      <c r="A117" s="3" t="s">
        <v>120</v>
      </c>
      <c r="B117" s="10" t="s">
        <v>322</v>
      </c>
      <c r="C117" s="3" t="s">
        <v>323</v>
      </c>
      <c r="D117" s="3">
        <v>0</v>
      </c>
      <c r="E117" s="3">
        <v>0</v>
      </c>
      <c r="F117" s="3">
        <v>0</v>
      </c>
      <c r="G117" s="3">
        <v>2523.9299999999998</v>
      </c>
      <c r="H117" s="3">
        <v>0</v>
      </c>
      <c r="I117" s="3">
        <v>2523.9299999999998</v>
      </c>
      <c r="K117" s="3">
        <v>0</v>
      </c>
      <c r="L117" s="3">
        <v>0</v>
      </c>
      <c r="M117" s="3">
        <v>0</v>
      </c>
      <c r="O117" s="3">
        <v>2523.9299999999998</v>
      </c>
      <c r="Q117" s="27">
        <v>0</v>
      </c>
      <c r="R117" s="27">
        <v>0</v>
      </c>
      <c r="S117" s="4"/>
      <c r="T117" s="27"/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2550</v>
      </c>
      <c r="CE117" s="3">
        <v>0</v>
      </c>
      <c r="CF117" s="3">
        <v>0</v>
      </c>
      <c r="CG117" s="3">
        <v>0</v>
      </c>
      <c r="CH117" s="3">
        <v>0</v>
      </c>
      <c r="CI117" s="56">
        <v>2550</v>
      </c>
      <c r="CK117" s="3">
        <v>0</v>
      </c>
      <c r="CL117" s="3">
        <v>0</v>
      </c>
      <c r="CM117" s="3">
        <v>193.11</v>
      </c>
      <c r="CN117" s="3">
        <v>193.11</v>
      </c>
      <c r="CP117" s="3">
        <v>0</v>
      </c>
      <c r="CQ117" s="3">
        <v>0</v>
      </c>
      <c r="CR117" s="3">
        <v>0</v>
      </c>
      <c r="CT117" s="3">
        <v>193.11</v>
      </c>
      <c r="CU117" s="3">
        <f t="shared" si="17"/>
        <v>2356.89</v>
      </c>
      <c r="CV117" s="29">
        <f t="shared" si="18"/>
        <v>7.5729411764705892E-2</v>
      </c>
    </row>
    <row r="118" spans="1:101" outlineLevel="1" x14ac:dyDescent="0.2">
      <c r="A118" s="3" t="s">
        <v>121</v>
      </c>
      <c r="B118" s="10" t="s">
        <v>324</v>
      </c>
      <c r="C118" s="3" t="s">
        <v>325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K118" s="3">
        <v>0</v>
      </c>
      <c r="L118" s="3">
        <v>0</v>
      </c>
      <c r="M118" s="3">
        <v>0</v>
      </c>
      <c r="O118" s="3">
        <v>0</v>
      </c>
      <c r="Q118" s="27">
        <v>0</v>
      </c>
      <c r="R118" s="27">
        <v>0</v>
      </c>
      <c r="S118" s="4"/>
      <c r="T118" s="27"/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510</v>
      </c>
      <c r="CF118" s="3">
        <v>0</v>
      </c>
      <c r="CG118" s="3">
        <v>0</v>
      </c>
      <c r="CH118" s="3">
        <v>0</v>
      </c>
      <c r="CI118" s="56">
        <v>510</v>
      </c>
      <c r="CK118" s="3">
        <v>0</v>
      </c>
      <c r="CL118" s="3">
        <v>0</v>
      </c>
      <c r="CM118" s="3">
        <v>0</v>
      </c>
      <c r="CN118" s="3">
        <v>0</v>
      </c>
      <c r="CP118" s="3">
        <v>0</v>
      </c>
      <c r="CQ118" s="3">
        <v>0</v>
      </c>
      <c r="CR118" s="3">
        <v>0</v>
      </c>
      <c r="CT118" s="3">
        <v>0</v>
      </c>
      <c r="CU118" s="3">
        <f t="shared" si="17"/>
        <v>510</v>
      </c>
      <c r="CV118" s="29">
        <f t="shared" si="18"/>
        <v>0</v>
      </c>
    </row>
    <row r="119" spans="1:101" outlineLevel="1" x14ac:dyDescent="0.2">
      <c r="A119" s="3" t="s">
        <v>122</v>
      </c>
      <c r="B119" s="10" t="s">
        <v>326</v>
      </c>
      <c r="C119" s="3" t="s">
        <v>327</v>
      </c>
      <c r="D119" s="3">
        <v>0</v>
      </c>
      <c r="E119" s="3">
        <v>0</v>
      </c>
      <c r="F119" s="3">
        <v>0</v>
      </c>
      <c r="G119" s="3">
        <v>29.72</v>
      </c>
      <c r="H119" s="3">
        <v>0</v>
      </c>
      <c r="I119" s="3">
        <v>29.72</v>
      </c>
      <c r="K119" s="3">
        <v>0</v>
      </c>
      <c r="L119" s="3">
        <v>0</v>
      </c>
      <c r="M119" s="3">
        <v>0</v>
      </c>
      <c r="O119" s="3">
        <v>29.72</v>
      </c>
      <c r="Q119" s="27">
        <v>0</v>
      </c>
      <c r="R119" s="27">
        <v>0</v>
      </c>
      <c r="S119" s="4"/>
      <c r="T119" s="27"/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510</v>
      </c>
      <c r="CG119" s="3">
        <v>0</v>
      </c>
      <c r="CH119" s="3">
        <v>0</v>
      </c>
      <c r="CI119" s="56">
        <v>510</v>
      </c>
      <c r="CK119" s="3">
        <v>0</v>
      </c>
      <c r="CL119" s="3">
        <v>0</v>
      </c>
      <c r="CM119" s="3">
        <v>114.57000000000001</v>
      </c>
      <c r="CN119" s="3">
        <v>114.57000000000001</v>
      </c>
      <c r="CP119" s="3">
        <v>0</v>
      </c>
      <c r="CQ119" s="3">
        <v>0</v>
      </c>
      <c r="CR119" s="3">
        <v>0</v>
      </c>
      <c r="CT119" s="3">
        <v>114.57000000000001</v>
      </c>
      <c r="CU119" s="3">
        <f t="shared" si="17"/>
        <v>395.43</v>
      </c>
      <c r="CV119" s="29">
        <f t="shared" si="18"/>
        <v>0.22464705882352942</v>
      </c>
    </row>
    <row r="120" spans="1:101" s="4" customFormat="1" x14ac:dyDescent="0.2">
      <c r="A120" s="5" t="s">
        <v>24</v>
      </c>
      <c r="B120" s="11"/>
      <c r="C120" s="2" t="s">
        <v>14</v>
      </c>
      <c r="D120" s="5">
        <v>16735.59</v>
      </c>
      <c r="E120" s="5">
        <v>1202.06</v>
      </c>
      <c r="F120" s="5">
        <v>0</v>
      </c>
      <c r="G120" s="5">
        <v>264757.73999999993</v>
      </c>
      <c r="H120" s="5">
        <v>500</v>
      </c>
      <c r="I120" s="5">
        <v>283195.38999999996</v>
      </c>
      <c r="J120" s="7"/>
      <c r="K120" s="5">
        <v>0</v>
      </c>
      <c r="L120" s="5">
        <v>0</v>
      </c>
      <c r="M120" s="5">
        <v>0</v>
      </c>
      <c r="N120" s="7"/>
      <c r="O120" s="5">
        <v>283195.38999999996</v>
      </c>
      <c r="P120" s="5"/>
      <c r="Q120" s="5">
        <v>0</v>
      </c>
      <c r="R120" s="5">
        <v>0</v>
      </c>
      <c r="S120" s="5"/>
      <c r="T120" s="7"/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1530</v>
      </c>
      <c r="BQ120" s="5">
        <v>13770</v>
      </c>
      <c r="BR120" s="5">
        <v>18797</v>
      </c>
      <c r="BS120" s="5">
        <v>3121</v>
      </c>
      <c r="BT120" s="5">
        <v>9843</v>
      </c>
      <c r="BU120" s="5">
        <v>1148</v>
      </c>
      <c r="BV120" s="5">
        <v>20400</v>
      </c>
      <c r="BW120" s="5">
        <v>107233</v>
      </c>
      <c r="BX120" s="5">
        <v>35906</v>
      </c>
      <c r="BY120" s="5">
        <v>13495</v>
      </c>
      <c r="BZ120" s="5">
        <v>29761</v>
      </c>
      <c r="CA120" s="5">
        <v>3368</v>
      </c>
      <c r="CB120" s="5">
        <v>522</v>
      </c>
      <c r="CC120" s="5">
        <v>22236</v>
      </c>
      <c r="CD120" s="5">
        <v>2550</v>
      </c>
      <c r="CE120" s="5">
        <v>510</v>
      </c>
      <c r="CF120" s="5">
        <v>510</v>
      </c>
      <c r="CG120" s="5">
        <v>0</v>
      </c>
      <c r="CH120" s="5">
        <v>0</v>
      </c>
      <c r="CI120" s="5">
        <v>284700</v>
      </c>
      <c r="CJ120" s="7"/>
      <c r="CK120" s="5">
        <v>3761.27</v>
      </c>
      <c r="CL120" s="5">
        <v>21.45</v>
      </c>
      <c r="CM120" s="5">
        <v>39868.269999999997</v>
      </c>
      <c r="CN120" s="5">
        <v>43650.99</v>
      </c>
      <c r="CO120" s="2"/>
      <c r="CP120" s="5">
        <v>0</v>
      </c>
      <c r="CQ120" s="5">
        <v>0</v>
      </c>
      <c r="CR120" s="5">
        <v>0</v>
      </c>
      <c r="CT120" s="5">
        <v>43650.99</v>
      </c>
      <c r="CU120" s="5">
        <f>CI120-CT120</f>
        <v>241049.01</v>
      </c>
      <c r="CV120" s="35">
        <f>IF(CI120=0,"n/a",CT120/(CI120))</f>
        <v>0.15332276080084298</v>
      </c>
      <c r="CW120" s="32"/>
    </row>
    <row r="121" spans="1:101" s="4" customFormat="1" x14ac:dyDescent="0.2">
      <c r="B121" s="11"/>
      <c r="I121" s="7"/>
      <c r="J121" s="7"/>
      <c r="M121" s="7"/>
      <c r="N121" s="7"/>
      <c r="O121" s="7"/>
      <c r="P121" s="7"/>
      <c r="Q121" s="7"/>
      <c r="R121" s="7"/>
      <c r="S121" s="7"/>
      <c r="T121" s="7"/>
      <c r="CI121" s="7"/>
      <c r="CJ121" s="7"/>
      <c r="CN121" s="7"/>
      <c r="CR121" s="7"/>
      <c r="CV121" s="33"/>
      <c r="CW121" s="33"/>
    </row>
    <row r="122" spans="1:101" outlineLevel="1" x14ac:dyDescent="0.2">
      <c r="A122" s="3" t="s">
        <v>123</v>
      </c>
      <c r="B122" s="10" t="s">
        <v>328</v>
      </c>
      <c r="C122" s="3" t="s">
        <v>329</v>
      </c>
      <c r="D122" s="3">
        <v>0</v>
      </c>
      <c r="E122" s="3">
        <v>0</v>
      </c>
      <c r="F122" s="3">
        <v>0</v>
      </c>
      <c r="G122" s="3">
        <v>461102.5</v>
      </c>
      <c r="H122" s="3">
        <v>0</v>
      </c>
      <c r="I122" s="3">
        <v>461102.5</v>
      </c>
      <c r="K122" s="3">
        <v>1253281.46</v>
      </c>
      <c r="L122" s="3">
        <v>0</v>
      </c>
      <c r="M122" s="3">
        <v>1253281.46</v>
      </c>
      <c r="O122" s="3">
        <v>1714383.96</v>
      </c>
      <c r="Q122" s="27">
        <v>0</v>
      </c>
      <c r="R122" s="27">
        <v>0</v>
      </c>
      <c r="S122" s="4"/>
      <c r="T122" s="27"/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150000</v>
      </c>
      <c r="CH122" s="3">
        <v>0</v>
      </c>
      <c r="CI122" s="56">
        <v>150000</v>
      </c>
      <c r="CK122" s="3">
        <v>0</v>
      </c>
      <c r="CL122" s="3">
        <v>0</v>
      </c>
      <c r="CM122" s="3">
        <v>0</v>
      </c>
      <c r="CN122" s="3">
        <v>0</v>
      </c>
      <c r="CP122" s="3">
        <v>0</v>
      </c>
      <c r="CQ122" s="3">
        <v>0</v>
      </c>
      <c r="CR122" s="3">
        <v>0</v>
      </c>
      <c r="CT122" s="3">
        <v>0</v>
      </c>
      <c r="CU122" s="3">
        <f>CI122-CT122</f>
        <v>150000</v>
      </c>
      <c r="CV122" s="29">
        <f>IF(CI122=0,"n/a",CT122/(CI122))</f>
        <v>0</v>
      </c>
    </row>
    <row r="123" spans="1:101" s="4" customFormat="1" x14ac:dyDescent="0.2">
      <c r="A123" s="5" t="s">
        <v>25</v>
      </c>
      <c r="B123" s="11"/>
      <c r="C123" s="2" t="s">
        <v>15</v>
      </c>
      <c r="D123" s="5">
        <v>0</v>
      </c>
      <c r="E123" s="5">
        <v>0</v>
      </c>
      <c r="F123" s="5">
        <v>0</v>
      </c>
      <c r="G123" s="5">
        <v>461102.5</v>
      </c>
      <c r="H123" s="5">
        <v>0</v>
      </c>
      <c r="I123" s="5">
        <v>461102.5</v>
      </c>
      <c r="J123" s="7"/>
      <c r="K123" s="5">
        <v>1253281.46</v>
      </c>
      <c r="L123" s="5">
        <v>0</v>
      </c>
      <c r="M123" s="5">
        <v>1253281.46</v>
      </c>
      <c r="N123" s="7"/>
      <c r="O123" s="5">
        <v>1714383.96</v>
      </c>
      <c r="P123" s="5"/>
      <c r="Q123" s="5">
        <v>0</v>
      </c>
      <c r="R123" s="5">
        <v>0</v>
      </c>
      <c r="S123" s="5"/>
      <c r="T123" s="7"/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150000</v>
      </c>
      <c r="CH123" s="5">
        <v>0</v>
      </c>
      <c r="CI123" s="5">
        <v>150000</v>
      </c>
      <c r="CJ123" s="7"/>
      <c r="CK123" s="5">
        <v>0</v>
      </c>
      <c r="CL123" s="5">
        <v>0</v>
      </c>
      <c r="CM123" s="5">
        <v>0</v>
      </c>
      <c r="CN123" s="5">
        <v>0</v>
      </c>
      <c r="CO123" s="2"/>
      <c r="CP123" s="5">
        <v>0</v>
      </c>
      <c r="CQ123" s="5">
        <v>0</v>
      </c>
      <c r="CR123" s="5">
        <v>0</v>
      </c>
      <c r="CT123" s="5">
        <v>0</v>
      </c>
      <c r="CU123" s="5">
        <f>CI123-CT123</f>
        <v>150000</v>
      </c>
      <c r="CV123" s="35">
        <f>IF(CI123=0,"n/a",CT123/(CI123))</f>
        <v>0</v>
      </c>
      <c r="CW123" s="32"/>
    </row>
    <row r="124" spans="1:101" x14ac:dyDescent="0.2">
      <c r="I124" s="9"/>
      <c r="J124" s="7"/>
      <c r="M124" s="9"/>
      <c r="N124" s="7"/>
      <c r="O124" s="7"/>
      <c r="P124" s="7"/>
      <c r="Q124" s="7"/>
      <c r="R124" s="7"/>
      <c r="S124" s="7"/>
      <c r="T124" s="7"/>
      <c r="CI124" s="7"/>
      <c r="CJ124" s="7"/>
      <c r="CN124" s="9"/>
      <c r="CR124" s="9"/>
    </row>
    <row r="125" spans="1:101" x14ac:dyDescent="0.2">
      <c r="A125" s="5" t="s">
        <v>2</v>
      </c>
      <c r="C125" s="1" t="s">
        <v>16</v>
      </c>
      <c r="D125" s="5">
        <f t="shared" ref="D125:H125" si="19">D68+D100+D120+D123</f>
        <v>77296.289999999994</v>
      </c>
      <c r="E125" s="5">
        <f t="shared" si="19"/>
        <v>85595.45</v>
      </c>
      <c r="F125" s="5">
        <f t="shared" si="19"/>
        <v>689.37</v>
      </c>
      <c r="G125" s="5">
        <f t="shared" si="19"/>
        <v>5956390.4699999997</v>
      </c>
      <c r="H125" s="5">
        <f t="shared" si="19"/>
        <v>500</v>
      </c>
      <c r="I125" s="5">
        <f>I68+I100+I120+I123</f>
        <v>6120471.5799999991</v>
      </c>
      <c r="J125" s="7"/>
      <c r="K125" s="5">
        <f t="shared" ref="K125:L125" si="20">K68+K100+K120+K123</f>
        <v>1333561</v>
      </c>
      <c r="L125" s="5">
        <f t="shared" si="20"/>
        <v>463901</v>
      </c>
      <c r="M125" s="5">
        <f>M68+M100+M120+M123</f>
        <v>1797462</v>
      </c>
      <c r="N125" s="7"/>
      <c r="O125" s="5">
        <f>O68+O100+O120+O123</f>
        <v>7917933.5800000001</v>
      </c>
      <c r="P125" s="5"/>
      <c r="Q125" s="5"/>
      <c r="R125" s="5"/>
      <c r="S125" s="5"/>
      <c r="T125" s="7"/>
      <c r="U125" s="5">
        <f t="shared" ref="U125:AZ125" si="21">U68+U100+U120+U123</f>
        <v>89561</v>
      </c>
      <c r="V125" s="5">
        <f t="shared" si="21"/>
        <v>149513</v>
      </c>
      <c r="W125" s="5">
        <f t="shared" si="21"/>
        <v>2015574</v>
      </c>
      <c r="X125" s="5">
        <f t="shared" si="21"/>
        <v>22000</v>
      </c>
      <c r="Y125" s="5">
        <f t="shared" si="21"/>
        <v>46842</v>
      </c>
      <c r="Z125" s="5">
        <f t="shared" si="21"/>
        <v>51474</v>
      </c>
      <c r="AA125" s="5">
        <f t="shared" si="21"/>
        <v>76741</v>
      </c>
      <c r="AB125" s="5">
        <f t="shared" si="21"/>
        <v>34652</v>
      </c>
      <c r="AC125" s="5">
        <f t="shared" si="21"/>
        <v>28437</v>
      </c>
      <c r="AD125" s="5">
        <f t="shared" si="21"/>
        <v>30420</v>
      </c>
      <c r="AE125" s="5">
        <f t="shared" si="21"/>
        <v>54595</v>
      </c>
      <c r="AF125" s="5">
        <f t="shared" si="21"/>
        <v>57842</v>
      </c>
      <c r="AG125" s="5">
        <f t="shared" si="21"/>
        <v>145648</v>
      </c>
      <c r="AH125" s="5">
        <f t="shared" si="21"/>
        <v>402048</v>
      </c>
      <c r="AI125" s="5">
        <f t="shared" si="21"/>
        <v>26919</v>
      </c>
      <c r="AJ125" s="5">
        <f t="shared" si="21"/>
        <v>167840</v>
      </c>
      <c r="AK125" s="5">
        <f t="shared" si="21"/>
        <v>22000</v>
      </c>
      <c r="AL125" s="5">
        <f t="shared" si="21"/>
        <v>15000</v>
      </c>
      <c r="AM125" s="5">
        <f t="shared" si="21"/>
        <v>1750</v>
      </c>
      <c r="AN125" s="5">
        <f t="shared" si="21"/>
        <v>1750</v>
      </c>
      <c r="AO125" s="5">
        <f t="shared" si="21"/>
        <v>834706</v>
      </c>
      <c r="AP125" s="5">
        <f t="shared" si="21"/>
        <v>1428</v>
      </c>
      <c r="AQ125" s="5">
        <f t="shared" si="21"/>
        <v>20750</v>
      </c>
      <c r="AR125" s="5">
        <f t="shared" si="21"/>
        <v>1025</v>
      </c>
      <c r="AS125" s="5">
        <f t="shared" si="21"/>
        <v>7311</v>
      </c>
      <c r="AT125" s="5">
        <f t="shared" si="21"/>
        <v>8646</v>
      </c>
      <c r="AU125" s="5">
        <f t="shared" si="21"/>
        <v>34675</v>
      </c>
      <c r="AV125" s="5">
        <f t="shared" si="21"/>
        <v>5221</v>
      </c>
      <c r="AW125" s="5">
        <f t="shared" si="21"/>
        <v>1224</v>
      </c>
      <c r="AX125" s="5">
        <f t="shared" si="21"/>
        <v>142617</v>
      </c>
      <c r="AY125" s="5">
        <f t="shared" si="21"/>
        <v>1619</v>
      </c>
      <c r="AZ125" s="5">
        <f t="shared" si="21"/>
        <v>7956</v>
      </c>
      <c r="BA125" s="5">
        <f t="shared" ref="BA125:CH125" si="22">BA68+BA100+BA120+BA123</f>
        <v>17666</v>
      </c>
      <c r="BB125" s="5">
        <f t="shared" si="22"/>
        <v>80319</v>
      </c>
      <c r="BC125" s="5">
        <f t="shared" si="22"/>
        <v>6229</v>
      </c>
      <c r="BD125" s="5">
        <f t="shared" si="22"/>
        <v>1020</v>
      </c>
      <c r="BE125" s="5">
        <f t="shared" si="22"/>
        <v>21420</v>
      </c>
      <c r="BF125" s="5">
        <f t="shared" si="22"/>
        <v>50778</v>
      </c>
      <c r="BG125" s="5">
        <f t="shared" si="22"/>
        <v>12097</v>
      </c>
      <c r="BH125" s="5">
        <f t="shared" si="22"/>
        <v>17111</v>
      </c>
      <c r="BI125" s="5">
        <f t="shared" si="22"/>
        <v>520</v>
      </c>
      <c r="BJ125" s="5">
        <f t="shared" si="22"/>
        <v>36096</v>
      </c>
      <c r="BK125" s="5">
        <f t="shared" si="22"/>
        <v>25000</v>
      </c>
      <c r="BL125" s="5">
        <f t="shared" si="22"/>
        <v>8517</v>
      </c>
      <c r="BM125" s="5">
        <f t="shared" si="22"/>
        <v>510</v>
      </c>
      <c r="BN125" s="5">
        <f t="shared" si="22"/>
        <v>388827</v>
      </c>
      <c r="BO125" s="5">
        <f t="shared" si="22"/>
        <v>385352</v>
      </c>
      <c r="BP125" s="5">
        <f t="shared" si="22"/>
        <v>1530</v>
      </c>
      <c r="BQ125" s="5">
        <f t="shared" si="22"/>
        <v>13770</v>
      </c>
      <c r="BR125" s="5">
        <f t="shared" si="22"/>
        <v>18797</v>
      </c>
      <c r="BS125" s="5">
        <f t="shared" si="22"/>
        <v>3121</v>
      </c>
      <c r="BT125" s="5">
        <f t="shared" si="22"/>
        <v>9843</v>
      </c>
      <c r="BU125" s="5">
        <f t="shared" si="22"/>
        <v>1148</v>
      </c>
      <c r="BV125" s="5">
        <f t="shared" si="22"/>
        <v>20400</v>
      </c>
      <c r="BW125" s="5">
        <f t="shared" si="22"/>
        <v>107233</v>
      </c>
      <c r="BX125" s="5">
        <f t="shared" si="22"/>
        <v>35906</v>
      </c>
      <c r="BY125" s="5">
        <f t="shared" si="22"/>
        <v>13495</v>
      </c>
      <c r="BZ125" s="5">
        <f t="shared" si="22"/>
        <v>29761</v>
      </c>
      <c r="CA125" s="5">
        <f t="shared" si="22"/>
        <v>3368</v>
      </c>
      <c r="CB125" s="5">
        <f t="shared" si="22"/>
        <v>522</v>
      </c>
      <c r="CC125" s="5">
        <f t="shared" si="22"/>
        <v>22236</v>
      </c>
      <c r="CD125" s="5">
        <f t="shared" si="22"/>
        <v>2550</v>
      </c>
      <c r="CE125" s="5">
        <f t="shared" si="22"/>
        <v>510</v>
      </c>
      <c r="CF125" s="5">
        <f t="shared" si="22"/>
        <v>510</v>
      </c>
      <c r="CG125" s="5">
        <f t="shared" si="22"/>
        <v>150000</v>
      </c>
      <c r="CH125" s="5">
        <f t="shared" si="22"/>
        <v>587640</v>
      </c>
      <c r="CI125" s="5">
        <f>CI68+CI100+CI120+CI123</f>
        <v>6581586.0600000005</v>
      </c>
      <c r="CJ125" s="7"/>
      <c r="CK125" s="5">
        <f t="shared" ref="CK125:CM125" si="23">CK68+CK100+CK120+CK123</f>
        <v>6725.41</v>
      </c>
      <c r="CL125" s="5">
        <f t="shared" si="23"/>
        <v>13334.53</v>
      </c>
      <c r="CM125" s="5">
        <f t="shared" si="23"/>
        <v>870796.95</v>
      </c>
      <c r="CN125" s="5">
        <f>CN68+CN100+CN120+CN123</f>
        <v>890856.89000000013</v>
      </c>
      <c r="CO125" s="1"/>
      <c r="CP125" s="5">
        <f t="shared" ref="CP125:CQ125" si="24">CP68+CP100+CP120+CP123</f>
        <v>0</v>
      </c>
      <c r="CQ125" s="5">
        <f t="shared" si="24"/>
        <v>0</v>
      </c>
      <c r="CR125" s="5">
        <f>CR68+CR100+CR120+CR123</f>
        <v>0</v>
      </c>
      <c r="CT125" s="5">
        <f>CT68+CT100+CT120+CT123</f>
        <v>890856.89000000013</v>
      </c>
      <c r="CU125" s="5"/>
      <c r="CV125" s="35"/>
      <c r="CW125" s="32"/>
    </row>
    <row r="126" spans="1:101" x14ac:dyDescent="0.2">
      <c r="I126" s="6"/>
      <c r="J126" s="7"/>
      <c r="M126" s="6"/>
      <c r="N126" s="7"/>
      <c r="O126" s="7"/>
      <c r="P126" s="7"/>
      <c r="Q126" s="7"/>
      <c r="R126" s="7"/>
      <c r="S126" s="7"/>
      <c r="T126" s="7"/>
      <c r="CI126" s="7"/>
      <c r="CJ126" s="7"/>
      <c r="CN126" s="6"/>
      <c r="CR126" s="6"/>
    </row>
    <row r="127" spans="1:101" ht="13.5" hidden="1" thickBot="1" x14ac:dyDescent="0.25">
      <c r="A127" s="8" t="s">
        <v>2</v>
      </c>
      <c r="C127" s="1" t="s">
        <v>46</v>
      </c>
      <c r="D127" s="8">
        <f t="shared" ref="D127:H127" si="25">D39-D125</f>
        <v>6118.0500000000029</v>
      </c>
      <c r="E127" s="8">
        <f t="shared" si="25"/>
        <v>24735.400000000009</v>
      </c>
      <c r="F127" s="8">
        <f t="shared" si="25"/>
        <v>-689.37</v>
      </c>
      <c r="G127" s="8">
        <f t="shared" si="25"/>
        <v>42958.770000000484</v>
      </c>
      <c r="H127" s="8">
        <f t="shared" si="25"/>
        <v>0</v>
      </c>
      <c r="I127" s="5">
        <f>I39-I125</f>
        <v>2648016.4400000004</v>
      </c>
      <c r="J127" s="7"/>
      <c r="K127" s="8">
        <f t="shared" ref="K127:L127" si="26">K39-K125</f>
        <v>0</v>
      </c>
      <c r="L127" s="8">
        <f t="shared" si="26"/>
        <v>-2612.7799999999697</v>
      </c>
      <c r="M127" s="5">
        <f>M39-M125</f>
        <v>-2612.7799999997951</v>
      </c>
      <c r="N127" s="7"/>
      <c r="O127" s="5">
        <f>O39-O125</f>
        <v>2645403.6599999983</v>
      </c>
      <c r="P127"/>
      <c r="Q127" s="8"/>
      <c r="R127" s="8"/>
      <c r="S127" s="5"/>
      <c r="T127" s="7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5"/>
      <c r="CJ127" s="7"/>
      <c r="CK127" s="8">
        <f t="shared" ref="CK127:CM127" si="27">CK39-CK125</f>
        <v>13430.89</v>
      </c>
      <c r="CL127" s="8">
        <f t="shared" si="27"/>
        <v>37217.370000000003</v>
      </c>
      <c r="CM127" s="8">
        <f t="shared" si="27"/>
        <v>677708.49</v>
      </c>
      <c r="CN127" s="5">
        <f>CN39-CN125</f>
        <v>728356.74999999977</v>
      </c>
      <c r="CO127" s="1"/>
      <c r="CP127" s="8">
        <f t="shared" ref="CP127:CQ127" si="28">CP39-CP125</f>
        <v>-28588.980000000003</v>
      </c>
      <c r="CQ127" s="8">
        <f t="shared" si="28"/>
        <v>116458.6</v>
      </c>
      <c r="CR127" s="5">
        <f>CR39-CR125</f>
        <v>87869.62</v>
      </c>
      <c r="CT127" s="5">
        <f>CT39-CT125</f>
        <v>816226.36999999988</v>
      </c>
      <c r="CU127" s="5"/>
      <c r="CV127" s="35"/>
      <c r="CW127" s="32"/>
    </row>
    <row r="128" spans="1:101" ht="13.5" hidden="1" thickTop="1" x14ac:dyDescent="0.2"/>
    <row r="129" spans="1:103" hidden="1" x14ac:dyDescent="0.2">
      <c r="A129" s="3" t="s">
        <v>48</v>
      </c>
      <c r="C129" s="1" t="s">
        <v>7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K129" s="3">
        <v>0</v>
      </c>
      <c r="L129" s="3">
        <v>0</v>
      </c>
      <c r="M129" s="3">
        <v>0</v>
      </c>
      <c r="O129" s="3">
        <v>0</v>
      </c>
      <c r="Q129" s="3">
        <v>0</v>
      </c>
      <c r="R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K129" s="3">
        <v>0</v>
      </c>
      <c r="CL129" s="3">
        <v>0</v>
      </c>
      <c r="CM129" s="3">
        <v>0</v>
      </c>
      <c r="CN129" s="3">
        <v>0</v>
      </c>
      <c r="CO129" s="1"/>
      <c r="CP129" s="3">
        <v>0</v>
      </c>
      <c r="CQ129" s="3">
        <v>0</v>
      </c>
      <c r="CR129" s="3">
        <v>0</v>
      </c>
      <c r="CT129" s="3">
        <v>0</v>
      </c>
    </row>
    <row r="130" spans="1:103" hidden="1" x14ac:dyDescent="0.2"/>
    <row r="131" spans="1:103" hidden="1" x14ac:dyDescent="0.2">
      <c r="A131" s="3" t="s">
        <v>49</v>
      </c>
      <c r="C131" s="1" t="s">
        <v>8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K131" s="3">
        <v>0</v>
      </c>
      <c r="L131" s="3">
        <v>0</v>
      </c>
      <c r="M131" s="3">
        <v>0</v>
      </c>
      <c r="O131" s="3">
        <v>0</v>
      </c>
      <c r="Q131" s="3">
        <v>0</v>
      </c>
      <c r="R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K131" s="3">
        <v>0</v>
      </c>
      <c r="CL131" s="3">
        <v>0</v>
      </c>
      <c r="CM131" s="3">
        <v>0</v>
      </c>
      <c r="CN131" s="3">
        <v>0</v>
      </c>
      <c r="CO131" s="1"/>
      <c r="CP131" s="3">
        <v>0</v>
      </c>
      <c r="CQ131" s="3">
        <v>0</v>
      </c>
      <c r="CR131" s="3">
        <v>0</v>
      </c>
      <c r="CT131" s="3">
        <v>0</v>
      </c>
    </row>
    <row r="132" spans="1:103" hidden="1" x14ac:dyDescent="0.2"/>
    <row r="133" spans="1:103" x14ac:dyDescent="0.2">
      <c r="B133" s="39"/>
      <c r="C133" s="40" t="s">
        <v>51</v>
      </c>
      <c r="I133" s="41"/>
      <c r="J133" s="41"/>
      <c r="M133" s="41"/>
      <c r="N133" s="41"/>
      <c r="O133" s="41"/>
      <c r="P133" s="41"/>
      <c r="Q133" s="41"/>
      <c r="R133" s="41"/>
      <c r="S133" s="41"/>
      <c r="T133" s="41"/>
      <c r="CI133" s="41"/>
      <c r="CJ133" s="41"/>
      <c r="CN133" s="41"/>
      <c r="CO133" s="41"/>
      <c r="CR133" s="41"/>
      <c r="CS133" s="41"/>
      <c r="CT133" s="41"/>
      <c r="CU133" s="41"/>
      <c r="CV133" s="42"/>
    </row>
    <row r="135" spans="1:103" ht="15.75" customHeight="1" thickBot="1" x14ac:dyDescent="0.25">
      <c r="C135" s="1" t="s">
        <v>47</v>
      </c>
      <c r="I135" s="37">
        <f>I127-I129-I131-I133</f>
        <v>2648016.4400000004</v>
      </c>
      <c r="M135" s="37">
        <f>M127-M129-M131-M133</f>
        <v>-2612.7799999997951</v>
      </c>
      <c r="O135" s="37">
        <f>O127-O129-O131-O133</f>
        <v>2645403.6599999983</v>
      </c>
      <c r="S135" s="58"/>
      <c r="T135"/>
      <c r="CI135" s="58"/>
      <c r="CN135" s="37">
        <f>CN127-CN129-CN131-CN133</f>
        <v>728356.74999999977</v>
      </c>
      <c r="CR135" s="37">
        <f>CR127-CR129-CR131-CR133</f>
        <v>87869.62</v>
      </c>
      <c r="CT135" s="37">
        <f>CT127-CT129-CT131-CT133</f>
        <v>816226.36999999988</v>
      </c>
    </row>
    <row r="136" spans="1:103" ht="15.75" customHeight="1" thickTop="1" x14ac:dyDescent="0.2">
      <c r="C136" s="1"/>
      <c r="I136" s="61"/>
      <c r="M136" s="61"/>
      <c r="O136" s="61"/>
      <c r="S136" s="58"/>
      <c r="T136"/>
      <c r="CI136" s="58"/>
      <c r="CN136" s="61"/>
      <c r="CR136" s="61"/>
      <c r="CT136" s="61"/>
    </row>
    <row r="137" spans="1:103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 s="3" t="s">
        <v>359</v>
      </c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J137"/>
      <c r="CK137"/>
      <c r="CL137"/>
      <c r="CM137"/>
      <c r="CN137" s="64">
        <v>0</v>
      </c>
      <c r="CO137"/>
      <c r="CP137" s="3">
        <f>-CP11</f>
        <v>0</v>
      </c>
      <c r="CQ137"/>
      <c r="CR137" s="58" t="s">
        <v>367</v>
      </c>
      <c r="CS137"/>
      <c r="CT137"/>
      <c r="CU137"/>
      <c r="CV137"/>
      <c r="CW137"/>
      <c r="CX137"/>
      <c r="CY137"/>
    </row>
    <row r="138" spans="1:103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J138"/>
      <c r="CK138"/>
      <c r="CL138"/>
      <c r="CM138"/>
      <c r="CN138" s="64"/>
      <c r="CO138"/>
      <c r="CP138"/>
      <c r="CQ138"/>
      <c r="CR138"/>
      <c r="CS138"/>
      <c r="CT138"/>
      <c r="CU138"/>
      <c r="CV138"/>
      <c r="CW138"/>
      <c r="CX138"/>
      <c r="CY138"/>
    </row>
    <row r="139" spans="1:103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 s="3" t="s">
        <v>360</v>
      </c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J139"/>
      <c r="CK139"/>
      <c r="CL139"/>
      <c r="CM139"/>
      <c r="CN139" s="64">
        <v>5001758.71</v>
      </c>
      <c r="CO139"/>
      <c r="CP139" s="3">
        <f>DE40</f>
        <v>0</v>
      </c>
      <c r="CQ139"/>
      <c r="CR139"/>
      <c r="CS139"/>
      <c r="CT139"/>
      <c r="CU139"/>
      <c r="CV139"/>
      <c r="CW139"/>
      <c r="CX139"/>
      <c r="CY139"/>
    </row>
    <row r="140" spans="1:103" x14ac:dyDescent="0.2">
      <c r="S140" s="3" t="s">
        <v>361</v>
      </c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J140"/>
      <c r="CK140"/>
      <c r="CL140"/>
      <c r="CM140"/>
      <c r="CN140" s="64"/>
      <c r="CO140"/>
      <c r="CP140"/>
      <c r="CV140" s="3"/>
      <c r="CW140" s="3"/>
      <c r="CX140" s="29"/>
      <c r="CY140" s="29"/>
    </row>
    <row r="141" spans="1:103" x14ac:dyDescent="0.2">
      <c r="S141" s="3" t="s">
        <v>362</v>
      </c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J141"/>
      <c r="CK141"/>
      <c r="CL141"/>
      <c r="CM141"/>
      <c r="CN141" s="64">
        <f>-(2992709.1+CU65)</f>
        <v>-3708523.42</v>
      </c>
      <c r="CO141"/>
      <c r="CP141" s="3">
        <f>-(CW71-30000)</f>
        <v>30000</v>
      </c>
      <c r="CV141" s="3"/>
      <c r="CW141" s="3"/>
      <c r="CX141" s="29"/>
      <c r="CY141" s="29"/>
    </row>
    <row r="142" spans="1:103" x14ac:dyDescent="0.2">
      <c r="S142" s="3" t="s">
        <v>363</v>
      </c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J142"/>
      <c r="CK142"/>
      <c r="CL142"/>
      <c r="CM142"/>
      <c r="CN142" s="64">
        <f>-1754953.13+116184.99</f>
        <v>-1638768.14</v>
      </c>
      <c r="CO142"/>
      <c r="CP142" s="3">
        <f>-(CW104-58000)</f>
        <v>58000</v>
      </c>
      <c r="CV142" s="3"/>
      <c r="CW142" s="3"/>
      <c r="CX142" s="29"/>
      <c r="CY142" s="29"/>
    </row>
    <row r="143" spans="1:103" x14ac:dyDescent="0.2">
      <c r="S143" s="3" t="s">
        <v>364</v>
      </c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J143"/>
      <c r="CK143"/>
      <c r="CL143"/>
      <c r="CM143"/>
      <c r="CN143" s="64">
        <v>-238649.01</v>
      </c>
      <c r="CO143"/>
      <c r="CP143" s="3">
        <f>-(CW123-48000)</f>
        <v>48000</v>
      </c>
      <c r="CV143" s="3"/>
      <c r="CW143" s="3"/>
      <c r="CX143" s="29"/>
      <c r="CY143" s="29"/>
    </row>
    <row r="144" spans="1:103" x14ac:dyDescent="0.2"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J144"/>
      <c r="CK144"/>
      <c r="CL144"/>
      <c r="CM144"/>
      <c r="CN144" s="64"/>
      <c r="CO144"/>
      <c r="CP144"/>
      <c r="CV144" s="3"/>
      <c r="CW144" s="3"/>
      <c r="CX144" s="29"/>
      <c r="CY144" s="29"/>
    </row>
    <row r="145" spans="19:103" x14ac:dyDescent="0.2">
      <c r="S145" s="3" t="s">
        <v>365</v>
      </c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J145"/>
      <c r="CK145"/>
      <c r="CL145"/>
      <c r="CM145"/>
      <c r="CN145" s="65">
        <v>-70000</v>
      </c>
      <c r="CO145"/>
      <c r="CP145" s="3">
        <v>0</v>
      </c>
      <c r="CV145" s="59"/>
      <c r="CW145" s="60"/>
      <c r="CX145" s="60"/>
      <c r="CY145" s="29"/>
    </row>
    <row r="146" spans="19:103" x14ac:dyDescent="0.2"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J146"/>
      <c r="CK146"/>
      <c r="CL146"/>
      <c r="CM146"/>
      <c r="CN146" s="64"/>
      <c r="CO146"/>
      <c r="CP146"/>
      <c r="CV146" s="3"/>
      <c r="CW146" s="3"/>
      <c r="CX146" s="29"/>
      <c r="CY146" s="29"/>
    </row>
    <row r="147" spans="19:103" x14ac:dyDescent="0.2"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J147"/>
      <c r="CK147"/>
      <c r="CL147"/>
      <c r="CM147"/>
      <c r="CN147" s="64"/>
      <c r="CO147"/>
      <c r="CP147"/>
      <c r="CV147" s="3"/>
      <c r="CW147" s="3"/>
      <c r="CX147" s="29"/>
      <c r="CY147" s="29"/>
    </row>
    <row r="148" spans="19:103" x14ac:dyDescent="0.2">
      <c r="S148" s="3" t="s">
        <v>366</v>
      </c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J148"/>
      <c r="CK148"/>
      <c r="CL148"/>
      <c r="CM148"/>
      <c r="CN148" s="64">
        <f>SUM(CN135:CN147)</f>
        <v>74174.89000000013</v>
      </c>
      <c r="CO148"/>
      <c r="CP148" s="3">
        <f>SUM(CP137:CP147)</f>
        <v>136000</v>
      </c>
      <c r="CV148" s="3"/>
      <c r="CW148" s="3"/>
      <c r="CX148" s="29"/>
      <c r="CY148" s="29"/>
    </row>
    <row r="149" spans="19:103" x14ac:dyDescent="0.2"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J149"/>
      <c r="CK149"/>
      <c r="CL149"/>
      <c r="CM149"/>
      <c r="CN149"/>
      <c r="CO149"/>
      <c r="CP149"/>
      <c r="CV149" s="3"/>
      <c r="CW149" s="3"/>
      <c r="CX149" s="29"/>
      <c r="CY149" s="29"/>
    </row>
  </sheetData>
  <mergeCells count="1">
    <mergeCell ref="CV145:CX145"/>
  </mergeCells>
  <phoneticPr fontId="0" type="noConversion"/>
  <printOptions horizontalCentered="1" gridLines="1"/>
  <pageMargins left="0.25" right="0.25" top="0.25" bottom="0.25" header="0.3" footer="0.3"/>
  <pageSetup paperSize="5" scale="80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PED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User</cp:lastModifiedBy>
  <cp:lastPrinted>2017-09-08T15:43:40Z</cp:lastPrinted>
  <dcterms:created xsi:type="dcterms:W3CDTF">1997-12-11T19:58:58Z</dcterms:created>
  <dcterms:modified xsi:type="dcterms:W3CDTF">2017-09-08T15:56:09Z</dcterms:modified>
</cp:coreProperties>
</file>