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8960" windowHeight="11325"/>
  </bookViews>
  <sheets>
    <sheet name="Sheet1" sheetId="1" r:id="rId1"/>
    <sheet name="45100047400" sheetId="2" r:id="rId2"/>
    <sheet name="Sheet3" sheetId="3" r:id="rId3"/>
  </sheets>
  <definedNames>
    <definedName name="_xlnm.Print_Area" localSheetId="0">Sheet1!$A$1:$K$126</definedName>
    <definedName name="_xlnm.Print_Titles" localSheetId="0">Sheet1!$1:$8</definedName>
  </definedNames>
  <calcPr calcId="145621"/>
</workbook>
</file>

<file path=xl/calcChain.xml><?xml version="1.0" encoding="utf-8"?>
<calcChain xmlns="http://schemas.openxmlformats.org/spreadsheetml/2006/main">
  <c r="I135" i="1" l="1"/>
  <c r="J120" i="1"/>
  <c r="I120" i="1"/>
  <c r="J113" i="1"/>
  <c r="I113" i="1"/>
  <c r="J94" i="1"/>
  <c r="J122" i="1" s="1"/>
  <c r="I94" i="1"/>
  <c r="J60" i="1"/>
  <c r="I60" i="1"/>
  <c r="J57" i="1"/>
  <c r="I57" i="1"/>
  <c r="J34" i="1"/>
  <c r="J36" i="1" s="1"/>
  <c r="H34" i="1"/>
  <c r="I62" i="1" l="1"/>
  <c r="J123" i="1"/>
  <c r="H36" i="1"/>
  <c r="E89" i="1"/>
  <c r="I122" i="1" l="1"/>
  <c r="I125" i="1" s="1"/>
  <c r="E135" i="1"/>
  <c r="F120" i="1"/>
  <c r="E120" i="1"/>
  <c r="F113" i="1"/>
  <c r="E113" i="1"/>
  <c r="F94" i="1"/>
  <c r="F122" i="1" s="1"/>
  <c r="E94" i="1"/>
  <c r="F60" i="1"/>
  <c r="E60" i="1"/>
  <c r="F57" i="1"/>
  <c r="E57" i="1"/>
  <c r="F34" i="1"/>
  <c r="F36" i="1" s="1"/>
  <c r="D34" i="1"/>
  <c r="E62" i="1" l="1"/>
  <c r="E122" i="1" s="1"/>
  <c r="E125" i="1" s="1"/>
  <c r="F123" i="1"/>
  <c r="D36" i="1"/>
  <c r="D141" i="3"/>
  <c r="E150" i="3"/>
  <c r="D150" i="3"/>
  <c r="E151" i="3"/>
  <c r="D163" i="3"/>
  <c r="D159" i="3"/>
  <c r="D165" i="3"/>
  <c r="E157" i="3"/>
  <c r="E158" i="3"/>
  <c r="D14" i="3"/>
  <c r="D28" i="3"/>
  <c r="F28" i="3"/>
  <c r="G28" i="3"/>
  <c r="D30" i="3"/>
  <c r="F30" i="3"/>
  <c r="G30" i="3"/>
  <c r="E50" i="3"/>
  <c r="E51" i="3"/>
  <c r="E52" i="3"/>
  <c r="E54" i="3"/>
  <c r="F54" i="3"/>
  <c r="G54" i="3"/>
  <c r="E57" i="3"/>
  <c r="F57" i="3"/>
  <c r="G57" i="3"/>
  <c r="E59" i="3"/>
  <c r="F59" i="3"/>
  <c r="G59" i="3"/>
  <c r="E73" i="3"/>
  <c r="E79" i="3"/>
  <c r="D168" i="3"/>
  <c r="D169" i="3"/>
  <c r="D170" i="3"/>
  <c r="D171" i="3"/>
  <c r="D172" i="3"/>
  <c r="E95" i="3"/>
  <c r="E96" i="3"/>
  <c r="F96" i="3"/>
  <c r="G96" i="3"/>
  <c r="E117" i="3"/>
  <c r="F117" i="3"/>
  <c r="G117" i="3"/>
  <c r="E123" i="3"/>
  <c r="F123" i="3"/>
  <c r="G123" i="3"/>
  <c r="E125" i="3"/>
  <c r="F125" i="3"/>
  <c r="G125" i="3"/>
  <c r="F126" i="3"/>
  <c r="E128" i="3"/>
  <c r="D144" i="3"/>
  <c r="D145" i="3"/>
  <c r="D154" i="3"/>
  <c r="G3" i="2"/>
  <c r="J3" i="2"/>
  <c r="G4" i="2"/>
  <c r="J4" i="2"/>
  <c r="G5" i="2"/>
  <c r="J5" i="2"/>
  <c r="G6" i="2"/>
  <c r="J6" i="2"/>
  <c r="G7" i="2"/>
  <c r="J7" i="2"/>
  <c r="G8" i="2"/>
  <c r="J8" i="2"/>
  <c r="G9" i="2"/>
  <c r="J9" i="2"/>
  <c r="G10" i="2"/>
  <c r="J10" i="2"/>
  <c r="G11" i="2"/>
  <c r="J11" i="2"/>
  <c r="G12" i="2"/>
  <c r="J12" i="2"/>
  <c r="G13" i="2"/>
  <c r="J13" i="2"/>
  <c r="G14" i="2"/>
  <c r="J14" i="2"/>
  <c r="G15" i="2"/>
  <c r="J15" i="2"/>
  <c r="C21" i="2"/>
  <c r="E21" i="2"/>
  <c r="J16" i="2"/>
  <c r="J17" i="2"/>
  <c r="H22" i="2"/>
  <c r="J22" i="2"/>
  <c r="H26" i="2"/>
</calcChain>
</file>

<file path=xl/sharedStrings.xml><?xml version="1.0" encoding="utf-8"?>
<sst xmlns="http://schemas.openxmlformats.org/spreadsheetml/2006/main" count="517" uniqueCount="328">
  <si>
    <t>Jefferson County Public Schools</t>
  </si>
  <si>
    <t>Charter Schools</t>
  </si>
  <si>
    <t>Lincoln Academy Charter School</t>
  </si>
  <si>
    <t>Account</t>
  </si>
  <si>
    <t>Number</t>
  </si>
  <si>
    <t>Description</t>
  </si>
  <si>
    <t>Estimated Revenue</t>
  </si>
  <si>
    <t>Budget</t>
  </si>
  <si>
    <t>Bond Transfers</t>
  </si>
  <si>
    <t>Prior Year Carry forward</t>
  </si>
  <si>
    <t>Commissions/Profits</t>
  </si>
  <si>
    <t>401300</t>
  </si>
  <si>
    <t>Vending Machines</t>
  </si>
  <si>
    <t>408000</t>
  </si>
  <si>
    <t>Resale</t>
  </si>
  <si>
    <t>409000</t>
  </si>
  <si>
    <t>Sales-Fund Raising</t>
  </si>
  <si>
    <t>Prop Tax-Mill Levy Override</t>
  </si>
  <si>
    <t>415000</t>
  </si>
  <si>
    <t>Earnings On Investments</t>
  </si>
  <si>
    <t>416000</t>
  </si>
  <si>
    <t>Proceeds Lease/Purchase</t>
  </si>
  <si>
    <t>419000</t>
  </si>
  <si>
    <t>Other Revenue</t>
  </si>
  <si>
    <t>433000</t>
  </si>
  <si>
    <t>State Revenue - Other</t>
  </si>
  <si>
    <t>Exceptional Children Revenue</t>
  </si>
  <si>
    <t>438000</t>
  </si>
  <si>
    <t>State ELPA Revenue</t>
  </si>
  <si>
    <t>450000</t>
  </si>
  <si>
    <t>Transfers PPR Funding ONLY</t>
  </si>
  <si>
    <t>451000</t>
  </si>
  <si>
    <t>Fees/Dues</t>
  </si>
  <si>
    <t>455000</t>
  </si>
  <si>
    <t>Tuition from Individuals</t>
  </si>
  <si>
    <t>456000</t>
  </si>
  <si>
    <t>Tuition-Extended Day Kdgn</t>
  </si>
  <si>
    <t>461000</t>
  </si>
  <si>
    <t>Building Rental</t>
  </si>
  <si>
    <t>474000</t>
  </si>
  <si>
    <t>Trans - Field Trips</t>
  </si>
  <si>
    <t>481000</t>
  </si>
  <si>
    <t>Concession Revenue</t>
  </si>
  <si>
    <t>482000</t>
  </si>
  <si>
    <t>Resale/Activity Revenue</t>
  </si>
  <si>
    <t>492000</t>
  </si>
  <si>
    <t>Textbook Fees</t>
  </si>
  <si>
    <t>498000</t>
  </si>
  <si>
    <t>Donations</t>
  </si>
  <si>
    <t>499000</t>
  </si>
  <si>
    <t>Miscellaneous Revenue</t>
  </si>
  <si>
    <t>State Intercept Bond Transfers</t>
  </si>
  <si>
    <t>Bond R &amp;R Payments</t>
  </si>
  <si>
    <t>Revenues</t>
  </si>
  <si>
    <t>Available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</si>
  <si>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</si>
  <si>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</si>
  <si>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</si>
  <si>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</si>
  <si>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</si>
  <si>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</si>
  <si>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</si>
  <si>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</si>
  <si>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</si>
  <si>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</si>
  <si>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</si>
  <si>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</si>
  <si>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Instructional Coach</t>
  </si>
  <si>
    <t>526500</t>
  </si>
  <si>
    <t>Administrator</t>
  </si>
  <si>
    <t>529200</t>
  </si>
  <si>
    <t>Occupational Therapist</t>
  </si>
  <si>
    <t>Charter 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</si>
  <si>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</si>
  <si>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</si>
  <si>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</si>
  <si>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</si>
  <si>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</si>
  <si>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</si>
  <si>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</si>
  <si>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</si>
  <si>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</si>
  <si>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</si>
  <si>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</si>
  <si>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</si>
  <si>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</si>
  <si>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</si>
  <si>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</si>
  <si>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</si>
  <si>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</si>
  <si>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</si>
  <si>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</si>
  <si>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</si>
  <si>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Salaries</t>
  </si>
  <si>
    <t>699000</t>
  </si>
  <si>
    <t>Employee Benefits</t>
  </si>
  <si>
    <t>Benefits</t>
  </si>
  <si>
    <t>Total Salaries and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</si>
  <si>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</si>
  <si>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</si>
  <si>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</si>
  <si>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</si>
  <si>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</si>
  <si>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</si>
  <si>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</si>
  <si>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</si>
  <si>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</si>
  <si>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</si>
  <si>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</si>
  <si>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</si>
  <si>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</si>
  <si>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</si>
  <si>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</si>
  <si>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</si>
  <si>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</si>
  <si>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</si>
  <si>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</si>
  <si>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</si>
  <si>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</si>
  <si>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</si>
  <si>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</si>
  <si>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</si>
  <si>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</si>
  <si>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</si>
  <si>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</si>
  <si>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</si>
  <si>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</si>
  <si>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</si>
  <si>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</si>
  <si>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</si>
  <si>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</si>
  <si>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</si>
  <si>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</si>
  <si>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</si>
  <si>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</si>
  <si>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</si>
  <si>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</si>
  <si>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</si>
  <si>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</si>
  <si>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</si>
  <si>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</si>
  <si>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</si>
  <si>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</si>
  <si>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</si>
  <si>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</si>
  <si>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</si>
  <si>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</si>
  <si>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</si>
  <si>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Promissory Note Principal</t>
  </si>
  <si>
    <t>781500</t>
  </si>
  <si>
    <t>Lease Purch-Other-Interest</t>
  </si>
  <si>
    <t>950000</t>
  </si>
  <si>
    <t>Transfers District Fees</t>
  </si>
  <si>
    <t>Purchased Services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</si>
  <si>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</si>
  <si>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</si>
  <si>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</si>
  <si>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</si>
  <si>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</si>
  <si>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</si>
  <si>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</si>
  <si>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</si>
  <si>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</si>
  <si>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</si>
  <si>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</si>
  <si>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</si>
  <si>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</si>
  <si>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</si>
  <si>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</si>
  <si>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</si>
  <si>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</si>
  <si>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</si>
  <si>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</si>
  <si>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</si>
  <si>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</si>
  <si>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</si>
  <si>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</si>
  <si>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</si>
  <si>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</si>
  <si>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</si>
  <si>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</si>
  <si>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</si>
  <si>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</si>
  <si>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</si>
  <si>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</si>
  <si>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</si>
  <si>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</si>
  <si>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</si>
  <si>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Materials and Supplies</t>
  </si>
  <si>
    <t>Appliance/Comm Equip</t>
  </si>
  <si>
    <t>929000</t>
  </si>
  <si>
    <t>Athletic Equipment</t>
  </si>
  <si>
    <t>Building Improvements</t>
  </si>
  <si>
    <t>Building Improvements Bond Project Fund</t>
  </si>
  <si>
    <t>931000</t>
  </si>
  <si>
    <t>Site Acquisition</t>
  </si>
  <si>
    <t>Capital Outlay</t>
  </si>
  <si>
    <t>Total Expenditures</t>
  </si>
  <si>
    <t xml:space="preserve"> BUILDING FUND</t>
  </si>
  <si>
    <t>NET PROFIT/(LOSS)</t>
  </si>
  <si>
    <t>BUILDING FUND SUMMARY</t>
  </si>
  <si>
    <t>14-15</t>
  </si>
  <si>
    <t>con</t>
  </si>
  <si>
    <t>sp/elt</t>
  </si>
  <si>
    <t>test</t>
  </si>
  <si>
    <t>ft</t>
  </si>
  <si>
    <t>full day</t>
  </si>
  <si>
    <t>1/2 day</t>
  </si>
  <si>
    <t>F/R &amp; NON PAY</t>
  </si>
  <si>
    <t>odls</t>
  </si>
  <si>
    <t>ODLS</t>
  </si>
  <si>
    <t>LESS 25%</t>
  </si>
  <si>
    <t>fillday tuition</t>
  </si>
  <si>
    <t>PK BUDGET LAST YEARS NUMBER LESS ONE 3 DAY AND TWO 4 DAY</t>
  </si>
  <si>
    <t>13-14 BUDGET  Board 04/14/14</t>
  </si>
  <si>
    <t xml:space="preserve">BOARD APPROPRIATION </t>
  </si>
  <si>
    <t>$800,000 PROJECT FUND</t>
  </si>
  <si>
    <t>440600</t>
  </si>
  <si>
    <t>Federal/State Reimb Food Svc</t>
  </si>
  <si>
    <t>Transfers District Funding</t>
  </si>
  <si>
    <t>451500</t>
  </si>
  <si>
    <t>Student Fees-Registration</t>
  </si>
  <si>
    <t>521000</t>
  </si>
  <si>
    <t>Dean</t>
  </si>
  <si>
    <t>522100</t>
  </si>
  <si>
    <t>Counselor</t>
  </si>
  <si>
    <t>Move Money Carried from 12-13</t>
  </si>
  <si>
    <t>703000</t>
  </si>
  <si>
    <t>Awards And Banquets</t>
  </si>
  <si>
    <t>704000</t>
  </si>
  <si>
    <t>Orientation-Inserv-Workshops</t>
  </si>
  <si>
    <t>717000</t>
  </si>
  <si>
    <t>Athletic Trainers</t>
  </si>
  <si>
    <t>729000</t>
  </si>
  <si>
    <t>Contract Labor</t>
  </si>
  <si>
    <t>735000</t>
  </si>
  <si>
    <t>Bank Fees &amp; Other Expense</t>
  </si>
  <si>
    <t>736000</t>
  </si>
  <si>
    <t>Bad Debt Expense</t>
  </si>
  <si>
    <t>760000</t>
  </si>
  <si>
    <t>Telephone/Pagers/Modems</t>
  </si>
  <si>
    <t>803000</t>
  </si>
  <si>
    <t>Subscriptions/Books</t>
  </si>
  <si>
    <t>880000</t>
  </si>
  <si>
    <t>Purchased Food</t>
  </si>
  <si>
    <t>Jefferson County School District, R-1</t>
  </si>
  <si>
    <t>Calculation of Per Pupil Revenue /Summary of District Service Expenses</t>
  </si>
  <si>
    <t>BUDGETED PPR 13-14</t>
  </si>
  <si>
    <t>Lincoln</t>
  </si>
  <si>
    <t>Academy</t>
  </si>
  <si>
    <t>Per Pupil Revenue</t>
  </si>
  <si>
    <t xml:space="preserve">One-day Count </t>
  </si>
  <si>
    <t xml:space="preserve">Annual Pupil Funding </t>
  </si>
  <si>
    <t xml:space="preserve"> </t>
  </si>
  <si>
    <t>Capital Reserve Mandatory Transfer</t>
  </si>
  <si>
    <t>Insurance Reserve Mandatory Transfer</t>
  </si>
  <si>
    <t>District Services  (Annually)</t>
  </si>
  <si>
    <t xml:space="preserve">TOTAL REVENUE </t>
  </si>
  <si>
    <t>ACCT 450000</t>
  </si>
  <si>
    <t>MILL LEVY OVERRIDE FUNDS $247</t>
  </si>
  <si>
    <t>Official CDE FTE Count Number</t>
  </si>
  <si>
    <t>FTE from CDE Student Data Report Add'l .08 FDK</t>
  </si>
  <si>
    <t>Adjusted Count</t>
  </si>
  <si>
    <t>ECEA Per Pupil Revenue</t>
  </si>
  <si>
    <t>Exceptional Children One-day Count  DEC 2012</t>
  </si>
  <si>
    <t>Annual ECEA Funding</t>
  </si>
  <si>
    <t>ECEA Per Pupil Revenue, Tier B</t>
  </si>
  <si>
    <t>Tier B DEC 2012</t>
  </si>
  <si>
    <t>Annual Tier B Funding</t>
  </si>
  <si>
    <t>Total Annual ECEA Funding</t>
  </si>
  <si>
    <t>Administration Services 5%  of PPR</t>
  </si>
  <si>
    <t>Insurance Reserve $86.76 per student</t>
  </si>
  <si>
    <t>Special Education Programs $370 per student</t>
  </si>
  <si>
    <t>English as a Second Language $115 per student</t>
  </si>
  <si>
    <t xml:space="preserve"> Total District Services </t>
  </si>
  <si>
    <t>ACCT 950000</t>
  </si>
  <si>
    <t>15-16</t>
  </si>
  <si>
    <t>CSDC LOAN PRINCIPAL</t>
  </si>
  <si>
    <t>CSDC LOAN INTEREST</t>
  </si>
  <si>
    <t>Capital Lease Proceeds</t>
  </si>
  <si>
    <t>Clinic Aides</t>
  </si>
  <si>
    <t>Building Improvements Modular Project</t>
  </si>
  <si>
    <t>Budget for 17-18</t>
  </si>
  <si>
    <t xml:space="preserve">17-18 WORKING BUDGET BOARD MAY 8, 2017 </t>
  </si>
  <si>
    <t>Ticket Sales</t>
  </si>
  <si>
    <t>17-18 WORKING BUDGET REVISIONS NOV 2017</t>
  </si>
  <si>
    <t>781001</t>
  </si>
  <si>
    <t>CSDC LOAN PRINCIPAL Prepayment</t>
  </si>
  <si>
    <t>Adminstration</t>
  </si>
  <si>
    <t>512100-513100</t>
  </si>
  <si>
    <t>MOVED FROM FROM 419000 OTHER</t>
  </si>
  <si>
    <t xml:space="preserve">REVISED ESTIMATES </t>
  </si>
  <si>
    <t xml:space="preserve">REVISED ESTIMATES  MATCHES EXP ACCT 806000 </t>
  </si>
  <si>
    <t>ONE DAY PRJCTN 683.5 * $1404.09</t>
  </si>
  <si>
    <t>INTEREST EARNING ON BOND</t>
  </si>
  <si>
    <t>MOVED 18000 0TO 401000 COMISSIONS</t>
  </si>
  <si>
    <t>ONE DAY PRJCTN 690.14 * $254.12</t>
  </si>
  <si>
    <t>ACTUALS</t>
  </si>
  <si>
    <t>ONE DAY PRJCTN 690.14 * $7487.05</t>
  </si>
  <si>
    <t>REVISED ESTIMATES</t>
  </si>
  <si>
    <t xml:space="preserve">REVISED ESTIMATES USED 5100 SALARIES </t>
  </si>
  <si>
    <t>REVISED ESTIMATES OFF SET UNDER 713000/715000</t>
  </si>
  <si>
    <t>REVISED ADMN BUDGET</t>
  </si>
  <si>
    <t xml:space="preserve">RAISED FOR LEAVES 11300 LOSS TITLE II 6000 AND PK </t>
  </si>
  <si>
    <t>CHANGE IN BENEFIT ALLOCATIONS</t>
  </si>
  <si>
    <t>CHANGE IN BENEFIT ALLOCATION/LEAVES</t>
  </si>
  <si>
    <t>REVISED BASED ON ACTUALS (LEAVES)</t>
  </si>
  <si>
    <t>REVISED TO ACTUALS</t>
  </si>
  <si>
    <t>BASED ON ACTUALS ADDED 3000 PK</t>
  </si>
  <si>
    <t>CHANGE IN BENEFIT ALLOCATION</t>
  </si>
  <si>
    <t>BASED ON ACTUALS AND BENEFIT ALLOCATIONS</t>
  </si>
  <si>
    <t>BENEFIT ALLOCATION CHANGE 22000 WAS SALARY BEFORE</t>
  </si>
  <si>
    <t>REVISED ESTIMATES RAISED REV 474000</t>
  </si>
  <si>
    <t>REALLOCATED $2000 FROM 731000</t>
  </si>
  <si>
    <t>REALLOCATED $2000 TO 745000 &amp; 10,000 TO 840000</t>
  </si>
  <si>
    <t xml:space="preserve">REALLOCATED $6629 FROM 747000 &amp; $4750 FROM 823000 PLUS AN INCREASE OF 4000 BASED ON ACTUAL COSTS </t>
  </si>
  <si>
    <t>REALLOCATED $2000 TO 765000</t>
  </si>
  <si>
    <t>MOVE ENTIRE BUDGET TO 745500</t>
  </si>
  <si>
    <t>MOVED $2000 FROM 746000</t>
  </si>
  <si>
    <t>RAISED BASED ON ACTUALS</t>
  </si>
  <si>
    <t>REVISED PRIN/INT AFTER JUNE2017 PREPAY</t>
  </si>
  <si>
    <t>ONE DAY COUNT PRJCTN &amp; CORRECTION OF 5 YEAR PLAN ERROR</t>
  </si>
  <si>
    <t>REALLOCATED 8950 TO 820001 , 9000 TO 822000 RAISED FOR YB REVENUE</t>
  </si>
  <si>
    <t>MOVED 8950 FROM 820000</t>
  </si>
  <si>
    <t>MOVED 9000 FROM 820000</t>
  </si>
  <si>
    <t>MOVED 4750 TO 45500</t>
  </si>
  <si>
    <t>MOVE 10000 FROM 731000</t>
  </si>
  <si>
    <t>RAISED BUDGET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</si>
</sst>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_);[Red]\(0\)"/>
    <numFmt numFmtId="166" formatCode="0_);\(0\)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i/>
      <u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sz val="10"/>
      <name val="Arial"/>
      <family val="2"/>
    </font>
    <font>
      <i/>
      <sz val="8"/>
      <name val="Arial"/>
      <family val="2"/>
    </font>
    <font>
      <sz val="10"/>
      <color rgb="FF00B0F0"/>
      <name val="Arial"/>
      <family val="2"/>
    </font>
    <font>
      <sz val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23" fillId="0" borderId="0" applyFill="0" applyBorder="0" applyAlignment="0" applyProtection="0"/>
    <xf numFmtId="0" fontId="1" fillId="0" borderId="0"/>
    <xf numFmtId="0" fontId="11" fillId="0" borderId="0"/>
    <xf numFmtId="44" fontId="11" fillId="0" borderId="0" applyFont="0" applyFill="0" applyBorder="0" applyAlignment="0" applyProtection="0"/>
  </cellStyleXfs>
  <cellXfs count="233">
    <xf numFmtId="0" fontId="0" fillId="0" borderId="0" xfId="0"/>
    <xf numFmtId="43" fontId="1" fillId="0" borderId="0" xfId="1" applyFont="1" applyAlignment="1">
      <alignment horizontal="center"/>
    </xf>
    <xf numFmtId="43" fontId="1" fillId="0" borderId="0" xfId="1" applyFont="1"/>
    <xf numFmtId="43" fontId="2" fillId="2" borderId="0" xfId="1" quotePrefix="1" applyFont="1" applyFill="1" applyAlignment="1">
      <alignment horizontal="left"/>
    </xf>
    <xf numFmtId="43" fontId="2" fillId="2" borderId="0" xfId="1" applyFont="1" applyFill="1" applyAlignment="1">
      <alignment horizontal="left"/>
    </xf>
    <xf numFmtId="43" fontId="1" fillId="2" borderId="0" xfId="1" applyFont="1" applyFill="1" applyAlignment="1">
      <alignment horizontal="center"/>
    </xf>
    <xf numFmtId="43" fontId="3" fillId="2" borderId="0" xfId="1" applyFont="1" applyFill="1" applyAlignment="1">
      <alignment horizontal="left"/>
    </xf>
    <xf numFmtId="43" fontId="1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43" fontId="1" fillId="2" borderId="0" xfId="1" applyFont="1" applyFill="1"/>
    <xf numFmtId="43" fontId="2" fillId="3" borderId="0" xfId="1" applyFont="1" applyFill="1" applyAlignment="1">
      <alignment horizontal="center" wrapText="1"/>
    </xf>
    <xf numFmtId="43" fontId="1" fillId="3" borderId="0" xfId="1" applyFont="1" applyFill="1" applyAlignment="1">
      <alignment horizontal="center" wrapText="1"/>
    </xf>
    <xf numFmtId="43" fontId="2" fillId="3" borderId="0" xfId="1" applyFont="1" applyFill="1" applyAlignment="1">
      <alignment horizontal="left" wrapText="1"/>
    </xf>
    <xf numFmtId="43" fontId="2" fillId="0" borderId="0" xfId="1" applyFont="1"/>
    <xf numFmtId="43" fontId="1" fillId="0" borderId="0" xfId="1" applyFont="1" applyFill="1" applyAlignment="1">
      <alignment horizontal="center"/>
    </xf>
    <xf numFmtId="43" fontId="1" fillId="0" borderId="0" xfId="1" applyFont="1" applyFill="1"/>
    <xf numFmtId="43" fontId="1" fillId="0" borderId="0" xfId="1" applyFont="1" applyFill="1" applyAlignment="1">
      <alignment wrapText="1"/>
    </xf>
    <xf numFmtId="43" fontId="2" fillId="0" borderId="0" xfId="1" applyFont="1" applyFill="1"/>
    <xf numFmtId="0" fontId="1" fillId="0" borderId="0" xfId="1" applyNumberFormat="1" applyFont="1" applyAlignment="1">
      <alignment horizontal="center"/>
    </xf>
    <xf numFmtId="43" fontId="2" fillId="3" borderId="0" xfId="1" applyNumberFormat="1" applyFont="1" applyFill="1" applyAlignment="1">
      <alignment horizontal="center" wrapText="1"/>
    </xf>
    <xf numFmtId="43" fontId="1" fillId="0" borderId="0" xfId="1" applyNumberFormat="1" applyFont="1"/>
    <xf numFmtId="43" fontId="1" fillId="0" borderId="1" xfId="1" applyNumberFormat="1" applyFont="1" applyFill="1" applyBorder="1"/>
    <xf numFmtId="43" fontId="1" fillId="0" borderId="1" xfId="1" applyFont="1" applyFill="1" applyBorder="1"/>
    <xf numFmtId="43" fontId="1" fillId="0" borderId="0" xfId="1" applyNumberFormat="1" applyFont="1" applyFill="1" applyBorder="1"/>
    <xf numFmtId="43" fontId="1" fillId="0" borderId="0" xfId="1" applyFont="1" applyFill="1" applyBorder="1"/>
    <xf numFmtId="43" fontId="11" fillId="0" borderId="0" xfId="1" applyNumberFormat="1" applyFont="1" applyFill="1"/>
    <xf numFmtId="4" fontId="11" fillId="0" borderId="0" xfId="1" applyNumberFormat="1" applyFont="1" applyFill="1"/>
    <xf numFmtId="43" fontId="1" fillId="0" borderId="0" xfId="1" applyNumberFormat="1" applyFont="1" applyFill="1"/>
    <xf numFmtId="4" fontId="1" fillId="0" borderId="0" xfId="1" applyNumberFormat="1" applyFont="1" applyFill="1"/>
    <xf numFmtId="43" fontId="1" fillId="0" borderId="2" xfId="1" applyNumberFormat="1" applyFont="1" applyFill="1" applyBorder="1"/>
    <xf numFmtId="43" fontId="1" fillId="0" borderId="2" xfId="1" applyFont="1" applyFill="1" applyBorder="1"/>
    <xf numFmtId="43" fontId="5" fillId="6" borderId="0" xfId="1" applyFont="1" applyFill="1"/>
    <xf numFmtId="43" fontId="5" fillId="4" borderId="0" xfId="1" applyFont="1" applyFill="1" applyAlignment="1"/>
    <xf numFmtId="43" fontId="13" fillId="0" borderId="0" xfId="1" applyNumberFormat="1" applyFont="1" applyFill="1"/>
    <xf numFmtId="4" fontId="13" fillId="0" borderId="0" xfId="1" applyNumberFormat="1" applyFont="1" applyFill="1"/>
    <xf numFmtId="43" fontId="13" fillId="0" borderId="0" xfId="1" applyFont="1" applyFill="1"/>
    <xf numFmtId="0" fontId="0" fillId="0" borderId="0" xfId="0" applyFill="1"/>
    <xf numFmtId="0" fontId="13" fillId="0" borderId="0" xfId="0" applyFont="1" applyFill="1"/>
    <xf numFmtId="40" fontId="9" fillId="0" borderId="3" xfId="0" applyNumberFormat="1" applyFont="1" applyBorder="1" applyAlignment="1">
      <alignment horizontal="center"/>
    </xf>
    <xf numFmtId="40" fontId="9" fillId="0" borderId="4" xfId="0" applyNumberFormat="1" applyFont="1" applyBorder="1" applyAlignment="1">
      <alignment horizontal="center"/>
    </xf>
    <xf numFmtId="165" fontId="9" fillId="5" borderId="5" xfId="0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right"/>
    </xf>
    <xf numFmtId="40" fontId="7" fillId="0" borderId="0" xfId="1" applyNumberFormat="1" applyFont="1" applyFill="1" applyBorder="1"/>
    <xf numFmtId="40" fontId="8" fillId="0" borderId="0" xfId="0" applyNumberFormat="1" applyFont="1" applyAlignment="1">
      <alignment horizontal="center"/>
    </xf>
    <xf numFmtId="40" fontId="7" fillId="0" borderId="0" xfId="0" applyNumberFormat="1" applyFont="1" applyFill="1" applyBorder="1" applyAlignment="1">
      <alignment horizontal="right"/>
    </xf>
    <xf numFmtId="40" fontId="9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 applyAlignment="1">
      <alignment horizontal="right"/>
    </xf>
    <xf numFmtId="40" fontId="9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40" fontId="7" fillId="0" borderId="0" xfId="0" applyNumberFormat="1" applyFont="1" applyFill="1" applyBorder="1"/>
    <xf numFmtId="40" fontId="6" fillId="7" borderId="6" xfId="0" applyNumberFormat="1" applyFont="1" applyFill="1" applyBorder="1" applyAlignment="1">
      <alignment horizontal="right"/>
    </xf>
    <xf numFmtId="0" fontId="0" fillId="0" borderId="0" xfId="0" applyBorder="1" applyAlignment="1"/>
    <xf numFmtId="0" fontId="0" fillId="0" borderId="7" xfId="0" applyBorder="1"/>
    <xf numFmtId="0" fontId="0" fillId="0" borderId="8" xfId="0" applyBorder="1"/>
    <xf numFmtId="43" fontId="1" fillId="0" borderId="0" xfId="1" applyFont="1" applyBorder="1"/>
    <xf numFmtId="0" fontId="0" fillId="0" borderId="0" xfId="0" applyBorder="1"/>
    <xf numFmtId="40" fontId="7" fillId="0" borderId="9" xfId="0" applyNumberFormat="1" applyFont="1" applyBorder="1"/>
    <xf numFmtId="40" fontId="7" fillId="0" borderId="9" xfId="0" applyNumberFormat="1" applyFont="1" applyFill="1" applyBorder="1"/>
    <xf numFmtId="0" fontId="0" fillId="0" borderId="0" xfId="0" applyBorder="1" applyAlignment="1">
      <alignment horizontal="center"/>
    </xf>
    <xf numFmtId="0" fontId="12" fillId="0" borderId="10" xfId="0" applyFont="1" applyBorder="1" applyAlignment="1">
      <alignment horizontal="center"/>
    </xf>
    <xf numFmtId="40" fontId="0" fillId="8" borderId="10" xfId="0" applyNumberFormat="1" applyFont="1" applyFill="1" applyBorder="1" applyAlignment="1"/>
    <xf numFmtId="40" fontId="0" fillId="8" borderId="11" xfId="0" applyNumberFormat="1" applyFont="1" applyFill="1" applyBorder="1" applyAlignment="1"/>
    <xf numFmtId="40" fontId="6" fillId="0" borderId="12" xfId="0" applyNumberFormat="1" applyFont="1" applyBorder="1"/>
    <xf numFmtId="43" fontId="1" fillId="0" borderId="13" xfId="1" applyFont="1" applyBorder="1"/>
    <xf numFmtId="40" fontId="7" fillId="0" borderId="13" xfId="0" applyNumberFormat="1" applyFont="1" applyBorder="1"/>
    <xf numFmtId="0" fontId="0" fillId="0" borderId="13" xfId="0" applyBorder="1"/>
    <xf numFmtId="40" fontId="8" fillId="0" borderId="9" xfId="0" applyNumberFormat="1" applyFont="1" applyBorder="1"/>
    <xf numFmtId="40" fontId="7" fillId="0" borderId="0" xfId="0" applyNumberFormat="1" applyFont="1" applyBorder="1"/>
    <xf numFmtId="40" fontId="9" fillId="0" borderId="9" xfId="0" applyNumberFormat="1" applyFont="1" applyBorder="1"/>
    <xf numFmtId="165" fontId="9" fillId="0" borderId="9" xfId="0" applyNumberFormat="1" applyFont="1" applyFill="1" applyBorder="1"/>
    <xf numFmtId="40" fontId="9" fillId="0" borderId="9" xfId="0" applyNumberFormat="1" applyFont="1" applyFill="1" applyBorder="1"/>
    <xf numFmtId="40" fontId="10" fillId="0" borderId="9" xfId="0" applyNumberFormat="1" applyFont="1" applyBorder="1"/>
    <xf numFmtId="40" fontId="8" fillId="0" borderId="9" xfId="0" applyNumberFormat="1" applyFont="1" applyBorder="1" applyAlignment="1">
      <alignment horizontal="center"/>
    </xf>
    <xf numFmtId="40" fontId="7" fillId="0" borderId="14" xfId="0" applyNumberFormat="1" applyFont="1" applyBorder="1"/>
    <xf numFmtId="40" fontId="7" fillId="0" borderId="15" xfId="0" applyNumberFormat="1" applyFont="1" applyFill="1" applyBorder="1" applyAlignment="1">
      <alignment horizontal="right"/>
    </xf>
    <xf numFmtId="40" fontId="7" fillId="0" borderId="16" xfId="0" applyNumberFormat="1" applyFont="1" applyBorder="1" applyAlignment="1">
      <alignment horizontal="right"/>
    </xf>
    <xf numFmtId="40" fontId="9" fillId="0" borderId="9" xfId="1" applyNumberFormat="1" applyFont="1" applyFill="1" applyBorder="1" applyAlignment="1">
      <alignment horizontal="right"/>
    </xf>
    <xf numFmtId="40" fontId="7" fillId="8" borderId="16" xfId="0" applyNumberFormat="1" applyFont="1" applyFill="1" applyBorder="1" applyAlignment="1">
      <alignment horizontal="right"/>
    </xf>
    <xf numFmtId="40" fontId="7" fillId="0" borderId="9" xfId="0" applyNumberFormat="1" applyFont="1" applyBorder="1" applyAlignment="1">
      <alignment horizontal="right"/>
    </xf>
    <xf numFmtId="40" fontId="7" fillId="8" borderId="9" xfId="0" applyNumberFormat="1" applyFont="1" applyFill="1" applyBorder="1" applyAlignment="1">
      <alignment horizontal="right"/>
    </xf>
    <xf numFmtId="40" fontId="7" fillId="0" borderId="9" xfId="1" applyNumberFormat="1" applyFont="1" applyFill="1" applyBorder="1"/>
    <xf numFmtId="40" fontId="7" fillId="0" borderId="16" xfId="0" applyNumberFormat="1" applyFont="1" applyBorder="1"/>
    <xf numFmtId="40" fontId="7" fillId="8" borderId="9" xfId="0" applyNumberFormat="1" applyFont="1" applyFill="1" applyBorder="1"/>
    <xf numFmtId="43" fontId="13" fillId="0" borderId="0" xfId="1" applyNumberFormat="1" applyFont="1" applyFill="1" applyBorder="1"/>
    <xf numFmtId="4" fontId="13" fillId="0" borderId="0" xfId="1" applyNumberFormat="1" applyFont="1" applyFill="1" applyBorder="1" applyAlignment="1"/>
    <xf numFmtId="6" fontId="1" fillId="3" borderId="0" xfId="1" applyNumberFormat="1" applyFont="1" applyFill="1" applyAlignment="1">
      <alignment horizontal="center" wrapText="1"/>
    </xf>
    <xf numFmtId="0" fontId="14" fillId="0" borderId="3" xfId="0" applyFont="1" applyBorder="1" applyAlignment="1">
      <alignment horizontal="center" shrinkToFit="1"/>
    </xf>
    <xf numFmtId="0" fontId="0" fillId="8" borderId="10" xfId="0" applyFont="1" applyFill="1" applyBorder="1" applyAlignment="1"/>
    <xf numFmtId="40" fontId="14" fillId="0" borderId="17" xfId="0" applyNumberFormat="1" applyFont="1" applyBorder="1" applyAlignment="1"/>
    <xf numFmtId="0" fontId="15" fillId="0" borderId="0" xfId="0" applyFont="1" applyBorder="1" applyAlignment="1">
      <alignment shrinkToFit="1"/>
    </xf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18" xfId="0" applyBorder="1"/>
    <xf numFmtId="0" fontId="0" fillId="0" borderId="19" xfId="0" applyBorder="1"/>
    <xf numFmtId="0" fontId="14" fillId="7" borderId="20" xfId="0" applyFont="1" applyFill="1" applyBorder="1"/>
    <xf numFmtId="0" fontId="14" fillId="0" borderId="0" xfId="0" applyFont="1" applyFill="1" applyBorder="1"/>
    <xf numFmtId="43" fontId="13" fillId="0" borderId="0" xfId="0" applyNumberFormat="1" applyFont="1" applyFill="1"/>
    <xf numFmtId="0" fontId="0" fillId="0" borderId="21" xfId="0" applyBorder="1"/>
    <xf numFmtId="0" fontId="12" fillId="0" borderId="0" xfId="0" applyFont="1"/>
    <xf numFmtId="43" fontId="5" fillId="0" borderId="0" xfId="1" applyFont="1" applyFill="1" applyAlignment="1"/>
    <xf numFmtId="4" fontId="1" fillId="0" borderId="0" xfId="1" applyNumberFormat="1" applyFont="1" applyFill="1" applyBorder="1"/>
    <xf numFmtId="0" fontId="14" fillId="0" borderId="0" xfId="0" applyFont="1" applyBorder="1" applyAlignment="1">
      <alignment horizontal="center" shrinkToFit="1"/>
    </xf>
    <xf numFmtId="0" fontId="12" fillId="0" borderId="0" xfId="0" applyFont="1" applyBorder="1" applyAlignment="1">
      <alignment horizontal="center"/>
    </xf>
    <xf numFmtId="40" fontId="14" fillId="0" borderId="0" xfId="0" applyNumberFormat="1" applyFont="1" applyBorder="1" applyAlignment="1"/>
    <xf numFmtId="4" fontId="13" fillId="0" borderId="21" xfId="1" applyNumberFormat="1" applyFont="1" applyFill="1" applyBorder="1"/>
    <xf numFmtId="43" fontId="13" fillId="0" borderId="21" xfId="1" applyFont="1" applyFill="1" applyBorder="1"/>
    <xf numFmtId="43" fontId="1" fillId="0" borderId="21" xfId="1" applyFont="1" applyFill="1" applyBorder="1"/>
    <xf numFmtId="4" fontId="13" fillId="0" borderId="0" xfId="0" applyNumberFormat="1" applyFont="1" applyFill="1" applyBorder="1" applyAlignment="1"/>
    <xf numFmtId="4" fontId="1" fillId="0" borderId="21" xfId="1" applyNumberFormat="1" applyFont="1" applyFill="1" applyBorder="1"/>
    <xf numFmtId="4" fontId="11" fillId="0" borderId="21" xfId="1" applyNumberFormat="1" applyFont="1" applyFill="1" applyBorder="1"/>
    <xf numFmtId="43" fontId="1" fillId="9" borderId="0" xfId="1" applyNumberFormat="1" applyFont="1" applyFill="1"/>
    <xf numFmtId="166" fontId="1" fillId="0" borderId="0" xfId="1" applyNumberFormat="1" applyFont="1" applyFill="1" applyAlignment="1">
      <alignment horizontal="center"/>
    </xf>
    <xf numFmtId="0" fontId="13" fillId="0" borderId="21" xfId="0" applyFont="1" applyFill="1" applyBorder="1"/>
    <xf numFmtId="4" fontId="1" fillId="10" borderId="0" xfId="1" applyNumberFormat="1" applyFont="1" applyFill="1"/>
    <xf numFmtId="4" fontId="13" fillId="0" borderId="0" xfId="0" applyNumberFormat="1" applyFont="1" applyFill="1"/>
    <xf numFmtId="4" fontId="1" fillId="11" borderId="0" xfId="1" applyNumberFormat="1" applyFont="1" applyFill="1"/>
    <xf numFmtId="166" fontId="1" fillId="0" borderId="0" xfId="1" applyNumberFormat="1" applyFont="1" applyAlignment="1">
      <alignment horizontal="center"/>
    </xf>
    <xf numFmtId="4" fontId="13" fillId="11" borderId="0" xfId="1" applyNumberFormat="1" applyFont="1" applyFill="1"/>
    <xf numFmtId="4" fontId="13" fillId="10" borderId="0" xfId="1" applyNumberFormat="1" applyFont="1" applyFill="1"/>
    <xf numFmtId="40" fontId="0" fillId="8" borderId="0" xfId="0" applyNumberFormat="1" applyFont="1" applyFill="1" applyBorder="1" applyAlignment="1"/>
    <xf numFmtId="0" fontId="0" fillId="8" borderId="0" xfId="0" applyFont="1" applyFill="1" applyBorder="1" applyAlignment="1"/>
    <xf numFmtId="39" fontId="1" fillId="0" borderId="0" xfId="1" applyNumberFormat="1" applyFont="1"/>
    <xf numFmtId="9" fontId="0" fillId="0" borderId="0" xfId="0" applyNumberFormat="1"/>
    <xf numFmtId="40" fontId="7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/>
    <xf numFmtId="40" fontId="6" fillId="7" borderId="0" xfId="0" applyNumberFormat="1" applyFont="1" applyFill="1" applyBorder="1" applyAlignment="1">
      <alignment horizontal="right"/>
    </xf>
    <xf numFmtId="8" fontId="9" fillId="0" borderId="0" xfId="0" applyNumberFormat="1" applyFont="1" applyFill="1" applyBorder="1" applyAlignment="1">
      <alignment horizontal="center"/>
    </xf>
    <xf numFmtId="40" fontId="8" fillId="0" borderId="0" xfId="0" applyNumberFormat="1" applyFont="1" applyFill="1" applyBorder="1" applyAlignment="1">
      <alignment horizontal="center"/>
    </xf>
    <xf numFmtId="43" fontId="1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left" wrapText="1"/>
    </xf>
    <xf numFmtId="0" fontId="1" fillId="0" borderId="0" xfId="0" applyFont="1" applyFill="1"/>
    <xf numFmtId="43" fontId="1" fillId="0" borderId="0" xfId="1" applyFont="1" applyBorder="1" applyAlignment="1">
      <alignment horizontal="center"/>
    </xf>
    <xf numFmtId="40" fontId="9" fillId="0" borderId="0" xfId="0" applyNumberFormat="1" applyFont="1" applyBorder="1"/>
    <xf numFmtId="165" fontId="9" fillId="0" borderId="0" xfId="0" applyNumberFormat="1" applyFont="1" applyFill="1" applyBorder="1"/>
    <xf numFmtId="40" fontId="10" fillId="0" borderId="0" xfId="0" applyNumberFormat="1" applyFont="1" applyBorder="1"/>
    <xf numFmtId="40" fontId="8" fillId="0" borderId="0" xfId="0" applyNumberFormat="1" applyFont="1" applyBorder="1" applyAlignment="1">
      <alignment horizontal="center"/>
    </xf>
    <xf numFmtId="0" fontId="1" fillId="0" borderId="0" xfId="1" applyNumberFormat="1" applyFont="1" applyFill="1" applyAlignment="1">
      <alignment horizontal="center"/>
    </xf>
    <xf numFmtId="4" fontId="2" fillId="2" borderId="0" xfId="1" applyNumberFormat="1" applyFont="1" applyFill="1" applyAlignment="1">
      <alignment horizontal="left"/>
    </xf>
    <xf numFmtId="4" fontId="5" fillId="2" borderId="0" xfId="1" applyNumberFormat="1" applyFont="1" applyFill="1" applyAlignment="1">
      <alignment horizontal="center"/>
    </xf>
    <xf numFmtId="43" fontId="5" fillId="2" borderId="0" xfId="1" applyNumberFormat="1" applyFont="1" applyFill="1" applyAlignment="1">
      <alignment horizontal="center"/>
    </xf>
    <xf numFmtId="2" fontId="16" fillId="0" borderId="0" xfId="0" applyNumberFormat="1" applyFont="1"/>
    <xf numFmtId="0" fontId="16" fillId="0" borderId="0" xfId="0" applyFont="1"/>
    <xf numFmtId="4" fontId="2" fillId="2" borderId="0" xfId="1" applyNumberFormat="1" applyFont="1" applyFill="1" applyAlignment="1"/>
    <xf numFmtId="0" fontId="16" fillId="0" borderId="0" xfId="0" applyFont="1" applyFill="1"/>
    <xf numFmtId="0" fontId="1" fillId="0" borderId="0" xfId="0" applyFont="1"/>
    <xf numFmtId="4" fontId="1" fillId="0" borderId="0" xfId="1" applyNumberFormat="1" applyFont="1" applyFill="1" applyBorder="1" applyAlignment="1"/>
    <xf numFmtId="4" fontId="16" fillId="0" borderId="0" xfId="1" applyNumberFormat="1" applyFont="1" applyFill="1"/>
    <xf numFmtId="0" fontId="16" fillId="0" borderId="0" xfId="0" applyFont="1" applyFill="1" applyBorder="1"/>
    <xf numFmtId="0" fontId="16" fillId="0" borderId="0" xfId="0" applyFont="1" applyBorder="1"/>
    <xf numFmtId="0" fontId="18" fillId="0" borderId="0" xfId="0" applyFont="1" applyFill="1" applyBorder="1" applyAlignment="1">
      <alignment horizontal="center" shrinkToFit="1"/>
    </xf>
    <xf numFmtId="0" fontId="19" fillId="0" borderId="0" xfId="0" applyFont="1" applyFill="1" applyBorder="1" applyAlignment="1">
      <alignment horizontal="center"/>
    </xf>
    <xf numFmtId="40" fontId="16" fillId="0" borderId="0" xfId="0" applyNumberFormat="1" applyFont="1" applyFill="1" applyBorder="1" applyAlignment="1"/>
    <xf numFmtId="0" fontId="16" fillId="0" borderId="0" xfId="0" applyFont="1" applyFill="1" applyBorder="1" applyAlignment="1"/>
    <xf numFmtId="40" fontId="18" fillId="0" borderId="0" xfId="0" applyNumberFormat="1" applyFont="1" applyFill="1" applyBorder="1" applyAlignment="1"/>
    <xf numFmtId="0" fontId="18" fillId="0" borderId="0" xfId="0" applyFont="1" applyFill="1" applyBorder="1"/>
    <xf numFmtId="43" fontId="2" fillId="12" borderId="9" xfId="1" applyNumberFormat="1" applyFont="1" applyFill="1" applyBorder="1" applyAlignment="1">
      <alignment horizontal="center" wrapText="1"/>
    </xf>
    <xf numFmtId="43" fontId="1" fillId="0" borderId="9" xfId="1" applyNumberFormat="1" applyFont="1" applyBorder="1"/>
    <xf numFmtId="43" fontId="1" fillId="0" borderId="22" xfId="1" applyNumberFormat="1" applyFont="1" applyBorder="1"/>
    <xf numFmtId="43" fontId="1" fillId="0" borderId="9" xfId="1" applyNumberFormat="1" applyFont="1" applyFill="1" applyBorder="1"/>
    <xf numFmtId="43" fontId="2" fillId="0" borderId="23" xfId="1" applyNumberFormat="1" applyFont="1" applyFill="1" applyBorder="1"/>
    <xf numFmtId="43" fontId="1" fillId="0" borderId="23" xfId="1" applyNumberFormat="1" applyFont="1" applyFill="1" applyBorder="1"/>
    <xf numFmtId="43" fontId="2" fillId="0" borderId="16" xfId="1" applyNumberFormat="1" applyFont="1" applyFill="1" applyBorder="1"/>
    <xf numFmtId="43" fontId="17" fillId="0" borderId="9" xfId="1" applyNumberFormat="1" applyFont="1" applyFill="1" applyBorder="1"/>
    <xf numFmtId="43" fontId="1" fillId="0" borderId="22" xfId="1" applyNumberFormat="1" applyFont="1" applyFill="1" applyBorder="1"/>
    <xf numFmtId="43" fontId="1" fillId="0" borderId="9" xfId="1" applyFont="1" applyFill="1" applyBorder="1"/>
    <xf numFmtId="43" fontId="4" fillId="0" borderId="0" xfId="1" applyFont="1" applyFill="1" applyBorder="1" applyAlignment="1"/>
    <xf numFmtId="43" fontId="1" fillId="0" borderId="0" xfId="1" applyFont="1" applyFill="1" applyBorder="1" applyAlignment="1"/>
    <xf numFmtId="43" fontId="1" fillId="0" borderId="9" xfId="1" applyFont="1" applyBorder="1"/>
    <xf numFmtId="0" fontId="16" fillId="0" borderId="9" xfId="0" applyFont="1" applyFill="1" applyBorder="1"/>
    <xf numFmtId="40" fontId="7" fillId="0" borderId="9" xfId="0" applyNumberFormat="1" applyFont="1" applyFill="1" applyBorder="1" applyAlignment="1">
      <alignment horizontal="right"/>
    </xf>
    <xf numFmtId="40" fontId="9" fillId="0" borderId="14" xfId="1" applyNumberFormat="1" applyFont="1" applyFill="1" applyBorder="1" applyAlignment="1">
      <alignment horizontal="right"/>
    </xf>
    <xf numFmtId="0" fontId="16" fillId="0" borderId="15" xfId="0" applyFont="1" applyFill="1" applyBorder="1"/>
    <xf numFmtId="43" fontId="2" fillId="12" borderId="8" xfId="1" applyFont="1" applyFill="1" applyBorder="1" applyAlignment="1">
      <alignment horizontal="center" wrapText="1"/>
    </xf>
    <xf numFmtId="43" fontId="1" fillId="0" borderId="8" xfId="1" applyFont="1" applyBorder="1"/>
    <xf numFmtId="43" fontId="1" fillId="0" borderId="25" xfId="1" applyFont="1" applyFill="1" applyBorder="1"/>
    <xf numFmtId="43" fontId="1" fillId="0" borderId="8" xfId="1" applyFont="1" applyFill="1" applyBorder="1"/>
    <xf numFmtId="4" fontId="1" fillId="0" borderId="8" xfId="1" applyNumberFormat="1" applyFont="1" applyFill="1" applyBorder="1"/>
    <xf numFmtId="4" fontId="1" fillId="0" borderId="26" xfId="1" applyNumberFormat="1" applyFont="1" applyFill="1" applyBorder="1"/>
    <xf numFmtId="43" fontId="1" fillId="0" borderId="26" xfId="1" applyFont="1" applyFill="1" applyBorder="1"/>
    <xf numFmtId="43" fontId="1" fillId="0" borderId="25" xfId="1" applyFont="1" applyBorder="1"/>
    <xf numFmtId="4" fontId="1" fillId="0" borderId="8" xfId="1" applyNumberFormat="1" applyFont="1" applyFill="1" applyBorder="1" applyAlignment="1"/>
    <xf numFmtId="4" fontId="1" fillId="0" borderId="8" xfId="0" applyNumberFormat="1" applyFont="1" applyFill="1" applyBorder="1" applyAlignment="1"/>
    <xf numFmtId="4" fontId="16" fillId="0" borderId="8" xfId="1" applyNumberFormat="1" applyFont="1" applyFill="1" applyBorder="1"/>
    <xf numFmtId="43" fontId="2" fillId="0" borderId="25" xfId="1" applyFont="1" applyFill="1" applyBorder="1"/>
    <xf numFmtId="43" fontId="5" fillId="0" borderId="8" xfId="1" applyFont="1" applyFill="1" applyBorder="1" applyAlignment="1"/>
    <xf numFmtId="43" fontId="1" fillId="0" borderId="14" xfId="1" applyFont="1" applyFill="1" applyBorder="1"/>
    <xf numFmtId="43" fontId="1" fillId="0" borderId="24" xfId="1" applyFont="1" applyFill="1" applyBorder="1" applyAlignment="1"/>
    <xf numFmtId="4" fontId="1" fillId="2" borderId="0" xfId="1" applyNumberFormat="1" applyFont="1" applyFill="1"/>
    <xf numFmtId="4" fontId="2" fillId="12" borderId="0" xfId="1" applyNumberFormat="1" applyFont="1" applyFill="1" applyBorder="1" applyAlignment="1">
      <alignment horizontal="center" wrapText="1"/>
    </xf>
    <xf numFmtId="4" fontId="1" fillId="0" borderId="0" xfId="1" applyNumberFormat="1" applyFont="1" applyBorder="1"/>
    <xf numFmtId="4" fontId="1" fillId="0" borderId="21" xfId="1" applyNumberFormat="1" applyFont="1" applyBorder="1"/>
    <xf numFmtId="4" fontId="2" fillId="0" borderId="1" xfId="1" applyNumberFormat="1" applyFont="1" applyFill="1" applyBorder="1"/>
    <xf numFmtId="4" fontId="1" fillId="0" borderId="1" xfId="1" applyNumberFormat="1" applyFont="1" applyFill="1" applyBorder="1"/>
    <xf numFmtId="4" fontId="2" fillId="0" borderId="2" xfId="1" applyNumberFormat="1" applyFont="1" applyFill="1" applyBorder="1"/>
    <xf numFmtId="4" fontId="1" fillId="0" borderId="0" xfId="0" applyNumberFormat="1" applyFont="1" applyFill="1" applyBorder="1" applyAlignment="1"/>
    <xf numFmtId="4" fontId="4" fillId="0" borderId="0" xfId="1" applyNumberFormat="1" applyFont="1" applyFill="1" applyBorder="1" applyAlignment="1"/>
    <xf numFmtId="4" fontId="1" fillId="0" borderId="15" xfId="1" applyNumberFormat="1" applyFont="1" applyFill="1" applyBorder="1" applyAlignment="1"/>
    <xf numFmtId="4" fontId="16" fillId="0" borderId="0" xfId="0" applyNumberFormat="1" applyFont="1"/>
    <xf numFmtId="4" fontId="16" fillId="0" borderId="0" xfId="0" applyNumberFormat="1" applyFont="1" applyFill="1" applyBorder="1"/>
    <xf numFmtId="4" fontId="16" fillId="0" borderId="21" xfId="0" applyNumberFormat="1" applyFont="1" applyFill="1" applyBorder="1"/>
    <xf numFmtId="4" fontId="16" fillId="0" borderId="15" xfId="0" applyNumberFormat="1" applyFont="1" applyFill="1" applyBorder="1"/>
    <xf numFmtId="4" fontId="18" fillId="0" borderId="0" xfId="0" applyNumberFormat="1" applyFont="1" applyFill="1" applyBorder="1" applyAlignment="1">
      <alignment horizontal="center" shrinkToFit="1"/>
    </xf>
    <xf numFmtId="4" fontId="19" fillId="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/>
    <xf numFmtId="4" fontId="18" fillId="0" borderId="0" xfId="0" applyNumberFormat="1" applyFont="1" applyFill="1" applyBorder="1" applyAlignment="1"/>
    <xf numFmtId="4" fontId="16" fillId="0" borderId="0" xfId="0" applyNumberFormat="1" applyFont="1" applyBorder="1"/>
    <xf numFmtId="4" fontId="18" fillId="7" borderId="0" xfId="0" applyNumberFormat="1" applyFont="1" applyFill="1" applyBorder="1"/>
    <xf numFmtId="4" fontId="9" fillId="0" borderId="0" xfId="0" applyNumberFormat="1" applyFont="1" applyBorder="1" applyAlignment="1">
      <alignment horizontal="right"/>
    </xf>
    <xf numFmtId="4" fontId="1" fillId="0" borderId="0" xfId="1" applyNumberFormat="1" applyFont="1"/>
    <xf numFmtId="43" fontId="25" fillId="0" borderId="0" xfId="1" applyFont="1" applyFill="1" applyAlignment="1">
      <alignment horizontal="center"/>
    </xf>
    <xf numFmtId="43" fontId="1" fillId="0" borderId="0" xfId="1" applyFont="1" applyFill="1" applyAlignment="1"/>
    <xf numFmtId="4" fontId="1" fillId="0" borderId="0" xfId="0" applyNumberFormat="1" applyFont="1" applyFill="1"/>
    <xf numFmtId="43" fontId="4" fillId="0" borderId="0" xfId="1" applyFont="1" applyFill="1" applyAlignment="1"/>
    <xf numFmtId="0" fontId="5" fillId="0" borderId="0" xfId="0" applyFont="1" applyFill="1" applyAlignment="1"/>
    <xf numFmtId="0" fontId="16" fillId="0" borderId="9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43" fontId="20" fillId="12" borderId="12" xfId="1" applyNumberFormat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43" fontId="4" fillId="4" borderId="0" xfId="1" applyFont="1" applyFill="1" applyAlignment="1"/>
    <xf numFmtId="0" fontId="5" fillId="0" borderId="0" xfId="0" applyFont="1" applyAlignment="1"/>
    <xf numFmtId="43" fontId="2" fillId="3" borderId="0" xfId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Fill="1" applyAlignment="1">
      <alignment wrapText="1"/>
    </xf>
    <xf numFmtId="0" fontId="16" fillId="0" borderId="0" xfId="0" applyFont="1" applyAlignment="1">
      <alignment wrapText="1"/>
    </xf>
    <xf numFmtId="4" fontId="24" fillId="0" borderId="0" xfId="1" applyNumberFormat="1" applyFont="1" applyFill="1" applyBorder="1" applyAlignment="1"/>
    <xf numFmtId="4" fontId="24" fillId="0" borderId="0" xfId="0" applyNumberFormat="1" applyFont="1" applyFill="1" applyBorder="1" applyAlignment="1"/>
    <xf numFmtId="4" fontId="16" fillId="0" borderId="0" xfId="0" applyNumberFormat="1" applyFont="1" applyFill="1"/>
    <xf numFmtId="0" fontId="16" fillId="0" borderId="9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4" fontId="1" fillId="0" borderId="0" xfId="0" applyNumberFormat="1" applyFont="1" applyFill="1" applyAlignment="1">
      <alignment wrapText="1"/>
    </xf>
  </cellXfs>
  <cellStyles count="10">
    <cellStyle name="Comma" xfId="1" builtinId="3"/>
    <cellStyle name="Comma 2" xfId="3"/>
    <cellStyle name="Currency 2" xfId="9"/>
    <cellStyle name="Currency 3" xfId="4"/>
    <cellStyle name="Normal" xfId="0" builtinId="0"/>
    <cellStyle name="Normal 2" xfId="7"/>
    <cellStyle name="Normal 3" xfId="8"/>
    <cellStyle name="Normal 4" xfId="2"/>
    <cellStyle name="Percent 2" xfId="5"/>
    <cellStyle name="PSDetail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1328831</xdr:colOff>
      <xdr:row>1</xdr:row>
      <xdr:rowOff>22972</xdr:rowOff>
    </xdr:from>
    <xdr:to>
      <xdr:col>5</xdr:col>
      <xdr:colOff>420941</xdr:colOff>
      <xdr:row>4</xdr:row>
      <xdr:rowOff>156936</xdr:rowOff>
    </xdr:to>
    <xdr:pic>
      <xdr:nvPicPr>
        <xdr:cNvPr id="1423" name="Picture 6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581" y="245222"/>
          <a:ext cx="3060860" cy="80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1328831</xdr:colOff>
      <xdr:row>1</xdr:row>
      <xdr:rowOff>22972</xdr:rowOff>
    </xdr:from>
    <xdr:ext cx="3060860" cy="800714"/>
    <xdr:pic>
      <xdr:nvPicPr>
        <xdr:cNvPr id="4" name="Picture 6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581" y="245222"/>
          <a:ext cx="3060860" cy="80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tabSelected="1" view="pageBreakPreview" zoomScale="60" zoomScaleNormal="85" workbookViewId="0">
      <pane xSplit="3" ySplit="9" topLeftCell="E50" activePane="bottomRight" state="frozen"/>
      <selection pane="topRight" activeCell="D1" sqref="D1"/>
      <selection pane="bottomLeft" activeCell="A10" sqref="A10"/>
      <selection pane="bottomRight" activeCell="O72" sqref="O72"/>
    </sheetView>
  </sheetViews>
  <sheetFormatPr defaultRowHeight="15" x14ac:dyDescent="0.25"/>
  <cols>
    <col min="1" max="1" width="9.85546875" style="1" customWidth="1"/>
    <col min="2" max="2" width="39" style="2" customWidth="1"/>
    <col min="3" max="3" width="1.140625" style="2" customWidth="1"/>
    <col min="4" max="4" width="32.7109375" style="2" customWidth="1"/>
    <col min="5" max="5" width="26.85546875" style="209" customWidth="1"/>
    <col min="6" max="6" width="25.42578125" style="2" customWidth="1"/>
    <col min="7" max="7" width="9.85546875" style="142" bestFit="1" customWidth="1"/>
    <col min="8" max="8" width="32.7109375" style="2" customWidth="1"/>
    <col min="9" max="9" width="26.85546875" style="209" customWidth="1"/>
    <col min="10" max="10" width="25.42578125" style="2" customWidth="1"/>
    <col min="11" max="11" width="39.28515625" style="142" customWidth="1"/>
    <col min="12" max="16384" width="9.140625" style="142"/>
  </cols>
  <sheetData>
    <row r="1" spans="1:11" ht="18" x14ac:dyDescent="0.25">
      <c r="A1" s="138" t="s">
        <v>0</v>
      </c>
      <c r="B1" s="139"/>
      <c r="C1" s="9"/>
      <c r="D1" s="140"/>
      <c r="E1" s="188"/>
      <c r="F1" s="9"/>
      <c r="G1" s="140"/>
      <c r="H1" s="140"/>
      <c r="I1" s="188"/>
      <c r="J1" s="9"/>
    </row>
    <row r="2" spans="1:11" ht="18" x14ac:dyDescent="0.25">
      <c r="A2" s="3" t="s">
        <v>1</v>
      </c>
      <c r="B2" s="143"/>
      <c r="C2" s="9"/>
      <c r="D2" s="140"/>
      <c r="E2" s="188"/>
      <c r="F2" s="9"/>
      <c r="G2" s="140"/>
      <c r="H2" s="140"/>
      <c r="I2" s="188"/>
      <c r="J2" s="9"/>
    </row>
    <row r="3" spans="1:11" ht="18" x14ac:dyDescent="0.25">
      <c r="A3" s="3" t="s">
        <v>2</v>
      </c>
      <c r="B3" s="143"/>
      <c r="C3" s="9"/>
      <c r="D3" s="140"/>
      <c r="E3" s="188"/>
      <c r="F3" s="9"/>
      <c r="G3" s="140"/>
      <c r="H3" s="140"/>
      <c r="I3" s="188"/>
      <c r="J3" s="9"/>
    </row>
    <row r="4" spans="1:11" ht="18" x14ac:dyDescent="0.25">
      <c r="A4" s="4"/>
      <c r="B4" s="5"/>
      <c r="C4" s="9"/>
      <c r="D4" s="140"/>
      <c r="E4" s="188"/>
      <c r="F4" s="9"/>
      <c r="G4" s="140"/>
      <c r="H4" s="140"/>
      <c r="I4" s="188"/>
      <c r="J4" s="9"/>
    </row>
    <row r="5" spans="1:11" ht="20.25" x14ac:dyDescent="0.3">
      <c r="A5" s="6" t="s">
        <v>282</v>
      </c>
      <c r="B5" s="7"/>
      <c r="C5" s="9"/>
      <c r="D5" s="140"/>
      <c r="E5" s="188"/>
      <c r="F5" s="9"/>
      <c r="G5" s="140"/>
      <c r="H5" s="140"/>
      <c r="I5" s="188"/>
      <c r="J5" s="9"/>
    </row>
    <row r="6" spans="1:11" ht="18.75" thickBot="1" x14ac:dyDescent="0.3">
      <c r="A6" s="8"/>
      <c r="B6" s="9"/>
      <c r="C6" s="9"/>
      <c r="D6" s="140"/>
      <c r="E6" s="188"/>
      <c r="F6" s="9"/>
      <c r="G6" s="140"/>
      <c r="H6" s="140"/>
      <c r="I6" s="188"/>
      <c r="J6" s="9"/>
    </row>
    <row r="7" spans="1:11" ht="38.25" customHeight="1" x14ac:dyDescent="0.35">
      <c r="A7" s="129" t="s">
        <v>3</v>
      </c>
      <c r="B7" s="128"/>
      <c r="C7" s="128"/>
      <c r="D7" s="217" t="s">
        <v>283</v>
      </c>
      <c r="E7" s="218"/>
      <c r="F7" s="219"/>
      <c r="G7" s="128"/>
      <c r="H7" s="217" t="s">
        <v>285</v>
      </c>
      <c r="I7" s="218"/>
      <c r="J7" s="219"/>
    </row>
    <row r="8" spans="1:11" ht="26.25" customHeight="1" x14ac:dyDescent="0.25">
      <c r="A8" s="129" t="s">
        <v>4</v>
      </c>
      <c r="B8" s="130" t="s">
        <v>5</v>
      </c>
      <c r="C8" s="128"/>
      <c r="D8" s="156" t="s">
        <v>6</v>
      </c>
      <c r="E8" s="189" t="s">
        <v>7</v>
      </c>
      <c r="F8" s="173" t="s">
        <v>8</v>
      </c>
      <c r="G8" s="128"/>
      <c r="H8" s="156" t="s">
        <v>6</v>
      </c>
      <c r="I8" s="189" t="s">
        <v>7</v>
      </c>
      <c r="J8" s="173" t="s">
        <v>8</v>
      </c>
    </row>
    <row r="9" spans="1:11" x14ac:dyDescent="0.25">
      <c r="D9" s="157"/>
      <c r="E9" s="190"/>
      <c r="F9" s="174"/>
      <c r="H9" s="157"/>
      <c r="I9" s="190"/>
      <c r="J9" s="174"/>
    </row>
    <row r="10" spans="1:11" s="145" customFormat="1" ht="12.75" x14ac:dyDescent="0.2">
      <c r="A10" s="1"/>
      <c r="B10" s="13" t="s">
        <v>9</v>
      </c>
      <c r="C10" s="22"/>
      <c r="D10" s="158"/>
      <c r="E10" s="191"/>
      <c r="F10" s="175">
        <v>798.18</v>
      </c>
      <c r="H10" s="158"/>
      <c r="I10" s="191"/>
      <c r="J10" s="175">
        <v>798.18</v>
      </c>
    </row>
    <row r="11" spans="1:11" s="145" customFormat="1" ht="12.75" x14ac:dyDescent="0.2">
      <c r="A11" s="14"/>
      <c r="B11" s="2"/>
      <c r="C11" s="24"/>
      <c r="D11" s="159"/>
      <c r="E11" s="100"/>
      <c r="F11" s="176"/>
      <c r="H11" s="159"/>
      <c r="I11" s="100"/>
      <c r="J11" s="176"/>
    </row>
    <row r="12" spans="1:11" s="131" customFormat="1" ht="12.75" x14ac:dyDescent="0.2">
      <c r="A12" s="111">
        <v>401000</v>
      </c>
      <c r="B12" s="15" t="s">
        <v>10</v>
      </c>
      <c r="C12" s="24"/>
      <c r="D12" s="159">
        <v>109</v>
      </c>
      <c r="E12" s="100">
        <v>0</v>
      </c>
      <c r="F12" s="176">
        <v>0</v>
      </c>
      <c r="H12" s="159">
        <v>18000</v>
      </c>
      <c r="I12" s="100">
        <v>0</v>
      </c>
      <c r="J12" s="176">
        <v>0</v>
      </c>
      <c r="K12" s="131" t="s">
        <v>290</v>
      </c>
    </row>
    <row r="13" spans="1:11" s="131" customFormat="1" ht="12.75" x14ac:dyDescent="0.2">
      <c r="A13" s="111">
        <v>401400</v>
      </c>
      <c r="B13" s="15" t="s">
        <v>284</v>
      </c>
      <c r="C13" s="28"/>
      <c r="D13" s="159">
        <v>1044</v>
      </c>
      <c r="E13" s="100">
        <v>0</v>
      </c>
      <c r="F13" s="177"/>
      <c r="H13" s="159">
        <v>1044</v>
      </c>
      <c r="I13" s="100">
        <v>0</v>
      </c>
      <c r="J13" s="177"/>
    </row>
    <row r="14" spans="1:11" s="131" customFormat="1" ht="12.75" x14ac:dyDescent="0.2">
      <c r="A14" s="14" t="s">
        <v>13</v>
      </c>
      <c r="B14" s="15" t="s">
        <v>14</v>
      </c>
      <c r="C14" s="28"/>
      <c r="D14" s="159">
        <v>27124</v>
      </c>
      <c r="E14" s="100">
        <v>0</v>
      </c>
      <c r="F14" s="177"/>
      <c r="H14" s="159">
        <v>18797</v>
      </c>
      <c r="I14" s="100">
        <v>0</v>
      </c>
      <c r="J14" s="177"/>
      <c r="K14" s="131" t="s">
        <v>292</v>
      </c>
    </row>
    <row r="15" spans="1:11" s="131" customFormat="1" ht="12.75" x14ac:dyDescent="0.2">
      <c r="A15" s="14" t="s">
        <v>15</v>
      </c>
      <c r="B15" s="15" t="s">
        <v>16</v>
      </c>
      <c r="C15" s="28"/>
      <c r="D15" s="159">
        <v>8680</v>
      </c>
      <c r="E15" s="100">
        <v>0</v>
      </c>
      <c r="F15" s="177"/>
      <c r="H15" s="159">
        <v>8680</v>
      </c>
      <c r="I15" s="100">
        <v>0</v>
      </c>
      <c r="J15" s="177"/>
    </row>
    <row r="16" spans="1:11" s="131" customFormat="1" ht="12.75" x14ac:dyDescent="0.2">
      <c r="A16" s="111">
        <v>411000</v>
      </c>
      <c r="B16" s="15" t="s">
        <v>17</v>
      </c>
      <c r="C16" s="28"/>
      <c r="D16" s="159">
        <v>943548</v>
      </c>
      <c r="E16" s="100">
        <v>0</v>
      </c>
      <c r="F16" s="177"/>
      <c r="H16" s="159">
        <v>959695.52</v>
      </c>
      <c r="I16" s="100">
        <v>0</v>
      </c>
      <c r="J16" s="177"/>
      <c r="K16" s="131" t="s">
        <v>293</v>
      </c>
    </row>
    <row r="17" spans="1:11" s="131" customFormat="1" ht="12.75" x14ac:dyDescent="0.2">
      <c r="A17" s="14" t="s">
        <v>18</v>
      </c>
      <c r="B17" s="15" t="s">
        <v>19</v>
      </c>
      <c r="C17" s="28"/>
      <c r="D17" s="159">
        <v>0</v>
      </c>
      <c r="E17" s="100">
        <v>0</v>
      </c>
      <c r="F17" s="177"/>
      <c r="H17" s="159">
        <v>1000</v>
      </c>
      <c r="I17" s="100">
        <v>0</v>
      </c>
      <c r="J17" s="177"/>
      <c r="K17" s="131" t="s">
        <v>294</v>
      </c>
    </row>
    <row r="18" spans="1:11" s="131" customFormat="1" ht="12.75" x14ac:dyDescent="0.2">
      <c r="A18" s="14" t="s">
        <v>22</v>
      </c>
      <c r="B18" s="15" t="s">
        <v>23</v>
      </c>
      <c r="C18" s="28"/>
      <c r="D18" s="159">
        <v>20844</v>
      </c>
      <c r="E18" s="100">
        <v>0</v>
      </c>
      <c r="F18" s="177"/>
      <c r="H18" s="159">
        <v>2000</v>
      </c>
      <c r="I18" s="100">
        <v>0</v>
      </c>
      <c r="J18" s="177"/>
      <c r="K18" s="131" t="s">
        <v>295</v>
      </c>
    </row>
    <row r="19" spans="1:11" s="131" customFormat="1" ht="12.75" x14ac:dyDescent="0.2">
      <c r="A19" s="111">
        <v>431100</v>
      </c>
      <c r="B19" s="2" t="s">
        <v>279</v>
      </c>
      <c r="C19" s="28"/>
      <c r="D19" s="159">
        <v>0</v>
      </c>
      <c r="E19" s="100">
        <v>0</v>
      </c>
      <c r="F19" s="177"/>
      <c r="H19" s="159">
        <v>0</v>
      </c>
      <c r="I19" s="100">
        <v>0</v>
      </c>
      <c r="J19" s="177"/>
    </row>
    <row r="20" spans="1:11" s="131" customFormat="1" ht="12.75" x14ac:dyDescent="0.2">
      <c r="A20" s="14" t="s">
        <v>24</v>
      </c>
      <c r="B20" s="15" t="s">
        <v>25</v>
      </c>
      <c r="C20" s="28"/>
      <c r="D20" s="159">
        <v>187374</v>
      </c>
      <c r="E20" s="100">
        <v>0</v>
      </c>
      <c r="F20" s="177"/>
      <c r="H20" s="159">
        <v>175378.38</v>
      </c>
      <c r="I20" s="100">
        <v>0</v>
      </c>
      <c r="J20" s="177"/>
      <c r="K20" s="131" t="s">
        <v>296</v>
      </c>
    </row>
    <row r="21" spans="1:11" s="131" customFormat="1" ht="12.75" x14ac:dyDescent="0.2">
      <c r="A21" s="111">
        <v>434000</v>
      </c>
      <c r="B21" s="15" t="s">
        <v>26</v>
      </c>
      <c r="C21" s="28"/>
      <c r="D21" s="159">
        <v>77758</v>
      </c>
      <c r="E21" s="100">
        <v>0</v>
      </c>
      <c r="F21" s="177"/>
      <c r="H21" s="159">
        <v>80991</v>
      </c>
      <c r="I21" s="100">
        <v>0</v>
      </c>
      <c r="J21" s="177"/>
      <c r="K21" s="131" t="s">
        <v>297</v>
      </c>
    </row>
    <row r="22" spans="1:11" s="131" customFormat="1" ht="12.75" x14ac:dyDescent="0.2">
      <c r="A22" s="14" t="s">
        <v>27</v>
      </c>
      <c r="B22" s="15" t="s">
        <v>28</v>
      </c>
      <c r="C22" s="28"/>
      <c r="D22" s="159">
        <v>0</v>
      </c>
      <c r="E22" s="100">
        <v>0</v>
      </c>
      <c r="F22" s="177"/>
      <c r="H22" s="159">
        <v>0</v>
      </c>
      <c r="I22" s="100">
        <v>0</v>
      </c>
      <c r="J22" s="177"/>
    </row>
    <row r="23" spans="1:11" s="131" customFormat="1" ht="12.75" x14ac:dyDescent="0.2">
      <c r="A23" s="14" t="s">
        <v>29</v>
      </c>
      <c r="B23" s="15" t="s">
        <v>30</v>
      </c>
      <c r="C23" s="28"/>
      <c r="D23" s="159">
        <v>5035661</v>
      </c>
      <c r="E23" s="100">
        <v>0</v>
      </c>
      <c r="F23" s="177"/>
      <c r="H23" s="159">
        <v>5167112.6900000004</v>
      </c>
      <c r="I23" s="100">
        <v>0</v>
      </c>
      <c r="J23" s="177"/>
      <c r="K23" s="131" t="s">
        <v>298</v>
      </c>
    </row>
    <row r="24" spans="1:11" s="131" customFormat="1" ht="12.75" x14ac:dyDescent="0.2">
      <c r="A24" s="14" t="s">
        <v>31</v>
      </c>
      <c r="B24" s="15" t="s">
        <v>32</v>
      </c>
      <c r="C24" s="28"/>
      <c r="D24" s="159">
        <v>56390</v>
      </c>
      <c r="E24" s="100">
        <v>0</v>
      </c>
      <c r="F24" s="177"/>
      <c r="H24" s="159">
        <v>65000</v>
      </c>
      <c r="I24" s="100">
        <v>0</v>
      </c>
      <c r="J24" s="177"/>
      <c r="K24" s="131" t="s">
        <v>299</v>
      </c>
    </row>
    <row r="25" spans="1:11" s="131" customFormat="1" ht="12.75" x14ac:dyDescent="0.2">
      <c r="A25" s="14" t="s">
        <v>33</v>
      </c>
      <c r="B25" s="15" t="s">
        <v>34</v>
      </c>
      <c r="C25" s="28"/>
      <c r="D25" s="159">
        <v>107000</v>
      </c>
      <c r="E25" s="100">
        <v>0</v>
      </c>
      <c r="F25" s="177"/>
      <c r="H25" s="159">
        <v>125000</v>
      </c>
      <c r="I25" s="100">
        <v>0</v>
      </c>
      <c r="J25" s="177"/>
      <c r="K25" s="131" t="s">
        <v>300</v>
      </c>
    </row>
    <row r="26" spans="1:11" s="131" customFormat="1" ht="12.75" customHeight="1" x14ac:dyDescent="0.2">
      <c r="A26" s="14" t="s">
        <v>35</v>
      </c>
      <c r="B26" s="15" t="s">
        <v>36</v>
      </c>
      <c r="C26" s="28"/>
      <c r="D26" s="159">
        <v>120000</v>
      </c>
      <c r="E26" s="100">
        <v>0</v>
      </c>
      <c r="F26" s="177"/>
      <c r="H26" s="159">
        <v>124000</v>
      </c>
      <c r="I26" s="100">
        <v>0</v>
      </c>
      <c r="J26" s="177"/>
      <c r="K26" s="131" t="s">
        <v>299</v>
      </c>
    </row>
    <row r="27" spans="1:11" s="131" customFormat="1" ht="12.75" x14ac:dyDescent="0.2">
      <c r="A27" s="14" t="s">
        <v>37</v>
      </c>
      <c r="B27" s="15" t="s">
        <v>38</v>
      </c>
      <c r="C27" s="28"/>
      <c r="D27" s="159">
        <v>20200</v>
      </c>
      <c r="E27" s="100">
        <v>0</v>
      </c>
      <c r="F27" s="177"/>
      <c r="H27" s="159">
        <v>18000</v>
      </c>
      <c r="I27" s="100">
        <v>0</v>
      </c>
      <c r="J27" s="177"/>
      <c r="K27" s="131" t="s">
        <v>299</v>
      </c>
    </row>
    <row r="28" spans="1:11" s="131" customFormat="1" ht="12.75" x14ac:dyDescent="0.2">
      <c r="A28" s="14" t="s">
        <v>39</v>
      </c>
      <c r="B28" s="15" t="s">
        <v>40</v>
      </c>
      <c r="C28" s="28"/>
      <c r="D28" s="159">
        <v>35803</v>
      </c>
      <c r="E28" s="100">
        <v>0</v>
      </c>
      <c r="F28" s="177"/>
      <c r="H28" s="159">
        <v>43550</v>
      </c>
      <c r="I28" s="100">
        <v>0</v>
      </c>
      <c r="J28" s="177"/>
      <c r="K28" s="131" t="s">
        <v>301</v>
      </c>
    </row>
    <row r="29" spans="1:11" s="131" customFormat="1" ht="12.75" x14ac:dyDescent="0.2">
      <c r="A29" s="14" t="s">
        <v>43</v>
      </c>
      <c r="B29" s="15" t="s">
        <v>44</v>
      </c>
      <c r="C29" s="28"/>
      <c r="D29" s="159">
        <v>12531</v>
      </c>
      <c r="E29" s="100">
        <v>0</v>
      </c>
      <c r="F29" s="177"/>
      <c r="H29" s="159">
        <v>23000</v>
      </c>
      <c r="I29" s="100">
        <v>0</v>
      </c>
      <c r="J29" s="177"/>
      <c r="K29" s="131" t="s">
        <v>291</v>
      </c>
    </row>
    <row r="30" spans="1:11" s="131" customFormat="1" ht="12.75" x14ac:dyDescent="0.2">
      <c r="A30" s="14" t="s">
        <v>47</v>
      </c>
      <c r="B30" s="15" t="s">
        <v>48</v>
      </c>
      <c r="C30" s="28"/>
      <c r="D30" s="159">
        <v>5000</v>
      </c>
      <c r="E30" s="100">
        <v>0</v>
      </c>
      <c r="F30" s="177"/>
      <c r="H30" s="159">
        <v>5000</v>
      </c>
      <c r="I30" s="100">
        <v>0</v>
      </c>
      <c r="J30" s="177"/>
    </row>
    <row r="31" spans="1:11" s="131" customFormat="1" ht="12.75" x14ac:dyDescent="0.2">
      <c r="A31" s="14" t="s">
        <v>49</v>
      </c>
      <c r="B31" s="15" t="s">
        <v>50</v>
      </c>
      <c r="C31" s="28"/>
      <c r="D31" s="159">
        <v>600</v>
      </c>
      <c r="E31" s="100">
        <v>0</v>
      </c>
      <c r="F31" s="177"/>
      <c r="H31" s="159">
        <v>600</v>
      </c>
      <c r="I31" s="100">
        <v>0</v>
      </c>
      <c r="J31" s="177"/>
    </row>
    <row r="32" spans="1:11" s="131" customFormat="1" ht="12.75" x14ac:dyDescent="0.2">
      <c r="A32" s="111">
        <v>950500</v>
      </c>
      <c r="B32" s="15" t="s">
        <v>51</v>
      </c>
      <c r="C32" s="28"/>
      <c r="D32" s="159">
        <v>-465798.32</v>
      </c>
      <c r="E32" s="100">
        <v>0</v>
      </c>
      <c r="F32" s="177">
        <v>465798.32</v>
      </c>
      <c r="H32" s="159">
        <v>-465798.32</v>
      </c>
      <c r="I32" s="100">
        <v>0</v>
      </c>
      <c r="J32" s="177">
        <v>465798.32</v>
      </c>
    </row>
    <row r="33" spans="1:11" s="131" customFormat="1" ht="12.75" x14ac:dyDescent="0.2">
      <c r="A33" s="111">
        <v>950500</v>
      </c>
      <c r="B33" s="16" t="s">
        <v>52</v>
      </c>
      <c r="C33" s="28"/>
      <c r="D33" s="159">
        <v>0</v>
      </c>
      <c r="E33" s="100">
        <v>0</v>
      </c>
      <c r="F33" s="178">
        <v>0</v>
      </c>
      <c r="H33" s="159">
        <v>0</v>
      </c>
      <c r="I33" s="100">
        <v>0</v>
      </c>
      <c r="J33" s="178">
        <v>0</v>
      </c>
    </row>
    <row r="34" spans="1:11" s="144" customFormat="1" x14ac:dyDescent="0.25">
      <c r="A34" s="14"/>
      <c r="B34" s="17" t="s">
        <v>53</v>
      </c>
      <c r="C34" s="22"/>
      <c r="D34" s="160">
        <f>SUM(D12:D33)</f>
        <v>6193867.6799999997</v>
      </c>
      <c r="E34" s="192">
        <v>0</v>
      </c>
      <c r="F34" s="175">
        <f>SUM(F11:F33)</f>
        <v>465798.32</v>
      </c>
      <c r="H34" s="160">
        <f>SUM(H12:H33)</f>
        <v>6371050.2699999996</v>
      </c>
      <c r="I34" s="192">
        <v>0</v>
      </c>
      <c r="J34" s="175">
        <f>SUM(J11:J33)</f>
        <v>465798.32</v>
      </c>
    </row>
    <row r="35" spans="1:11" s="144" customFormat="1" x14ac:dyDescent="0.25">
      <c r="A35" s="14"/>
      <c r="B35" s="15"/>
      <c r="C35" s="24"/>
      <c r="D35" s="159"/>
      <c r="E35" s="100"/>
      <c r="F35" s="175"/>
      <c r="H35" s="159"/>
      <c r="I35" s="100"/>
      <c r="J35" s="175"/>
    </row>
    <row r="36" spans="1:11" s="144" customFormat="1" x14ac:dyDescent="0.25">
      <c r="A36" s="14"/>
      <c r="B36" s="17" t="s">
        <v>54</v>
      </c>
      <c r="C36" s="22"/>
      <c r="D36" s="161">
        <f>D10+D34</f>
        <v>6193867.6799999997</v>
      </c>
      <c r="E36" s="193"/>
      <c r="F36" s="175">
        <f>F34+F10</f>
        <v>466596.5</v>
      </c>
      <c r="H36" s="161">
        <f>H10+H34</f>
        <v>6371050.2699999996</v>
      </c>
      <c r="I36" s="193"/>
      <c r="J36" s="175">
        <f>J34+J10</f>
        <v>466596.5</v>
      </c>
    </row>
    <row r="37" spans="1:11" s="131" customFormat="1" ht="12.75" x14ac:dyDescent="0.2">
      <c r="A37" s="14"/>
      <c r="B37" s="211"/>
      <c r="C37" s="24"/>
      <c r="D37" s="159"/>
      <c r="E37" s="100"/>
      <c r="F37" s="176"/>
      <c r="H37" s="159"/>
      <c r="I37" s="100"/>
      <c r="J37" s="176"/>
    </row>
    <row r="38" spans="1:11" s="131" customFormat="1" ht="12.75" x14ac:dyDescent="0.2">
      <c r="A38" s="210" t="s">
        <v>289</v>
      </c>
      <c r="B38" s="211" t="s">
        <v>288</v>
      </c>
      <c r="C38" s="15"/>
      <c r="D38" s="159"/>
      <c r="E38" s="100">
        <v>239074</v>
      </c>
      <c r="F38" s="176"/>
      <c r="H38" s="159"/>
      <c r="I38" s="100">
        <v>269000</v>
      </c>
      <c r="J38" s="176"/>
      <c r="K38" s="212" t="s">
        <v>302</v>
      </c>
    </row>
    <row r="39" spans="1:11" s="131" customFormat="1" ht="12.75" x14ac:dyDescent="0.2">
      <c r="A39" s="14" t="s">
        <v>59</v>
      </c>
      <c r="B39" s="15" t="s">
        <v>60</v>
      </c>
      <c r="C39" s="15"/>
      <c r="D39" s="159"/>
      <c r="E39" s="100">
        <v>2015574</v>
      </c>
      <c r="F39" s="176"/>
      <c r="H39" s="159"/>
      <c r="I39" s="100">
        <v>1988350</v>
      </c>
      <c r="J39" s="176"/>
      <c r="K39" s="212" t="s">
        <v>306</v>
      </c>
    </row>
    <row r="40" spans="1:11" s="131" customFormat="1" ht="12.75" x14ac:dyDescent="0.2">
      <c r="A40" s="14" t="s">
        <v>61</v>
      </c>
      <c r="B40" s="15" t="s">
        <v>62</v>
      </c>
      <c r="C40" s="15"/>
      <c r="D40" s="159"/>
      <c r="E40" s="100">
        <v>22000</v>
      </c>
      <c r="F40" s="176"/>
      <c r="H40" s="159"/>
      <c r="I40" s="100">
        <v>36500</v>
      </c>
      <c r="J40" s="176"/>
      <c r="K40" s="212" t="s">
        <v>303</v>
      </c>
    </row>
    <row r="41" spans="1:11" s="131" customFormat="1" ht="12.75" x14ac:dyDescent="0.2">
      <c r="A41" s="14" t="s">
        <v>63</v>
      </c>
      <c r="B41" s="15" t="s">
        <v>64</v>
      </c>
      <c r="C41" s="15"/>
      <c r="D41" s="159"/>
      <c r="E41" s="100">
        <v>46842</v>
      </c>
      <c r="F41" s="176"/>
      <c r="H41" s="159"/>
      <c r="I41" s="100">
        <v>46872</v>
      </c>
      <c r="J41" s="176"/>
      <c r="K41" s="212"/>
    </row>
    <row r="42" spans="1:11" s="131" customFormat="1" ht="12.75" x14ac:dyDescent="0.2">
      <c r="A42" s="14" t="s">
        <v>65</v>
      </c>
      <c r="B42" s="15" t="s">
        <v>66</v>
      </c>
      <c r="C42" s="15"/>
      <c r="D42" s="159"/>
      <c r="E42" s="100">
        <v>51474</v>
      </c>
      <c r="F42" s="176"/>
      <c r="H42" s="159"/>
      <c r="I42" s="100">
        <v>46037</v>
      </c>
      <c r="J42" s="176"/>
      <c r="K42" s="212" t="s">
        <v>304</v>
      </c>
    </row>
    <row r="43" spans="1:11" s="131" customFormat="1" ht="12.75" x14ac:dyDescent="0.2">
      <c r="A43" s="111">
        <v>526200</v>
      </c>
      <c r="B43" s="15" t="s">
        <v>67</v>
      </c>
      <c r="C43" s="15"/>
      <c r="D43" s="159"/>
      <c r="E43" s="100">
        <v>76741</v>
      </c>
      <c r="F43" s="176"/>
      <c r="H43" s="159"/>
      <c r="I43" s="100">
        <v>65532.44</v>
      </c>
      <c r="J43" s="176"/>
      <c r="K43" s="212" t="s">
        <v>305</v>
      </c>
    </row>
    <row r="44" spans="1:11" s="131" customFormat="1" ht="12.75" x14ac:dyDescent="0.2">
      <c r="A44" s="14" t="s">
        <v>70</v>
      </c>
      <c r="B44" s="15" t="s">
        <v>71</v>
      </c>
      <c r="C44" s="15"/>
      <c r="D44" s="159"/>
      <c r="E44" s="100">
        <v>34652</v>
      </c>
      <c r="F44" s="176"/>
      <c r="H44" s="159"/>
      <c r="I44" s="100">
        <v>34652.400000000001</v>
      </c>
      <c r="J44" s="176"/>
      <c r="K44" s="212"/>
    </row>
    <row r="45" spans="1:11" s="145" customFormat="1" ht="12.75" x14ac:dyDescent="0.2">
      <c r="A45" s="18">
        <v>529400</v>
      </c>
      <c r="B45" s="2" t="s">
        <v>72</v>
      </c>
      <c r="C45" s="15"/>
      <c r="D45" s="159"/>
      <c r="E45" s="100">
        <v>28437</v>
      </c>
      <c r="F45" s="176"/>
      <c r="H45" s="159"/>
      <c r="I45" s="100">
        <v>28436.799999999999</v>
      </c>
      <c r="J45" s="176"/>
      <c r="K45" s="212"/>
    </row>
    <row r="46" spans="1:11" s="145" customFormat="1" ht="12.75" x14ac:dyDescent="0.2">
      <c r="A46" s="1" t="s">
        <v>73</v>
      </c>
      <c r="B46" s="2" t="s">
        <v>74</v>
      </c>
      <c r="C46" s="15"/>
      <c r="D46" s="159"/>
      <c r="E46" s="100">
        <v>30420</v>
      </c>
      <c r="F46" s="176"/>
      <c r="H46" s="159"/>
      <c r="I46" s="100">
        <v>30420</v>
      </c>
      <c r="J46" s="176"/>
      <c r="K46" s="212"/>
    </row>
    <row r="47" spans="1:11" s="145" customFormat="1" ht="12.75" x14ac:dyDescent="0.2">
      <c r="A47" s="1" t="s">
        <v>75</v>
      </c>
      <c r="B47" s="2" t="s">
        <v>76</v>
      </c>
      <c r="C47" s="15"/>
      <c r="D47" s="159"/>
      <c r="E47" s="100">
        <v>54595</v>
      </c>
      <c r="F47" s="176"/>
      <c r="H47" s="159"/>
      <c r="I47" s="100">
        <v>52595</v>
      </c>
      <c r="J47" s="176"/>
      <c r="K47" s="212" t="s">
        <v>307</v>
      </c>
    </row>
    <row r="48" spans="1:11" s="145" customFormat="1" ht="12.75" x14ac:dyDescent="0.2">
      <c r="A48" s="1" t="s">
        <v>77</v>
      </c>
      <c r="B48" s="2" t="s">
        <v>78</v>
      </c>
      <c r="C48" s="15"/>
      <c r="D48" s="159"/>
      <c r="E48" s="100">
        <v>57842</v>
      </c>
      <c r="F48" s="176"/>
      <c r="H48" s="159"/>
      <c r="I48" s="100">
        <v>57842</v>
      </c>
      <c r="J48" s="176"/>
      <c r="K48" s="212"/>
    </row>
    <row r="49" spans="1:11" s="145" customFormat="1" ht="12.75" x14ac:dyDescent="0.2">
      <c r="A49" s="1" t="s">
        <v>79</v>
      </c>
      <c r="B49" s="2" t="s">
        <v>80</v>
      </c>
      <c r="C49" s="15"/>
      <c r="D49" s="159"/>
      <c r="E49" s="100">
        <v>145648</v>
      </c>
      <c r="F49" s="176"/>
      <c r="H49" s="159"/>
      <c r="I49" s="100">
        <v>145703</v>
      </c>
      <c r="J49" s="176"/>
      <c r="K49" s="212"/>
    </row>
    <row r="50" spans="1:11" s="145" customFormat="1" ht="12.75" x14ac:dyDescent="0.2">
      <c r="A50" s="1" t="s">
        <v>81</v>
      </c>
      <c r="B50" s="2" t="s">
        <v>82</v>
      </c>
      <c r="C50" s="15"/>
      <c r="D50" s="159"/>
      <c r="E50" s="100">
        <v>402048</v>
      </c>
      <c r="F50" s="176"/>
      <c r="H50" s="159"/>
      <c r="I50" s="100">
        <v>453200</v>
      </c>
      <c r="J50" s="176"/>
      <c r="K50" s="212" t="s">
        <v>308</v>
      </c>
    </row>
    <row r="51" spans="1:11" s="145" customFormat="1" ht="12.75" x14ac:dyDescent="0.2">
      <c r="A51" s="116">
        <v>557600</v>
      </c>
      <c r="B51" s="2" t="s">
        <v>280</v>
      </c>
      <c r="C51" s="15"/>
      <c r="D51" s="159"/>
      <c r="E51" s="100">
        <v>26919</v>
      </c>
      <c r="F51" s="176"/>
      <c r="H51" s="159"/>
      <c r="I51" s="100">
        <v>22007.96</v>
      </c>
      <c r="J51" s="176"/>
      <c r="K51" s="212" t="s">
        <v>309</v>
      </c>
    </row>
    <row r="52" spans="1:11" s="145" customFormat="1" ht="25.5" x14ac:dyDescent="0.2">
      <c r="A52" s="1" t="s">
        <v>83</v>
      </c>
      <c r="B52" s="2" t="s">
        <v>84</v>
      </c>
      <c r="C52" s="15"/>
      <c r="D52" s="159"/>
      <c r="E52" s="100">
        <v>167840</v>
      </c>
      <c r="F52" s="176"/>
      <c r="H52" s="159"/>
      <c r="I52" s="100">
        <v>128876</v>
      </c>
      <c r="J52" s="176"/>
      <c r="K52" s="232" t="s">
        <v>310</v>
      </c>
    </row>
    <row r="53" spans="1:11" s="145" customFormat="1" ht="12.75" x14ac:dyDescent="0.2">
      <c r="A53" s="1" t="s">
        <v>85</v>
      </c>
      <c r="B53" s="2" t="s">
        <v>86</v>
      </c>
      <c r="C53" s="15"/>
      <c r="D53" s="159"/>
      <c r="E53" s="100">
        <v>22000</v>
      </c>
      <c r="F53" s="176"/>
      <c r="H53" s="159"/>
      <c r="I53" s="100">
        <v>22000</v>
      </c>
      <c r="J53" s="176"/>
      <c r="K53" s="212"/>
    </row>
    <row r="54" spans="1:11" s="145" customFormat="1" ht="12.75" x14ac:dyDescent="0.2">
      <c r="A54" s="1" t="s">
        <v>87</v>
      </c>
      <c r="B54" s="2" t="s">
        <v>88</v>
      </c>
      <c r="C54" s="15"/>
      <c r="D54" s="159"/>
      <c r="E54" s="100">
        <v>15000</v>
      </c>
      <c r="F54" s="176"/>
      <c r="H54" s="159"/>
      <c r="I54" s="100">
        <v>15000</v>
      </c>
      <c r="J54" s="176"/>
      <c r="K54" s="212"/>
    </row>
    <row r="55" spans="1:11" s="145" customFormat="1" ht="12.75" x14ac:dyDescent="0.2">
      <c r="A55" s="1" t="s">
        <v>89</v>
      </c>
      <c r="B55" s="2" t="s">
        <v>90</v>
      </c>
      <c r="C55" s="15"/>
      <c r="D55" s="159"/>
      <c r="E55" s="100">
        <v>1750</v>
      </c>
      <c r="F55" s="176"/>
      <c r="H55" s="159"/>
      <c r="I55" s="100">
        <v>1750</v>
      </c>
      <c r="J55" s="176"/>
      <c r="K55" s="212"/>
    </row>
    <row r="56" spans="1:11" s="145" customFormat="1" ht="12.75" x14ac:dyDescent="0.2">
      <c r="A56" s="1" t="s">
        <v>91</v>
      </c>
      <c r="B56" s="2" t="s">
        <v>92</v>
      </c>
      <c r="C56" s="15"/>
      <c r="D56" s="159"/>
      <c r="E56" s="100">
        <v>1750</v>
      </c>
      <c r="F56" s="176"/>
      <c r="H56" s="159"/>
      <c r="I56" s="100">
        <v>1750</v>
      </c>
      <c r="J56" s="176"/>
      <c r="K56" s="212"/>
    </row>
    <row r="57" spans="1:11" x14ac:dyDescent="0.25">
      <c r="A57" s="14"/>
      <c r="B57" s="17" t="s">
        <v>93</v>
      </c>
      <c r="C57" s="30"/>
      <c r="D57" s="162"/>
      <c r="E57" s="194">
        <f>SUM(E38:E56)</f>
        <v>3440606</v>
      </c>
      <c r="F57" s="176">
        <f>SUM(F38:F56)</f>
        <v>0</v>
      </c>
      <c r="H57" s="162"/>
      <c r="I57" s="194">
        <f>SUM(I38:I56)</f>
        <v>3446524.5999999996</v>
      </c>
      <c r="J57" s="176">
        <f>SUM(J38:J56)</f>
        <v>0</v>
      </c>
      <c r="K57" s="212"/>
    </row>
    <row r="58" spans="1:11" x14ac:dyDescent="0.25">
      <c r="A58" s="14"/>
      <c r="B58" s="15"/>
      <c r="C58" s="24"/>
      <c r="D58" s="159"/>
      <c r="E58" s="100"/>
      <c r="F58" s="176"/>
      <c r="H58" s="159"/>
      <c r="I58" s="100"/>
      <c r="J58" s="176"/>
    </row>
    <row r="59" spans="1:11" ht="26.25" x14ac:dyDescent="0.25">
      <c r="A59" s="1" t="s">
        <v>94</v>
      </c>
      <c r="B59" s="2" t="s">
        <v>95</v>
      </c>
      <c r="C59" s="15"/>
      <c r="D59" s="163"/>
      <c r="E59" s="100">
        <v>834705</v>
      </c>
      <c r="F59" s="179">
        <v>0</v>
      </c>
      <c r="H59" s="163"/>
      <c r="I59" s="100">
        <v>879434.5</v>
      </c>
      <c r="J59" s="179">
        <v>0</v>
      </c>
      <c r="K59" s="232" t="s">
        <v>311</v>
      </c>
    </row>
    <row r="60" spans="1:11" x14ac:dyDescent="0.25">
      <c r="A60" s="14"/>
      <c r="B60" s="17" t="s">
        <v>96</v>
      </c>
      <c r="C60" s="30"/>
      <c r="D60" s="162"/>
      <c r="E60" s="194">
        <f>SUM(E59:E59)</f>
        <v>834705</v>
      </c>
      <c r="F60" s="176">
        <f>F59</f>
        <v>0</v>
      </c>
      <c r="H60" s="162"/>
      <c r="I60" s="194">
        <f>SUM(I59:I59)</f>
        <v>879434.5</v>
      </c>
      <c r="J60" s="176">
        <f>J59</f>
        <v>0</v>
      </c>
      <c r="K60" s="212"/>
    </row>
    <row r="61" spans="1:11" x14ac:dyDescent="0.25">
      <c r="A61" s="14"/>
      <c r="B61" s="15"/>
      <c r="C61" s="24"/>
      <c r="D61" s="159"/>
      <c r="E61" s="100"/>
      <c r="F61" s="179"/>
      <c r="H61" s="159"/>
      <c r="I61" s="100"/>
      <c r="J61" s="179"/>
    </row>
    <row r="62" spans="1:11" x14ac:dyDescent="0.25">
      <c r="A62" s="14"/>
      <c r="B62" s="17" t="s">
        <v>97</v>
      </c>
      <c r="C62" s="22"/>
      <c r="D62" s="160"/>
      <c r="E62" s="192">
        <f>E60+E57+E61</f>
        <v>4275311</v>
      </c>
      <c r="F62" s="180"/>
      <c r="G62" s="141"/>
      <c r="H62" s="160"/>
      <c r="I62" s="192">
        <f>I60+I57+I61</f>
        <v>4325959.0999999996</v>
      </c>
      <c r="J62" s="180"/>
      <c r="K62" s="212"/>
    </row>
    <row r="63" spans="1:11" x14ac:dyDescent="0.25">
      <c r="A63" s="14"/>
      <c r="B63" s="15"/>
      <c r="C63" s="24"/>
      <c r="D63" s="159"/>
      <c r="E63" s="100"/>
      <c r="F63" s="176"/>
      <c r="H63" s="159"/>
      <c r="I63" s="100"/>
      <c r="J63" s="176"/>
    </row>
    <row r="64" spans="1:11" s="144" customFormat="1" x14ac:dyDescent="0.25">
      <c r="A64" s="14" t="s">
        <v>98</v>
      </c>
      <c r="B64" s="15" t="s">
        <v>99</v>
      </c>
      <c r="C64" s="28"/>
      <c r="D64" s="159"/>
      <c r="E64" s="100">
        <v>1428</v>
      </c>
      <c r="F64" s="177"/>
      <c r="H64" s="159"/>
      <c r="I64" s="100">
        <v>1428</v>
      </c>
      <c r="J64" s="177"/>
    </row>
    <row r="65" spans="1:11" s="144" customFormat="1" x14ac:dyDescent="0.25">
      <c r="A65" s="14" t="s">
        <v>100</v>
      </c>
      <c r="B65" s="15" t="s">
        <v>101</v>
      </c>
      <c r="C65" s="28"/>
      <c r="D65" s="159"/>
      <c r="E65" s="100">
        <v>20750</v>
      </c>
      <c r="F65" s="177"/>
      <c r="H65" s="159"/>
      <c r="I65" s="100">
        <v>20750</v>
      </c>
      <c r="J65" s="177"/>
    </row>
    <row r="66" spans="1:11" s="144" customFormat="1" x14ac:dyDescent="0.25">
      <c r="A66" s="14" t="s">
        <v>102</v>
      </c>
      <c r="B66" s="15" t="s">
        <v>103</v>
      </c>
      <c r="C66" s="28"/>
      <c r="D66" s="159"/>
      <c r="E66" s="100">
        <v>1025</v>
      </c>
      <c r="F66" s="177"/>
      <c r="H66" s="159"/>
      <c r="I66" s="100">
        <v>1025</v>
      </c>
      <c r="J66" s="177"/>
    </row>
    <row r="67" spans="1:11" s="144" customFormat="1" x14ac:dyDescent="0.25">
      <c r="A67" s="14" t="s">
        <v>104</v>
      </c>
      <c r="B67" s="15" t="s">
        <v>105</v>
      </c>
      <c r="C67" s="28"/>
      <c r="D67" s="159"/>
      <c r="E67" s="100">
        <v>7311</v>
      </c>
      <c r="F67" s="177"/>
      <c r="H67" s="159"/>
      <c r="I67" s="100">
        <v>7311</v>
      </c>
      <c r="J67" s="177"/>
    </row>
    <row r="68" spans="1:11" s="144" customFormat="1" x14ac:dyDescent="0.25">
      <c r="A68" s="14" t="s">
        <v>106</v>
      </c>
      <c r="B68" s="15" t="s">
        <v>107</v>
      </c>
      <c r="C68" s="28"/>
      <c r="D68" s="159"/>
      <c r="E68" s="100">
        <v>8646</v>
      </c>
      <c r="F68" s="177"/>
      <c r="H68" s="159"/>
      <c r="I68" s="100">
        <v>10250</v>
      </c>
      <c r="J68" s="177"/>
      <c r="K68" s="225" t="s">
        <v>312</v>
      </c>
    </row>
    <row r="69" spans="1:11" s="144" customFormat="1" x14ac:dyDescent="0.25">
      <c r="A69" s="14" t="s">
        <v>108</v>
      </c>
      <c r="B69" s="15" t="s">
        <v>109</v>
      </c>
      <c r="C69" s="28"/>
      <c r="D69" s="159"/>
      <c r="E69" s="100">
        <v>34675</v>
      </c>
      <c r="F69" s="177"/>
      <c r="H69" s="159"/>
      <c r="I69" s="100">
        <v>48250</v>
      </c>
      <c r="J69" s="177"/>
      <c r="K69" s="225" t="s">
        <v>312</v>
      </c>
    </row>
    <row r="70" spans="1:11" s="144" customFormat="1" x14ac:dyDescent="0.25">
      <c r="A70" s="14" t="s">
        <v>110</v>
      </c>
      <c r="B70" s="15" t="s">
        <v>111</v>
      </c>
      <c r="C70" s="28"/>
      <c r="D70" s="159"/>
      <c r="E70" s="100">
        <v>5221</v>
      </c>
      <c r="F70" s="177"/>
      <c r="H70" s="159"/>
      <c r="I70" s="100">
        <v>5221</v>
      </c>
      <c r="J70" s="177"/>
    </row>
    <row r="71" spans="1:11" s="144" customFormat="1" x14ac:dyDescent="0.25">
      <c r="A71" s="14" t="s">
        <v>112</v>
      </c>
      <c r="B71" s="15" t="s">
        <v>113</v>
      </c>
      <c r="C71" s="28"/>
      <c r="D71" s="159"/>
      <c r="E71" s="100">
        <v>1224</v>
      </c>
      <c r="F71" s="177"/>
      <c r="H71" s="159"/>
      <c r="I71" s="100">
        <v>1224</v>
      </c>
      <c r="J71" s="177"/>
    </row>
    <row r="72" spans="1:11" s="144" customFormat="1" ht="30" x14ac:dyDescent="0.25">
      <c r="A72" s="14" t="s">
        <v>114</v>
      </c>
      <c r="B72" s="15" t="s">
        <v>115</v>
      </c>
      <c r="C72" s="28"/>
      <c r="D72" s="159"/>
      <c r="E72" s="100">
        <v>142617</v>
      </c>
      <c r="F72" s="177"/>
      <c r="H72" s="159"/>
      <c r="I72" s="100">
        <v>130617</v>
      </c>
      <c r="J72" s="177"/>
      <c r="K72" s="225" t="s">
        <v>314</v>
      </c>
    </row>
    <row r="73" spans="1:11" s="144" customFormat="1" x14ac:dyDescent="0.25">
      <c r="A73" s="14" t="s">
        <v>116</v>
      </c>
      <c r="B73" s="15" t="s">
        <v>117</v>
      </c>
      <c r="C73" s="28"/>
      <c r="D73" s="159"/>
      <c r="E73" s="100">
        <v>1619</v>
      </c>
      <c r="F73" s="177"/>
      <c r="H73" s="159"/>
      <c r="I73" s="100">
        <v>1619</v>
      </c>
      <c r="J73" s="177"/>
    </row>
    <row r="74" spans="1:11" s="144" customFormat="1" x14ac:dyDescent="0.25">
      <c r="A74" s="14" t="s">
        <v>118</v>
      </c>
      <c r="B74" s="15" t="s">
        <v>119</v>
      </c>
      <c r="C74" s="28"/>
      <c r="D74" s="159"/>
      <c r="E74" s="100">
        <v>7956</v>
      </c>
      <c r="F74" s="177"/>
      <c r="H74" s="159"/>
      <c r="I74" s="100">
        <v>9956</v>
      </c>
      <c r="J74" s="177"/>
      <c r="K74" s="144" t="s">
        <v>313</v>
      </c>
    </row>
    <row r="75" spans="1:11" s="144" customFormat="1" ht="45" x14ac:dyDescent="0.25">
      <c r="A75" s="14" t="s">
        <v>120</v>
      </c>
      <c r="B75" s="15" t="s">
        <v>121</v>
      </c>
      <c r="C75" s="28"/>
      <c r="D75" s="159"/>
      <c r="E75" s="100">
        <v>17666</v>
      </c>
      <c r="F75" s="177"/>
      <c r="H75" s="159"/>
      <c r="I75" s="100">
        <v>33045</v>
      </c>
      <c r="J75" s="177"/>
      <c r="K75" s="225" t="s">
        <v>315</v>
      </c>
    </row>
    <row r="76" spans="1:11" s="144" customFormat="1" x14ac:dyDescent="0.25">
      <c r="A76" s="14" t="s">
        <v>122</v>
      </c>
      <c r="B76" s="15" t="s">
        <v>123</v>
      </c>
      <c r="C76" s="28"/>
      <c r="D76" s="159"/>
      <c r="E76" s="100">
        <v>80319</v>
      </c>
      <c r="F76" s="177"/>
      <c r="H76" s="159"/>
      <c r="I76" s="100">
        <v>78319</v>
      </c>
      <c r="J76" s="177"/>
      <c r="K76" s="144" t="s">
        <v>316</v>
      </c>
    </row>
    <row r="77" spans="1:11" s="144" customFormat="1" x14ac:dyDescent="0.25">
      <c r="A77" s="14" t="s">
        <v>124</v>
      </c>
      <c r="B77" s="15" t="s">
        <v>125</v>
      </c>
      <c r="C77" s="28"/>
      <c r="D77" s="159"/>
      <c r="E77" s="100">
        <v>6229</v>
      </c>
      <c r="F77" s="177"/>
      <c r="H77" s="159"/>
      <c r="I77" s="100">
        <v>0</v>
      </c>
      <c r="J77" s="177"/>
      <c r="K77" s="144" t="s">
        <v>317</v>
      </c>
    </row>
    <row r="78" spans="1:11" s="144" customFormat="1" x14ac:dyDescent="0.25">
      <c r="A78" s="14" t="s">
        <v>126</v>
      </c>
      <c r="B78" s="15" t="s">
        <v>127</v>
      </c>
      <c r="C78" s="28"/>
      <c r="D78" s="159"/>
      <c r="E78" s="100">
        <v>1020</v>
      </c>
      <c r="F78" s="177"/>
      <c r="H78" s="159"/>
      <c r="I78" s="100">
        <v>1020</v>
      </c>
      <c r="J78" s="177"/>
    </row>
    <row r="79" spans="1:11" s="144" customFormat="1" x14ac:dyDescent="0.25">
      <c r="A79" s="14" t="s">
        <v>128</v>
      </c>
      <c r="B79" s="15" t="s">
        <v>129</v>
      </c>
      <c r="C79" s="28"/>
      <c r="D79" s="159"/>
      <c r="E79" s="100">
        <v>21420</v>
      </c>
      <c r="F79" s="177"/>
      <c r="H79" s="159"/>
      <c r="I79" s="100">
        <v>21420</v>
      </c>
      <c r="J79" s="177"/>
    </row>
    <row r="80" spans="1:11" s="144" customFormat="1" x14ac:dyDescent="0.25">
      <c r="A80" s="14" t="s">
        <v>130</v>
      </c>
      <c r="B80" s="15" t="s">
        <v>131</v>
      </c>
      <c r="C80" s="28"/>
      <c r="D80" s="159"/>
      <c r="E80" s="100">
        <v>50778</v>
      </c>
      <c r="F80" s="177"/>
      <c r="H80" s="159"/>
      <c r="I80" s="100">
        <v>50778</v>
      </c>
      <c r="J80" s="177"/>
    </row>
    <row r="81" spans="1:11" s="144" customFormat="1" x14ac:dyDescent="0.25">
      <c r="A81" s="14" t="s">
        <v>132</v>
      </c>
      <c r="B81" s="15" t="s">
        <v>133</v>
      </c>
      <c r="C81" s="28"/>
      <c r="D81" s="159"/>
      <c r="E81" s="100">
        <v>12097</v>
      </c>
      <c r="F81" s="177"/>
      <c r="H81" s="159"/>
      <c r="I81" s="100">
        <v>14097</v>
      </c>
      <c r="J81" s="177"/>
      <c r="K81" s="144" t="s">
        <v>318</v>
      </c>
    </row>
    <row r="82" spans="1:11" s="144" customFormat="1" x14ac:dyDescent="0.25">
      <c r="A82" s="14" t="s">
        <v>134</v>
      </c>
      <c r="B82" s="15" t="s">
        <v>135</v>
      </c>
      <c r="C82" s="28"/>
      <c r="D82" s="159"/>
      <c r="E82" s="100">
        <v>17111</v>
      </c>
      <c r="F82" s="177"/>
      <c r="H82" s="159"/>
      <c r="I82" s="100">
        <v>17111</v>
      </c>
      <c r="J82" s="177"/>
    </row>
    <row r="83" spans="1:11" s="144" customFormat="1" x14ac:dyDescent="0.25">
      <c r="A83" s="14" t="s">
        <v>136</v>
      </c>
      <c r="B83" s="15" t="s">
        <v>137</v>
      </c>
      <c r="C83" s="28"/>
      <c r="D83" s="159"/>
      <c r="E83" s="100">
        <v>520</v>
      </c>
      <c r="F83" s="177"/>
      <c r="H83" s="159"/>
      <c r="I83" s="100">
        <v>520</v>
      </c>
      <c r="J83" s="177"/>
    </row>
    <row r="84" spans="1:11" s="144" customFormat="1" x14ac:dyDescent="0.25">
      <c r="A84" s="14" t="s">
        <v>138</v>
      </c>
      <c r="B84" s="15" t="s">
        <v>139</v>
      </c>
      <c r="C84" s="28"/>
      <c r="D84" s="159"/>
      <c r="E84" s="100">
        <v>36096</v>
      </c>
      <c r="F84" s="177"/>
      <c r="H84" s="159"/>
      <c r="I84" s="100">
        <v>36096</v>
      </c>
      <c r="J84" s="177"/>
    </row>
    <row r="85" spans="1:11" s="144" customFormat="1" x14ac:dyDescent="0.25">
      <c r="A85" s="14" t="s">
        <v>140</v>
      </c>
      <c r="B85" s="15" t="s">
        <v>141</v>
      </c>
      <c r="C85" s="28"/>
      <c r="D85" s="159"/>
      <c r="E85" s="100">
        <v>25000</v>
      </c>
      <c r="F85" s="177"/>
      <c r="H85" s="159"/>
      <c r="I85" s="100">
        <v>28000</v>
      </c>
      <c r="J85" s="177"/>
      <c r="K85" s="144" t="s">
        <v>319</v>
      </c>
    </row>
    <row r="86" spans="1:11" s="144" customFormat="1" x14ac:dyDescent="0.25">
      <c r="A86" s="14" t="s">
        <v>142</v>
      </c>
      <c r="B86" s="15" t="s">
        <v>143</v>
      </c>
      <c r="C86" s="28"/>
      <c r="D86" s="159"/>
      <c r="E86" s="100">
        <v>8517</v>
      </c>
      <c r="F86" s="177"/>
      <c r="H86" s="159"/>
      <c r="I86" s="100">
        <v>10200</v>
      </c>
      <c r="J86" s="177"/>
      <c r="K86" s="144" t="s">
        <v>319</v>
      </c>
    </row>
    <row r="87" spans="1:11" s="144" customFormat="1" x14ac:dyDescent="0.25">
      <c r="A87" s="14" t="s">
        <v>144</v>
      </c>
      <c r="B87" s="15" t="s">
        <v>145</v>
      </c>
      <c r="C87" s="28"/>
      <c r="D87" s="159"/>
      <c r="E87" s="100">
        <v>510</v>
      </c>
      <c r="F87" s="177"/>
      <c r="H87" s="159"/>
      <c r="I87" s="100">
        <v>510</v>
      </c>
      <c r="J87" s="177"/>
    </row>
    <row r="88" spans="1:11" s="144" customFormat="1" x14ac:dyDescent="0.25">
      <c r="A88" s="14" t="s">
        <v>146</v>
      </c>
      <c r="B88" s="15" t="s">
        <v>147</v>
      </c>
      <c r="C88" s="28"/>
      <c r="D88" s="159"/>
      <c r="E88" s="146">
        <v>0</v>
      </c>
      <c r="F88" s="181">
        <v>150000</v>
      </c>
      <c r="H88" s="159"/>
      <c r="I88" s="146">
        <v>0</v>
      </c>
      <c r="J88" s="181">
        <v>150000</v>
      </c>
    </row>
    <row r="89" spans="1:11" s="144" customFormat="1" x14ac:dyDescent="0.25">
      <c r="A89" s="14" t="s">
        <v>146</v>
      </c>
      <c r="B89" s="15" t="s">
        <v>277</v>
      </c>
      <c r="C89" s="28"/>
      <c r="D89" s="159"/>
      <c r="E89" s="146">
        <f>60896.76+177930</f>
        <v>238826.76</v>
      </c>
      <c r="F89" s="181"/>
      <c r="H89" s="159"/>
      <c r="I89" s="227">
        <v>74735.94</v>
      </c>
      <c r="J89" s="181"/>
      <c r="K89" s="144" t="s">
        <v>320</v>
      </c>
    </row>
    <row r="90" spans="1:11" s="144" customFormat="1" x14ac:dyDescent="0.25">
      <c r="A90" s="14" t="s">
        <v>286</v>
      </c>
      <c r="B90" s="15" t="s">
        <v>287</v>
      </c>
      <c r="C90" s="28"/>
      <c r="D90" s="159"/>
      <c r="E90" s="146">
        <v>0</v>
      </c>
      <c r="F90" s="181"/>
      <c r="H90" s="159"/>
      <c r="I90" s="227">
        <v>178000</v>
      </c>
      <c r="J90" s="181"/>
    </row>
    <row r="91" spans="1:11" s="144" customFormat="1" x14ac:dyDescent="0.25">
      <c r="A91" s="14" t="s">
        <v>149</v>
      </c>
      <c r="B91" s="15" t="s">
        <v>150</v>
      </c>
      <c r="C91" s="28"/>
      <c r="D91" s="159"/>
      <c r="E91" s="195">
        <v>0</v>
      </c>
      <c r="F91" s="182">
        <v>314740</v>
      </c>
      <c r="H91" s="159"/>
      <c r="I91" s="195">
        <v>0</v>
      </c>
      <c r="J91" s="182">
        <v>314740</v>
      </c>
    </row>
    <row r="92" spans="1:11" s="144" customFormat="1" x14ac:dyDescent="0.25">
      <c r="A92" s="14" t="s">
        <v>149</v>
      </c>
      <c r="B92" s="15" t="s">
        <v>278</v>
      </c>
      <c r="C92" s="28"/>
      <c r="D92" s="159"/>
      <c r="E92" s="195">
        <v>70612.3</v>
      </c>
      <c r="F92" s="182"/>
      <c r="H92" s="159"/>
      <c r="I92" s="228">
        <v>56773.5</v>
      </c>
      <c r="J92" s="182"/>
      <c r="K92" s="144" t="s">
        <v>320</v>
      </c>
    </row>
    <row r="93" spans="1:11" s="144" customFormat="1" ht="27" customHeight="1" x14ac:dyDescent="0.25">
      <c r="A93" s="14" t="s">
        <v>151</v>
      </c>
      <c r="B93" s="15" t="s">
        <v>152</v>
      </c>
      <c r="C93" s="28"/>
      <c r="D93" s="159"/>
      <c r="E93" s="100">
        <v>587640</v>
      </c>
      <c r="F93" s="178"/>
      <c r="H93" s="159"/>
      <c r="I93" s="100">
        <v>718618.38</v>
      </c>
      <c r="J93" s="178"/>
      <c r="K93" s="225" t="s">
        <v>321</v>
      </c>
    </row>
    <row r="94" spans="1:11" s="144" customFormat="1" x14ac:dyDescent="0.25">
      <c r="A94" s="14"/>
      <c r="B94" s="17" t="s">
        <v>153</v>
      </c>
      <c r="C94" s="22"/>
      <c r="D94" s="160"/>
      <c r="E94" s="192">
        <f>SUM(E64:E93)</f>
        <v>1406834.06</v>
      </c>
      <c r="F94" s="175">
        <f>SUM(F64:F93)</f>
        <v>464740</v>
      </c>
      <c r="H94" s="160"/>
      <c r="I94" s="192">
        <f>SUM(I64:I93)</f>
        <v>1556894.8199999998</v>
      </c>
      <c r="J94" s="175">
        <f>SUM(J64:J93)</f>
        <v>464740</v>
      </c>
    </row>
    <row r="95" spans="1:11" s="144" customFormat="1" x14ac:dyDescent="0.25">
      <c r="A95" s="1"/>
      <c r="B95" s="2"/>
      <c r="C95" s="24"/>
      <c r="D95" s="159"/>
      <c r="E95" s="100"/>
      <c r="F95" s="176"/>
      <c r="H95" s="159"/>
      <c r="I95" s="100"/>
      <c r="J95" s="176"/>
    </row>
    <row r="96" spans="1:11" x14ac:dyDescent="0.25">
      <c r="A96" s="1" t="s">
        <v>154</v>
      </c>
      <c r="B96" s="2" t="s">
        <v>155</v>
      </c>
      <c r="C96" s="28"/>
      <c r="D96" s="159"/>
      <c r="E96" s="100">
        <v>1530</v>
      </c>
      <c r="F96" s="177"/>
      <c r="H96" s="159"/>
      <c r="I96" s="100">
        <v>1530</v>
      </c>
      <c r="J96" s="177"/>
    </row>
    <row r="97" spans="1:11" x14ac:dyDescent="0.25">
      <c r="A97" s="1" t="s">
        <v>156</v>
      </c>
      <c r="B97" s="2" t="s">
        <v>157</v>
      </c>
      <c r="C97" s="28"/>
      <c r="D97" s="159"/>
      <c r="E97" s="100">
        <v>13770</v>
      </c>
      <c r="F97" s="177"/>
      <c r="H97" s="159"/>
      <c r="I97" s="100">
        <v>13770</v>
      </c>
      <c r="J97" s="177"/>
    </row>
    <row r="98" spans="1:11" x14ac:dyDescent="0.25">
      <c r="A98" s="1" t="s">
        <v>158</v>
      </c>
      <c r="B98" s="2" t="s">
        <v>159</v>
      </c>
      <c r="C98" s="28"/>
      <c r="D98" s="159"/>
      <c r="E98" s="100">
        <v>18797</v>
      </c>
      <c r="F98" s="177"/>
      <c r="H98" s="159"/>
      <c r="I98" s="100">
        <v>18797</v>
      </c>
      <c r="J98" s="177"/>
    </row>
    <row r="99" spans="1:11" x14ac:dyDescent="0.25">
      <c r="A99" s="1" t="s">
        <v>160</v>
      </c>
      <c r="B99" s="2" t="s">
        <v>161</v>
      </c>
      <c r="C99" s="28"/>
      <c r="D99" s="159"/>
      <c r="E99" s="100">
        <v>3121</v>
      </c>
      <c r="F99" s="177"/>
      <c r="H99" s="159"/>
      <c r="I99" s="100">
        <v>3121</v>
      </c>
      <c r="J99" s="177"/>
    </row>
    <row r="100" spans="1:11" x14ac:dyDescent="0.25">
      <c r="A100" s="1" t="s">
        <v>162</v>
      </c>
      <c r="B100" s="2" t="s">
        <v>163</v>
      </c>
      <c r="C100" s="28"/>
      <c r="D100" s="159"/>
      <c r="E100" s="100">
        <v>9843</v>
      </c>
      <c r="F100" s="177"/>
      <c r="H100" s="159"/>
      <c r="I100" s="100">
        <v>9843</v>
      </c>
      <c r="J100" s="177"/>
    </row>
    <row r="101" spans="1:11" x14ac:dyDescent="0.25">
      <c r="A101" s="1" t="s">
        <v>164</v>
      </c>
      <c r="B101" s="2" t="s">
        <v>165</v>
      </c>
      <c r="C101" s="28"/>
      <c r="D101" s="159"/>
      <c r="E101" s="100">
        <v>1148</v>
      </c>
      <c r="F101" s="177"/>
      <c r="H101" s="159"/>
      <c r="I101" s="100">
        <v>1148</v>
      </c>
      <c r="J101" s="177"/>
    </row>
    <row r="102" spans="1:11" x14ac:dyDescent="0.25">
      <c r="A102" s="1" t="s">
        <v>166</v>
      </c>
      <c r="B102" s="2" t="s">
        <v>167</v>
      </c>
      <c r="C102" s="28"/>
      <c r="D102" s="159"/>
      <c r="E102" s="100">
        <v>20400</v>
      </c>
      <c r="F102" s="177"/>
      <c r="H102" s="159"/>
      <c r="I102" s="100">
        <v>20400</v>
      </c>
      <c r="J102" s="177"/>
    </row>
    <row r="103" spans="1:11" ht="30" x14ac:dyDescent="0.25">
      <c r="A103" s="1" t="s">
        <v>168</v>
      </c>
      <c r="B103" s="2" t="s">
        <v>169</v>
      </c>
      <c r="C103" s="28"/>
      <c r="D103" s="159"/>
      <c r="E103" s="100">
        <v>107233</v>
      </c>
      <c r="F103" s="177"/>
      <c r="H103" s="159"/>
      <c r="I103" s="100">
        <v>92283</v>
      </c>
      <c r="J103" s="177"/>
      <c r="K103" s="226" t="s">
        <v>322</v>
      </c>
    </row>
    <row r="104" spans="1:11" x14ac:dyDescent="0.25">
      <c r="A104" s="1" t="s">
        <v>170</v>
      </c>
      <c r="B104" s="2" t="s">
        <v>171</v>
      </c>
      <c r="C104" s="28"/>
      <c r="D104" s="159"/>
      <c r="E104" s="100">
        <v>35906</v>
      </c>
      <c r="F104" s="177"/>
      <c r="H104" s="159"/>
      <c r="I104" s="100">
        <v>44856</v>
      </c>
      <c r="J104" s="177"/>
      <c r="K104" s="142" t="s">
        <v>323</v>
      </c>
    </row>
    <row r="105" spans="1:11" x14ac:dyDescent="0.25">
      <c r="A105" s="1" t="s">
        <v>172</v>
      </c>
      <c r="B105" s="2" t="s">
        <v>173</v>
      </c>
      <c r="C105" s="28"/>
      <c r="D105" s="159"/>
      <c r="E105" s="100">
        <v>13495</v>
      </c>
      <c r="F105" s="177"/>
      <c r="H105" s="159"/>
      <c r="I105" s="100">
        <v>22495</v>
      </c>
      <c r="J105" s="177"/>
      <c r="K105" s="142" t="s">
        <v>324</v>
      </c>
    </row>
    <row r="106" spans="1:11" x14ac:dyDescent="0.25">
      <c r="A106" s="1" t="s">
        <v>174</v>
      </c>
      <c r="B106" s="2" t="s">
        <v>175</v>
      </c>
      <c r="C106" s="28"/>
      <c r="D106" s="159"/>
      <c r="E106" s="100">
        <v>29761</v>
      </c>
      <c r="F106" s="177"/>
      <c r="H106" s="159"/>
      <c r="I106" s="100">
        <v>25011</v>
      </c>
      <c r="J106" s="177"/>
      <c r="K106" s="142" t="s">
        <v>325</v>
      </c>
    </row>
    <row r="107" spans="1:11" x14ac:dyDescent="0.25">
      <c r="A107" s="1" t="s">
        <v>176</v>
      </c>
      <c r="B107" s="2" t="s">
        <v>177</v>
      </c>
      <c r="C107" s="28"/>
      <c r="D107" s="159"/>
      <c r="E107" s="100">
        <v>3368</v>
      </c>
      <c r="F107" s="177"/>
      <c r="H107" s="159"/>
      <c r="I107" s="100">
        <v>3368</v>
      </c>
      <c r="J107" s="177"/>
    </row>
    <row r="108" spans="1:11" x14ac:dyDescent="0.25">
      <c r="A108" s="1" t="s">
        <v>178</v>
      </c>
      <c r="B108" s="2" t="s">
        <v>179</v>
      </c>
      <c r="C108" s="28"/>
      <c r="D108" s="159"/>
      <c r="E108" s="100">
        <v>522</v>
      </c>
      <c r="F108" s="177"/>
      <c r="H108" s="159"/>
      <c r="I108" s="100">
        <v>522</v>
      </c>
      <c r="J108" s="177"/>
    </row>
    <row r="109" spans="1:11" x14ac:dyDescent="0.25">
      <c r="A109" s="1" t="s">
        <v>180</v>
      </c>
      <c r="B109" s="2" t="s">
        <v>181</v>
      </c>
      <c r="C109" s="28"/>
      <c r="D109" s="159"/>
      <c r="E109" s="100">
        <v>22236</v>
      </c>
      <c r="F109" s="177"/>
      <c r="H109" s="159"/>
      <c r="I109" s="100">
        <v>32236</v>
      </c>
      <c r="J109" s="177"/>
      <c r="K109" s="142" t="s">
        <v>326</v>
      </c>
    </row>
    <row r="110" spans="1:11" x14ac:dyDescent="0.25">
      <c r="A110" s="1" t="s">
        <v>182</v>
      </c>
      <c r="B110" s="2" t="s">
        <v>183</v>
      </c>
      <c r="C110" s="28"/>
      <c r="D110" s="159"/>
      <c r="E110" s="100">
        <v>2550</v>
      </c>
      <c r="F110" s="177"/>
      <c r="H110" s="159"/>
      <c r="I110" s="100">
        <v>3000</v>
      </c>
      <c r="J110" s="177"/>
      <c r="K110" s="142" t="s">
        <v>327</v>
      </c>
    </row>
    <row r="111" spans="1:11" x14ac:dyDescent="0.25">
      <c r="A111" s="1" t="s">
        <v>184</v>
      </c>
      <c r="B111" s="2" t="s">
        <v>185</v>
      </c>
      <c r="C111" s="28"/>
      <c r="D111" s="159"/>
      <c r="E111" s="100">
        <v>510</v>
      </c>
      <c r="F111" s="177"/>
      <c r="H111" s="159"/>
      <c r="I111" s="100">
        <v>510</v>
      </c>
      <c r="J111" s="177"/>
    </row>
    <row r="112" spans="1:11" x14ac:dyDescent="0.25">
      <c r="A112" s="1" t="s">
        <v>186</v>
      </c>
      <c r="B112" s="2" t="s">
        <v>187</v>
      </c>
      <c r="C112" s="28"/>
      <c r="D112" s="159"/>
      <c r="E112" s="100">
        <v>510</v>
      </c>
      <c r="F112" s="178"/>
      <c r="H112" s="159"/>
      <c r="I112" s="100">
        <v>510</v>
      </c>
      <c r="J112" s="178"/>
    </row>
    <row r="113" spans="1:10" x14ac:dyDescent="0.25">
      <c r="A113" s="14"/>
      <c r="B113" s="17" t="s">
        <v>188</v>
      </c>
      <c r="C113" s="22"/>
      <c r="D113" s="160"/>
      <c r="E113" s="192">
        <f>SUM(E96:E112)</f>
        <v>284700</v>
      </c>
      <c r="F113" s="175">
        <f>SUM(F96:F112)</f>
        <v>0</v>
      </c>
      <c r="H113" s="160"/>
      <c r="I113" s="192">
        <f>SUM(I96:I112)</f>
        <v>293400</v>
      </c>
      <c r="J113" s="175">
        <f>SUM(J96:J112)</f>
        <v>0</v>
      </c>
    </row>
    <row r="114" spans="1:10" x14ac:dyDescent="0.25">
      <c r="A114" s="14"/>
      <c r="B114" s="15"/>
      <c r="C114" s="24"/>
      <c r="D114" s="159"/>
      <c r="E114" s="100"/>
      <c r="F114" s="176"/>
      <c r="H114" s="159"/>
      <c r="I114" s="100"/>
      <c r="J114" s="176"/>
    </row>
    <row r="115" spans="1:10" x14ac:dyDescent="0.25">
      <c r="A115" s="116">
        <v>918000</v>
      </c>
      <c r="B115" s="2" t="s">
        <v>189</v>
      </c>
      <c r="C115" s="147"/>
      <c r="D115" s="163"/>
      <c r="E115" s="100">
        <v>0</v>
      </c>
      <c r="F115" s="183"/>
      <c r="H115" s="163"/>
      <c r="I115" s="100">
        <v>0</v>
      </c>
      <c r="J115" s="183"/>
    </row>
    <row r="116" spans="1:10" x14ac:dyDescent="0.25">
      <c r="A116" s="1" t="s">
        <v>190</v>
      </c>
      <c r="B116" s="2" t="s">
        <v>191</v>
      </c>
      <c r="C116" s="147"/>
      <c r="D116" s="163"/>
      <c r="E116" s="100">
        <v>0</v>
      </c>
      <c r="F116" s="183"/>
      <c r="H116" s="163"/>
      <c r="I116" s="100">
        <v>0</v>
      </c>
      <c r="J116" s="183"/>
    </row>
    <row r="117" spans="1:10" s="144" customFormat="1" x14ac:dyDescent="0.25">
      <c r="A117" s="137">
        <v>930000</v>
      </c>
      <c r="B117" s="15" t="s">
        <v>192</v>
      </c>
      <c r="C117" s="147"/>
      <c r="D117" s="163"/>
      <c r="E117" s="100">
        <v>150000</v>
      </c>
      <c r="F117" s="183">
        <v>0</v>
      </c>
      <c r="H117" s="163"/>
      <c r="I117" s="100">
        <v>110000</v>
      </c>
      <c r="J117" s="183">
        <v>0</v>
      </c>
    </row>
    <row r="118" spans="1:10" x14ac:dyDescent="0.25">
      <c r="A118" s="18">
        <v>930000</v>
      </c>
      <c r="B118" s="2" t="s">
        <v>281</v>
      </c>
      <c r="C118" s="147"/>
      <c r="D118" s="163"/>
      <c r="E118" s="100">
        <v>0</v>
      </c>
      <c r="F118" s="183"/>
      <c r="H118" s="163"/>
      <c r="I118" s="100">
        <v>0</v>
      </c>
      <c r="J118" s="183"/>
    </row>
    <row r="119" spans="1:10" x14ac:dyDescent="0.25">
      <c r="A119" s="1" t="s">
        <v>194</v>
      </c>
      <c r="B119" s="2" t="s">
        <v>195</v>
      </c>
      <c r="C119" s="147"/>
      <c r="D119" s="163"/>
      <c r="E119" s="100">
        <v>0</v>
      </c>
      <c r="F119" s="183"/>
      <c r="H119" s="163"/>
      <c r="I119" s="100">
        <v>0</v>
      </c>
      <c r="J119" s="183"/>
    </row>
    <row r="120" spans="1:10" x14ac:dyDescent="0.25">
      <c r="A120" s="14"/>
      <c r="B120" s="17" t="s">
        <v>196</v>
      </c>
      <c r="C120" s="22"/>
      <c r="D120" s="160"/>
      <c r="E120" s="193">
        <f>SUM(E115:E119)</f>
        <v>150000</v>
      </c>
      <c r="F120" s="175">
        <f>SUM(F115:F119)</f>
        <v>0</v>
      </c>
      <c r="H120" s="160"/>
      <c r="I120" s="193">
        <f>SUM(I115:I119)</f>
        <v>110000</v>
      </c>
      <c r="J120" s="175">
        <f>SUM(J115:J119)</f>
        <v>0</v>
      </c>
    </row>
    <row r="121" spans="1:10" x14ac:dyDescent="0.25">
      <c r="C121" s="24"/>
      <c r="D121" s="161"/>
      <c r="E121" s="193"/>
      <c r="F121" s="175"/>
      <c r="H121" s="161"/>
      <c r="I121" s="193"/>
      <c r="J121" s="175"/>
    </row>
    <row r="122" spans="1:10" x14ac:dyDescent="0.25">
      <c r="B122" s="13" t="s">
        <v>197</v>
      </c>
      <c r="C122" s="22"/>
      <c r="D122" s="164"/>
      <c r="E122" s="192">
        <f>E62+E94++E113+E120</f>
        <v>6116845.0600000005</v>
      </c>
      <c r="F122" s="184">
        <f>F62+F94++F113+F120</f>
        <v>464740</v>
      </c>
      <c r="H122" s="164"/>
      <c r="I122" s="192">
        <f>I62+I94++I113+I120</f>
        <v>6286253.9199999999</v>
      </c>
      <c r="J122" s="184">
        <f>J62+J94++J113+J120</f>
        <v>464740</v>
      </c>
    </row>
    <row r="123" spans="1:10" x14ac:dyDescent="0.25">
      <c r="C123" s="24"/>
      <c r="D123" s="159"/>
      <c r="E123" s="100"/>
      <c r="F123" s="176">
        <f>F36-F122-F33</f>
        <v>1856.5</v>
      </c>
      <c r="H123" s="159"/>
      <c r="I123" s="100"/>
      <c r="J123" s="176">
        <f>J36-J122-J33</f>
        <v>1856.5</v>
      </c>
    </row>
    <row r="124" spans="1:10" x14ac:dyDescent="0.25">
      <c r="B124" s="13"/>
      <c r="C124" s="22"/>
      <c r="D124" s="161" t="s">
        <v>198</v>
      </c>
      <c r="E124" s="193">
        <v>0</v>
      </c>
      <c r="F124" s="176"/>
      <c r="H124" s="161" t="s">
        <v>198</v>
      </c>
      <c r="I124" s="193">
        <v>0</v>
      </c>
      <c r="J124" s="176"/>
    </row>
    <row r="125" spans="1:10" s="144" customFormat="1" ht="18" x14ac:dyDescent="0.25">
      <c r="A125" s="213" t="s">
        <v>199</v>
      </c>
      <c r="B125" s="214"/>
      <c r="C125" s="99"/>
      <c r="D125" s="165"/>
      <c r="E125" s="196">
        <f>D34-E122-E124</f>
        <v>77022.61999999918</v>
      </c>
      <c r="F125" s="185"/>
      <c r="H125" s="165"/>
      <c r="I125" s="196">
        <f>H34-I122-I124</f>
        <v>84796.349999999627</v>
      </c>
      <c r="J125" s="185"/>
    </row>
    <row r="126" spans="1:10" ht="15.75" thickBot="1" x14ac:dyDescent="0.3">
      <c r="D126" s="186"/>
      <c r="E126" s="197"/>
      <c r="F126" s="187"/>
      <c r="H126" s="186"/>
      <c r="I126" s="197"/>
      <c r="J126" s="187"/>
    </row>
    <row r="127" spans="1:10" x14ac:dyDescent="0.25">
      <c r="D127" s="165"/>
      <c r="E127" s="198"/>
      <c r="F127" s="167"/>
      <c r="H127" s="165"/>
      <c r="I127" s="229"/>
      <c r="J127" s="167"/>
    </row>
    <row r="128" spans="1:10" x14ac:dyDescent="0.25">
      <c r="D128" s="165"/>
      <c r="E128" s="146"/>
      <c r="F128" s="167"/>
      <c r="H128" s="165"/>
      <c r="I128" s="146"/>
      <c r="J128" s="167"/>
    </row>
    <row r="129" spans="1:10" x14ac:dyDescent="0.25">
      <c r="D129" s="165"/>
      <c r="E129" s="146"/>
      <c r="F129" s="167"/>
      <c r="H129" s="165"/>
      <c r="I129" s="146"/>
      <c r="J129" s="167"/>
    </row>
    <row r="130" spans="1:10" ht="18" x14ac:dyDescent="0.25">
      <c r="D130" s="165"/>
      <c r="E130" s="146"/>
      <c r="F130" s="166"/>
      <c r="G130" s="144"/>
      <c r="H130" s="165"/>
      <c r="I130" s="146"/>
      <c r="J130" s="166"/>
    </row>
    <row r="131" spans="1:10" x14ac:dyDescent="0.25">
      <c r="A131" s="132"/>
      <c r="B131" s="67"/>
      <c r="C131" s="47"/>
      <c r="D131" s="168"/>
      <c r="E131" s="190"/>
      <c r="F131" s="54"/>
      <c r="H131" s="165"/>
      <c r="I131" s="100"/>
      <c r="J131" s="24"/>
    </row>
    <row r="132" spans="1:10" x14ac:dyDescent="0.25">
      <c r="A132" s="132"/>
      <c r="B132" s="67"/>
      <c r="C132" s="47"/>
      <c r="D132" s="215" t="s">
        <v>200</v>
      </c>
      <c r="E132" s="216"/>
      <c r="F132" s="148"/>
      <c r="H132" s="230" t="s">
        <v>200</v>
      </c>
      <c r="I132" s="231"/>
      <c r="J132" s="148"/>
    </row>
    <row r="133" spans="1:10" x14ac:dyDescent="0.25">
      <c r="A133" s="132"/>
      <c r="B133" s="67"/>
      <c r="C133" s="47"/>
      <c r="D133" s="169" t="s">
        <v>201</v>
      </c>
      <c r="E133" s="199">
        <v>350000</v>
      </c>
      <c r="F133" s="148"/>
      <c r="H133" s="169" t="s">
        <v>201</v>
      </c>
      <c r="I133" s="199">
        <v>350000</v>
      </c>
      <c r="J133" s="148"/>
    </row>
    <row r="134" spans="1:10" x14ac:dyDescent="0.25">
      <c r="A134" s="132"/>
      <c r="B134" s="134"/>
      <c r="C134" s="48"/>
      <c r="D134" s="169" t="s">
        <v>276</v>
      </c>
      <c r="E134" s="200">
        <v>350000</v>
      </c>
      <c r="F134" s="54"/>
      <c r="H134" s="169" t="s">
        <v>276</v>
      </c>
      <c r="I134" s="200">
        <v>350000</v>
      </c>
      <c r="J134" s="24"/>
    </row>
    <row r="135" spans="1:10" x14ac:dyDescent="0.25">
      <c r="A135" s="132"/>
      <c r="B135" s="133"/>
      <c r="C135" s="44"/>
      <c r="D135" s="170"/>
      <c r="E135" s="199">
        <f>SUM(E133:E134)</f>
        <v>700000</v>
      </c>
      <c r="F135" s="54"/>
      <c r="H135" s="170"/>
      <c r="I135" s="199">
        <f>SUM(I133:I134)</f>
        <v>700000</v>
      </c>
      <c r="J135" s="24"/>
    </row>
    <row r="136" spans="1:10" ht="15.75" thickBot="1" x14ac:dyDescent="0.3">
      <c r="A136" s="132"/>
      <c r="B136" s="124"/>
      <c r="C136" s="41"/>
      <c r="D136" s="171"/>
      <c r="E136" s="201"/>
      <c r="F136" s="172"/>
      <c r="H136" s="171"/>
      <c r="I136" s="201"/>
      <c r="J136" s="172"/>
    </row>
    <row r="137" spans="1:10" x14ac:dyDescent="0.25">
      <c r="A137" s="132"/>
      <c r="B137" s="67"/>
      <c r="C137" s="44"/>
      <c r="D137" s="44"/>
      <c r="E137" s="199"/>
      <c r="F137" s="148"/>
      <c r="H137" s="44"/>
      <c r="I137" s="199"/>
      <c r="J137" s="148"/>
    </row>
    <row r="138" spans="1:10" x14ac:dyDescent="0.25">
      <c r="A138" s="149"/>
      <c r="B138" s="67"/>
      <c r="C138" s="44"/>
      <c r="D138" s="44"/>
      <c r="E138" s="199"/>
      <c r="F138" s="148"/>
      <c r="H138" s="44"/>
      <c r="I138" s="199"/>
      <c r="J138" s="148"/>
    </row>
    <row r="139" spans="1:10" x14ac:dyDescent="0.25">
      <c r="A139" s="149"/>
      <c r="B139" s="67"/>
      <c r="C139" s="44"/>
      <c r="D139" s="44"/>
      <c r="E139" s="199"/>
      <c r="F139" s="148"/>
      <c r="H139" s="44"/>
      <c r="I139" s="199"/>
      <c r="J139" s="148"/>
    </row>
    <row r="140" spans="1:10" ht="15" hidden="1" customHeight="1" x14ac:dyDescent="0.25">
      <c r="A140" s="149"/>
      <c r="B140" s="67"/>
      <c r="C140" s="44"/>
      <c r="D140" s="44"/>
      <c r="E140" s="199"/>
      <c r="F140" s="148"/>
      <c r="H140" s="44"/>
      <c r="I140" s="199"/>
      <c r="J140" s="148"/>
    </row>
    <row r="141" spans="1:10" ht="15" hidden="1" customHeight="1" x14ac:dyDescent="0.25">
      <c r="A141" s="149"/>
      <c r="B141" s="67"/>
      <c r="C141" s="44"/>
      <c r="D141" s="44"/>
      <c r="E141" s="199"/>
      <c r="F141" s="148"/>
      <c r="H141" s="44"/>
      <c r="I141" s="199"/>
      <c r="J141" s="148"/>
    </row>
    <row r="142" spans="1:10" x14ac:dyDescent="0.25">
      <c r="A142" s="149"/>
      <c r="B142" s="67"/>
      <c r="C142" s="44"/>
      <c r="D142" s="44"/>
      <c r="E142" s="199"/>
      <c r="F142" s="148"/>
      <c r="H142" s="44"/>
      <c r="I142" s="199"/>
      <c r="J142" s="148"/>
    </row>
    <row r="143" spans="1:10" x14ac:dyDescent="0.25">
      <c r="A143" s="149"/>
      <c r="B143" s="133"/>
      <c r="C143" s="44"/>
      <c r="D143" s="44"/>
      <c r="E143" s="199"/>
      <c r="F143" s="148"/>
      <c r="H143" s="44"/>
      <c r="I143" s="199"/>
      <c r="J143" s="148"/>
    </row>
    <row r="144" spans="1:10" ht="15.75" x14ac:dyDescent="0.25">
      <c r="A144" s="149"/>
      <c r="B144" s="67"/>
      <c r="C144" s="44"/>
      <c r="D144" s="47"/>
      <c r="E144" s="202"/>
      <c r="F144" s="150"/>
      <c r="H144" s="47"/>
      <c r="I144" s="202"/>
      <c r="J144" s="150"/>
    </row>
    <row r="145" spans="1:10" x14ac:dyDescent="0.25">
      <c r="A145" s="149"/>
      <c r="B145" s="67"/>
      <c r="C145" s="44"/>
      <c r="D145" s="126"/>
      <c r="E145" s="203"/>
      <c r="F145" s="151"/>
      <c r="H145" s="126"/>
      <c r="I145" s="203"/>
      <c r="J145" s="151"/>
    </row>
    <row r="146" spans="1:10" x14ac:dyDescent="0.25">
      <c r="A146" s="149"/>
      <c r="B146" s="67"/>
      <c r="C146" s="44"/>
      <c r="D146" s="44"/>
      <c r="E146" s="204"/>
      <c r="F146" s="152"/>
      <c r="H146" s="44"/>
      <c r="I146" s="204"/>
      <c r="J146" s="152"/>
    </row>
    <row r="147" spans="1:10" x14ac:dyDescent="0.25">
      <c r="A147" s="149"/>
      <c r="B147" s="135"/>
      <c r="C147" s="49"/>
      <c r="D147" s="49"/>
      <c r="E147" s="204"/>
      <c r="F147" s="152"/>
      <c r="H147" s="49"/>
      <c r="I147" s="204"/>
      <c r="J147" s="152"/>
    </row>
    <row r="148" spans="1:10" ht="15.75" hidden="1" customHeight="1" thickBot="1" x14ac:dyDescent="0.3">
      <c r="A148" s="149"/>
      <c r="B148" s="133"/>
      <c r="C148" s="41"/>
      <c r="D148" s="41"/>
      <c r="E148" s="204"/>
      <c r="F148" s="153"/>
      <c r="H148" s="41"/>
      <c r="I148" s="204"/>
      <c r="J148" s="153"/>
    </row>
    <row r="149" spans="1:10" ht="15.75" hidden="1" customHeight="1" thickBot="1" x14ac:dyDescent="0.3">
      <c r="A149" s="149"/>
      <c r="B149" s="133"/>
      <c r="C149" s="49"/>
      <c r="D149" s="49"/>
      <c r="E149" s="204"/>
      <c r="F149" s="153"/>
      <c r="H149" s="49"/>
      <c r="I149" s="204"/>
      <c r="J149" s="153"/>
    </row>
    <row r="150" spans="1:10" ht="15.75" hidden="1" customHeight="1" thickBot="1" x14ac:dyDescent="0.3">
      <c r="A150" s="149"/>
      <c r="B150" s="133"/>
      <c r="C150" s="49"/>
      <c r="D150" s="49"/>
      <c r="E150" s="204"/>
      <c r="F150" s="153"/>
      <c r="H150" s="49"/>
      <c r="I150" s="204"/>
      <c r="J150" s="153"/>
    </row>
    <row r="151" spans="1:10" ht="15.75" hidden="1" customHeight="1" thickBot="1" x14ac:dyDescent="0.3">
      <c r="A151" s="149"/>
      <c r="B151" s="67"/>
      <c r="C151" s="49"/>
      <c r="D151" s="49"/>
      <c r="E151" s="204"/>
      <c r="F151" s="153"/>
      <c r="H151" s="49"/>
      <c r="I151" s="204"/>
      <c r="J151" s="153"/>
    </row>
    <row r="152" spans="1:10" x14ac:dyDescent="0.25">
      <c r="A152" s="149"/>
      <c r="B152" s="67"/>
      <c r="C152" s="49"/>
      <c r="D152" s="49"/>
      <c r="E152" s="204"/>
      <c r="F152" s="153"/>
      <c r="H152" s="49"/>
      <c r="I152" s="204"/>
      <c r="J152" s="153"/>
    </row>
    <row r="153" spans="1:10" x14ac:dyDescent="0.25">
      <c r="A153" s="149"/>
      <c r="B153" s="67"/>
      <c r="C153" s="49"/>
      <c r="D153" s="49"/>
      <c r="E153" s="204"/>
      <c r="F153" s="152"/>
      <c r="H153" s="49"/>
      <c r="I153" s="204"/>
      <c r="J153" s="152"/>
    </row>
    <row r="154" spans="1:10" ht="15.75" x14ac:dyDescent="0.25">
      <c r="A154" s="149"/>
      <c r="B154" s="133"/>
      <c r="C154" s="42"/>
      <c r="D154" s="42"/>
      <c r="E154" s="205"/>
      <c r="F154" s="154"/>
      <c r="H154" s="42"/>
      <c r="I154" s="205"/>
      <c r="J154" s="154"/>
    </row>
    <row r="155" spans="1:10" x14ac:dyDescent="0.25">
      <c r="A155" s="149"/>
      <c r="B155" s="136"/>
      <c r="C155" s="49"/>
      <c r="D155" s="49"/>
      <c r="E155" s="199"/>
      <c r="F155" s="148"/>
      <c r="H155" s="49"/>
      <c r="I155" s="199"/>
      <c r="J155" s="148"/>
    </row>
    <row r="156" spans="1:10" ht="15" hidden="1" customHeight="1" x14ac:dyDescent="0.25">
      <c r="A156" s="149"/>
      <c r="B156" s="67"/>
      <c r="C156" s="49"/>
      <c r="D156" s="49"/>
      <c r="E156" s="199"/>
      <c r="F156" s="148"/>
      <c r="H156" s="49"/>
      <c r="I156" s="199"/>
      <c r="J156" s="148"/>
    </row>
    <row r="157" spans="1:10" ht="15" hidden="1" customHeight="1" x14ac:dyDescent="0.25">
      <c r="A157" s="149"/>
      <c r="B157" s="49"/>
      <c r="C157" s="49"/>
      <c r="D157" s="49"/>
      <c r="E157" s="199"/>
      <c r="F157" s="148"/>
      <c r="H157" s="49"/>
      <c r="I157" s="199"/>
      <c r="J157" s="148"/>
    </row>
    <row r="158" spans="1:10" ht="15" hidden="1" customHeight="1" x14ac:dyDescent="0.25">
      <c r="A158" s="149"/>
      <c r="B158" s="124"/>
      <c r="C158" s="42"/>
      <c r="D158" s="42"/>
      <c r="E158" s="199"/>
      <c r="F158" s="148"/>
      <c r="H158" s="42"/>
      <c r="I158" s="199"/>
      <c r="J158" s="148"/>
    </row>
    <row r="159" spans="1:10" ht="15" hidden="1" customHeight="1" x14ac:dyDescent="0.25">
      <c r="A159" s="149"/>
      <c r="B159" s="136"/>
      <c r="C159" s="49"/>
      <c r="D159" s="49"/>
      <c r="E159" s="199"/>
      <c r="F159" s="148"/>
      <c r="H159" s="49"/>
      <c r="I159" s="199"/>
      <c r="J159" s="148"/>
    </row>
    <row r="160" spans="1:10" ht="15" hidden="1" customHeight="1" x14ac:dyDescent="0.25">
      <c r="A160" s="149"/>
      <c r="B160" s="67"/>
      <c r="C160" s="49"/>
      <c r="D160" s="49"/>
      <c r="E160" s="199"/>
      <c r="F160" s="148"/>
      <c r="H160" s="49"/>
      <c r="I160" s="199"/>
      <c r="J160" s="148"/>
    </row>
    <row r="161" spans="1:10" x14ac:dyDescent="0.25">
      <c r="A161" s="149"/>
      <c r="B161" s="54"/>
      <c r="C161" s="49"/>
      <c r="D161" s="24"/>
      <c r="E161" s="199"/>
      <c r="F161" s="148"/>
      <c r="H161" s="24"/>
      <c r="I161" s="199"/>
      <c r="J161" s="148"/>
    </row>
    <row r="162" spans="1:10" x14ac:dyDescent="0.25">
      <c r="A162" s="149"/>
      <c r="B162" s="67"/>
      <c r="C162" s="49"/>
      <c r="D162" s="49"/>
      <c r="E162" s="199"/>
      <c r="F162" s="148"/>
      <c r="H162" s="49"/>
      <c r="I162" s="199"/>
      <c r="J162" s="148"/>
    </row>
    <row r="163" spans="1:10" x14ac:dyDescent="0.25">
      <c r="A163" s="149"/>
      <c r="B163" s="49"/>
      <c r="C163" s="44"/>
      <c r="D163" s="44"/>
      <c r="E163" s="199"/>
      <c r="F163" s="49"/>
      <c r="H163" s="44"/>
      <c r="I163" s="199"/>
      <c r="J163" s="49"/>
    </row>
    <row r="164" spans="1:10" x14ac:dyDescent="0.25">
      <c r="A164" s="149"/>
      <c r="B164" s="124"/>
      <c r="C164" s="44"/>
      <c r="D164" s="44"/>
      <c r="E164" s="199"/>
      <c r="F164" s="124"/>
      <c r="H164" s="44"/>
      <c r="I164" s="199"/>
      <c r="J164" s="124"/>
    </row>
    <row r="165" spans="1:10" x14ac:dyDescent="0.25">
      <c r="A165" s="149"/>
      <c r="B165" s="136"/>
      <c r="C165" s="44"/>
      <c r="D165" s="44"/>
      <c r="E165" s="199"/>
      <c r="F165" s="127"/>
      <c r="H165" s="44"/>
      <c r="I165" s="199"/>
      <c r="J165" s="127"/>
    </row>
    <row r="166" spans="1:10" x14ac:dyDescent="0.25">
      <c r="A166" s="149"/>
      <c r="B166" s="67"/>
      <c r="C166" s="44"/>
      <c r="D166" s="44"/>
      <c r="E166" s="199"/>
      <c r="F166" s="49"/>
      <c r="H166" s="44"/>
      <c r="I166" s="199"/>
      <c r="J166" s="49"/>
    </row>
    <row r="167" spans="1:10" x14ac:dyDescent="0.25">
      <c r="A167" s="149"/>
      <c r="B167" s="136"/>
      <c r="C167" s="44"/>
      <c r="D167" s="49"/>
      <c r="E167" s="199"/>
      <c r="F167" s="127"/>
      <c r="H167" s="49"/>
      <c r="I167" s="199"/>
      <c r="J167" s="127"/>
    </row>
    <row r="168" spans="1:10" ht="15.75" thickBot="1" x14ac:dyDescent="0.3">
      <c r="A168" s="149"/>
      <c r="B168" s="133"/>
      <c r="C168" s="74"/>
      <c r="D168" s="123"/>
      <c r="E168" s="206"/>
      <c r="F168" s="149"/>
      <c r="H168" s="123"/>
      <c r="I168" s="206"/>
      <c r="J168" s="149"/>
    </row>
    <row r="169" spans="1:10" x14ac:dyDescent="0.25">
      <c r="A169" s="149"/>
      <c r="B169" s="67"/>
      <c r="C169" s="46"/>
      <c r="D169" s="123"/>
      <c r="E169" s="206"/>
      <c r="F169" s="149"/>
      <c r="H169" s="123"/>
      <c r="I169" s="206"/>
      <c r="J169" s="149"/>
    </row>
    <row r="170" spans="1:10" x14ac:dyDescent="0.25">
      <c r="A170" s="149"/>
      <c r="B170" s="49"/>
      <c r="C170" s="142">
        <v>86.76</v>
      </c>
      <c r="D170" s="123"/>
      <c r="E170" s="206"/>
      <c r="F170" s="149"/>
      <c r="H170" s="123"/>
      <c r="I170" s="206"/>
      <c r="J170" s="149"/>
    </row>
    <row r="171" spans="1:10" x14ac:dyDescent="0.25">
      <c r="A171" s="149"/>
      <c r="B171" s="49"/>
      <c r="C171" s="141">
        <v>400</v>
      </c>
      <c r="D171" s="123"/>
      <c r="E171" s="206"/>
      <c r="F171" s="149"/>
      <c r="H171" s="123"/>
      <c r="I171" s="206"/>
      <c r="J171" s="149"/>
    </row>
    <row r="172" spans="1:10" x14ac:dyDescent="0.25">
      <c r="A172" s="132"/>
      <c r="B172" s="49"/>
      <c r="C172" s="121">
        <v>104</v>
      </c>
      <c r="D172" s="123"/>
      <c r="E172" s="206"/>
      <c r="F172" s="149"/>
      <c r="H172" s="123"/>
      <c r="I172" s="206"/>
      <c r="J172" s="149"/>
    </row>
    <row r="173" spans="1:10" ht="15.75" x14ac:dyDescent="0.25">
      <c r="A173" s="132"/>
      <c r="B173" s="67"/>
      <c r="D173" s="125"/>
      <c r="E173" s="207"/>
      <c r="F173" s="155"/>
      <c r="H173" s="125"/>
      <c r="I173" s="207"/>
      <c r="J173" s="155"/>
    </row>
    <row r="174" spans="1:10" x14ac:dyDescent="0.25">
      <c r="A174" s="132"/>
      <c r="B174" s="136"/>
      <c r="D174" s="54"/>
      <c r="E174" s="208"/>
      <c r="F174" s="45"/>
      <c r="H174" s="54"/>
      <c r="I174" s="208"/>
      <c r="J174" s="45"/>
    </row>
    <row r="175" spans="1:10" x14ac:dyDescent="0.25">
      <c r="B175" s="142"/>
    </row>
    <row r="176" spans="1:10" x14ac:dyDescent="0.25">
      <c r="B176" s="142"/>
    </row>
  </sheetData>
  <mergeCells count="5">
    <mergeCell ref="A125:B125"/>
    <mergeCell ref="D132:E132"/>
    <mergeCell ref="D7:F7"/>
    <mergeCell ref="H7:J7"/>
    <mergeCell ref="H132:I132"/>
  </mergeCells>
  <printOptions horizontalCentered="1" verticalCentered="1" gridLines="1"/>
  <pageMargins left="0" right="0" top="0.25" bottom="0.25" header="0.3" footer="0.3"/>
  <pageSetup scale="50" fitToHeight="0" orientation="landscape" r:id="rId1"/>
  <headerFooter>
    <oddFooter>&amp;L&amp;D&amp;R&amp;P</oddFooter>
  </headerFooter>
  <rowBreaks count="1" manualBreakCount="1">
    <brk id="68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C22" sqref="C22"/>
    </sheetView>
  </sheetViews>
  <sheetFormatPr defaultRowHeight="15" x14ac:dyDescent="0.25"/>
  <sheetData>
    <row r="1" spans="1:13" x14ac:dyDescent="0.25">
      <c r="C1" s="220">
        <v>451000</v>
      </c>
      <c r="D1" s="220"/>
      <c r="E1" s="220"/>
      <c r="F1" s="220"/>
      <c r="G1" s="220"/>
      <c r="I1" s="220">
        <v>747000</v>
      </c>
      <c r="J1" s="220"/>
    </row>
    <row r="2" spans="1:13" x14ac:dyDescent="0.25">
      <c r="D2" t="s">
        <v>202</v>
      </c>
      <c r="E2" t="s">
        <v>203</v>
      </c>
      <c r="F2" t="s">
        <v>204</v>
      </c>
      <c r="I2" t="s">
        <v>205</v>
      </c>
    </row>
    <row r="3" spans="1:13" x14ac:dyDescent="0.25">
      <c r="A3" t="s">
        <v>206</v>
      </c>
      <c r="B3">
        <v>44</v>
      </c>
      <c r="D3">
        <v>72.75</v>
      </c>
      <c r="E3">
        <v>0</v>
      </c>
      <c r="G3">
        <f>B3*SUM(D3:E3)</f>
        <v>3201</v>
      </c>
      <c r="I3">
        <v>25</v>
      </c>
      <c r="J3">
        <f>B3*I3</f>
        <v>1100</v>
      </c>
    </row>
    <row r="4" spans="1:13" x14ac:dyDescent="0.25">
      <c r="A4" t="s">
        <v>207</v>
      </c>
      <c r="B4">
        <v>44</v>
      </c>
      <c r="D4">
        <v>72.75</v>
      </c>
      <c r="E4">
        <v>0</v>
      </c>
      <c r="G4">
        <f>B4*SUM(D4:E4)</f>
        <v>3201</v>
      </c>
      <c r="I4">
        <v>25</v>
      </c>
      <c r="J4">
        <f t="shared" ref="J4:J12" si="0">B4*I4</f>
        <v>1100</v>
      </c>
    </row>
    <row r="5" spans="1:13" x14ac:dyDescent="0.25">
      <c r="A5">
        <v>1</v>
      </c>
      <c r="B5">
        <v>88</v>
      </c>
      <c r="D5">
        <v>121.75</v>
      </c>
      <c r="E5">
        <v>0</v>
      </c>
      <c r="F5">
        <v>0</v>
      </c>
      <c r="G5">
        <f>B5*SUM(D5:F5)</f>
        <v>10714</v>
      </c>
      <c r="I5">
        <v>30</v>
      </c>
      <c r="J5">
        <f t="shared" si="0"/>
        <v>2640</v>
      </c>
    </row>
    <row r="6" spans="1:13" x14ac:dyDescent="0.25">
      <c r="A6">
        <v>2</v>
      </c>
      <c r="B6">
        <v>84</v>
      </c>
      <c r="D6">
        <v>133.75</v>
      </c>
      <c r="E6">
        <v>0</v>
      </c>
      <c r="G6">
        <f t="shared" ref="G6:G12" si="1">B6*SUM(D6:E6)</f>
        <v>11235</v>
      </c>
      <c r="I6">
        <v>30</v>
      </c>
      <c r="J6">
        <f t="shared" si="0"/>
        <v>2520</v>
      </c>
    </row>
    <row r="7" spans="1:13" x14ac:dyDescent="0.25">
      <c r="A7">
        <v>3</v>
      </c>
      <c r="B7">
        <v>84</v>
      </c>
      <c r="D7">
        <v>87.75</v>
      </c>
      <c r="E7">
        <v>0</v>
      </c>
      <c r="G7">
        <f t="shared" si="1"/>
        <v>7371</v>
      </c>
      <c r="I7">
        <v>30</v>
      </c>
      <c r="J7">
        <f t="shared" si="0"/>
        <v>2520</v>
      </c>
    </row>
    <row r="8" spans="1:13" x14ac:dyDescent="0.25">
      <c r="A8">
        <v>4</v>
      </c>
      <c r="B8">
        <v>84</v>
      </c>
      <c r="D8">
        <v>76</v>
      </c>
      <c r="E8">
        <v>0</v>
      </c>
      <c r="G8">
        <f t="shared" si="1"/>
        <v>6384</v>
      </c>
      <c r="I8">
        <v>30</v>
      </c>
      <c r="J8">
        <f t="shared" si="0"/>
        <v>2520</v>
      </c>
    </row>
    <row r="9" spans="1:13" x14ac:dyDescent="0.25">
      <c r="A9">
        <v>5</v>
      </c>
      <c r="B9">
        <v>58</v>
      </c>
      <c r="D9">
        <v>82.75</v>
      </c>
      <c r="E9">
        <v>0</v>
      </c>
      <c r="G9">
        <f t="shared" si="1"/>
        <v>4799.5</v>
      </c>
      <c r="I9">
        <v>60</v>
      </c>
      <c r="J9">
        <f t="shared" si="0"/>
        <v>3480</v>
      </c>
    </row>
    <row r="10" spans="1:13" x14ac:dyDescent="0.25">
      <c r="A10">
        <v>6</v>
      </c>
      <c r="B10">
        <v>58</v>
      </c>
      <c r="D10">
        <v>139.25</v>
      </c>
      <c r="E10">
        <v>0</v>
      </c>
      <c r="G10">
        <f t="shared" si="1"/>
        <v>8076.5</v>
      </c>
      <c r="I10">
        <v>15</v>
      </c>
      <c r="J10">
        <f t="shared" si="0"/>
        <v>870</v>
      </c>
    </row>
    <row r="11" spans="1:13" x14ac:dyDescent="0.25">
      <c r="A11">
        <v>7</v>
      </c>
      <c r="B11">
        <v>60</v>
      </c>
      <c r="D11">
        <v>124</v>
      </c>
      <c r="E11">
        <v>0</v>
      </c>
      <c r="G11">
        <f t="shared" si="1"/>
        <v>7440</v>
      </c>
      <c r="I11">
        <v>45</v>
      </c>
      <c r="J11">
        <f t="shared" si="0"/>
        <v>2700</v>
      </c>
    </row>
    <row r="12" spans="1:13" x14ac:dyDescent="0.25">
      <c r="A12">
        <v>8</v>
      </c>
      <c r="B12">
        <v>50</v>
      </c>
      <c r="D12">
        <v>135</v>
      </c>
      <c r="E12">
        <v>0</v>
      </c>
      <c r="G12" s="97">
        <f t="shared" si="1"/>
        <v>6750</v>
      </c>
      <c r="I12">
        <v>45</v>
      </c>
      <c r="J12" s="97">
        <f t="shared" si="0"/>
        <v>2250</v>
      </c>
    </row>
    <row r="13" spans="1:13" x14ac:dyDescent="0.25">
      <c r="G13">
        <f>SUM(G3:G12)</f>
        <v>69172</v>
      </c>
      <c r="J13">
        <f>SUM(J3:J12)</f>
        <v>21700</v>
      </c>
    </row>
    <row r="14" spans="1:13" x14ac:dyDescent="0.25">
      <c r="G14" s="97">
        <f>-G13*L14</f>
        <v>-20751.599999999999</v>
      </c>
      <c r="J14" s="97">
        <f>-J13*L14</f>
        <v>-6510</v>
      </c>
      <c r="L14" s="122">
        <v>0.3</v>
      </c>
      <c r="M14" t="s">
        <v>208</v>
      </c>
    </row>
    <row r="15" spans="1:13" x14ac:dyDescent="0.25">
      <c r="G15" s="98">
        <f>SUM(G13:G14)</f>
        <v>48420.4</v>
      </c>
      <c r="J15">
        <f>SUM(J13:J14)</f>
        <v>15190</v>
      </c>
    </row>
    <row r="16" spans="1:13" x14ac:dyDescent="0.25">
      <c r="J16">
        <f>E21</f>
        <v>11310</v>
      </c>
      <c r="L16" t="s">
        <v>209</v>
      </c>
    </row>
    <row r="17" spans="1:10" x14ac:dyDescent="0.25">
      <c r="J17" s="98">
        <f>SUM(J15:J16)</f>
        <v>26500</v>
      </c>
    </row>
    <row r="21" spans="1:10" x14ac:dyDescent="0.25">
      <c r="B21" t="s">
        <v>210</v>
      </c>
      <c r="C21">
        <f>260*B10</f>
        <v>15080</v>
      </c>
      <c r="D21" t="s">
        <v>211</v>
      </c>
      <c r="E21">
        <f>C21-(C21*25%)</f>
        <v>11310</v>
      </c>
      <c r="H21" t="s">
        <v>212</v>
      </c>
    </row>
    <row r="22" spans="1:10" x14ac:dyDescent="0.25">
      <c r="H22">
        <f>3300-D3-E3-I3</f>
        <v>3202.25</v>
      </c>
      <c r="J22">
        <f>H22*B3</f>
        <v>140899</v>
      </c>
    </row>
    <row r="26" spans="1:10" x14ac:dyDescent="0.25">
      <c r="A26" t="s">
        <v>213</v>
      </c>
      <c r="H26">
        <f>95000-2295-5310</f>
        <v>87395</v>
      </c>
    </row>
  </sheetData>
  <mergeCells count="2">
    <mergeCell ref="I1:J1"/>
    <mergeCell ref="C1:G1"/>
  </mergeCells>
  <pageMargins left="0.7" right="0.7" top="0.75" bottom="0.75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selection sqref="A1:G175"/>
    </sheetView>
  </sheetViews>
  <sheetFormatPr defaultRowHeight="15" x14ac:dyDescent="0.25"/>
  <cols>
    <col min="4" max="4" width="12.85546875" bestFit="1" customWidth="1"/>
    <col min="5" max="5" width="15.7109375" customWidth="1"/>
    <col min="6" max="6" width="14.7109375" customWidth="1"/>
    <col min="7" max="7" width="18.5703125" customWidth="1"/>
  </cols>
  <sheetData>
    <row r="1" spans="1:7" ht="26.25" x14ac:dyDescent="0.25">
      <c r="A1" s="10" t="s">
        <v>3</v>
      </c>
      <c r="B1" s="11"/>
      <c r="C1" s="11"/>
      <c r="D1" s="223" t="s">
        <v>214</v>
      </c>
      <c r="E1" s="224"/>
      <c r="F1" s="10"/>
      <c r="G1" s="19" t="s">
        <v>215</v>
      </c>
    </row>
    <row r="2" spans="1:7" ht="39" x14ac:dyDescent="0.25">
      <c r="A2" s="10" t="s">
        <v>4</v>
      </c>
      <c r="B2" s="12" t="s">
        <v>5</v>
      </c>
      <c r="C2" s="11"/>
      <c r="D2" s="19" t="s">
        <v>6</v>
      </c>
      <c r="E2" s="10" t="s">
        <v>7</v>
      </c>
      <c r="F2" s="10" t="s">
        <v>8</v>
      </c>
      <c r="G2" s="85" t="s">
        <v>216</v>
      </c>
    </row>
    <row r="3" spans="1:7" x14ac:dyDescent="0.25">
      <c r="A3" s="1"/>
      <c r="B3" s="2"/>
      <c r="C3" s="2"/>
      <c r="D3" s="20"/>
      <c r="E3" s="2"/>
      <c r="F3" s="2"/>
      <c r="G3" s="2"/>
    </row>
    <row r="4" spans="1:7" x14ac:dyDescent="0.25">
      <c r="A4" s="1"/>
      <c r="B4" s="13" t="s">
        <v>9</v>
      </c>
      <c r="C4" s="22"/>
      <c r="D4" s="21"/>
      <c r="E4" s="22"/>
      <c r="F4" s="22">
        <v>77123.48</v>
      </c>
      <c r="G4" s="97"/>
    </row>
    <row r="5" spans="1:7" x14ac:dyDescent="0.25">
      <c r="A5" s="14"/>
      <c r="B5" s="2"/>
      <c r="C5" s="24"/>
      <c r="D5" s="23"/>
      <c r="E5" s="24"/>
      <c r="F5" s="24"/>
      <c r="G5" s="37"/>
    </row>
    <row r="6" spans="1:7" x14ac:dyDescent="0.25">
      <c r="A6" s="14" t="s">
        <v>11</v>
      </c>
      <c r="B6" s="15" t="s">
        <v>12</v>
      </c>
      <c r="C6" s="34"/>
      <c r="D6" s="33">
        <v>284</v>
      </c>
      <c r="E6" s="34">
        <v>0</v>
      </c>
      <c r="F6" s="34"/>
      <c r="G6" s="37"/>
    </row>
    <row r="7" spans="1:7" x14ac:dyDescent="0.25">
      <c r="A7" s="14" t="s">
        <v>13</v>
      </c>
      <c r="B7" s="15" t="s">
        <v>14</v>
      </c>
      <c r="C7" s="34"/>
      <c r="D7" s="33">
        <v>8000</v>
      </c>
      <c r="E7" s="34">
        <v>0</v>
      </c>
      <c r="F7" s="34"/>
      <c r="G7" s="37"/>
    </row>
    <row r="8" spans="1:7" x14ac:dyDescent="0.25">
      <c r="A8" s="14" t="s">
        <v>15</v>
      </c>
      <c r="B8" s="15" t="s">
        <v>16</v>
      </c>
      <c r="C8" s="28"/>
      <c r="D8" s="27">
        <v>8000</v>
      </c>
      <c r="E8" s="28">
        <v>0</v>
      </c>
      <c r="F8" s="28"/>
      <c r="G8" s="37"/>
    </row>
    <row r="9" spans="1:7" x14ac:dyDescent="0.25">
      <c r="A9" s="14" t="s">
        <v>18</v>
      </c>
      <c r="B9" s="15" t="s">
        <v>19</v>
      </c>
      <c r="C9" s="34"/>
      <c r="D9" s="33">
        <v>0</v>
      </c>
      <c r="E9" s="34">
        <v>0</v>
      </c>
      <c r="F9" s="34"/>
      <c r="G9" s="37"/>
    </row>
    <row r="10" spans="1:7" x14ac:dyDescent="0.25">
      <c r="A10" s="14" t="s">
        <v>20</v>
      </c>
      <c r="B10" s="15" t="s">
        <v>21</v>
      </c>
      <c r="C10" s="28"/>
      <c r="D10" s="27">
        <v>15000</v>
      </c>
      <c r="E10" s="28">
        <v>0</v>
      </c>
      <c r="F10" s="28"/>
      <c r="G10" s="37"/>
    </row>
    <row r="11" spans="1:7" x14ac:dyDescent="0.25">
      <c r="A11" s="14" t="s">
        <v>22</v>
      </c>
      <c r="B11" s="15" t="s">
        <v>23</v>
      </c>
      <c r="C11" s="34"/>
      <c r="D11" s="33">
        <v>12000</v>
      </c>
      <c r="E11" s="34">
        <v>0</v>
      </c>
      <c r="F11" s="34"/>
      <c r="G11" s="37"/>
    </row>
    <row r="12" spans="1:7" x14ac:dyDescent="0.25">
      <c r="A12" s="14" t="s">
        <v>24</v>
      </c>
      <c r="B12" s="15" t="s">
        <v>25</v>
      </c>
      <c r="C12" s="28"/>
      <c r="D12" s="110">
        <v>53800.21</v>
      </c>
      <c r="E12" s="28">
        <v>0</v>
      </c>
      <c r="F12" s="28"/>
      <c r="G12" s="37"/>
    </row>
    <row r="13" spans="1:7" x14ac:dyDescent="0.25">
      <c r="A13" s="14" t="s">
        <v>217</v>
      </c>
      <c r="B13" s="15" t="s">
        <v>218</v>
      </c>
      <c r="C13" s="34"/>
      <c r="D13" s="33">
        <v>0</v>
      </c>
      <c r="E13" s="34">
        <v>0</v>
      </c>
      <c r="F13" s="34"/>
      <c r="G13" s="37"/>
    </row>
    <row r="14" spans="1:7" x14ac:dyDescent="0.25">
      <c r="A14" s="14" t="s">
        <v>29</v>
      </c>
      <c r="B14" s="15" t="s">
        <v>219</v>
      </c>
      <c r="C14" s="28"/>
      <c r="D14" s="110">
        <f>E158</f>
        <v>3860802.24</v>
      </c>
      <c r="E14" s="28">
        <v>0</v>
      </c>
      <c r="F14" s="28"/>
      <c r="G14" s="37"/>
    </row>
    <row r="15" spans="1:7" x14ac:dyDescent="0.25">
      <c r="A15" s="14" t="s">
        <v>31</v>
      </c>
      <c r="B15" s="15" t="s">
        <v>32</v>
      </c>
      <c r="C15" s="34"/>
      <c r="D15" s="33">
        <v>69795</v>
      </c>
      <c r="E15" s="34">
        <v>0</v>
      </c>
      <c r="F15" s="34"/>
      <c r="G15" s="37"/>
    </row>
    <row r="16" spans="1:7" x14ac:dyDescent="0.25">
      <c r="A16" s="14" t="s">
        <v>220</v>
      </c>
      <c r="B16" s="15" t="s">
        <v>221</v>
      </c>
      <c r="C16" s="34"/>
      <c r="D16" s="33">
        <v>0</v>
      </c>
      <c r="E16" s="34">
        <v>0</v>
      </c>
      <c r="F16" s="34"/>
      <c r="G16" s="37"/>
    </row>
    <row r="17" spans="1:7" x14ac:dyDescent="0.25">
      <c r="A17" s="14" t="s">
        <v>33</v>
      </c>
      <c r="B17" s="15" t="s">
        <v>34</v>
      </c>
      <c r="C17" s="34"/>
      <c r="D17" s="33">
        <v>95000</v>
      </c>
      <c r="E17" s="34">
        <v>0</v>
      </c>
      <c r="F17" s="34"/>
      <c r="G17" s="37"/>
    </row>
    <row r="18" spans="1:7" x14ac:dyDescent="0.25">
      <c r="A18" s="14" t="s">
        <v>35</v>
      </c>
      <c r="B18" s="15" t="s">
        <v>36</v>
      </c>
      <c r="C18" s="34"/>
      <c r="D18" s="33">
        <v>120000</v>
      </c>
      <c r="E18" s="34">
        <v>0</v>
      </c>
      <c r="F18" s="34"/>
      <c r="G18" s="37"/>
    </row>
    <row r="19" spans="1:7" x14ac:dyDescent="0.25">
      <c r="A19" s="14" t="s">
        <v>37</v>
      </c>
      <c r="B19" s="15" t="s">
        <v>38</v>
      </c>
      <c r="C19" s="28"/>
      <c r="D19" s="27">
        <v>5500</v>
      </c>
      <c r="E19" s="28">
        <v>0</v>
      </c>
      <c r="F19" s="28"/>
      <c r="G19" s="37"/>
    </row>
    <row r="20" spans="1:7" x14ac:dyDescent="0.25">
      <c r="A20" s="14" t="s">
        <v>39</v>
      </c>
      <c r="B20" s="15" t="s">
        <v>40</v>
      </c>
      <c r="C20" s="28"/>
      <c r="D20" s="27">
        <v>30500</v>
      </c>
      <c r="E20" s="28">
        <v>0</v>
      </c>
      <c r="F20" s="28"/>
      <c r="G20" s="37"/>
    </row>
    <row r="21" spans="1:7" x14ac:dyDescent="0.25">
      <c r="A21" s="14" t="s">
        <v>41</v>
      </c>
      <c r="B21" s="15" t="s">
        <v>42</v>
      </c>
      <c r="C21" s="28"/>
      <c r="D21" s="27">
        <v>36372</v>
      </c>
      <c r="E21" s="28">
        <v>0</v>
      </c>
      <c r="F21" s="28"/>
      <c r="G21" s="37"/>
    </row>
    <row r="22" spans="1:7" x14ac:dyDescent="0.25">
      <c r="A22" s="14" t="s">
        <v>43</v>
      </c>
      <c r="B22" s="15" t="s">
        <v>44</v>
      </c>
      <c r="C22" s="28"/>
      <c r="D22" s="27">
        <v>16000</v>
      </c>
      <c r="E22" s="28">
        <v>0</v>
      </c>
      <c r="F22" s="28"/>
      <c r="G22" s="37"/>
    </row>
    <row r="23" spans="1:7" x14ac:dyDescent="0.25">
      <c r="A23" s="14" t="s">
        <v>45</v>
      </c>
      <c r="B23" s="15" t="s">
        <v>46</v>
      </c>
      <c r="C23" s="28"/>
      <c r="D23" s="27">
        <v>2500</v>
      </c>
      <c r="E23" s="28">
        <v>0</v>
      </c>
      <c r="F23" s="28"/>
      <c r="G23" s="37"/>
    </row>
    <row r="24" spans="1:7" x14ac:dyDescent="0.25">
      <c r="A24" s="14" t="s">
        <v>47</v>
      </c>
      <c r="B24" s="15" t="s">
        <v>48</v>
      </c>
      <c r="C24" s="34"/>
      <c r="D24" s="33">
        <v>29000</v>
      </c>
      <c r="E24" s="34">
        <v>0</v>
      </c>
      <c r="F24" s="34"/>
      <c r="G24" s="37"/>
    </row>
    <row r="25" spans="1:7" x14ac:dyDescent="0.25">
      <c r="A25" s="14" t="s">
        <v>49</v>
      </c>
      <c r="B25" s="15" t="s">
        <v>50</v>
      </c>
      <c r="C25" s="28"/>
      <c r="D25" s="27">
        <v>500</v>
      </c>
      <c r="E25" s="28">
        <v>0</v>
      </c>
      <c r="F25" s="28"/>
      <c r="G25" s="37"/>
    </row>
    <row r="26" spans="1:7" x14ac:dyDescent="0.25">
      <c r="A26" s="111">
        <v>950500</v>
      </c>
      <c r="B26" s="15" t="s">
        <v>51</v>
      </c>
      <c r="C26" s="28"/>
      <c r="D26" s="27">
        <v>-462273.59</v>
      </c>
      <c r="E26" s="28">
        <v>0</v>
      </c>
      <c r="F26" s="28">
        <v>462273.59</v>
      </c>
      <c r="G26" s="37"/>
    </row>
    <row r="27" spans="1:7" ht="51.75" x14ac:dyDescent="0.25">
      <c r="A27" s="111">
        <v>950500</v>
      </c>
      <c r="B27" s="16" t="s">
        <v>52</v>
      </c>
      <c r="C27" s="34"/>
      <c r="D27" s="33">
        <v>0</v>
      </c>
      <c r="E27" s="34">
        <v>0</v>
      </c>
      <c r="F27" s="104"/>
      <c r="G27" s="37"/>
    </row>
    <row r="28" spans="1:7" x14ac:dyDescent="0.25">
      <c r="A28" s="14"/>
      <c r="B28" s="17" t="s">
        <v>53</v>
      </c>
      <c r="C28" s="22"/>
      <c r="D28" s="21">
        <f>SUM(D6:D27)</f>
        <v>3900779.8600000003</v>
      </c>
      <c r="E28" s="22">
        <v>0</v>
      </c>
      <c r="F28" s="22">
        <f>SUM(F5:F27)</f>
        <v>462273.59</v>
      </c>
      <c r="G28" s="22">
        <f>SUM(G5:G27)</f>
        <v>0</v>
      </c>
    </row>
    <row r="29" spans="1:7" x14ac:dyDescent="0.25">
      <c r="A29" s="14"/>
      <c r="B29" s="15"/>
      <c r="C29" s="24"/>
      <c r="D29" s="23"/>
      <c r="E29" s="24"/>
      <c r="F29" s="22"/>
      <c r="G29" s="22"/>
    </row>
    <row r="30" spans="1:7" x14ac:dyDescent="0.25">
      <c r="A30" s="14"/>
      <c r="B30" s="17" t="s">
        <v>54</v>
      </c>
      <c r="C30" s="22"/>
      <c r="D30" s="21">
        <f>D4+D28</f>
        <v>3900779.8600000003</v>
      </c>
      <c r="E30" s="22"/>
      <c r="F30" s="22">
        <f>F28+F4</f>
        <v>539397.07000000007</v>
      </c>
      <c r="G30" s="22">
        <f>G28+G4</f>
        <v>0</v>
      </c>
    </row>
    <row r="31" spans="1:7" x14ac:dyDescent="0.25">
      <c r="A31" s="1"/>
      <c r="B31" s="2"/>
      <c r="C31" s="24"/>
      <c r="D31" s="23"/>
      <c r="E31" s="24"/>
      <c r="F31" s="24"/>
      <c r="G31" s="36"/>
    </row>
    <row r="32" spans="1:7" x14ac:dyDescent="0.25">
      <c r="A32" s="1" t="s">
        <v>55</v>
      </c>
      <c r="B32" s="2" t="s">
        <v>56</v>
      </c>
      <c r="C32" s="35"/>
      <c r="D32" s="33"/>
      <c r="E32" s="35">
        <v>81362</v>
      </c>
      <c r="F32" s="35"/>
      <c r="G32" s="37"/>
    </row>
    <row r="33" spans="1:7" x14ac:dyDescent="0.25">
      <c r="A33" s="1" t="s">
        <v>57</v>
      </c>
      <c r="B33" s="2" t="s">
        <v>58</v>
      </c>
      <c r="C33" s="35"/>
      <c r="D33" s="33"/>
      <c r="E33" s="35">
        <v>69198.06</v>
      </c>
      <c r="F33" s="35"/>
      <c r="G33" s="37"/>
    </row>
    <row r="34" spans="1:7" x14ac:dyDescent="0.25">
      <c r="A34" s="1" t="s">
        <v>222</v>
      </c>
      <c r="B34" s="2" t="s">
        <v>223</v>
      </c>
      <c r="C34" s="35"/>
      <c r="D34" s="33"/>
      <c r="E34" s="35">
        <v>0</v>
      </c>
      <c r="F34" s="35"/>
      <c r="G34" s="37"/>
    </row>
    <row r="35" spans="1:7" x14ac:dyDescent="0.25">
      <c r="A35" s="1" t="s">
        <v>59</v>
      </c>
      <c r="B35" s="2" t="s">
        <v>60</v>
      </c>
      <c r="C35" s="15"/>
      <c r="D35" s="27"/>
      <c r="E35" s="15">
        <v>1433022.41</v>
      </c>
      <c r="F35" s="15"/>
      <c r="G35" s="37"/>
    </row>
    <row r="36" spans="1:7" x14ac:dyDescent="0.25">
      <c r="A36" s="1" t="s">
        <v>61</v>
      </c>
      <c r="B36" s="2" t="s">
        <v>62</v>
      </c>
      <c r="C36" s="35"/>
      <c r="D36" s="33"/>
      <c r="E36" s="35">
        <v>24890</v>
      </c>
      <c r="F36" s="35"/>
      <c r="G36" s="37"/>
    </row>
    <row r="37" spans="1:7" x14ac:dyDescent="0.25">
      <c r="A37" s="1" t="s">
        <v>224</v>
      </c>
      <c r="B37" s="2" t="s">
        <v>225</v>
      </c>
      <c r="C37" s="35"/>
      <c r="D37" s="33"/>
      <c r="E37" s="35">
        <v>6650</v>
      </c>
      <c r="F37" s="35"/>
      <c r="G37" s="37"/>
    </row>
    <row r="38" spans="1:7" x14ac:dyDescent="0.25">
      <c r="A38" s="1" t="s">
        <v>63</v>
      </c>
      <c r="B38" s="2" t="s">
        <v>64</v>
      </c>
      <c r="C38" s="35"/>
      <c r="D38" s="33"/>
      <c r="E38" s="35">
        <v>34780.03</v>
      </c>
      <c r="F38" s="35"/>
      <c r="G38" s="37"/>
    </row>
    <row r="39" spans="1:7" x14ac:dyDescent="0.25">
      <c r="A39" s="1" t="s">
        <v>65</v>
      </c>
      <c r="B39" s="2" t="s">
        <v>66</v>
      </c>
      <c r="C39" s="35"/>
      <c r="D39" s="33"/>
      <c r="E39" s="35">
        <v>10000</v>
      </c>
      <c r="F39" s="35"/>
      <c r="G39" s="37"/>
    </row>
    <row r="40" spans="1:7" x14ac:dyDescent="0.25">
      <c r="A40" s="1" t="s">
        <v>68</v>
      </c>
      <c r="B40" s="2" t="s">
        <v>69</v>
      </c>
      <c r="C40" s="15"/>
      <c r="D40" s="33"/>
      <c r="E40" s="15">
        <v>28113.42</v>
      </c>
      <c r="F40" s="15"/>
      <c r="G40" s="37"/>
    </row>
    <row r="41" spans="1:7" x14ac:dyDescent="0.25">
      <c r="A41" s="1" t="s">
        <v>70</v>
      </c>
      <c r="B41" s="2" t="s">
        <v>71</v>
      </c>
      <c r="C41" s="15"/>
      <c r="D41" s="33"/>
      <c r="E41" s="15">
        <v>14688</v>
      </c>
      <c r="F41" s="15"/>
      <c r="G41" s="37"/>
    </row>
    <row r="42" spans="1:7" x14ac:dyDescent="0.25">
      <c r="A42" s="18">
        <v>529400</v>
      </c>
      <c r="B42" s="2" t="s">
        <v>72</v>
      </c>
      <c r="C42" s="15"/>
      <c r="D42" s="27"/>
      <c r="E42" s="15">
        <v>16180.2</v>
      </c>
      <c r="F42" s="15"/>
      <c r="G42" s="37"/>
    </row>
    <row r="43" spans="1:7" x14ac:dyDescent="0.25">
      <c r="A43" s="1" t="s">
        <v>73</v>
      </c>
      <c r="B43" s="2" t="s">
        <v>74</v>
      </c>
      <c r="C43" s="35"/>
      <c r="D43" s="33"/>
      <c r="E43" s="35">
        <v>21000</v>
      </c>
      <c r="F43" s="35"/>
      <c r="G43" s="37"/>
    </row>
    <row r="44" spans="1:7" x14ac:dyDescent="0.25">
      <c r="A44" s="1" t="s">
        <v>75</v>
      </c>
      <c r="B44" s="2" t="s">
        <v>76</v>
      </c>
      <c r="C44" s="15"/>
      <c r="D44" s="33"/>
      <c r="E44" s="15">
        <v>9150</v>
      </c>
      <c r="F44" s="15"/>
      <c r="G44" s="37"/>
    </row>
    <row r="45" spans="1:7" x14ac:dyDescent="0.25">
      <c r="A45" s="1" t="s">
        <v>77</v>
      </c>
      <c r="B45" s="2" t="s">
        <v>78</v>
      </c>
      <c r="C45" s="15"/>
      <c r="D45" s="33"/>
      <c r="E45" s="15">
        <v>33100</v>
      </c>
      <c r="F45" s="15"/>
      <c r="G45" s="37"/>
    </row>
    <row r="46" spans="1:7" x14ac:dyDescent="0.25">
      <c r="A46" s="1" t="s">
        <v>79</v>
      </c>
      <c r="B46" s="2" t="s">
        <v>80</v>
      </c>
      <c r="C46" s="35"/>
      <c r="D46" s="33"/>
      <c r="E46" s="35">
        <v>116871.6</v>
      </c>
      <c r="F46" s="35"/>
      <c r="G46" s="37"/>
    </row>
    <row r="47" spans="1:7" x14ac:dyDescent="0.25">
      <c r="A47" s="1" t="s">
        <v>81</v>
      </c>
      <c r="B47" s="2" t="s">
        <v>82</v>
      </c>
      <c r="C47" s="15"/>
      <c r="D47" s="33"/>
      <c r="E47" s="15">
        <v>260314.5</v>
      </c>
      <c r="F47" s="15"/>
      <c r="G47" s="37"/>
    </row>
    <row r="48" spans="1:7" x14ac:dyDescent="0.25">
      <c r="A48" s="1" t="s">
        <v>83</v>
      </c>
      <c r="B48" s="2" t="s">
        <v>84</v>
      </c>
      <c r="C48" s="35"/>
      <c r="D48" s="33"/>
      <c r="E48" s="35">
        <v>99998.63</v>
      </c>
      <c r="F48" s="35"/>
      <c r="G48" s="37"/>
    </row>
    <row r="49" spans="1:7" x14ac:dyDescent="0.25">
      <c r="A49" s="1" t="s">
        <v>85</v>
      </c>
      <c r="B49" s="2" t="s">
        <v>86</v>
      </c>
      <c r="C49" s="35"/>
      <c r="D49" s="33"/>
      <c r="E49" s="35">
        <v>20000</v>
      </c>
      <c r="F49" s="35"/>
      <c r="G49" s="37"/>
    </row>
    <row r="50" spans="1:7" x14ac:dyDescent="0.25">
      <c r="A50" s="1" t="s">
        <v>87</v>
      </c>
      <c r="B50" s="2" t="s">
        <v>88</v>
      </c>
      <c r="C50" s="35"/>
      <c r="D50" s="33"/>
      <c r="E50" s="35">
        <f>4080+375</f>
        <v>4455</v>
      </c>
      <c r="F50" s="35"/>
      <c r="G50" s="37"/>
    </row>
    <row r="51" spans="1:7" x14ac:dyDescent="0.25">
      <c r="A51" s="1" t="s">
        <v>89</v>
      </c>
      <c r="B51" s="2" t="s">
        <v>90</v>
      </c>
      <c r="C51" s="35"/>
      <c r="D51" s="33"/>
      <c r="E51" s="35">
        <f>1530+3475</f>
        <v>5005</v>
      </c>
      <c r="F51" s="35"/>
      <c r="G51" s="37"/>
    </row>
    <row r="52" spans="1:7" x14ac:dyDescent="0.25">
      <c r="A52" s="1" t="s">
        <v>91</v>
      </c>
      <c r="B52" s="2" t="s">
        <v>92</v>
      </c>
      <c r="C52" s="35"/>
      <c r="D52" s="33"/>
      <c r="E52" s="35">
        <f>1530+525</f>
        <v>2055</v>
      </c>
      <c r="F52" s="35"/>
      <c r="G52" s="96"/>
    </row>
    <row r="53" spans="1:7" x14ac:dyDescent="0.25">
      <c r="A53" s="1"/>
      <c r="B53" s="2" t="s">
        <v>226</v>
      </c>
      <c r="C53" s="35"/>
      <c r="D53" s="33"/>
      <c r="E53" s="35">
        <v>0</v>
      </c>
      <c r="F53" s="105"/>
      <c r="G53" s="112"/>
    </row>
    <row r="54" spans="1:7" x14ac:dyDescent="0.25">
      <c r="A54" s="14"/>
      <c r="B54" s="17" t="s">
        <v>93</v>
      </c>
      <c r="C54" s="30"/>
      <c r="D54" s="29"/>
      <c r="E54" s="30">
        <f>SUM(E32:E53)</f>
        <v>2290833.8499999996</v>
      </c>
      <c r="F54" s="24">
        <f>SUM(F32:F53)</f>
        <v>0</v>
      </c>
      <c r="G54" s="24">
        <f>SUM(G32:G53)</f>
        <v>0</v>
      </c>
    </row>
    <row r="55" spans="1:7" x14ac:dyDescent="0.25">
      <c r="A55" s="14"/>
      <c r="B55" s="15"/>
      <c r="C55" s="24"/>
      <c r="D55" s="23"/>
      <c r="E55" s="24"/>
      <c r="F55" s="24"/>
      <c r="G55" s="24"/>
    </row>
    <row r="56" spans="1:7" x14ac:dyDescent="0.25">
      <c r="A56" s="1" t="s">
        <v>94</v>
      </c>
      <c r="B56" s="2" t="s">
        <v>95</v>
      </c>
      <c r="C56" s="15"/>
      <c r="D56" s="25"/>
      <c r="E56" s="15">
        <v>502707.4</v>
      </c>
      <c r="F56" s="106">
        <v>0</v>
      </c>
      <c r="G56" s="106">
        <v>0</v>
      </c>
    </row>
    <row r="57" spans="1:7" x14ac:dyDescent="0.25">
      <c r="A57" s="14"/>
      <c r="B57" s="17" t="s">
        <v>96</v>
      </c>
      <c r="C57" s="30"/>
      <c r="D57" s="29"/>
      <c r="E57" s="30">
        <f>SUM(E56)</f>
        <v>502707.4</v>
      </c>
      <c r="F57" s="24">
        <f>F56</f>
        <v>0</v>
      </c>
      <c r="G57" s="24">
        <f>G56</f>
        <v>0</v>
      </c>
    </row>
    <row r="58" spans="1:7" x14ac:dyDescent="0.25">
      <c r="A58" s="14"/>
      <c r="B58" s="15"/>
      <c r="C58" s="24"/>
      <c r="D58" s="23"/>
      <c r="E58" s="24"/>
      <c r="F58" s="106"/>
      <c r="G58" s="106"/>
    </row>
    <row r="59" spans="1:7" x14ac:dyDescent="0.25">
      <c r="A59" s="14"/>
      <c r="B59" s="17" t="s">
        <v>97</v>
      </c>
      <c r="C59" s="22"/>
      <c r="D59" s="21"/>
      <c r="E59" s="22">
        <f>E57+E54</f>
        <v>2793541.2499999995</v>
      </c>
      <c r="F59" s="22">
        <f>F57+F54</f>
        <v>0</v>
      </c>
      <c r="G59" s="22">
        <f>G57+G54</f>
        <v>0</v>
      </c>
    </row>
    <row r="60" spans="1:7" x14ac:dyDescent="0.25">
      <c r="A60" s="14"/>
      <c r="B60" s="15"/>
      <c r="C60" s="24"/>
      <c r="D60" s="23"/>
      <c r="E60" s="24"/>
      <c r="F60" s="24"/>
      <c r="G60" s="36"/>
    </row>
    <row r="61" spans="1:7" x14ac:dyDescent="0.25">
      <c r="A61" s="1" t="s">
        <v>98</v>
      </c>
      <c r="B61" s="2" t="s">
        <v>99</v>
      </c>
      <c r="C61" s="34"/>
      <c r="D61" s="33"/>
      <c r="E61" s="34">
        <v>1000</v>
      </c>
      <c r="F61" s="34"/>
      <c r="G61" s="36"/>
    </row>
    <row r="62" spans="1:7" x14ac:dyDescent="0.25">
      <c r="A62" s="1" t="s">
        <v>100</v>
      </c>
      <c r="B62" s="2" t="s">
        <v>101</v>
      </c>
      <c r="C62" s="28"/>
      <c r="D62" s="33"/>
      <c r="E62" s="28">
        <v>5000</v>
      </c>
      <c r="F62" s="28"/>
      <c r="G62" s="36"/>
    </row>
    <row r="63" spans="1:7" x14ac:dyDescent="0.25">
      <c r="A63" s="1" t="s">
        <v>227</v>
      </c>
      <c r="B63" s="2" t="s">
        <v>228</v>
      </c>
      <c r="C63" s="34"/>
      <c r="D63" s="33"/>
      <c r="E63" s="34">
        <v>0</v>
      </c>
      <c r="F63" s="34"/>
      <c r="G63" s="36"/>
    </row>
    <row r="64" spans="1:7" x14ac:dyDescent="0.25">
      <c r="A64" s="1" t="s">
        <v>229</v>
      </c>
      <c r="B64" s="2" t="s">
        <v>230</v>
      </c>
      <c r="C64" s="34"/>
      <c r="D64" s="33"/>
      <c r="E64" s="34">
        <v>0</v>
      </c>
      <c r="F64" s="34"/>
      <c r="G64" s="36"/>
    </row>
    <row r="65" spans="1:7" x14ac:dyDescent="0.25">
      <c r="A65" s="1" t="s">
        <v>102</v>
      </c>
      <c r="B65" s="2" t="s">
        <v>103</v>
      </c>
      <c r="C65" s="34"/>
      <c r="D65" s="33"/>
      <c r="E65" s="34">
        <v>1000</v>
      </c>
      <c r="F65" s="34"/>
      <c r="G65" s="36"/>
    </row>
    <row r="66" spans="1:7" x14ac:dyDescent="0.25">
      <c r="A66" s="1" t="s">
        <v>104</v>
      </c>
      <c r="B66" s="2" t="s">
        <v>105</v>
      </c>
      <c r="C66" s="28"/>
      <c r="D66" s="33"/>
      <c r="E66" s="28">
        <v>6000</v>
      </c>
      <c r="F66" s="28"/>
      <c r="G66" s="36"/>
    </row>
    <row r="67" spans="1:7" x14ac:dyDescent="0.25">
      <c r="A67" s="1" t="s">
        <v>106</v>
      </c>
      <c r="B67" s="2" t="s">
        <v>107</v>
      </c>
      <c r="C67" s="34"/>
      <c r="D67" s="33"/>
      <c r="E67" s="34">
        <v>5500</v>
      </c>
      <c r="F67" s="34"/>
      <c r="G67" s="36"/>
    </row>
    <row r="68" spans="1:7" x14ac:dyDescent="0.25">
      <c r="A68" s="1" t="s">
        <v>108</v>
      </c>
      <c r="B68" s="2" t="s">
        <v>109</v>
      </c>
      <c r="C68" s="28"/>
      <c r="D68" s="33"/>
      <c r="E68" s="28">
        <v>31780</v>
      </c>
      <c r="F68" s="28"/>
      <c r="G68" s="36"/>
    </row>
    <row r="69" spans="1:7" x14ac:dyDescent="0.25">
      <c r="A69" s="1" t="s">
        <v>231</v>
      </c>
      <c r="B69" s="2" t="s">
        <v>232</v>
      </c>
      <c r="C69" s="34"/>
      <c r="D69" s="33"/>
      <c r="E69" s="34">
        <v>0</v>
      </c>
      <c r="F69" s="34"/>
      <c r="G69" s="36"/>
    </row>
    <row r="70" spans="1:7" x14ac:dyDescent="0.25">
      <c r="A70" s="1" t="s">
        <v>110</v>
      </c>
      <c r="B70" s="2" t="s">
        <v>111</v>
      </c>
      <c r="C70" s="34"/>
      <c r="D70" s="33"/>
      <c r="E70" s="34">
        <v>0</v>
      </c>
      <c r="F70" s="34"/>
      <c r="G70" s="36"/>
    </row>
    <row r="71" spans="1:7" x14ac:dyDescent="0.25">
      <c r="A71" s="1" t="s">
        <v>112</v>
      </c>
      <c r="B71" s="2" t="s">
        <v>113</v>
      </c>
      <c r="C71" s="34"/>
      <c r="D71" s="33"/>
      <c r="E71" s="34">
        <v>2000</v>
      </c>
      <c r="F71" s="34"/>
      <c r="G71" s="36"/>
    </row>
    <row r="72" spans="1:7" x14ac:dyDescent="0.25">
      <c r="A72" s="1" t="s">
        <v>233</v>
      </c>
      <c r="B72" s="2" t="s">
        <v>234</v>
      </c>
      <c r="C72" s="34"/>
      <c r="D72" s="33"/>
      <c r="E72" s="34">
        <v>0</v>
      </c>
      <c r="F72" s="34"/>
      <c r="G72" s="36"/>
    </row>
    <row r="73" spans="1:7" x14ac:dyDescent="0.25">
      <c r="A73" s="1" t="s">
        <v>114</v>
      </c>
      <c r="B73" s="2" t="s">
        <v>115</v>
      </c>
      <c r="C73" s="28"/>
      <c r="D73" s="33"/>
      <c r="E73" s="113">
        <f>100000-9187.2</f>
        <v>90812.800000000003</v>
      </c>
      <c r="F73" s="28"/>
      <c r="G73" s="114">
        <v>6557.5</v>
      </c>
    </row>
    <row r="74" spans="1:7" x14ac:dyDescent="0.25">
      <c r="A74" s="1" t="s">
        <v>235</v>
      </c>
      <c r="B74" s="2" t="s">
        <v>236</v>
      </c>
      <c r="C74" s="34"/>
      <c r="D74" s="33"/>
      <c r="E74" s="34">
        <v>0</v>
      </c>
      <c r="F74" s="34"/>
      <c r="G74" s="36"/>
    </row>
    <row r="75" spans="1:7" x14ac:dyDescent="0.25">
      <c r="A75" s="1" t="s">
        <v>237</v>
      </c>
      <c r="B75" s="2" t="s">
        <v>238</v>
      </c>
      <c r="C75" s="34"/>
      <c r="D75" s="33"/>
      <c r="E75" s="34">
        <v>0</v>
      </c>
      <c r="F75" s="34"/>
      <c r="G75" s="36"/>
    </row>
    <row r="76" spans="1:7" x14ac:dyDescent="0.25">
      <c r="A76" s="1" t="s">
        <v>116</v>
      </c>
      <c r="B76" s="2" t="s">
        <v>117</v>
      </c>
      <c r="C76" s="34"/>
      <c r="D76" s="33"/>
      <c r="E76" s="34">
        <v>2000</v>
      </c>
      <c r="F76" s="34"/>
      <c r="G76" s="36"/>
    </row>
    <row r="77" spans="1:7" x14ac:dyDescent="0.25">
      <c r="A77" s="1" t="s">
        <v>118</v>
      </c>
      <c r="B77" s="2" t="s">
        <v>119</v>
      </c>
      <c r="C77" s="34"/>
      <c r="D77" s="33"/>
      <c r="E77" s="34">
        <v>6500</v>
      </c>
      <c r="F77" s="34"/>
      <c r="G77" s="36"/>
    </row>
    <row r="78" spans="1:7" x14ac:dyDescent="0.25">
      <c r="A78" s="1" t="s">
        <v>120</v>
      </c>
      <c r="B78" s="2" t="s">
        <v>121</v>
      </c>
      <c r="C78" s="28"/>
      <c r="D78" s="27"/>
      <c r="E78" s="28">
        <v>10000</v>
      </c>
      <c r="F78" s="28"/>
      <c r="G78" s="36"/>
    </row>
    <row r="79" spans="1:7" x14ac:dyDescent="0.25">
      <c r="A79" s="1" t="s">
        <v>122</v>
      </c>
      <c r="B79" s="2" t="s">
        <v>123</v>
      </c>
      <c r="C79" s="28"/>
      <c r="D79" s="33"/>
      <c r="E79" s="28">
        <f>30000-8211.77</f>
        <v>21788.23</v>
      </c>
      <c r="F79" s="28"/>
      <c r="G79" s="36"/>
    </row>
    <row r="80" spans="1:7" x14ac:dyDescent="0.25">
      <c r="A80" s="1" t="s">
        <v>124</v>
      </c>
      <c r="B80" s="2" t="s">
        <v>125</v>
      </c>
      <c r="C80" s="28"/>
      <c r="D80" s="27"/>
      <c r="E80" s="115">
        <v>12000</v>
      </c>
      <c r="F80" s="28"/>
      <c r="G80" s="36"/>
    </row>
    <row r="81" spans="1:7" x14ac:dyDescent="0.25">
      <c r="A81" s="1" t="s">
        <v>126</v>
      </c>
      <c r="B81" s="2" t="s">
        <v>127</v>
      </c>
      <c r="C81" s="34"/>
      <c r="D81" s="33"/>
      <c r="E81" s="34">
        <v>1000</v>
      </c>
      <c r="F81" s="34"/>
      <c r="G81" s="36"/>
    </row>
    <row r="82" spans="1:7" x14ac:dyDescent="0.25">
      <c r="A82" s="1" t="s">
        <v>239</v>
      </c>
      <c r="B82" s="2" t="s">
        <v>240</v>
      </c>
      <c r="C82" s="34"/>
      <c r="D82" s="33"/>
      <c r="E82" s="34">
        <v>50</v>
      </c>
      <c r="F82" s="34"/>
      <c r="G82" s="36"/>
    </row>
    <row r="83" spans="1:7" x14ac:dyDescent="0.25">
      <c r="A83" s="1" t="s">
        <v>128</v>
      </c>
      <c r="B83" s="2" t="s">
        <v>129</v>
      </c>
      <c r="C83" s="34"/>
      <c r="D83" s="33"/>
      <c r="E83" s="34">
        <v>17000</v>
      </c>
      <c r="F83" s="34"/>
      <c r="G83" s="36"/>
    </row>
    <row r="84" spans="1:7" x14ac:dyDescent="0.25">
      <c r="A84" s="1" t="s">
        <v>130</v>
      </c>
      <c r="B84" s="2" t="s">
        <v>131</v>
      </c>
      <c r="C84" s="28"/>
      <c r="D84" s="33"/>
      <c r="E84" s="28">
        <v>40000</v>
      </c>
      <c r="F84" s="28"/>
      <c r="G84" s="36"/>
    </row>
    <row r="85" spans="1:7" x14ac:dyDescent="0.25">
      <c r="A85" s="1" t="s">
        <v>132</v>
      </c>
      <c r="B85" s="2" t="s">
        <v>133</v>
      </c>
      <c r="C85" s="28"/>
      <c r="D85" s="33"/>
      <c r="E85" s="28">
        <v>12500</v>
      </c>
      <c r="F85" s="28"/>
      <c r="G85" s="36"/>
    </row>
    <row r="86" spans="1:7" x14ac:dyDescent="0.25">
      <c r="A86" s="1" t="s">
        <v>134</v>
      </c>
      <c r="B86" s="2" t="s">
        <v>135</v>
      </c>
      <c r="C86" s="28"/>
      <c r="D86" s="33"/>
      <c r="E86" s="28">
        <v>17000</v>
      </c>
      <c r="F86" s="28"/>
      <c r="G86" s="36"/>
    </row>
    <row r="87" spans="1:7" x14ac:dyDescent="0.25">
      <c r="A87" s="1" t="s">
        <v>136</v>
      </c>
      <c r="B87" s="2" t="s">
        <v>137</v>
      </c>
      <c r="C87" s="34"/>
      <c r="D87" s="33"/>
      <c r="E87" s="34">
        <v>500</v>
      </c>
      <c r="F87" s="34"/>
      <c r="G87" s="36"/>
    </row>
    <row r="88" spans="1:7" x14ac:dyDescent="0.25">
      <c r="A88" s="1" t="s">
        <v>138</v>
      </c>
      <c r="B88" s="2" t="s">
        <v>139</v>
      </c>
      <c r="C88" s="28"/>
      <c r="D88" s="33"/>
      <c r="E88" s="28">
        <v>33000</v>
      </c>
      <c r="F88" s="28"/>
      <c r="G88" s="36"/>
    </row>
    <row r="89" spans="1:7" x14ac:dyDescent="0.25">
      <c r="A89" s="1" t="s">
        <v>140</v>
      </c>
      <c r="B89" s="2" t="s">
        <v>141</v>
      </c>
      <c r="C89" s="34"/>
      <c r="D89" s="33"/>
      <c r="E89" s="34">
        <v>30000</v>
      </c>
      <c r="F89" s="34"/>
      <c r="G89" s="36"/>
    </row>
    <row r="90" spans="1:7" x14ac:dyDescent="0.25">
      <c r="A90" s="1" t="s">
        <v>142</v>
      </c>
      <c r="B90" s="2" t="s">
        <v>143</v>
      </c>
      <c r="C90" s="34"/>
      <c r="D90" s="33"/>
      <c r="E90" s="34">
        <v>6961</v>
      </c>
      <c r="F90" s="34"/>
      <c r="G90" s="36"/>
    </row>
    <row r="91" spans="1:7" x14ac:dyDescent="0.25">
      <c r="A91" s="1" t="s">
        <v>144</v>
      </c>
      <c r="B91" s="2" t="s">
        <v>145</v>
      </c>
      <c r="C91" s="34"/>
      <c r="D91" s="33"/>
      <c r="E91" s="34">
        <v>500</v>
      </c>
      <c r="F91" s="34"/>
      <c r="G91" s="36"/>
    </row>
    <row r="92" spans="1:7" x14ac:dyDescent="0.25">
      <c r="A92" s="1" t="s">
        <v>146</v>
      </c>
      <c r="B92" s="2" t="s">
        <v>147</v>
      </c>
      <c r="C92" s="34"/>
      <c r="D92" s="83"/>
      <c r="E92" s="84">
        <v>0</v>
      </c>
      <c r="F92" s="84">
        <v>110000</v>
      </c>
      <c r="G92" s="36"/>
    </row>
    <row r="93" spans="1:7" x14ac:dyDescent="0.25">
      <c r="A93" s="1" t="s">
        <v>146</v>
      </c>
      <c r="B93" s="2" t="s">
        <v>148</v>
      </c>
      <c r="C93" s="34"/>
      <c r="D93" s="83"/>
      <c r="E93" s="84">
        <v>30000</v>
      </c>
      <c r="F93" s="84"/>
      <c r="G93" s="36"/>
    </row>
    <row r="94" spans="1:7" x14ac:dyDescent="0.25">
      <c r="A94" s="1" t="s">
        <v>149</v>
      </c>
      <c r="B94" s="2" t="s">
        <v>150</v>
      </c>
      <c r="C94" s="34"/>
      <c r="D94" s="83"/>
      <c r="E94" s="107">
        <v>0</v>
      </c>
      <c r="F94" s="107">
        <v>274250.71000000002</v>
      </c>
      <c r="G94" s="36"/>
    </row>
    <row r="95" spans="1:7" x14ac:dyDescent="0.25">
      <c r="A95" s="14" t="s">
        <v>151</v>
      </c>
      <c r="B95" s="15" t="s">
        <v>152</v>
      </c>
      <c r="C95" s="28"/>
      <c r="D95" s="27"/>
      <c r="E95" s="28">
        <f>D172</f>
        <v>507890.70560000004</v>
      </c>
      <c r="F95" s="108"/>
      <c r="G95" s="36"/>
    </row>
    <row r="96" spans="1:7" x14ac:dyDescent="0.25">
      <c r="A96" s="14"/>
      <c r="B96" s="17" t="s">
        <v>153</v>
      </c>
      <c r="C96" s="22"/>
      <c r="D96" s="21"/>
      <c r="E96" s="22">
        <f>SUM(E61:E95)</f>
        <v>891782.73560000001</v>
      </c>
      <c r="F96" s="22">
        <f>SUM(F61:F95)</f>
        <v>384250.71</v>
      </c>
      <c r="G96" s="22">
        <f>SUM(G61:G95)</f>
        <v>6557.5</v>
      </c>
    </row>
    <row r="97" spans="1:7" x14ac:dyDescent="0.25">
      <c r="A97" s="1"/>
      <c r="B97" s="2"/>
      <c r="C97" s="24"/>
      <c r="D97" s="23"/>
      <c r="E97" s="24"/>
      <c r="F97" s="24"/>
      <c r="G97" s="36"/>
    </row>
    <row r="98" spans="1:7" x14ac:dyDescent="0.25">
      <c r="A98" s="1" t="s">
        <v>241</v>
      </c>
      <c r="B98" s="2" t="s">
        <v>242</v>
      </c>
      <c r="C98" s="28"/>
      <c r="D98" s="33"/>
      <c r="E98" s="28">
        <v>700</v>
      </c>
      <c r="F98" s="28"/>
      <c r="G98" s="36"/>
    </row>
    <row r="99" spans="1:7" x14ac:dyDescent="0.25">
      <c r="A99" s="1" t="s">
        <v>154</v>
      </c>
      <c r="B99" s="2" t="s">
        <v>155</v>
      </c>
      <c r="C99" s="28"/>
      <c r="D99" s="33"/>
      <c r="E99" s="28">
        <v>0</v>
      </c>
      <c r="F99" s="28"/>
      <c r="G99" s="36"/>
    </row>
    <row r="100" spans="1:7" x14ac:dyDescent="0.25">
      <c r="A100" s="1" t="s">
        <v>156</v>
      </c>
      <c r="B100" s="2" t="s">
        <v>157</v>
      </c>
      <c r="C100" s="28"/>
      <c r="D100" s="33"/>
      <c r="E100" s="28">
        <v>10000</v>
      </c>
      <c r="F100" s="28"/>
      <c r="G100" s="36"/>
    </row>
    <row r="101" spans="1:7" x14ac:dyDescent="0.25">
      <c r="A101" s="1" t="s">
        <v>158</v>
      </c>
      <c r="B101" s="2" t="s">
        <v>159</v>
      </c>
      <c r="C101" s="28"/>
      <c r="D101" s="33"/>
      <c r="E101" s="28">
        <v>24000</v>
      </c>
      <c r="F101" s="28"/>
      <c r="G101" s="36"/>
    </row>
    <row r="102" spans="1:7" x14ac:dyDescent="0.25">
      <c r="A102" s="1" t="s">
        <v>160</v>
      </c>
      <c r="B102" s="2" t="s">
        <v>161</v>
      </c>
      <c r="C102" s="28"/>
      <c r="D102" s="27"/>
      <c r="E102" s="28">
        <v>3000</v>
      </c>
      <c r="F102" s="28"/>
      <c r="G102" s="36"/>
    </row>
    <row r="103" spans="1:7" x14ac:dyDescent="0.25">
      <c r="A103" s="1" t="s">
        <v>162</v>
      </c>
      <c r="B103" s="2" t="s">
        <v>163</v>
      </c>
      <c r="C103" s="28"/>
      <c r="D103" s="27"/>
      <c r="E103" s="28">
        <v>19000</v>
      </c>
      <c r="F103" s="28"/>
      <c r="G103" s="36"/>
    </row>
    <row r="104" spans="1:7" x14ac:dyDescent="0.25">
      <c r="A104" s="1" t="s">
        <v>164</v>
      </c>
      <c r="B104" s="2" t="s">
        <v>165</v>
      </c>
      <c r="C104" s="28"/>
      <c r="D104" s="33"/>
      <c r="E104" s="28">
        <v>408</v>
      </c>
      <c r="F104" s="28"/>
      <c r="G104" s="36"/>
    </row>
    <row r="105" spans="1:7" x14ac:dyDescent="0.25">
      <c r="A105" s="1" t="s">
        <v>166</v>
      </c>
      <c r="B105" s="2" t="s">
        <v>167</v>
      </c>
      <c r="C105" s="28"/>
      <c r="D105" s="33"/>
      <c r="E105" s="28">
        <v>11000</v>
      </c>
      <c r="F105" s="28"/>
      <c r="G105" s="36"/>
    </row>
    <row r="106" spans="1:7" x14ac:dyDescent="0.25">
      <c r="A106" s="1" t="s">
        <v>168</v>
      </c>
      <c r="B106" s="2" t="s">
        <v>169</v>
      </c>
      <c r="C106" s="28"/>
      <c r="D106" s="27"/>
      <c r="E106" s="28">
        <v>44000</v>
      </c>
      <c r="F106" s="28"/>
      <c r="G106" s="36"/>
    </row>
    <row r="107" spans="1:7" x14ac:dyDescent="0.25">
      <c r="A107" s="1" t="s">
        <v>170</v>
      </c>
      <c r="B107" s="2" t="s">
        <v>171</v>
      </c>
      <c r="C107" s="28"/>
      <c r="D107" s="27"/>
      <c r="E107" s="28">
        <v>17600</v>
      </c>
      <c r="F107" s="28"/>
      <c r="G107" s="36"/>
    </row>
    <row r="108" spans="1:7" x14ac:dyDescent="0.25">
      <c r="A108" s="1" t="s">
        <v>172</v>
      </c>
      <c r="B108" s="2" t="s">
        <v>173</v>
      </c>
      <c r="C108" s="34"/>
      <c r="D108" s="33"/>
      <c r="E108" s="34">
        <v>17000</v>
      </c>
      <c r="F108" s="34"/>
      <c r="G108" s="36"/>
    </row>
    <row r="109" spans="1:7" x14ac:dyDescent="0.25">
      <c r="A109" s="1" t="s">
        <v>174</v>
      </c>
      <c r="B109" s="2" t="s">
        <v>175</v>
      </c>
      <c r="C109" s="28"/>
      <c r="D109" s="33"/>
      <c r="E109" s="28">
        <v>18000</v>
      </c>
      <c r="F109" s="28"/>
      <c r="G109" s="36"/>
    </row>
    <row r="110" spans="1:7" x14ac:dyDescent="0.25">
      <c r="A110" s="1" t="s">
        <v>176</v>
      </c>
      <c r="B110" s="2" t="s">
        <v>177</v>
      </c>
      <c r="C110" s="28"/>
      <c r="D110" s="33"/>
      <c r="E110" s="28">
        <v>1000</v>
      </c>
      <c r="F110" s="28"/>
      <c r="G110" s="36"/>
    </row>
    <row r="111" spans="1:7" x14ac:dyDescent="0.25">
      <c r="A111" s="1" t="s">
        <v>178</v>
      </c>
      <c r="B111" s="2" t="s">
        <v>179</v>
      </c>
      <c r="C111" s="28"/>
      <c r="D111" s="33"/>
      <c r="E111" s="28">
        <v>500</v>
      </c>
      <c r="F111" s="28"/>
      <c r="G111" s="36"/>
    </row>
    <row r="112" spans="1:7" x14ac:dyDescent="0.25">
      <c r="A112" s="1" t="s">
        <v>180</v>
      </c>
      <c r="B112" s="2" t="s">
        <v>181</v>
      </c>
      <c r="C112" s="28"/>
      <c r="D112" s="33"/>
      <c r="E112" s="28">
        <v>20000</v>
      </c>
      <c r="F112" s="28"/>
      <c r="G112" s="36"/>
    </row>
    <row r="113" spans="1:7" x14ac:dyDescent="0.25">
      <c r="A113" s="1" t="s">
        <v>182</v>
      </c>
      <c r="B113" s="2" t="s">
        <v>183</v>
      </c>
      <c r="C113" s="34"/>
      <c r="D113" s="33"/>
      <c r="E113" s="34">
        <v>2000</v>
      </c>
      <c r="F113" s="34"/>
      <c r="G113" s="36"/>
    </row>
    <row r="114" spans="1:7" x14ac:dyDescent="0.25">
      <c r="A114" s="1" t="s">
        <v>243</v>
      </c>
      <c r="B114" s="2" t="s">
        <v>244</v>
      </c>
      <c r="C114" s="28"/>
      <c r="D114" s="33"/>
      <c r="E114" s="28">
        <v>36372</v>
      </c>
      <c r="F114" s="28"/>
      <c r="G114" s="36"/>
    </row>
    <row r="115" spans="1:7" x14ac:dyDescent="0.25">
      <c r="A115" s="1" t="s">
        <v>184</v>
      </c>
      <c r="B115" s="2" t="s">
        <v>185</v>
      </c>
      <c r="C115" s="34"/>
      <c r="D115" s="33"/>
      <c r="E115" s="34">
        <v>1020</v>
      </c>
      <c r="F115" s="34"/>
      <c r="G115" s="36"/>
    </row>
    <row r="116" spans="1:7" x14ac:dyDescent="0.25">
      <c r="A116" s="1" t="s">
        <v>186</v>
      </c>
      <c r="B116" s="2" t="s">
        <v>187</v>
      </c>
      <c r="C116" s="34"/>
      <c r="D116" s="33"/>
      <c r="E116" s="34">
        <v>400</v>
      </c>
      <c r="F116" s="104"/>
      <c r="G116" s="36"/>
    </row>
    <row r="117" spans="1:7" x14ac:dyDescent="0.25">
      <c r="A117" s="14"/>
      <c r="B117" s="17" t="s">
        <v>188</v>
      </c>
      <c r="C117" s="22"/>
      <c r="D117" s="21"/>
      <c r="E117" s="22">
        <f>SUM(E98:E116)</f>
        <v>226000</v>
      </c>
      <c r="F117" s="22">
        <f>SUM(F98:F116)</f>
        <v>0</v>
      </c>
      <c r="G117" s="22">
        <f>SUM(G98:G116)</f>
        <v>0</v>
      </c>
    </row>
    <row r="118" spans="1:7" x14ac:dyDescent="0.25">
      <c r="A118" s="14"/>
      <c r="B118" s="15"/>
      <c r="C118" s="24"/>
      <c r="D118" s="23"/>
      <c r="E118" s="24"/>
      <c r="F118" s="24"/>
      <c r="G118" s="36"/>
    </row>
    <row r="119" spans="1:7" x14ac:dyDescent="0.25">
      <c r="A119" s="116">
        <v>918000</v>
      </c>
      <c r="B119" s="2" t="s">
        <v>189</v>
      </c>
      <c r="C119" s="26"/>
      <c r="D119" s="25"/>
      <c r="E119" s="117">
        <v>8211.77</v>
      </c>
      <c r="F119" s="26"/>
    </row>
    <row r="120" spans="1:7" x14ac:dyDescent="0.25">
      <c r="A120" s="1" t="s">
        <v>190</v>
      </c>
      <c r="B120" s="2" t="s">
        <v>191</v>
      </c>
      <c r="C120" s="26"/>
      <c r="D120" s="25"/>
      <c r="E120" s="34">
        <v>0</v>
      </c>
      <c r="F120" s="26"/>
    </row>
    <row r="121" spans="1:7" x14ac:dyDescent="0.25">
      <c r="A121" s="18">
        <v>930000</v>
      </c>
      <c r="B121" s="2" t="s">
        <v>193</v>
      </c>
      <c r="C121" s="26"/>
      <c r="D121" s="25"/>
      <c r="E121" s="118">
        <v>9187.2000000000007</v>
      </c>
      <c r="F121" s="26"/>
      <c r="G121" s="2">
        <v>619709.35</v>
      </c>
    </row>
    <row r="122" spans="1:7" x14ac:dyDescent="0.25">
      <c r="A122" s="1" t="s">
        <v>194</v>
      </c>
      <c r="B122" s="2" t="s">
        <v>195</v>
      </c>
      <c r="C122" s="26"/>
      <c r="D122" s="25"/>
      <c r="E122" s="34">
        <v>0</v>
      </c>
      <c r="F122" s="109"/>
    </row>
    <row r="123" spans="1:7" x14ac:dyDescent="0.25">
      <c r="A123" s="14"/>
      <c r="B123" s="17" t="s">
        <v>196</v>
      </c>
      <c r="C123" s="22"/>
      <c r="D123" s="21"/>
      <c r="E123" s="22">
        <f>SUM(E119:E122)</f>
        <v>17398.97</v>
      </c>
      <c r="F123" s="22">
        <f>SUM(F119:F122)</f>
        <v>0</v>
      </c>
      <c r="G123" s="22">
        <f>SUM(G119:G122)</f>
        <v>619709.35</v>
      </c>
    </row>
    <row r="124" spans="1:7" x14ac:dyDescent="0.25">
      <c r="A124" s="1"/>
      <c r="B124" s="2"/>
      <c r="C124" s="24"/>
      <c r="D124" s="23"/>
      <c r="E124" s="24"/>
      <c r="F124" s="24"/>
    </row>
    <row r="125" spans="1:7" x14ac:dyDescent="0.25">
      <c r="A125" s="1"/>
      <c r="B125" s="13" t="s">
        <v>197</v>
      </c>
      <c r="C125" s="22"/>
      <c r="D125" s="21"/>
      <c r="E125" s="22">
        <f>E59+E96+E117+E123</f>
        <v>3928722.9555999995</v>
      </c>
      <c r="F125" s="22">
        <f>F59+F96+F117+F123</f>
        <v>384250.71</v>
      </c>
      <c r="G125" s="22">
        <f>G59+G96+G117+G123</f>
        <v>626266.85</v>
      </c>
    </row>
    <row r="126" spans="1:7" x14ac:dyDescent="0.25">
      <c r="A126" s="1"/>
      <c r="B126" s="2"/>
      <c r="C126" s="24"/>
      <c r="D126" s="23"/>
      <c r="E126" s="24"/>
      <c r="F126" s="24">
        <f>F30-F125</f>
        <v>155146.36000000004</v>
      </c>
    </row>
    <row r="127" spans="1:7" x14ac:dyDescent="0.25">
      <c r="A127" s="1"/>
      <c r="B127" s="13"/>
      <c r="C127" s="22"/>
      <c r="D127" s="21"/>
      <c r="E127" s="22"/>
      <c r="F127" s="24"/>
    </row>
    <row r="128" spans="1:7" ht="18" x14ac:dyDescent="0.25">
      <c r="A128" s="221" t="s">
        <v>199</v>
      </c>
      <c r="B128" s="222"/>
      <c r="C128" s="32"/>
      <c r="D128" s="31"/>
      <c r="E128" s="32">
        <f>D30-E125</f>
        <v>-27943.095599999186</v>
      </c>
      <c r="F128" s="99"/>
    </row>
    <row r="129" spans="1:7" ht="18" x14ac:dyDescent="0.25">
      <c r="A129" s="1"/>
      <c r="B129" s="2"/>
      <c r="C129" s="2"/>
      <c r="D129" s="2"/>
      <c r="E129" s="2"/>
      <c r="F129" s="99"/>
    </row>
    <row r="130" spans="1:7" ht="15.75" thickBot="1" x14ac:dyDescent="0.3">
      <c r="A130" s="1"/>
      <c r="B130" s="13"/>
      <c r="C130" s="2"/>
      <c r="D130" s="2"/>
      <c r="E130" s="2"/>
      <c r="F130" s="2"/>
    </row>
    <row r="131" spans="1:7" ht="15.75" x14ac:dyDescent="0.25">
      <c r="A131" s="1"/>
      <c r="B131" s="62" t="s">
        <v>245</v>
      </c>
      <c r="C131" s="64"/>
      <c r="D131" s="63"/>
      <c r="E131" s="63"/>
      <c r="F131" s="63"/>
      <c r="G131" s="65"/>
    </row>
    <row r="132" spans="1:7" x14ac:dyDescent="0.25">
      <c r="A132" s="1"/>
      <c r="B132" s="66" t="s">
        <v>246</v>
      </c>
      <c r="C132" s="67"/>
      <c r="D132" s="54"/>
      <c r="E132" s="54"/>
      <c r="F132" s="54"/>
      <c r="G132" s="55"/>
    </row>
    <row r="133" spans="1:7" x14ac:dyDescent="0.25">
      <c r="A133" s="1"/>
      <c r="B133" s="68" t="s">
        <v>247</v>
      </c>
      <c r="C133" s="67"/>
      <c r="D133" s="54"/>
      <c r="E133" s="54"/>
      <c r="F133" s="54"/>
      <c r="G133" s="55"/>
    </row>
    <row r="134" spans="1:7" ht="15.75" thickBot="1" x14ac:dyDescent="0.3">
      <c r="A134" s="1"/>
      <c r="B134" s="70"/>
      <c r="C134" s="67"/>
      <c r="D134" s="54"/>
      <c r="E134" s="54"/>
      <c r="F134" s="54"/>
      <c r="G134" s="55"/>
    </row>
    <row r="135" spans="1:7" ht="15.75" thickBot="1" x14ac:dyDescent="0.3">
      <c r="A135" s="1"/>
      <c r="B135" s="56"/>
      <c r="C135" s="47"/>
      <c r="D135" s="38"/>
      <c r="E135" s="65"/>
      <c r="F135" s="65"/>
      <c r="G135" s="65"/>
    </row>
    <row r="136" spans="1:7" x14ac:dyDescent="0.25">
      <c r="A136" s="1"/>
      <c r="B136" s="56"/>
      <c r="C136" s="47"/>
      <c r="D136" s="38" t="s">
        <v>248</v>
      </c>
      <c r="E136" s="52"/>
      <c r="F136" s="55"/>
      <c r="G136" s="55"/>
    </row>
    <row r="137" spans="1:7" ht="15.75" thickBot="1" x14ac:dyDescent="0.3">
      <c r="A137" s="1"/>
      <c r="B137" s="56"/>
      <c r="C137" s="47"/>
      <c r="D137" s="39" t="s">
        <v>249</v>
      </c>
      <c r="E137" s="53"/>
      <c r="F137" s="55"/>
      <c r="G137" s="55"/>
    </row>
    <row r="138" spans="1:7" ht="15.75" thickBot="1" x14ac:dyDescent="0.3">
      <c r="A138" s="1"/>
      <c r="B138" s="69"/>
      <c r="C138" s="48"/>
      <c r="D138" s="40">
        <v>55800</v>
      </c>
      <c r="E138" s="53"/>
      <c r="F138" s="55"/>
      <c r="G138" s="55"/>
    </row>
    <row r="139" spans="1:7" x14ac:dyDescent="0.25">
      <c r="A139" s="1"/>
      <c r="B139" s="68" t="s">
        <v>250</v>
      </c>
      <c r="C139" s="44"/>
      <c r="D139" s="75">
        <v>6481.08</v>
      </c>
      <c r="E139" s="53"/>
      <c r="F139" s="55"/>
      <c r="G139" s="55"/>
    </row>
    <row r="140" spans="1:7" x14ac:dyDescent="0.25">
      <c r="A140" s="1"/>
      <c r="B140" s="70" t="s">
        <v>251</v>
      </c>
      <c r="C140" s="41"/>
      <c r="D140" s="76">
        <v>566.96</v>
      </c>
      <c r="E140" s="53"/>
      <c r="F140" s="55"/>
      <c r="G140" s="49"/>
    </row>
    <row r="141" spans="1:7" x14ac:dyDescent="0.25">
      <c r="A141" s="1"/>
      <c r="B141" s="56" t="s">
        <v>252</v>
      </c>
      <c r="C141" s="44"/>
      <c r="D141" s="77">
        <f>ROUND(D139*D140,2)</f>
        <v>3674513.12</v>
      </c>
      <c r="E141" s="53"/>
      <c r="F141" s="55"/>
      <c r="G141" s="49"/>
    </row>
    <row r="142" spans="1:7" x14ac:dyDescent="0.25">
      <c r="B142" s="56"/>
      <c r="C142" s="44"/>
      <c r="D142" s="78"/>
      <c r="E142" s="53"/>
      <c r="F142" s="55"/>
      <c r="G142" s="49"/>
    </row>
    <row r="143" spans="1:7" x14ac:dyDescent="0.25">
      <c r="B143" s="56" t="s">
        <v>253</v>
      </c>
      <c r="C143" s="44"/>
      <c r="D143" s="78" t="s">
        <v>253</v>
      </c>
      <c r="E143" s="53"/>
      <c r="F143" s="55"/>
      <c r="G143" s="55"/>
    </row>
    <row r="144" spans="1:7" x14ac:dyDescent="0.25">
      <c r="B144" s="56" t="s">
        <v>254</v>
      </c>
      <c r="C144" s="44"/>
      <c r="D144" s="78" t="e">
        <f>#REF!*D140</f>
        <v>#REF!</v>
      </c>
      <c r="E144" s="53"/>
      <c r="F144" s="55"/>
      <c r="G144" s="55"/>
    </row>
    <row r="145" spans="2:7" x14ac:dyDescent="0.25">
      <c r="B145" s="56" t="s">
        <v>255</v>
      </c>
      <c r="C145" s="44"/>
      <c r="D145" s="78" t="e">
        <f>#REF!*D140</f>
        <v>#REF!</v>
      </c>
      <c r="E145" s="53"/>
      <c r="F145" s="55"/>
      <c r="G145" s="55"/>
    </row>
    <row r="146" spans="2:7" x14ac:dyDescent="0.25">
      <c r="B146" s="56"/>
      <c r="C146" s="44"/>
      <c r="D146" s="78"/>
      <c r="E146" s="53"/>
      <c r="F146" s="55"/>
      <c r="G146" s="55"/>
    </row>
    <row r="147" spans="2:7" ht="15.75" thickBot="1" x14ac:dyDescent="0.3">
      <c r="B147" s="68" t="s">
        <v>256</v>
      </c>
      <c r="C147" s="44"/>
      <c r="D147" s="78"/>
      <c r="E147" s="53"/>
      <c r="F147" s="55"/>
      <c r="G147" s="55"/>
    </row>
    <row r="148" spans="2:7" ht="15.75" x14ac:dyDescent="0.25">
      <c r="B148" s="56"/>
      <c r="C148" s="44"/>
      <c r="D148" s="78"/>
      <c r="E148" s="86" t="s">
        <v>257</v>
      </c>
      <c r="F148" s="101"/>
      <c r="G148" s="89"/>
    </row>
    <row r="149" spans="2:7" x14ac:dyDescent="0.25">
      <c r="B149" s="56"/>
      <c r="C149" s="44"/>
      <c r="D149" s="78"/>
      <c r="E149" s="59" t="s">
        <v>258</v>
      </c>
      <c r="F149" s="102"/>
      <c r="G149" s="58"/>
    </row>
    <row r="150" spans="2:7" x14ac:dyDescent="0.25">
      <c r="B150" s="56" t="s">
        <v>259</v>
      </c>
      <c r="C150" s="44"/>
      <c r="D150" s="79">
        <f>247*D140</f>
        <v>140039.12</v>
      </c>
      <c r="E150" s="60">
        <f>D141</f>
        <v>3674513.12</v>
      </c>
      <c r="F150" s="119"/>
      <c r="G150" s="90"/>
    </row>
    <row r="151" spans="2:7" x14ac:dyDescent="0.25">
      <c r="B151" s="71"/>
      <c r="C151" s="49"/>
      <c r="D151" s="56"/>
      <c r="E151" s="60">
        <f>D150</f>
        <v>140039.12</v>
      </c>
      <c r="F151" s="119"/>
      <c r="G151" s="90"/>
    </row>
    <row r="152" spans="2:7" x14ac:dyDescent="0.25">
      <c r="B152" s="68" t="s">
        <v>260</v>
      </c>
      <c r="C152" s="41"/>
      <c r="D152" s="76"/>
      <c r="E152" s="87"/>
      <c r="F152" s="120"/>
      <c r="G152" s="91"/>
    </row>
    <row r="153" spans="2:7" x14ac:dyDescent="0.25">
      <c r="B153" s="68" t="s">
        <v>261</v>
      </c>
      <c r="C153" s="49"/>
      <c r="D153" s="56">
        <v>0</v>
      </c>
      <c r="E153" s="87"/>
      <c r="F153" s="120"/>
      <c r="G153" s="91"/>
    </row>
    <row r="154" spans="2:7" x14ac:dyDescent="0.25">
      <c r="B154" s="68" t="s">
        <v>262</v>
      </c>
      <c r="C154" s="49"/>
      <c r="D154" s="56">
        <f>SUM(D152:D153)</f>
        <v>0</v>
      </c>
      <c r="E154" s="87"/>
      <c r="F154" s="120"/>
      <c r="G154" s="91"/>
    </row>
    <row r="155" spans="2:7" x14ac:dyDescent="0.25">
      <c r="B155" s="56"/>
      <c r="C155" s="49"/>
      <c r="D155" s="56"/>
      <c r="E155" s="87"/>
      <c r="F155" s="120"/>
      <c r="G155" s="91"/>
    </row>
    <row r="156" spans="2:7" x14ac:dyDescent="0.25">
      <c r="B156" s="56"/>
      <c r="C156" s="49"/>
      <c r="D156" s="56"/>
      <c r="E156" s="87"/>
      <c r="F156" s="120"/>
      <c r="G156" s="91"/>
    </row>
    <row r="157" spans="2:7" x14ac:dyDescent="0.25">
      <c r="B157" s="56" t="s">
        <v>263</v>
      </c>
      <c r="C157" s="49"/>
      <c r="D157" s="56">
        <v>1250</v>
      </c>
      <c r="E157" s="61">
        <f>D165</f>
        <v>46250</v>
      </c>
      <c r="F157" s="119"/>
      <c r="G157" s="90"/>
    </row>
    <row r="158" spans="2:7" ht="16.5" thickBot="1" x14ac:dyDescent="0.3">
      <c r="B158" s="68" t="s">
        <v>264</v>
      </c>
      <c r="C158" s="42"/>
      <c r="D158" s="80">
        <v>37</v>
      </c>
      <c r="E158" s="88">
        <f>SUM(E150:G157)</f>
        <v>3860802.24</v>
      </c>
      <c r="F158" s="103"/>
      <c r="G158" s="51"/>
    </row>
    <row r="159" spans="2:7" x14ac:dyDescent="0.25">
      <c r="B159" s="72" t="s">
        <v>265</v>
      </c>
      <c r="C159" s="49"/>
      <c r="D159" s="81">
        <f>ROUND(D157*D158,2)</f>
        <v>46250</v>
      </c>
      <c r="E159" s="92"/>
      <c r="F159" s="55"/>
      <c r="G159" s="55"/>
    </row>
    <row r="160" spans="2:7" x14ac:dyDescent="0.25">
      <c r="B160" s="56"/>
      <c r="C160" s="49"/>
      <c r="D160" s="56"/>
      <c r="E160" s="93"/>
      <c r="F160" s="55"/>
      <c r="G160" s="55"/>
    </row>
    <row r="161" spans="2:7" x14ac:dyDescent="0.25">
      <c r="B161" s="57" t="s">
        <v>266</v>
      </c>
      <c r="C161" s="49"/>
      <c r="D161" s="57">
        <v>888.06</v>
      </c>
      <c r="E161" s="93"/>
      <c r="F161" s="55"/>
      <c r="G161" s="55"/>
    </row>
    <row r="162" spans="2:7" x14ac:dyDescent="0.25">
      <c r="B162" s="70" t="s">
        <v>267</v>
      </c>
      <c r="C162" s="42"/>
      <c r="D162" s="80">
        <v>0</v>
      </c>
      <c r="E162" s="93"/>
      <c r="F162" s="55"/>
      <c r="G162" s="55"/>
    </row>
    <row r="163" spans="2:7" x14ac:dyDescent="0.25">
      <c r="B163" s="72" t="s">
        <v>268</v>
      </c>
      <c r="C163" s="49"/>
      <c r="D163" s="81">
        <f>ROUND(D161*D162,2)</f>
        <v>0</v>
      </c>
      <c r="E163" s="93"/>
      <c r="F163" s="55"/>
      <c r="G163" s="55"/>
    </row>
    <row r="164" spans="2:7" x14ac:dyDescent="0.25">
      <c r="B164" s="56"/>
      <c r="C164" s="49"/>
      <c r="D164" s="56"/>
      <c r="E164" s="93"/>
      <c r="F164" s="55"/>
      <c r="G164" s="55"/>
    </row>
    <row r="165" spans="2:7" x14ac:dyDescent="0.25">
      <c r="B165" s="72" t="s">
        <v>269</v>
      </c>
      <c r="C165" s="49"/>
      <c r="D165" s="82">
        <f>D163+D159</f>
        <v>46250</v>
      </c>
      <c r="E165" s="93"/>
      <c r="F165" s="55"/>
      <c r="G165" s="55"/>
    </row>
    <row r="166" spans="2:7" x14ac:dyDescent="0.25">
      <c r="B166" s="56"/>
      <c r="C166" s="49"/>
      <c r="D166" s="56"/>
      <c r="E166" s="93"/>
      <c r="F166" s="55"/>
      <c r="G166" s="55"/>
    </row>
    <row r="167" spans="2:7" x14ac:dyDescent="0.25">
      <c r="B167" s="68" t="s">
        <v>256</v>
      </c>
      <c r="C167" s="44"/>
      <c r="D167" s="78"/>
      <c r="E167" s="93"/>
      <c r="F167" s="55"/>
      <c r="G167" s="55"/>
    </row>
    <row r="168" spans="2:7" x14ac:dyDescent="0.25">
      <c r="B168" s="56" t="s">
        <v>270</v>
      </c>
      <c r="C168" s="44"/>
      <c r="D168" s="78">
        <f>D141*0.05</f>
        <v>183725.65600000002</v>
      </c>
      <c r="E168" s="93"/>
      <c r="F168" s="55"/>
      <c r="G168" s="55"/>
    </row>
    <row r="169" spans="2:7" x14ac:dyDescent="0.25">
      <c r="B169" s="57" t="s">
        <v>271</v>
      </c>
      <c r="C169" s="44"/>
      <c r="D169" s="78">
        <f>+D140*86.76</f>
        <v>49189.449600000007</v>
      </c>
      <c r="E169" s="93"/>
      <c r="F169" s="55"/>
      <c r="G169" s="55"/>
    </row>
    <row r="170" spans="2:7" x14ac:dyDescent="0.25">
      <c r="B170" s="57" t="s">
        <v>272</v>
      </c>
      <c r="C170" s="44"/>
      <c r="D170" s="78">
        <f>+D140*370</f>
        <v>209775.2</v>
      </c>
      <c r="E170" s="93"/>
      <c r="F170" s="55"/>
      <c r="G170" s="55"/>
    </row>
    <row r="171" spans="2:7" ht="15.75" thickBot="1" x14ac:dyDescent="0.3">
      <c r="B171" s="57" t="s">
        <v>273</v>
      </c>
      <c r="C171" s="44"/>
      <c r="D171" s="78">
        <f>+D140*115</f>
        <v>65200.4</v>
      </c>
      <c r="E171" s="93"/>
      <c r="F171" s="55"/>
      <c r="G171" s="55"/>
    </row>
    <row r="172" spans="2:7" ht="16.5" thickBot="1" x14ac:dyDescent="0.3">
      <c r="B172" s="73" t="s">
        <v>274</v>
      </c>
      <c r="C172" s="74"/>
      <c r="D172" s="50">
        <f>SUM(D168:D171)</f>
        <v>507890.70560000004</v>
      </c>
      <c r="E172" s="94" t="s">
        <v>275</v>
      </c>
      <c r="F172" s="95"/>
      <c r="G172" s="95"/>
    </row>
    <row r="173" spans="2:7" x14ac:dyDescent="0.25">
      <c r="B173" s="43"/>
      <c r="C173" s="46"/>
      <c r="D173" s="2"/>
      <c r="E173" s="45"/>
      <c r="F173" s="45"/>
    </row>
  </sheetData>
  <mergeCells count="2">
    <mergeCell ref="A128:B128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45100047400</vt:lpstr>
      <vt:lpstr>Sheet3</vt:lpstr>
      <vt:lpstr>Sheet1!Print_Area</vt:lpstr>
      <vt:lpstr>Sheet1!Print_Titles</vt:lpstr>
    </vt:vector>
  </TitlesOfParts>
  <Company>Jeffco Schools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/>
  <cp:lastPrinted>2017-11-08T18:18:59Z</cp:lastPrinted>
  <dcterms:created xsi:type="dcterms:W3CDTF">2013-02-28T18:22:51Z</dcterms:created>
  <dcterms:modified xsi:type="dcterms:W3CDTF">2017-11-08T19:05:30Z</dcterms:modified>
</cp:coreProperties>
</file>