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jeffco.schools\home\Charter\Lincoln Acad\Staff\CPOULTER\"/>
    </mc:Choice>
  </mc:AlternateContent>
  <bookViews>
    <workbookView xWindow="360" yWindow="135" windowWidth="8460" windowHeight="4500" tabRatio="294"/>
  </bookViews>
  <sheets>
    <sheet name="Sheet1" sheetId="1" r:id="rId1"/>
    <sheet name="Sheet2" sheetId="2" r:id="rId2"/>
  </sheets>
  <definedNames>
    <definedName name="NvsASD">"V2018-03-31"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"https://jcspa.jeffco.k12.co.us/psp/PA92PRD_newwin/EMPLOYEE/PSFT_EP/c/REPORT_BOOKS.IC_RUN_DRILLDOWN.GBL?Action=A&amp;NVS_INSTANCE=5118522_7639454"</definedName>
    <definedName name="NvsElapsedTime">0.0000462962925666943</definedName>
    <definedName name="NvsEndTime">43179.2764236111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"V2018-03-31"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Sheet1!$DA$4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DD39" i="2" l="1"/>
  <c r="CO147" i="1"/>
  <c r="CO150" i="1"/>
  <c r="CI126" i="2"/>
  <c r="CV126" i="2"/>
  <c r="CO148" i="1"/>
  <c r="CO146" i="1"/>
  <c r="CO143" i="1"/>
  <c r="CO140" i="1"/>
  <c r="DD20" i="2" l="1"/>
  <c r="DD18" i="2"/>
  <c r="DD15" i="2"/>
  <c r="DD13" i="2"/>
  <c r="CR128" i="2"/>
  <c r="CM128" i="2"/>
  <c r="CH128" i="2"/>
  <c r="CD128" i="2"/>
  <c r="BZ128" i="2"/>
  <c r="BV128" i="2"/>
  <c r="BR128" i="2"/>
  <c r="BN128" i="2"/>
  <c r="BJ128" i="2"/>
  <c r="BF128" i="2"/>
  <c r="BB128" i="2"/>
  <c r="AX128" i="2"/>
  <c r="AT128" i="2"/>
  <c r="AP128" i="2"/>
  <c r="AL128" i="2"/>
  <c r="AH128" i="2"/>
  <c r="AD128" i="2"/>
  <c r="Z128" i="2"/>
  <c r="V128" i="2"/>
  <c r="L128" i="2"/>
  <c r="G128" i="2"/>
  <c r="CW126" i="2"/>
  <c r="CW125" i="2"/>
  <c r="CV125" i="2"/>
  <c r="CW124" i="2"/>
  <c r="CV124" i="2"/>
  <c r="CW122" i="2"/>
  <c r="CV122" i="2"/>
  <c r="CW121" i="2"/>
  <c r="CV121" i="2"/>
  <c r="CW120" i="2"/>
  <c r="CV120" i="2"/>
  <c r="CW119" i="2"/>
  <c r="CV119" i="2"/>
  <c r="CW118" i="2"/>
  <c r="CV118" i="2"/>
  <c r="CW117" i="2"/>
  <c r="CV117" i="2"/>
  <c r="CW116" i="2"/>
  <c r="CV116" i="2"/>
  <c r="CW115" i="2"/>
  <c r="CV115" i="2"/>
  <c r="CW114" i="2"/>
  <c r="CV114" i="2"/>
  <c r="CW113" i="2"/>
  <c r="CV113" i="2"/>
  <c r="CW112" i="2"/>
  <c r="CV112" i="2"/>
  <c r="CW111" i="2"/>
  <c r="CV111" i="2"/>
  <c r="CW110" i="2"/>
  <c r="CV110" i="2"/>
  <c r="CW109" i="2"/>
  <c r="CV109" i="2"/>
  <c r="CW108" i="2"/>
  <c r="CV108" i="2"/>
  <c r="CW107" i="2"/>
  <c r="CV107" i="2"/>
  <c r="CW106" i="2"/>
  <c r="CV106" i="2"/>
  <c r="CW105" i="2"/>
  <c r="CV105" i="2"/>
  <c r="CW104" i="2"/>
  <c r="CV104" i="2"/>
  <c r="CI102" i="2"/>
  <c r="CV102" i="2" s="1"/>
  <c r="CW101" i="2"/>
  <c r="CV101" i="2"/>
  <c r="CW100" i="2"/>
  <c r="CV100" i="2"/>
  <c r="CW99" i="2"/>
  <c r="CV99" i="2"/>
  <c r="CW98" i="2"/>
  <c r="CV98" i="2"/>
  <c r="CW97" i="2"/>
  <c r="CV97" i="2"/>
  <c r="CW96" i="2"/>
  <c r="CV96" i="2"/>
  <c r="CW95" i="2"/>
  <c r="CV95" i="2"/>
  <c r="CW94" i="2"/>
  <c r="CV94" i="2"/>
  <c r="CW93" i="2"/>
  <c r="CV93" i="2"/>
  <c r="CW92" i="2"/>
  <c r="CV92" i="2"/>
  <c r="CW91" i="2"/>
  <c r="CV91" i="2"/>
  <c r="CW90" i="2"/>
  <c r="CV90" i="2"/>
  <c r="CW89" i="2"/>
  <c r="CV89" i="2"/>
  <c r="CW88" i="2"/>
  <c r="CV88" i="2"/>
  <c r="CW87" i="2"/>
  <c r="CV87" i="2"/>
  <c r="CW86" i="2"/>
  <c r="CV86" i="2"/>
  <c r="CW85" i="2"/>
  <c r="CV85" i="2"/>
  <c r="CW84" i="2"/>
  <c r="CV84" i="2"/>
  <c r="CW83" i="2"/>
  <c r="CV83" i="2"/>
  <c r="CW82" i="2"/>
  <c r="CV82" i="2"/>
  <c r="CW81" i="2"/>
  <c r="CV81" i="2"/>
  <c r="CW80" i="2"/>
  <c r="CV80" i="2"/>
  <c r="CW79" i="2"/>
  <c r="CV79" i="2"/>
  <c r="CW78" i="2"/>
  <c r="CV78" i="2"/>
  <c r="CW77" i="2"/>
  <c r="CV77" i="2"/>
  <c r="CW76" i="2"/>
  <c r="CV76" i="2"/>
  <c r="CW75" i="2"/>
  <c r="CV75" i="2"/>
  <c r="CW74" i="2"/>
  <c r="CV74" i="2"/>
  <c r="CW73" i="2"/>
  <c r="CV73" i="2"/>
  <c r="CW72" i="2"/>
  <c r="CV72" i="2"/>
  <c r="CW70" i="2"/>
  <c r="CU70" i="2"/>
  <c r="CU128" i="2" s="1"/>
  <c r="CS70" i="2"/>
  <c r="CS128" i="2" s="1"/>
  <c r="CR70" i="2"/>
  <c r="CQ70" i="2"/>
  <c r="CQ128" i="2" s="1"/>
  <c r="CO70" i="2"/>
  <c r="CO128" i="2" s="1"/>
  <c r="CN70" i="2"/>
  <c r="CN128" i="2" s="1"/>
  <c r="CM70" i="2"/>
  <c r="CL70" i="2"/>
  <c r="CL128" i="2" s="1"/>
  <c r="CK70" i="2"/>
  <c r="CK128" i="2" s="1"/>
  <c r="CI70" i="2"/>
  <c r="CH70" i="2"/>
  <c r="CG70" i="2"/>
  <c r="CG128" i="2" s="1"/>
  <c r="CF70" i="2"/>
  <c r="CF128" i="2" s="1"/>
  <c r="CE70" i="2"/>
  <c r="CE128" i="2" s="1"/>
  <c r="CD70" i="2"/>
  <c r="CC70" i="2"/>
  <c r="CC128" i="2" s="1"/>
  <c r="CB70" i="2"/>
  <c r="CB128" i="2" s="1"/>
  <c r="CA70" i="2"/>
  <c r="CA128" i="2" s="1"/>
  <c r="BZ70" i="2"/>
  <c r="BY70" i="2"/>
  <c r="BY128" i="2" s="1"/>
  <c r="BX70" i="2"/>
  <c r="BX128" i="2" s="1"/>
  <c r="BW70" i="2"/>
  <c r="BW128" i="2" s="1"/>
  <c r="BV70" i="2"/>
  <c r="BU70" i="2"/>
  <c r="BU128" i="2" s="1"/>
  <c r="BT70" i="2"/>
  <c r="BT128" i="2" s="1"/>
  <c r="BS70" i="2"/>
  <c r="BS128" i="2" s="1"/>
  <c r="BR70" i="2"/>
  <c r="BQ70" i="2"/>
  <c r="BQ128" i="2" s="1"/>
  <c r="BP70" i="2"/>
  <c r="BP128" i="2" s="1"/>
  <c r="BO70" i="2"/>
  <c r="BO128" i="2" s="1"/>
  <c r="BN70" i="2"/>
  <c r="BM70" i="2"/>
  <c r="BM128" i="2" s="1"/>
  <c r="BL70" i="2"/>
  <c r="BL128" i="2" s="1"/>
  <c r="BK70" i="2"/>
  <c r="BK128" i="2" s="1"/>
  <c r="BJ70" i="2"/>
  <c r="BI70" i="2"/>
  <c r="BI128" i="2" s="1"/>
  <c r="BH70" i="2"/>
  <c r="BH128" i="2" s="1"/>
  <c r="BG70" i="2"/>
  <c r="BG128" i="2" s="1"/>
  <c r="BF70" i="2"/>
  <c r="BE70" i="2"/>
  <c r="BE128" i="2" s="1"/>
  <c r="BD70" i="2"/>
  <c r="BD128" i="2" s="1"/>
  <c r="BC70" i="2"/>
  <c r="BC128" i="2" s="1"/>
  <c r="BB70" i="2"/>
  <c r="BA70" i="2"/>
  <c r="BA128" i="2" s="1"/>
  <c r="AZ70" i="2"/>
  <c r="AZ128" i="2" s="1"/>
  <c r="AY70" i="2"/>
  <c r="AY128" i="2" s="1"/>
  <c r="AX70" i="2"/>
  <c r="AW70" i="2"/>
  <c r="AW128" i="2" s="1"/>
  <c r="AV70" i="2"/>
  <c r="AV128" i="2" s="1"/>
  <c r="AU70" i="2"/>
  <c r="AU128" i="2" s="1"/>
  <c r="AT70" i="2"/>
  <c r="AS70" i="2"/>
  <c r="AS128" i="2" s="1"/>
  <c r="AR70" i="2"/>
  <c r="AR128" i="2" s="1"/>
  <c r="AQ70" i="2"/>
  <c r="AQ128" i="2" s="1"/>
  <c r="AP70" i="2"/>
  <c r="AO70" i="2"/>
  <c r="AO128" i="2" s="1"/>
  <c r="AN70" i="2"/>
  <c r="AN128" i="2" s="1"/>
  <c r="AM70" i="2"/>
  <c r="AM128" i="2" s="1"/>
  <c r="AL70" i="2"/>
  <c r="AK70" i="2"/>
  <c r="AK128" i="2" s="1"/>
  <c r="AJ70" i="2"/>
  <c r="AJ128" i="2" s="1"/>
  <c r="AI70" i="2"/>
  <c r="AI128" i="2" s="1"/>
  <c r="AH70" i="2"/>
  <c r="AG70" i="2"/>
  <c r="AG128" i="2" s="1"/>
  <c r="AF70" i="2"/>
  <c r="AF128" i="2" s="1"/>
  <c r="AE70" i="2"/>
  <c r="AE128" i="2" s="1"/>
  <c r="AD70" i="2"/>
  <c r="AC70" i="2"/>
  <c r="AC128" i="2" s="1"/>
  <c r="AB70" i="2"/>
  <c r="AB128" i="2" s="1"/>
  <c r="AA70" i="2"/>
  <c r="AA128" i="2" s="1"/>
  <c r="Z70" i="2"/>
  <c r="Y70" i="2"/>
  <c r="Y128" i="2" s="1"/>
  <c r="X70" i="2"/>
  <c r="X128" i="2" s="1"/>
  <c r="W70" i="2"/>
  <c r="W128" i="2" s="1"/>
  <c r="V70" i="2"/>
  <c r="U70" i="2"/>
  <c r="U128" i="2" s="1"/>
  <c r="O70" i="2"/>
  <c r="O128" i="2" s="1"/>
  <c r="O130" i="2" s="1"/>
  <c r="O138" i="2" s="1"/>
  <c r="M70" i="2"/>
  <c r="M128" i="2" s="1"/>
  <c r="L70" i="2"/>
  <c r="K70" i="2"/>
  <c r="K128" i="2" s="1"/>
  <c r="I70" i="2"/>
  <c r="I128" i="2" s="1"/>
  <c r="I130" i="2" s="1"/>
  <c r="I138" i="2" s="1"/>
  <c r="H70" i="2"/>
  <c r="H128" i="2" s="1"/>
  <c r="G70" i="2"/>
  <c r="F70" i="2"/>
  <c r="F128" i="2" s="1"/>
  <c r="E70" i="2"/>
  <c r="E128" i="2" s="1"/>
  <c r="E130" i="2" s="1"/>
  <c r="D70" i="2"/>
  <c r="D128" i="2" s="1"/>
  <c r="CW68" i="2"/>
  <c r="CV68" i="2"/>
  <c r="CW67" i="2"/>
  <c r="CV67" i="2"/>
  <c r="CW65" i="2"/>
  <c r="CV65" i="2"/>
  <c r="CV70" i="2" s="1"/>
  <c r="CW64" i="2"/>
  <c r="CV64" i="2"/>
  <c r="CW63" i="2"/>
  <c r="CV63" i="2"/>
  <c r="CW62" i="2"/>
  <c r="CV62" i="2"/>
  <c r="CW61" i="2"/>
  <c r="CV61" i="2"/>
  <c r="CW60" i="2"/>
  <c r="CV60" i="2"/>
  <c r="CW59" i="2"/>
  <c r="CV59" i="2"/>
  <c r="CW58" i="2"/>
  <c r="CV58" i="2"/>
  <c r="CW57" i="2"/>
  <c r="CV57" i="2"/>
  <c r="CW56" i="2"/>
  <c r="CV56" i="2"/>
  <c r="CW55" i="2"/>
  <c r="CV55" i="2"/>
  <c r="CW54" i="2"/>
  <c r="CV54" i="2"/>
  <c r="CW53" i="2"/>
  <c r="CV53" i="2"/>
  <c r="CW52" i="2"/>
  <c r="CV52" i="2"/>
  <c r="CW51" i="2"/>
  <c r="CV51" i="2"/>
  <c r="CW50" i="2"/>
  <c r="CV50" i="2"/>
  <c r="CW49" i="2"/>
  <c r="CV49" i="2"/>
  <c r="CW48" i="2"/>
  <c r="CV48" i="2"/>
  <c r="CW47" i="2"/>
  <c r="CV47" i="2"/>
  <c r="CW46" i="2"/>
  <c r="CV46" i="2"/>
  <c r="CW45" i="2"/>
  <c r="CV45" i="2"/>
  <c r="CW44" i="2"/>
  <c r="CV44" i="2"/>
  <c r="CW43" i="2"/>
  <c r="CV43" i="2"/>
  <c r="CU41" i="2"/>
  <c r="CU130" i="2" s="1"/>
  <c r="CU138" i="2" s="1"/>
  <c r="CS41" i="2"/>
  <c r="CS130" i="2" s="1"/>
  <c r="CS138" i="2" s="1"/>
  <c r="CR41" i="2"/>
  <c r="CR130" i="2" s="1"/>
  <c r="CQ41" i="2"/>
  <c r="CQ130" i="2" s="1"/>
  <c r="CO41" i="2"/>
  <c r="CO130" i="2" s="1"/>
  <c r="CO138" i="2" s="1"/>
  <c r="CN41" i="2"/>
  <c r="CN130" i="2" s="1"/>
  <c r="CM41" i="2"/>
  <c r="CM130" i="2" s="1"/>
  <c r="CL41" i="2"/>
  <c r="CL130" i="2" s="1"/>
  <c r="CK41" i="2"/>
  <c r="CK130" i="2" s="1"/>
  <c r="S41" i="2"/>
  <c r="CW41" i="2" s="1"/>
  <c r="O41" i="2"/>
  <c r="M41" i="2"/>
  <c r="M130" i="2" s="1"/>
  <c r="M138" i="2" s="1"/>
  <c r="L41" i="2"/>
  <c r="L130" i="2" s="1"/>
  <c r="K41" i="2"/>
  <c r="K130" i="2" s="1"/>
  <c r="I41" i="2"/>
  <c r="H41" i="2"/>
  <c r="H130" i="2" s="1"/>
  <c r="G41" i="2"/>
  <c r="G130" i="2" s="1"/>
  <c r="F41" i="2"/>
  <c r="F130" i="2" s="1"/>
  <c r="E41" i="2"/>
  <c r="D41" i="2"/>
  <c r="D130" i="2" s="1"/>
  <c r="CW39" i="2"/>
  <c r="CV41" i="2"/>
  <c r="S39" i="2"/>
  <c r="CW38" i="2"/>
  <c r="CV38" i="2"/>
  <c r="CW37" i="2"/>
  <c r="CV37" i="2"/>
  <c r="S36" i="2"/>
  <c r="CW36" i="2" s="1"/>
  <c r="S35" i="2"/>
  <c r="CW35" i="2" s="1"/>
  <c r="CW34" i="2"/>
  <c r="S34" i="2"/>
  <c r="CV34" i="2" s="1"/>
  <c r="CW33" i="2"/>
  <c r="CV33" i="2"/>
  <c r="S33" i="2"/>
  <c r="S32" i="2"/>
  <c r="CW32" i="2" s="1"/>
  <c r="CW31" i="2"/>
  <c r="CV31" i="2"/>
  <c r="CW30" i="2"/>
  <c r="CV30" i="2"/>
  <c r="CM30" i="2"/>
  <c r="S30" i="2"/>
  <c r="CW29" i="2"/>
  <c r="CV29" i="2"/>
  <c r="CL28" i="2"/>
  <c r="S28" i="2"/>
  <c r="CW28" i="2" s="1"/>
  <c r="S27" i="2"/>
  <c r="CW27" i="2" s="1"/>
  <c r="CW26" i="2"/>
  <c r="CV26" i="2"/>
  <c r="CW25" i="2"/>
  <c r="S24" i="2"/>
  <c r="CW24" i="2" s="1"/>
  <c r="CW23" i="2"/>
  <c r="S23" i="2"/>
  <c r="CV23" i="2" s="1"/>
  <c r="CW22" i="2"/>
  <c r="CV22" i="2"/>
  <c r="S21" i="2"/>
  <c r="CW21" i="2" s="1"/>
  <c r="S20" i="2"/>
  <c r="CW20" i="2" s="1"/>
  <c r="CW19" i="2"/>
  <c r="S19" i="2"/>
  <c r="CV19" i="2" s="1"/>
  <c r="CW18" i="2"/>
  <c r="CV18" i="2"/>
  <c r="S18" i="2"/>
  <c r="CW17" i="2"/>
  <c r="S16" i="2"/>
  <c r="CW16" i="2" s="1"/>
  <c r="CW15" i="2"/>
  <c r="S15" i="2"/>
  <c r="CV15" i="2" s="1"/>
  <c r="CW14" i="2"/>
  <c r="CV14" i="2"/>
  <c r="S14" i="2"/>
  <c r="S13" i="2"/>
  <c r="CW13" i="2" s="1"/>
  <c r="B5" i="2"/>
  <c r="CI128" i="2" l="1"/>
  <c r="CW102" i="2"/>
  <c r="CV13" i="2"/>
  <c r="CV17" i="2"/>
  <c r="DD17" i="2" s="1"/>
  <c r="CO142" i="1" s="1"/>
  <c r="CV32" i="2"/>
  <c r="CV36" i="2"/>
  <c r="CV21" i="2"/>
  <c r="CV25" i="2"/>
  <c r="CV16" i="2"/>
  <c r="CV20" i="2"/>
  <c r="CV24" i="2"/>
  <c r="CV27" i="2"/>
  <c r="CV28" i="2"/>
  <c r="CV35" i="2"/>
  <c r="CW31" i="1"/>
  <c r="CV31" i="1"/>
  <c r="CM30" i="1"/>
  <c r="CL28" i="1"/>
  <c r="CW29" i="1"/>
  <c r="CV29" i="1"/>
  <c r="CV98" i="1"/>
  <c r="CW98" i="1"/>
  <c r="CV100" i="1"/>
  <c r="CW100" i="1"/>
  <c r="CI102" i="1"/>
  <c r="CW45" i="1"/>
  <c r="CV45" i="1"/>
  <c r="CV38" i="1"/>
  <c r="CW38" i="1"/>
  <c r="CW26" i="1"/>
  <c r="CV26" i="1"/>
  <c r="O41" i="1" l="1"/>
  <c r="CW126" i="1" l="1"/>
  <c r="CV126" i="1"/>
  <c r="CW125" i="1"/>
  <c r="CV125" i="1"/>
  <c r="CW124" i="1"/>
  <c r="CV124" i="1"/>
  <c r="CW122" i="1"/>
  <c r="CV122" i="1"/>
  <c r="CW121" i="1"/>
  <c r="CV121" i="1"/>
  <c r="CW120" i="1"/>
  <c r="CV120" i="1"/>
  <c r="CW119" i="1"/>
  <c r="CV119" i="1"/>
  <c r="CW118" i="1"/>
  <c r="CV118" i="1"/>
  <c r="CW117" i="1"/>
  <c r="CV117" i="1"/>
  <c r="CW116" i="1"/>
  <c r="CV116" i="1"/>
  <c r="CW115" i="1"/>
  <c r="CV115" i="1"/>
  <c r="CW114" i="1"/>
  <c r="CV114" i="1"/>
  <c r="CW113" i="1"/>
  <c r="CV113" i="1"/>
  <c r="CW112" i="1"/>
  <c r="CV112" i="1"/>
  <c r="CW111" i="1"/>
  <c r="CV111" i="1"/>
  <c r="CW110" i="1"/>
  <c r="CV110" i="1"/>
  <c r="CW109" i="1"/>
  <c r="CV109" i="1"/>
  <c r="CW108" i="1"/>
  <c r="CV108" i="1"/>
  <c r="CW107" i="1"/>
  <c r="CV107" i="1"/>
  <c r="CW106" i="1"/>
  <c r="CV106" i="1"/>
  <c r="CW105" i="1"/>
  <c r="CV105" i="1"/>
  <c r="CW104" i="1"/>
  <c r="CV104" i="1"/>
  <c r="CW102" i="1"/>
  <c r="CV102" i="1"/>
  <c r="CW101" i="1"/>
  <c r="CV101" i="1"/>
  <c r="CW99" i="1"/>
  <c r="CV99" i="1"/>
  <c r="CW97" i="1"/>
  <c r="CV97" i="1"/>
  <c r="CW96" i="1"/>
  <c r="CV96" i="1"/>
  <c r="CW95" i="1"/>
  <c r="CV95" i="1"/>
  <c r="CW94" i="1"/>
  <c r="CV94" i="1"/>
  <c r="CW93" i="1"/>
  <c r="CV93" i="1"/>
  <c r="CW92" i="1"/>
  <c r="CV92" i="1"/>
  <c r="CW91" i="1"/>
  <c r="CV91" i="1"/>
  <c r="CW90" i="1"/>
  <c r="CV90" i="1"/>
  <c r="CW89" i="1"/>
  <c r="CV89" i="1"/>
  <c r="CW88" i="1"/>
  <c r="CV88" i="1"/>
  <c r="CW87" i="1"/>
  <c r="CV87" i="1"/>
  <c r="CW86" i="1"/>
  <c r="CV86" i="1"/>
  <c r="CW85" i="1"/>
  <c r="CV85" i="1"/>
  <c r="CW84" i="1"/>
  <c r="CV84" i="1"/>
  <c r="CW83" i="1"/>
  <c r="CV83" i="1"/>
  <c r="CW82" i="1"/>
  <c r="CV82" i="1"/>
  <c r="CW81" i="1"/>
  <c r="CV81" i="1"/>
  <c r="CW80" i="1"/>
  <c r="CV80" i="1"/>
  <c r="CW79" i="1"/>
  <c r="CV79" i="1"/>
  <c r="CW78" i="1"/>
  <c r="CV78" i="1"/>
  <c r="CW77" i="1"/>
  <c r="CV77" i="1"/>
  <c r="CW76" i="1"/>
  <c r="CV76" i="1"/>
  <c r="CW75" i="1"/>
  <c r="CV75" i="1"/>
  <c r="CW74" i="1"/>
  <c r="CV74" i="1"/>
  <c r="CW73" i="1"/>
  <c r="CV73" i="1"/>
  <c r="CW72" i="1"/>
  <c r="CV72" i="1"/>
  <c r="CU70" i="1"/>
  <c r="CU128" i="1" s="1"/>
  <c r="CS70" i="1"/>
  <c r="CS128" i="1" s="1"/>
  <c r="CR70" i="1"/>
  <c r="CR128" i="1" s="1"/>
  <c r="CQ70" i="1"/>
  <c r="CQ128" i="1" s="1"/>
  <c r="CO70" i="1"/>
  <c r="CO128" i="1" s="1"/>
  <c r="CN70" i="1"/>
  <c r="CN128" i="1" s="1"/>
  <c r="CM70" i="1"/>
  <c r="CM128" i="1" s="1"/>
  <c r="CL70" i="1"/>
  <c r="CL128" i="1" s="1"/>
  <c r="CK70" i="1"/>
  <c r="CK128" i="1" s="1"/>
  <c r="CI70" i="1"/>
  <c r="CI128" i="1" s="1"/>
  <c r="CH70" i="1"/>
  <c r="CH128" i="1" s="1"/>
  <c r="CG70" i="1"/>
  <c r="CG128" i="1" s="1"/>
  <c r="CF70" i="1"/>
  <c r="CF128" i="1" s="1"/>
  <c r="CE70" i="1"/>
  <c r="CE128" i="1" s="1"/>
  <c r="CD70" i="1"/>
  <c r="CD128" i="1" s="1"/>
  <c r="CC70" i="1"/>
  <c r="CC128" i="1" s="1"/>
  <c r="CB70" i="1"/>
  <c r="CB128" i="1" s="1"/>
  <c r="CA70" i="1"/>
  <c r="CA128" i="1" s="1"/>
  <c r="BZ70" i="1"/>
  <c r="BZ128" i="1" s="1"/>
  <c r="BY70" i="1"/>
  <c r="BY128" i="1" s="1"/>
  <c r="BX70" i="1"/>
  <c r="BX128" i="1" s="1"/>
  <c r="BW70" i="1"/>
  <c r="BW128" i="1" s="1"/>
  <c r="BV70" i="1"/>
  <c r="BV128" i="1" s="1"/>
  <c r="BU70" i="1"/>
  <c r="BU128" i="1" s="1"/>
  <c r="BT70" i="1"/>
  <c r="BT128" i="1" s="1"/>
  <c r="BS70" i="1"/>
  <c r="BS128" i="1" s="1"/>
  <c r="BR70" i="1"/>
  <c r="BR128" i="1" s="1"/>
  <c r="BQ70" i="1"/>
  <c r="BQ128" i="1" s="1"/>
  <c r="BP70" i="1"/>
  <c r="BP128" i="1" s="1"/>
  <c r="BO70" i="1"/>
  <c r="BO128" i="1" s="1"/>
  <c r="BN70" i="1"/>
  <c r="BN128" i="1" s="1"/>
  <c r="BM70" i="1"/>
  <c r="BM128" i="1" s="1"/>
  <c r="BL70" i="1"/>
  <c r="BL128" i="1" s="1"/>
  <c r="BK70" i="1"/>
  <c r="BK128" i="1" s="1"/>
  <c r="BJ70" i="1"/>
  <c r="BJ128" i="1" s="1"/>
  <c r="BI70" i="1"/>
  <c r="BI128" i="1" s="1"/>
  <c r="BH70" i="1"/>
  <c r="BH128" i="1" s="1"/>
  <c r="BG70" i="1"/>
  <c r="BG128" i="1" s="1"/>
  <c r="BF70" i="1"/>
  <c r="BF128" i="1" s="1"/>
  <c r="BE70" i="1"/>
  <c r="BE128" i="1" s="1"/>
  <c r="BD70" i="1"/>
  <c r="BD128" i="1" s="1"/>
  <c r="BC70" i="1"/>
  <c r="BC128" i="1" s="1"/>
  <c r="BB70" i="1"/>
  <c r="BB128" i="1" s="1"/>
  <c r="BA70" i="1"/>
  <c r="BA128" i="1" s="1"/>
  <c r="AZ70" i="1"/>
  <c r="AZ128" i="1" s="1"/>
  <c r="AY70" i="1"/>
  <c r="AY128" i="1" s="1"/>
  <c r="AX70" i="1"/>
  <c r="AX128" i="1" s="1"/>
  <c r="AW70" i="1"/>
  <c r="AW128" i="1" s="1"/>
  <c r="AV70" i="1"/>
  <c r="AV128" i="1" s="1"/>
  <c r="AU70" i="1"/>
  <c r="AU128" i="1" s="1"/>
  <c r="AT70" i="1"/>
  <c r="AT128" i="1" s="1"/>
  <c r="AS70" i="1"/>
  <c r="AS128" i="1" s="1"/>
  <c r="AR70" i="1"/>
  <c r="AR128" i="1" s="1"/>
  <c r="AQ70" i="1"/>
  <c r="AQ128" i="1" s="1"/>
  <c r="AP70" i="1"/>
  <c r="AP128" i="1" s="1"/>
  <c r="AO70" i="1"/>
  <c r="AO128" i="1" s="1"/>
  <c r="AN70" i="1"/>
  <c r="AN128" i="1" s="1"/>
  <c r="AM70" i="1"/>
  <c r="AM128" i="1" s="1"/>
  <c r="AL70" i="1"/>
  <c r="AL128" i="1" s="1"/>
  <c r="AK70" i="1"/>
  <c r="AK128" i="1" s="1"/>
  <c r="AJ70" i="1"/>
  <c r="AJ128" i="1" s="1"/>
  <c r="AI70" i="1"/>
  <c r="AI128" i="1" s="1"/>
  <c r="AH70" i="1"/>
  <c r="AH128" i="1" s="1"/>
  <c r="AG70" i="1"/>
  <c r="AG128" i="1" s="1"/>
  <c r="AF70" i="1"/>
  <c r="AF128" i="1" s="1"/>
  <c r="AE70" i="1"/>
  <c r="AE128" i="1" s="1"/>
  <c r="AD70" i="1"/>
  <c r="AD128" i="1" s="1"/>
  <c r="AC70" i="1"/>
  <c r="AC128" i="1" s="1"/>
  <c r="AB70" i="1"/>
  <c r="AB128" i="1" s="1"/>
  <c r="AA70" i="1"/>
  <c r="AA128" i="1" s="1"/>
  <c r="Z70" i="1"/>
  <c r="Z128" i="1" s="1"/>
  <c r="Y70" i="1"/>
  <c r="Y128" i="1" s="1"/>
  <c r="X70" i="1"/>
  <c r="X128" i="1" s="1"/>
  <c r="W70" i="1"/>
  <c r="W128" i="1" s="1"/>
  <c r="V70" i="1"/>
  <c r="V128" i="1" s="1"/>
  <c r="U70" i="1"/>
  <c r="U128" i="1" s="1"/>
  <c r="O70" i="1"/>
  <c r="O128" i="1" s="1"/>
  <c r="M70" i="1"/>
  <c r="M128" i="1" s="1"/>
  <c r="L70" i="1"/>
  <c r="L128" i="1" s="1"/>
  <c r="K70" i="1"/>
  <c r="K128" i="1" s="1"/>
  <c r="I70" i="1"/>
  <c r="I128" i="1" s="1"/>
  <c r="H70" i="1"/>
  <c r="H128" i="1" s="1"/>
  <c r="G70" i="1"/>
  <c r="G128" i="1" s="1"/>
  <c r="F70" i="1"/>
  <c r="F128" i="1" s="1"/>
  <c r="E70" i="1"/>
  <c r="E128" i="1" s="1"/>
  <c r="D70" i="1"/>
  <c r="D128" i="1" s="1"/>
  <c r="CW68" i="1"/>
  <c r="CV68" i="1"/>
  <c r="CW67" i="1"/>
  <c r="CV67" i="1"/>
  <c r="CW65" i="1"/>
  <c r="CV65" i="1"/>
  <c r="CV70" i="1" s="1"/>
  <c r="CW64" i="1"/>
  <c r="CV64" i="1"/>
  <c r="CW63" i="1"/>
  <c r="CV63" i="1"/>
  <c r="CW62" i="1"/>
  <c r="CV62" i="1"/>
  <c r="CW61" i="1"/>
  <c r="CV61" i="1"/>
  <c r="CW60" i="1"/>
  <c r="CV60" i="1"/>
  <c r="CW59" i="1"/>
  <c r="CV59" i="1"/>
  <c r="CW58" i="1"/>
  <c r="CV58" i="1"/>
  <c r="CW57" i="1"/>
  <c r="CV57" i="1"/>
  <c r="CW56" i="1"/>
  <c r="CV56" i="1"/>
  <c r="CW55" i="1"/>
  <c r="CV55" i="1"/>
  <c r="CW54" i="1"/>
  <c r="CV54" i="1"/>
  <c r="CW53" i="1"/>
  <c r="CV53" i="1"/>
  <c r="CW52" i="1"/>
  <c r="CV52" i="1"/>
  <c r="CW51" i="1"/>
  <c r="CV51" i="1"/>
  <c r="CW50" i="1"/>
  <c r="CV50" i="1"/>
  <c r="CW49" i="1"/>
  <c r="CV49" i="1"/>
  <c r="CW48" i="1"/>
  <c r="CV48" i="1"/>
  <c r="CW47" i="1"/>
  <c r="CV47" i="1"/>
  <c r="CW46" i="1"/>
  <c r="CV46" i="1"/>
  <c r="CW44" i="1"/>
  <c r="CV44" i="1"/>
  <c r="CW43" i="1"/>
  <c r="CV43" i="1"/>
  <c r="CU41" i="1"/>
  <c r="CU130" i="1" s="1"/>
  <c r="CU138" i="1" s="1"/>
  <c r="CS41" i="1"/>
  <c r="CR41" i="1"/>
  <c r="CR130" i="1" s="1"/>
  <c r="CQ41" i="1"/>
  <c r="CQ130" i="1" s="1"/>
  <c r="CO41" i="1"/>
  <c r="CO130" i="1" s="1"/>
  <c r="CO138" i="1" s="1"/>
  <c r="CO152" i="1" s="1"/>
  <c r="CN41" i="1"/>
  <c r="CM41" i="1"/>
  <c r="CM130" i="1" s="1"/>
  <c r="CL41" i="1"/>
  <c r="CL130" i="1" s="1"/>
  <c r="CK41" i="1"/>
  <c r="CK130" i="1" s="1"/>
  <c r="M41" i="1"/>
  <c r="L41" i="1"/>
  <c r="K41" i="1"/>
  <c r="K130" i="1" s="1"/>
  <c r="I41" i="1"/>
  <c r="H41" i="1"/>
  <c r="G41" i="1"/>
  <c r="F41" i="1"/>
  <c r="F130" i="1" s="1"/>
  <c r="E41" i="1"/>
  <c r="D41" i="1"/>
  <c r="S39" i="1"/>
  <c r="S41" i="1" s="1"/>
  <c r="CW41" i="1" s="1"/>
  <c r="CW37" i="1"/>
  <c r="S36" i="1"/>
  <c r="CV36" i="1" s="1"/>
  <c r="S35" i="1"/>
  <c r="CW35" i="1" s="1"/>
  <c r="S34" i="1"/>
  <c r="CV34" i="1" s="1"/>
  <c r="S33" i="1"/>
  <c r="CW33" i="1" s="1"/>
  <c r="S32" i="1"/>
  <c r="CV32" i="1" s="1"/>
  <c r="S30" i="1"/>
  <c r="CW30" i="1" s="1"/>
  <c r="S28" i="1"/>
  <c r="CV28" i="1" s="1"/>
  <c r="S27" i="1"/>
  <c r="CW27" i="1" s="1"/>
  <c r="S25" i="1"/>
  <c r="CV25" i="1" s="1"/>
  <c r="S24" i="1"/>
  <c r="CW24" i="1" s="1"/>
  <c r="S23" i="1"/>
  <c r="CV23" i="1" s="1"/>
  <c r="S22" i="1"/>
  <c r="CW22" i="1" s="1"/>
  <c r="S21" i="1"/>
  <c r="CV21" i="1" s="1"/>
  <c r="S20" i="1"/>
  <c r="CW20" i="1" s="1"/>
  <c r="S19" i="1"/>
  <c r="CV19" i="1" s="1"/>
  <c r="S18" i="1"/>
  <c r="CW18" i="1" s="1"/>
  <c r="S17" i="1"/>
  <c r="CV17" i="1" s="1"/>
  <c r="S16" i="1"/>
  <c r="CW16" i="1" s="1"/>
  <c r="S15" i="1"/>
  <c r="CV15" i="1" s="1"/>
  <c r="S14" i="1"/>
  <c r="CW14" i="1" s="1"/>
  <c r="S13" i="1"/>
  <c r="CV13" i="1" s="1"/>
  <c r="B5" i="1"/>
  <c r="CV35" i="1" l="1"/>
  <c r="CV24" i="1"/>
  <c r="CV16" i="1"/>
  <c r="CV27" i="1"/>
  <c r="CV18" i="1"/>
  <c r="CV37" i="1"/>
  <c r="CV14" i="1"/>
  <c r="CV22" i="1"/>
  <c r="CV33" i="1"/>
  <c r="D130" i="1"/>
  <c r="H130" i="1"/>
  <c r="M130" i="1"/>
  <c r="M138" i="1" s="1"/>
  <c r="CV20" i="1"/>
  <c r="CV30" i="1"/>
  <c r="CN130" i="1"/>
  <c r="CS130" i="1"/>
  <c r="CS138" i="1" s="1"/>
  <c r="E130" i="1"/>
  <c r="G130" i="1"/>
  <c r="I130" i="1"/>
  <c r="I138" i="1" s="1"/>
  <c r="L130" i="1"/>
  <c r="O130" i="1"/>
  <c r="O138" i="1" s="1"/>
  <c r="CW13" i="1"/>
  <c r="CW15" i="1"/>
  <c r="CW17" i="1"/>
  <c r="CW19" i="1"/>
  <c r="CW21" i="1"/>
  <c r="CW23" i="1"/>
  <c r="CW25" i="1"/>
  <c r="CW28" i="1"/>
  <c r="CW32" i="1"/>
  <c r="CW34" i="1"/>
  <c r="CW36" i="1"/>
  <c r="CW39" i="1"/>
  <c r="CW70" i="1"/>
  <c r="CV39" i="1"/>
  <c r="CV41" i="1" s="1"/>
</calcChain>
</file>

<file path=xl/sharedStrings.xml><?xml version="1.0" encoding="utf-8"?>
<sst xmlns="http://schemas.openxmlformats.org/spreadsheetml/2006/main" count="1088" uniqueCount="385">
  <si>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</si>
  <si>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</si>
  <si>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</si>
  <si>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</si>
  <si>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</si>
  <si>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</si>
  <si>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</si>
  <si>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</si>
  <si>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</si>
  <si>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</si>
  <si>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</si>
  <si>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</si>
  <si>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</si>
  <si>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</si>
  <si>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</si>
  <si>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</si>
  <si>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</si>
  <si>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</si>
  <si>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</si>
  <si>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</si>
  <si>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</si>
  <si>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</si>
  <si>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</si>
  <si>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</si>
  <si>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</si>
  <si>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</si>
  <si>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</si>
  <si>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</si>
  <si>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</si>
  <si>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</si>
  <si>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</si>
  <si>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</si>
  <si>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</si>
  <si>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</si>
  <si>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</si>
  <si>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</si>
  <si>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</si>
  <si>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</si>
  <si>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</si>
  <si>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</si>
  <si>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</si>
  <si>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</si>
  <si>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</si>
  <si>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</si>
  <si>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</si>
  <si>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</si>
  <si>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</si>
  <si>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</si>
  <si>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</si>
  <si>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</si>
  <si>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</si>
  <si>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</si>
  <si>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</si>
  <si>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</si>
  <si>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</si>
  <si>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</si>
  <si>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</si>
  <si>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</si>
  <si>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</si>
  <si>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</si>
  <si>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</si>
  <si>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</si>
  <si>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</si>
  <si>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</si>
  <si>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</si>
  <si>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</si>
  <si>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</si>
  <si>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</si>
  <si>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</si>
  <si>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</si>
  <si>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</si>
  <si>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</si>
  <si>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</si>
  <si>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</si>
  <si>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</si>
  <si>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</si>
  <si>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</si>
  <si>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</si>
  <si>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</si>
  <si>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</si>
  <si>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</si>
  <si>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</si>
  <si>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</si>
  <si>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</si>
  <si>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</si>
  <si>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</si>
  <si>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</si>
  <si>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</si>
  <si>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</si>
  <si>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</si>
  <si>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</si>
  <si>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</si>
  <si>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</si>
  <si>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</si>
  <si>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</si>
  <si>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</si>
  <si>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</si>
  <si>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</si>
  <si>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</si>
  <si>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</si>
  <si>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</si>
  <si>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</si>
  <si>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</si>
  <si>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</si>
  <si>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</si>
  <si>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</si>
  <si>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</si>
  <si>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</si>
  <si>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</si>
  <si>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</si>
  <si>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</si>
  <si>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</si>
  <si>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</si>
  <si>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</si>
  <si>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</si>
  <si>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</si>
  <si>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</si>
  <si>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</si>
  <si>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</si>
  <si>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</si>
  <si>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</si>
  <si>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</si>
  <si>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%,V914000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</si>
  <si>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</si>
  <si>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</si>
  <si>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</si>
  <si>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</si>
  <si>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</si>
  <si>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</si>
  <si>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</si>
  <si>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</si>
  <si>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</si>
  <si>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</si>
  <si>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</si>
  <si>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</si>
  <si>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</si>
  <si>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</si>
  <si>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</si>
  <si>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</si>
  <si>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</si>
  <si>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</si>
  <si>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</si>
  <si>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</si>
  <si>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</si>
  <si>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</si>
  <si>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</si>
  <si>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</si>
  <si>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</si>
  <si>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</si>
  <si>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</si>
  <si>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</si>
  <si>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</si>
  <si>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</si>
  <si>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</si>
  <si>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</si>
  <si>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</si>
  <si>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</si>
  <si>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</si>
  <si>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</si>
  <si>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</si>
  <si>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</si>
  <si>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</si>
  <si>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</si>
  <si>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</si>
  <si>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</si>
  <si>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</si>
  <si>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</si>
  <si>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</si>
  <si>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</si>
  <si>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</si>
  <si>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</si>
  <si>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</si>
  <si>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</si>
  <si>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</si>
  <si>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</si>
  <si>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</si>
  <si>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</si>
  <si>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</si>
  <si>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</si>
  <si>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</si>
  <si>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</si>
  <si>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</si>
  <si>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</si>
  <si>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</si>
  <si>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</si>
  <si>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</si>
  <si>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</si>
  <si>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</si>
  <si>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</si>
  <si>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</si>
  <si>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</si>
  <si>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</si>
  <si>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</si>
  <si>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</si>
  <si>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</si>
  <si>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</si>
  <si>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</si>
  <si>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</si>
  <si>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</si>
  <si>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</si>
  <si>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</si>
  <si>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</si>
  <si>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</si>
  <si>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</si>
  <si>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</si>
  <si>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</si>
  <si>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</si>
  <si>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</si>
  <si>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</si>
  <si>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</si>
  <si>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</si>
  <si>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</si>
  <si>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</si>
  <si>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</si>
  <si>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</si>
  <si>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</si>
  <si>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</si>
  <si>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</si>
  <si>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%,V557200</t>
  </si>
  <si>
    <t>557200</t>
  </si>
  <si>
    <t>Special Interpreter/Tutor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</si>
  <si>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</si>
  <si>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</si>
  <si>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</si>
  <si>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</si>
  <si>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</si>
  <si>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</si>
  <si>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</si>
  <si>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</si>
  <si>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</si>
  <si>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</si>
  <si>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</si>
  <si>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</si>
  <si>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</si>
  <si>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</si>
  <si>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</si>
  <si>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</si>
  <si>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</si>
  <si>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</si>
  <si>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</si>
  <si>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</si>
  <si>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</si>
  <si>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</si>
  <si>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</si>
  <si>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</si>
  <si>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</si>
  <si>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</si>
  <si>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</si>
  <si>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</si>
  <si>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</si>
  <si>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</si>
  <si>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</si>
  <si>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</si>
  <si>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</si>
  <si>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</si>
  <si>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</si>
  <si>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</si>
  <si>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</si>
  <si>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</si>
  <si>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</si>
  <si>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</si>
  <si>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</si>
  <si>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</si>
  <si>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</si>
  <si>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%,V747000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</si>
  <si>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</si>
  <si>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</si>
  <si>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</si>
  <si>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</si>
  <si>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</si>
  <si>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</si>
  <si>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</si>
  <si>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</si>
  <si>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</si>
  <si>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</si>
  <si>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</si>
  <si>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</si>
  <si>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</si>
  <si>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</si>
  <si>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</si>
  <si>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</si>
  <si>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</si>
  <si>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</si>
  <si>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</si>
  <si>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</si>
  <si>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</si>
  <si>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</si>
  <si>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</si>
  <si>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</si>
  <si>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</si>
  <si>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</si>
  <si>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</si>
  <si>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</si>
  <si>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</si>
  <si>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</si>
  <si>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</si>
  <si>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</si>
  <si>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</si>
  <si>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</si>
  <si>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</si>
  <si>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</si>
  <si>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</si>
  <si>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%,V811000</t>
  </si>
  <si>
    <t>811000</t>
  </si>
  <si>
    <t>Curriculum Dev/Staff Training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</si>
  <si>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</si>
  <si>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</si>
  <si>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</si>
  <si>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</si>
  <si>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</si>
  <si>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</si>
  <si>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</si>
  <si>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</si>
  <si>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</si>
  <si>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</si>
  <si>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</si>
  <si>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</si>
  <si>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</si>
  <si>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</si>
  <si>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</si>
  <si>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</si>
  <si>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</si>
  <si>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</si>
  <si>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</si>
  <si>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</si>
  <si>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</si>
  <si>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</si>
  <si>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</si>
  <si>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</si>
  <si>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914000</t>
  </si>
  <si>
    <t>Vehicles - Utility Fleet</t>
  </si>
  <si>
    <t>930000</t>
  </si>
  <si>
    <t>Building Improvements</t>
  </si>
  <si>
    <t>CA020</t>
  </si>
  <si>
    <t>CC020</t>
  </si>
  <si>
    <t>FS020</t>
  </si>
  <si>
    <t>GF020</t>
  </si>
  <si>
    <t>GS020</t>
  </si>
  <si>
    <t>Charter School Campus Activity</t>
  </si>
  <si>
    <t>Charter School Child Care Fund</t>
  </si>
  <si>
    <t>Charter School Food Service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</si>
  <si>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</si>
  <si>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</si>
  <si>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</si>
  <si>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</si>
  <si>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</si>
  <si>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</si>
  <si>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</si>
  <si>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</si>
  <si>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</si>
  <si>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</si>
  <si>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</si>
  <si>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Transfers-Bond</t>
  </si>
  <si>
    <t>State Intercept Bond Transfer</t>
  </si>
  <si>
    <t>Bond R &amp; R Payments</t>
  </si>
  <si>
    <t>512100/513100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</si>
  <si>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</si>
  <si>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</si>
  <si>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</si>
  <si>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</si>
  <si>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</si>
  <si>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</si>
  <si>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Tuition from Individuals for 18-19</t>
  </si>
  <si>
    <t>Tuition-Extended Day Kdgn for 18-19</t>
  </si>
  <si>
    <t>PROJECTIONS</t>
  </si>
  <si>
    <t>ON TARGET</t>
  </si>
  <si>
    <t>DONE</t>
  </si>
  <si>
    <t>TOO SOON TO TELL</t>
  </si>
  <si>
    <t>NEED TO WORK ON THIS</t>
  </si>
  <si>
    <t>CAP CONST UP FROM BUDGET PLUS ADDL AT RISK FUNDING</t>
  </si>
  <si>
    <t>ADJUSTMENT TO PPR</t>
  </si>
  <si>
    <t>AT LEAST THIS MUCH AND MAYBE MORE</t>
  </si>
  <si>
    <t>NOT AS MANY RENTALS THIS YEAR</t>
  </si>
  <si>
    <t>Projected Revenues</t>
  </si>
  <si>
    <t>Less Prior Year Carryforward</t>
  </si>
  <si>
    <t xml:space="preserve">     Less Deposits for 18-19 </t>
  </si>
  <si>
    <t>Projected Expenses</t>
  </si>
  <si>
    <t xml:space="preserve">     Salaries/Benefits</t>
  </si>
  <si>
    <t xml:space="preserve">     Purchased Services</t>
  </si>
  <si>
    <t xml:space="preserve">     Materials</t>
  </si>
  <si>
    <t>Projected Capital Outlay</t>
  </si>
  <si>
    <t>Projected Margin</t>
  </si>
  <si>
    <t xml:space="preserve">MOVED $14565 TO CAPOUTLAY FENCING </t>
  </si>
  <si>
    <t>Board February 12, 2018</t>
  </si>
  <si>
    <t>Financials 07/01/17 - 03/20/18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</si>
</sst>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1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5" fillId="0" borderId="0" applyFont="0" applyFill="0" applyBorder="0" applyAlignment="0" applyProtection="0"/>
  </cellStyleXfs>
  <cellXfs count="61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8" fillId="0" borderId="0" xfId="1" applyFont="1" applyFill="1"/>
    <xf numFmtId="4" fontId="5" fillId="0" borderId="0" xfId="1" applyNumberFormat="1" applyFont="1" applyFill="1"/>
    <xf numFmtId="0" fontId="5" fillId="0" borderId="0" xfId="0" applyFont="1" applyFill="1"/>
    <xf numFmtId="43" fontId="5" fillId="0" borderId="0" xfId="1" applyFont="1" applyBorder="1"/>
    <xf numFmtId="43" fontId="9" fillId="0" borderId="0" xfId="1" applyFont="1"/>
    <xf numFmtId="4" fontId="3" fillId="3" borderId="0" xfId="4" applyNumberFormat="1" applyFont="1" applyFill="1" applyAlignment="1">
      <alignment horizontal="center"/>
    </xf>
    <xf numFmtId="4" fontId="3" fillId="3" borderId="0" xfId="4" applyNumberFormat="1" applyFont="1" applyFill="1" applyAlignment="1"/>
    <xf numFmtId="43" fontId="2" fillId="3" borderId="0" xfId="4" applyFont="1" applyFill="1" applyAlignment="1">
      <alignment horizontal="right"/>
    </xf>
    <xf numFmtId="43" fontId="2" fillId="3" borderId="0" xfId="4" applyFont="1" applyFill="1" applyAlignment="1">
      <alignment horizontal="center"/>
    </xf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1241425</xdr:colOff>
      <xdr:row>1</xdr:row>
      <xdr:rowOff>180975</xdr:rowOff>
    </xdr:from>
    <xdr:to>
      <xdr:col>19</xdr:col>
      <xdr:colOff>3175</xdr:colOff>
      <xdr:row>4</xdr:row>
      <xdr:rowOff>104775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62525" y="180975"/>
          <a:ext cx="1466850" cy="4826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96</xdr:col>
      <xdr:colOff>9525</xdr:colOff>
      <xdr:row>1</xdr:row>
      <xdr:rowOff>219075</xdr:rowOff>
    </xdr:from>
    <xdr:to>
      <xdr:col>98</xdr:col>
      <xdr:colOff>104775</xdr:colOff>
      <xdr:row>4</xdr:row>
      <xdr:rowOff>152400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411325" y="219075"/>
          <a:ext cx="1457325" cy="4762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B152"/>
  <sheetViews>
    <sheetView tabSelected="1" topLeftCell="B2" zoomScale="75" zoomScaleNormal="75" workbookViewId="0">
      <pane xSplit="7" ySplit="8" topLeftCell="I100" activePane="bottomRight" state="frozen"/>
      <selection activeCell="B2" sqref="B2"/>
      <selection pane="topRight" activeCell="I2" sqref="I2"/>
      <selection pane="bottomLeft" activeCell="B10" sqref="B10"/>
      <selection pane="bottomRight" activeCell="CO6" sqref="CO6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customWidth="1"/>
    <col min="15" max="15" width="19.5703125" style="3" customWidth="1"/>
    <col min="16" max="16" width="0.85546875" style="3" customWidth="1"/>
    <col min="17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2" width="19.5703125" style="3" hidden="1" customWidth="1" outlineLevel="1"/>
    <col min="93" max="93" width="19.5703125" style="3" customWidth="1" collapsed="1"/>
    <col min="94" max="94" width="0.85546875" style="3" customWidth="1"/>
    <col min="95" max="96" width="19.5703125" style="3" hidden="1" customWidth="1" outlineLevel="1"/>
    <col min="97" max="97" width="19.5703125" style="3" customWidth="1" collapsed="1"/>
    <col min="98" max="98" width="0.85546875" style="3" customWidth="1"/>
    <col min="99" max="100" width="19.5703125" style="3" customWidth="1"/>
    <col min="101" max="101" width="19.5703125" style="33" customWidth="1"/>
    <col min="102" max="102" width="19.5703125" style="33" hidden="1" customWidth="1"/>
    <col min="103" max="106" width="0" style="3" hidden="1" customWidth="1"/>
    <col min="107" max="16384" width="9.140625" style="3"/>
  </cols>
  <sheetData>
    <row r="1" spans="1:106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3" t="s">
        <v>36</v>
      </c>
      <c r="Q1" s="28" t="s">
        <v>43</v>
      </c>
      <c r="R1" s="28" t="s">
        <v>44</v>
      </c>
      <c r="S1" s="29" t="s">
        <v>2</v>
      </c>
      <c r="T1" s="28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8" t="s">
        <v>45</v>
      </c>
      <c r="CK1" s="3" t="s">
        <v>52</v>
      </c>
      <c r="CL1" s="3" t="s">
        <v>53</v>
      </c>
      <c r="CM1" s="3" t="s">
        <v>55</v>
      </c>
      <c r="CN1" s="3" t="s">
        <v>56</v>
      </c>
      <c r="CO1" s="3" t="s">
        <v>42</v>
      </c>
      <c r="CQ1" s="3" t="s">
        <v>57</v>
      </c>
      <c r="CR1" s="3" t="s">
        <v>58</v>
      </c>
      <c r="CS1" s="3" t="s">
        <v>33</v>
      </c>
      <c r="CU1" s="3" t="s">
        <v>35</v>
      </c>
      <c r="CV1" s="3" t="s">
        <v>2</v>
      </c>
      <c r="CW1" s="33" t="s">
        <v>2</v>
      </c>
    </row>
    <row r="2" spans="1:106" s="4" customFormat="1" ht="18" x14ac:dyDescent="0.25">
      <c r="A2" s="15"/>
      <c r="B2" s="41" t="s">
        <v>3</v>
      </c>
      <c r="C2" s="17"/>
      <c r="D2" s="15"/>
      <c r="E2" s="15"/>
      <c r="F2" s="15"/>
      <c r="G2" s="15"/>
      <c r="H2" s="15"/>
      <c r="I2" s="17"/>
      <c r="J2" s="17"/>
      <c r="K2" s="15"/>
      <c r="L2" s="15"/>
      <c r="M2" s="17"/>
      <c r="N2" s="17"/>
      <c r="O2" s="17"/>
      <c r="P2" s="17"/>
      <c r="Q2" s="17"/>
      <c r="R2" s="17"/>
      <c r="S2" s="30"/>
      <c r="T2" s="17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7"/>
      <c r="CJ2" s="17"/>
      <c r="CK2" s="15"/>
      <c r="CL2" s="15"/>
      <c r="CM2" s="15"/>
      <c r="CN2" s="15"/>
      <c r="CO2" s="57" t="s">
        <v>349</v>
      </c>
      <c r="CP2" s="17"/>
      <c r="CQ2" s="15"/>
      <c r="CR2" s="15"/>
      <c r="CS2" s="17"/>
      <c r="CT2" s="15"/>
      <c r="CU2" s="15"/>
      <c r="CV2" s="15"/>
      <c r="CW2" s="34"/>
      <c r="CX2" s="34"/>
      <c r="CY2" s="15"/>
      <c r="CZ2" s="18" t="s">
        <v>0</v>
      </c>
      <c r="DA2" s="47" t="s">
        <v>347</v>
      </c>
      <c r="DB2" s="15"/>
    </row>
    <row r="3" spans="1:106" s="4" customFormat="1" x14ac:dyDescent="0.2">
      <c r="A3" s="15"/>
      <c r="B3" s="48" t="s">
        <v>348</v>
      </c>
      <c r="C3" s="19"/>
      <c r="D3" s="15"/>
      <c r="E3" s="15"/>
      <c r="F3" s="15"/>
      <c r="G3" s="15"/>
      <c r="H3" s="15"/>
      <c r="I3" s="19"/>
      <c r="J3" s="19"/>
      <c r="K3" s="15"/>
      <c r="L3" s="15"/>
      <c r="M3" s="19"/>
      <c r="N3" s="19"/>
      <c r="O3" s="19"/>
      <c r="P3" s="19"/>
      <c r="Q3" s="19"/>
      <c r="R3" s="19"/>
      <c r="S3" s="31"/>
      <c r="T3" s="19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9"/>
      <c r="CJ3" s="19"/>
      <c r="CK3" s="15"/>
      <c r="CL3" s="15"/>
      <c r="CM3" s="15"/>
      <c r="CN3" s="15"/>
      <c r="CO3" s="58"/>
      <c r="CP3" s="19"/>
      <c r="CQ3" s="15"/>
      <c r="CR3" s="15"/>
      <c r="CS3" s="20"/>
      <c r="CT3" s="15"/>
      <c r="CU3" s="15"/>
      <c r="CV3" s="15"/>
      <c r="CW3" s="34"/>
      <c r="CX3" s="34"/>
      <c r="CY3" s="15"/>
      <c r="CZ3" s="15"/>
      <c r="DA3" s="15"/>
      <c r="DB3" s="15"/>
    </row>
    <row r="4" spans="1:106" s="4" customFormat="1" x14ac:dyDescent="0.2">
      <c r="A4" s="15"/>
      <c r="B4" s="48" t="s">
        <v>349</v>
      </c>
      <c r="C4" s="19"/>
      <c r="D4" s="15"/>
      <c r="E4" s="15"/>
      <c r="F4" s="15"/>
      <c r="G4" s="15"/>
      <c r="H4" s="15"/>
      <c r="I4" s="19"/>
      <c r="J4" s="21"/>
      <c r="K4" s="15"/>
      <c r="L4" s="15"/>
      <c r="M4" s="21"/>
      <c r="N4" s="21"/>
      <c r="O4" s="21"/>
      <c r="P4" s="21"/>
      <c r="Q4" s="21"/>
      <c r="R4" s="21"/>
      <c r="S4" s="32"/>
      <c r="T4" s="21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21"/>
      <c r="CJ4" s="21"/>
      <c r="CK4" s="15"/>
      <c r="CL4" s="15"/>
      <c r="CM4" s="15"/>
      <c r="CN4" s="15"/>
      <c r="CO4" s="57" t="s">
        <v>384</v>
      </c>
      <c r="CP4" s="19"/>
      <c r="CQ4" s="15"/>
      <c r="CR4" s="15"/>
      <c r="CS4" s="22"/>
      <c r="CT4" s="15"/>
      <c r="CU4" s="15"/>
      <c r="CV4" s="15"/>
      <c r="CW4" s="34"/>
      <c r="CX4" s="34"/>
      <c r="CY4" s="15"/>
      <c r="CZ4" s="15"/>
      <c r="DA4" s="49">
        <v>43190</v>
      </c>
      <c r="DB4" s="15"/>
    </row>
    <row r="5" spans="1:106" s="4" customFormat="1" x14ac:dyDescent="0.2">
      <c r="A5" s="15"/>
      <c r="B5" s="16" t="str">
        <f>"Report ID:  "&amp;DA2</f>
        <v>Report ID:  558OPC</v>
      </c>
      <c r="C5" s="24"/>
      <c r="D5" s="15"/>
      <c r="E5" s="15"/>
      <c r="F5" s="15"/>
      <c r="G5" s="15"/>
      <c r="H5" s="15"/>
      <c r="I5" s="19"/>
      <c r="J5" s="23"/>
      <c r="K5" s="15"/>
      <c r="L5" s="15"/>
      <c r="M5" s="23"/>
      <c r="N5" s="23"/>
      <c r="O5" s="23"/>
      <c r="P5" s="23"/>
      <c r="Q5" s="23"/>
      <c r="R5" s="23"/>
      <c r="S5" s="23"/>
      <c r="T5" s="23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23"/>
      <c r="CJ5" s="23"/>
      <c r="CK5" s="15"/>
      <c r="CL5" s="15"/>
      <c r="CM5" s="15"/>
      <c r="CN5" s="15"/>
      <c r="CO5" s="59"/>
      <c r="CP5" s="24"/>
      <c r="CQ5" s="15"/>
      <c r="CR5" s="15"/>
      <c r="CS5" s="24"/>
      <c r="CT5" s="15"/>
      <c r="CU5" s="15"/>
      <c r="CV5" s="15"/>
      <c r="CW5" s="34"/>
      <c r="CX5" s="34"/>
      <c r="CY5" s="15"/>
      <c r="CZ5" s="50" t="s">
        <v>350</v>
      </c>
      <c r="DA5" s="25"/>
      <c r="DB5" s="15"/>
    </row>
    <row r="6" spans="1:106" s="4" customFormat="1" x14ac:dyDescent="0.2">
      <c r="A6" s="15"/>
      <c r="B6" s="16" t="s">
        <v>50</v>
      </c>
      <c r="C6" s="26"/>
      <c r="D6" s="15"/>
      <c r="E6" s="15"/>
      <c r="F6" s="15"/>
      <c r="G6" s="15"/>
      <c r="H6" s="15"/>
      <c r="I6" s="26"/>
      <c r="J6" s="26"/>
      <c r="K6" s="15"/>
      <c r="L6" s="15"/>
      <c r="M6" s="26"/>
      <c r="N6" s="26"/>
      <c r="O6" s="26"/>
      <c r="P6" s="26"/>
      <c r="Q6" s="26"/>
      <c r="R6" s="26"/>
      <c r="S6" s="26"/>
      <c r="T6" s="26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26"/>
      <c r="CJ6" s="26"/>
      <c r="CK6" s="15"/>
      <c r="CL6" s="15"/>
      <c r="CM6" s="15"/>
      <c r="CN6" s="15"/>
      <c r="CO6" s="60" t="s">
        <v>383</v>
      </c>
      <c r="CP6" s="26"/>
      <c r="CQ6" s="15"/>
      <c r="CR6" s="15"/>
      <c r="CS6" s="26"/>
      <c r="CT6" s="15"/>
      <c r="CU6" s="15"/>
      <c r="CV6" s="15"/>
      <c r="CW6" s="34"/>
      <c r="CX6" s="34"/>
      <c r="CY6" s="15"/>
      <c r="CZ6" s="51" t="s">
        <v>349</v>
      </c>
      <c r="DA6" s="15"/>
      <c r="DB6" s="15"/>
    </row>
    <row r="7" spans="1:106" s="4" customFormat="1" x14ac:dyDescent="0.2">
      <c r="A7" s="15"/>
      <c r="B7" s="46">
        <v>43190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34"/>
      <c r="CX7" s="34"/>
      <c r="CY7" s="15"/>
      <c r="CZ7" s="15"/>
      <c r="DA7" s="15"/>
      <c r="DB7" s="15"/>
    </row>
    <row r="8" spans="1:106" s="27" customFormat="1" ht="24" customHeight="1" x14ac:dyDescent="0.2">
      <c r="A8" s="12" t="s">
        <v>29</v>
      </c>
      <c r="B8" s="13" t="s">
        <v>11</v>
      </c>
      <c r="C8" s="12"/>
      <c r="D8" s="12" t="s">
        <v>333</v>
      </c>
      <c r="E8" s="12" t="s">
        <v>334</v>
      </c>
      <c r="F8" s="12" t="s">
        <v>335</v>
      </c>
      <c r="G8" s="12" t="s">
        <v>336</v>
      </c>
      <c r="H8" s="12" t="s">
        <v>337</v>
      </c>
      <c r="I8" s="13" t="s">
        <v>17</v>
      </c>
      <c r="J8" s="13"/>
      <c r="K8" s="12" t="s">
        <v>343</v>
      </c>
      <c r="L8" s="12" t="s">
        <v>344</v>
      </c>
      <c r="M8" s="13" t="s">
        <v>17</v>
      </c>
      <c r="N8" s="13"/>
      <c r="O8" s="13" t="s">
        <v>17</v>
      </c>
      <c r="P8" s="13"/>
      <c r="Q8" s="13"/>
      <c r="R8" s="13"/>
      <c r="S8" s="13"/>
      <c r="T8" s="13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3"/>
      <c r="CJ8" s="13"/>
      <c r="CK8" s="12" t="s">
        <v>333</v>
      </c>
      <c r="CL8" s="12" t="s">
        <v>334</v>
      </c>
      <c r="CM8" s="12" t="s">
        <v>336</v>
      </c>
      <c r="CN8" s="12" t="s">
        <v>337</v>
      </c>
      <c r="CO8" s="13" t="s">
        <v>28</v>
      </c>
      <c r="CP8" s="12"/>
      <c r="CQ8" s="12" t="s">
        <v>343</v>
      </c>
      <c r="CR8" s="12" t="s">
        <v>344</v>
      </c>
      <c r="CS8" s="13" t="s">
        <v>28</v>
      </c>
      <c r="CT8" s="12"/>
      <c r="CU8" s="13" t="s">
        <v>28</v>
      </c>
      <c r="CV8" s="13"/>
      <c r="CW8" s="35"/>
      <c r="CX8" s="35"/>
      <c r="CY8" s="12"/>
      <c r="CZ8" s="12"/>
      <c r="DA8" s="12"/>
      <c r="DB8" s="12"/>
    </row>
    <row r="9" spans="1:106" s="27" customFormat="1" ht="22.5" customHeight="1" x14ac:dyDescent="0.2">
      <c r="A9" s="12" t="s">
        <v>27</v>
      </c>
      <c r="B9" s="13" t="s">
        <v>4</v>
      </c>
      <c r="C9" s="14" t="s">
        <v>5</v>
      </c>
      <c r="D9" s="12" t="s">
        <v>338</v>
      </c>
      <c r="E9" s="12" t="s">
        <v>339</v>
      </c>
      <c r="F9" s="12" t="s">
        <v>340</v>
      </c>
      <c r="G9" s="12" t="s">
        <v>341</v>
      </c>
      <c r="H9" s="12" t="s">
        <v>342</v>
      </c>
      <c r="I9" s="13" t="s">
        <v>31</v>
      </c>
      <c r="J9" s="13"/>
      <c r="K9" s="12" t="s">
        <v>345</v>
      </c>
      <c r="L9" s="12" t="s">
        <v>346</v>
      </c>
      <c r="M9" s="13" t="s">
        <v>32</v>
      </c>
      <c r="N9" s="13"/>
      <c r="O9" s="13" t="s">
        <v>34</v>
      </c>
      <c r="P9" s="13"/>
      <c r="Q9" s="13"/>
      <c r="R9" s="13"/>
      <c r="S9" s="13" t="s">
        <v>37</v>
      </c>
      <c r="T9" s="13"/>
      <c r="U9" s="12" t="s">
        <v>191</v>
      </c>
      <c r="V9" s="12" t="s">
        <v>193</v>
      </c>
      <c r="W9" s="12" t="s">
        <v>195</v>
      </c>
      <c r="X9" s="12" t="s">
        <v>197</v>
      </c>
      <c r="Y9" s="12" t="s">
        <v>199</v>
      </c>
      <c r="Z9" s="12" t="s">
        <v>201</v>
      </c>
      <c r="AA9" s="12" t="s">
        <v>203</v>
      </c>
      <c r="AB9" s="12" t="s">
        <v>205</v>
      </c>
      <c r="AC9" s="12" t="s">
        <v>207</v>
      </c>
      <c r="AD9" s="12" t="s">
        <v>209</v>
      </c>
      <c r="AE9" s="12" t="s">
        <v>211</v>
      </c>
      <c r="AF9" s="12" t="s">
        <v>213</v>
      </c>
      <c r="AG9" s="12" t="s">
        <v>215</v>
      </c>
      <c r="AH9" s="12" t="s">
        <v>217</v>
      </c>
      <c r="AI9" s="12" t="s">
        <v>222</v>
      </c>
      <c r="AJ9" s="12" t="s">
        <v>224</v>
      </c>
      <c r="AK9" s="12" t="s">
        <v>226</v>
      </c>
      <c r="AL9" s="12" t="s">
        <v>228</v>
      </c>
      <c r="AM9" s="12" t="s">
        <v>230</v>
      </c>
      <c r="AN9" s="12" t="s">
        <v>232</v>
      </c>
      <c r="AO9" s="12" t="s">
        <v>234</v>
      </c>
      <c r="AP9" s="12" t="s">
        <v>236</v>
      </c>
      <c r="AQ9" s="12" t="s">
        <v>238</v>
      </c>
      <c r="AR9" s="12" t="s">
        <v>240</v>
      </c>
      <c r="AS9" s="12" t="s">
        <v>242</v>
      </c>
      <c r="AT9" s="12" t="s">
        <v>244</v>
      </c>
      <c r="AU9" s="12" t="s">
        <v>246</v>
      </c>
      <c r="AV9" s="12" t="s">
        <v>248</v>
      </c>
      <c r="AW9" s="12" t="s">
        <v>250</v>
      </c>
      <c r="AX9" s="12" t="s">
        <v>252</v>
      </c>
      <c r="AY9" s="12" t="s">
        <v>257</v>
      </c>
      <c r="AZ9" s="12" t="s">
        <v>259</v>
      </c>
      <c r="BA9" s="12" t="s">
        <v>261</v>
      </c>
      <c r="BB9" s="12" t="s">
        <v>263</v>
      </c>
      <c r="BC9" s="12" t="s">
        <v>268</v>
      </c>
      <c r="BD9" s="12" t="s">
        <v>270</v>
      </c>
      <c r="BE9" s="12" t="s">
        <v>272</v>
      </c>
      <c r="BF9" s="12" t="s">
        <v>274</v>
      </c>
      <c r="BG9" s="12" t="s">
        <v>276</v>
      </c>
      <c r="BH9" s="12" t="s">
        <v>278</v>
      </c>
      <c r="BI9" s="12" t="s">
        <v>280</v>
      </c>
      <c r="BJ9" s="12" t="s">
        <v>282</v>
      </c>
      <c r="BK9" s="12" t="s">
        <v>284</v>
      </c>
      <c r="BL9" s="12" t="s">
        <v>286</v>
      </c>
      <c r="BM9" s="12" t="s">
        <v>288</v>
      </c>
      <c r="BN9" s="12" t="s">
        <v>290</v>
      </c>
      <c r="BO9" s="12" t="s">
        <v>293</v>
      </c>
      <c r="BP9" s="12" t="s">
        <v>295</v>
      </c>
      <c r="BQ9" s="12" t="s">
        <v>297</v>
      </c>
      <c r="BR9" s="12" t="s">
        <v>299</v>
      </c>
      <c r="BS9" s="12" t="s">
        <v>301</v>
      </c>
      <c r="BT9" s="12" t="s">
        <v>306</v>
      </c>
      <c r="BU9" s="12" t="s">
        <v>308</v>
      </c>
      <c r="BV9" s="12" t="s">
        <v>310</v>
      </c>
      <c r="BW9" s="12" t="s">
        <v>312</v>
      </c>
      <c r="BX9" s="12" t="s">
        <v>314</v>
      </c>
      <c r="BY9" s="12" t="s">
        <v>316</v>
      </c>
      <c r="BZ9" s="12" t="s">
        <v>318</v>
      </c>
      <c r="CA9" s="12" t="s">
        <v>320</v>
      </c>
      <c r="CB9" s="12" t="s">
        <v>322</v>
      </c>
      <c r="CC9" s="12" t="s">
        <v>324</v>
      </c>
      <c r="CD9" s="12" t="s">
        <v>326</v>
      </c>
      <c r="CE9" s="12" t="s">
        <v>328</v>
      </c>
      <c r="CF9" s="12" t="s">
        <v>330</v>
      </c>
      <c r="CG9" s="12" t="s">
        <v>332</v>
      </c>
      <c r="CH9" s="12" t="s">
        <v>163</v>
      </c>
      <c r="CI9" s="13" t="s">
        <v>38</v>
      </c>
      <c r="CJ9" s="13"/>
      <c r="CK9" s="12" t="s">
        <v>338</v>
      </c>
      <c r="CL9" s="12" t="s">
        <v>339</v>
      </c>
      <c r="CM9" s="12" t="s">
        <v>341</v>
      </c>
      <c r="CN9" s="12" t="s">
        <v>342</v>
      </c>
      <c r="CO9" s="13" t="s">
        <v>31</v>
      </c>
      <c r="CP9" s="14"/>
      <c r="CQ9" s="12" t="s">
        <v>345</v>
      </c>
      <c r="CR9" s="12" t="s">
        <v>346</v>
      </c>
      <c r="CS9" s="13" t="s">
        <v>32</v>
      </c>
      <c r="CT9" s="12"/>
      <c r="CU9" s="13" t="s">
        <v>34</v>
      </c>
      <c r="CV9" s="13" t="s">
        <v>39</v>
      </c>
      <c r="CW9" s="35" t="s">
        <v>40</v>
      </c>
      <c r="CX9" s="35"/>
      <c r="CY9" s="12"/>
      <c r="CZ9" s="12"/>
      <c r="DA9" s="12"/>
      <c r="DB9" s="12"/>
    </row>
    <row r="10" spans="1:106" s="4" customFormat="1" x14ac:dyDescent="0.2">
      <c r="B10" s="11"/>
      <c r="CW10" s="37"/>
      <c r="CX10" s="37"/>
    </row>
    <row r="11" spans="1:106" s="4" customFormat="1" x14ac:dyDescent="0.2">
      <c r="A11" s="5"/>
      <c r="B11" s="11"/>
      <c r="C11" s="2" t="s">
        <v>18</v>
      </c>
      <c r="D11" s="5"/>
      <c r="E11" s="5"/>
      <c r="F11" s="5"/>
      <c r="G11" s="5"/>
      <c r="H11" s="5"/>
      <c r="I11" s="5">
        <v>2574893.59</v>
      </c>
      <c r="J11" s="7"/>
      <c r="K11" s="5"/>
      <c r="L11" s="5"/>
      <c r="M11" s="5"/>
      <c r="N11" s="7"/>
      <c r="O11" s="5">
        <v>2574893.59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7"/>
      <c r="CK11" s="5">
        <v>66708.759999999995</v>
      </c>
      <c r="CL11" s="5">
        <v>83539.839999999997</v>
      </c>
      <c r="CM11" s="5">
        <v>1713337.96</v>
      </c>
      <c r="CN11" s="5">
        <v>0</v>
      </c>
      <c r="CO11" s="5">
        <v>1863586.56</v>
      </c>
      <c r="CP11" s="2"/>
      <c r="CQ11" s="5">
        <v>0</v>
      </c>
      <c r="CR11" s="5">
        <v>781817.1</v>
      </c>
      <c r="CS11" s="5">
        <v>781817.1</v>
      </c>
      <c r="CU11" s="5">
        <v>2645403.66</v>
      </c>
      <c r="CV11" s="5"/>
      <c r="CW11" s="39"/>
      <c r="CX11" s="36"/>
    </row>
    <row r="12" spans="1:106" s="4" customFormat="1" x14ac:dyDescent="0.2">
      <c r="B12" s="11"/>
      <c r="I12" s="7"/>
      <c r="J12" s="7"/>
      <c r="M12" s="7"/>
      <c r="N12" s="7"/>
      <c r="O12" s="7"/>
      <c r="P12" s="7"/>
      <c r="Q12" s="7"/>
      <c r="R12" s="7"/>
      <c r="S12" s="7"/>
      <c r="T12" s="7"/>
      <c r="CI12" s="7"/>
      <c r="CJ12" s="7"/>
      <c r="CO12" s="7"/>
      <c r="CS12" s="7"/>
      <c r="CW12" s="37"/>
      <c r="CX12" s="37"/>
    </row>
    <row r="13" spans="1:106" s="4" customFormat="1" outlineLevel="1" x14ac:dyDescent="0.2">
      <c r="A13" s="4" t="s">
        <v>125</v>
      </c>
      <c r="B13" s="11" t="s">
        <v>126</v>
      </c>
      <c r="C13" s="4" t="s">
        <v>127</v>
      </c>
      <c r="D13" s="4">
        <v>207.20000000000002</v>
      </c>
      <c r="E13" s="4">
        <v>0</v>
      </c>
      <c r="F13" s="4">
        <v>0</v>
      </c>
      <c r="G13" s="4">
        <v>0</v>
      </c>
      <c r="H13" s="4">
        <v>0</v>
      </c>
      <c r="I13" s="4">
        <v>207.20000000000002</v>
      </c>
      <c r="K13" s="4">
        <v>0</v>
      </c>
      <c r="L13" s="4">
        <v>0</v>
      </c>
      <c r="M13" s="4">
        <v>0</v>
      </c>
      <c r="O13" s="4">
        <v>207.20000000000002</v>
      </c>
      <c r="Q13" s="53">
        <v>-18000</v>
      </c>
      <c r="R13" s="53">
        <v>0</v>
      </c>
      <c r="S13" s="4">
        <f t="shared" ref="S13:S36" si="0">-1*(Q13+R13)</f>
        <v>18000</v>
      </c>
      <c r="T13" s="53"/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53">
        <v>0</v>
      </c>
      <c r="CK13" s="4">
        <v>2446.62</v>
      </c>
      <c r="CL13" s="4">
        <v>0</v>
      </c>
      <c r="CM13" s="4">
        <v>9421.27</v>
      </c>
      <c r="CN13" s="4">
        <v>0</v>
      </c>
      <c r="CO13" s="4">
        <v>11867.89</v>
      </c>
      <c r="CQ13" s="4">
        <v>0</v>
      </c>
      <c r="CR13" s="4">
        <v>0</v>
      </c>
      <c r="CS13" s="4">
        <v>0</v>
      </c>
      <c r="CU13" s="4">
        <v>11867.89</v>
      </c>
      <c r="CV13" s="4">
        <f t="shared" ref="CV13:CV38" si="1">S13-CU13</f>
        <v>6132.1100000000006</v>
      </c>
      <c r="CW13" s="37">
        <f t="shared" ref="CW13:CW38" si="2">IF(S13=0,"n/a",CU13/(S13))</f>
        <v>0.65932722222222218</v>
      </c>
      <c r="CX13" s="37"/>
    </row>
    <row r="14" spans="1:106" s="4" customFormat="1" outlineLevel="1" x14ac:dyDescent="0.2">
      <c r="A14" s="4" t="s">
        <v>128</v>
      </c>
      <c r="B14" s="11" t="s">
        <v>129</v>
      </c>
      <c r="C14" s="4" t="s">
        <v>130</v>
      </c>
      <c r="D14" s="4">
        <v>862</v>
      </c>
      <c r="E14" s="4">
        <v>0</v>
      </c>
      <c r="F14" s="4">
        <v>0</v>
      </c>
      <c r="G14" s="4">
        <v>0</v>
      </c>
      <c r="H14" s="4">
        <v>0</v>
      </c>
      <c r="I14" s="4">
        <v>862</v>
      </c>
      <c r="K14" s="4">
        <v>0</v>
      </c>
      <c r="L14" s="4">
        <v>0</v>
      </c>
      <c r="M14" s="4">
        <v>0</v>
      </c>
      <c r="O14" s="4">
        <v>862</v>
      </c>
      <c r="Q14" s="53">
        <v>-1044</v>
      </c>
      <c r="R14" s="53">
        <v>0</v>
      </c>
      <c r="S14" s="4">
        <f t="shared" si="0"/>
        <v>1044</v>
      </c>
      <c r="T14" s="53"/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53">
        <v>0</v>
      </c>
      <c r="CK14" s="4">
        <v>1372</v>
      </c>
      <c r="CL14" s="4">
        <v>0</v>
      </c>
      <c r="CM14" s="4">
        <v>0</v>
      </c>
      <c r="CN14" s="4">
        <v>0</v>
      </c>
      <c r="CO14" s="4">
        <v>1372</v>
      </c>
      <c r="CQ14" s="4">
        <v>0</v>
      </c>
      <c r="CR14" s="4">
        <v>0</v>
      </c>
      <c r="CS14" s="4">
        <v>0</v>
      </c>
      <c r="CU14" s="4">
        <v>1372</v>
      </c>
      <c r="CV14" s="4">
        <f t="shared" si="1"/>
        <v>-328</v>
      </c>
      <c r="CW14" s="37">
        <f t="shared" si="2"/>
        <v>1.314176245210728</v>
      </c>
      <c r="CX14" s="37"/>
    </row>
    <row r="15" spans="1:106" s="4" customFormat="1" outlineLevel="1" x14ac:dyDescent="0.2">
      <c r="A15" s="4" t="s">
        <v>131</v>
      </c>
      <c r="B15" s="11" t="s">
        <v>132</v>
      </c>
      <c r="C15" s="4" t="s">
        <v>133</v>
      </c>
      <c r="D15" s="4">
        <v>11918.47</v>
      </c>
      <c r="E15" s="4">
        <v>0</v>
      </c>
      <c r="F15" s="4">
        <v>0</v>
      </c>
      <c r="G15" s="4">
        <v>60</v>
      </c>
      <c r="H15" s="4">
        <v>0</v>
      </c>
      <c r="I15" s="4">
        <v>11978.47</v>
      </c>
      <c r="K15" s="4">
        <v>0</v>
      </c>
      <c r="L15" s="4">
        <v>0</v>
      </c>
      <c r="M15" s="4">
        <v>0</v>
      </c>
      <c r="O15" s="4">
        <v>11978.47</v>
      </c>
      <c r="Q15" s="53">
        <v>-18797</v>
      </c>
      <c r="R15" s="53">
        <v>0</v>
      </c>
      <c r="S15" s="4">
        <f t="shared" si="0"/>
        <v>18797</v>
      </c>
      <c r="T15" s="53"/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53">
        <v>0</v>
      </c>
      <c r="CK15" s="4">
        <v>6302.71</v>
      </c>
      <c r="CL15" s="4">
        <v>0</v>
      </c>
      <c r="CM15" s="4">
        <v>0</v>
      </c>
      <c r="CN15" s="4">
        <v>0</v>
      </c>
      <c r="CO15" s="4">
        <v>6302.71</v>
      </c>
      <c r="CQ15" s="4">
        <v>0</v>
      </c>
      <c r="CR15" s="4">
        <v>0</v>
      </c>
      <c r="CS15" s="4">
        <v>0</v>
      </c>
      <c r="CU15" s="4">
        <v>6302.71</v>
      </c>
      <c r="CV15" s="4">
        <f t="shared" si="1"/>
        <v>12494.29</v>
      </c>
      <c r="CW15" s="37">
        <f t="shared" si="2"/>
        <v>0.33530403787838486</v>
      </c>
      <c r="CX15" s="37"/>
    </row>
    <row r="16" spans="1:106" s="4" customFormat="1" outlineLevel="1" x14ac:dyDescent="0.2">
      <c r="A16" s="4" t="s">
        <v>134</v>
      </c>
      <c r="B16" s="11" t="s">
        <v>135</v>
      </c>
      <c r="C16" s="4" t="s">
        <v>136</v>
      </c>
      <c r="D16" s="4">
        <v>5787.56</v>
      </c>
      <c r="E16" s="4">
        <v>0</v>
      </c>
      <c r="F16" s="4">
        <v>0</v>
      </c>
      <c r="G16" s="4">
        <v>1844.4</v>
      </c>
      <c r="H16" s="4">
        <v>0</v>
      </c>
      <c r="I16" s="4">
        <v>7631.9600000000009</v>
      </c>
      <c r="K16" s="4">
        <v>0</v>
      </c>
      <c r="L16" s="4">
        <v>0</v>
      </c>
      <c r="M16" s="4">
        <v>0</v>
      </c>
      <c r="O16" s="4">
        <v>7631.96</v>
      </c>
      <c r="Q16" s="53">
        <v>-8680</v>
      </c>
      <c r="R16" s="53">
        <v>0</v>
      </c>
      <c r="S16" s="4">
        <f t="shared" si="0"/>
        <v>8680</v>
      </c>
      <c r="T16" s="53"/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53">
        <v>0</v>
      </c>
      <c r="CK16" s="4">
        <v>7642.27</v>
      </c>
      <c r="CL16" s="4">
        <v>200</v>
      </c>
      <c r="CM16" s="4">
        <v>2096.02</v>
      </c>
      <c r="CN16" s="4">
        <v>0</v>
      </c>
      <c r="CO16" s="4">
        <v>9938.2900000000009</v>
      </c>
      <c r="CQ16" s="4">
        <v>0</v>
      </c>
      <c r="CR16" s="4">
        <v>0</v>
      </c>
      <c r="CS16" s="4">
        <v>0</v>
      </c>
      <c r="CU16" s="4">
        <v>9938.2900000000009</v>
      </c>
      <c r="CV16" s="4">
        <f t="shared" si="1"/>
        <v>-1258.2900000000009</v>
      </c>
      <c r="CW16" s="37">
        <f t="shared" si="2"/>
        <v>1.1449642857142859</v>
      </c>
      <c r="CX16" s="37"/>
    </row>
    <row r="17" spans="1:102" s="4" customFormat="1" outlineLevel="1" x14ac:dyDescent="0.2">
      <c r="A17" s="4" t="s">
        <v>137</v>
      </c>
      <c r="B17" s="11" t="s">
        <v>138</v>
      </c>
      <c r="C17" s="4" t="s">
        <v>139</v>
      </c>
      <c r="D17" s="4">
        <v>0</v>
      </c>
      <c r="E17" s="4">
        <v>0</v>
      </c>
      <c r="F17" s="4">
        <v>0</v>
      </c>
      <c r="G17" s="4">
        <v>911243.48</v>
      </c>
      <c r="H17" s="4">
        <v>0</v>
      </c>
      <c r="I17" s="4">
        <v>911243.48</v>
      </c>
      <c r="K17" s="4">
        <v>0</v>
      </c>
      <c r="L17" s="4">
        <v>0</v>
      </c>
      <c r="M17" s="4">
        <v>0</v>
      </c>
      <c r="O17" s="4">
        <v>911243.48</v>
      </c>
      <c r="Q17" s="53">
        <v>-959696</v>
      </c>
      <c r="R17" s="53">
        <v>0</v>
      </c>
      <c r="S17" s="4">
        <f t="shared" si="0"/>
        <v>959696</v>
      </c>
      <c r="T17" s="53"/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53">
        <v>0</v>
      </c>
      <c r="CK17" s="4">
        <v>0</v>
      </c>
      <c r="CL17" s="4">
        <v>0</v>
      </c>
      <c r="CM17" s="4">
        <v>721370.37</v>
      </c>
      <c r="CN17" s="4">
        <v>0</v>
      </c>
      <c r="CO17" s="4">
        <v>721370.37</v>
      </c>
      <c r="CQ17" s="4">
        <v>0</v>
      </c>
      <c r="CR17" s="4">
        <v>0</v>
      </c>
      <c r="CS17" s="4">
        <v>0</v>
      </c>
      <c r="CU17" s="4">
        <v>721370.37</v>
      </c>
      <c r="CV17" s="4">
        <f t="shared" si="1"/>
        <v>238325.63</v>
      </c>
      <c r="CW17" s="37">
        <f t="shared" si="2"/>
        <v>0.75166549615711642</v>
      </c>
      <c r="CX17" s="37"/>
    </row>
    <row r="18" spans="1:102" s="4" customFormat="1" outlineLevel="1" x14ac:dyDescent="0.2">
      <c r="A18" s="4" t="s">
        <v>140</v>
      </c>
      <c r="B18" s="11" t="s">
        <v>141</v>
      </c>
      <c r="C18" s="4" t="s">
        <v>142</v>
      </c>
      <c r="D18" s="4">
        <v>0</v>
      </c>
      <c r="E18" s="4">
        <v>0</v>
      </c>
      <c r="F18" s="4">
        <v>0</v>
      </c>
      <c r="G18" s="4">
        <v>0.06</v>
      </c>
      <c r="H18" s="4">
        <v>0</v>
      </c>
      <c r="I18" s="4">
        <v>0.06</v>
      </c>
      <c r="K18" s="4">
        <v>0</v>
      </c>
      <c r="L18" s="4">
        <v>686.83</v>
      </c>
      <c r="M18" s="4">
        <v>686.83</v>
      </c>
      <c r="O18" s="4">
        <v>686.89</v>
      </c>
      <c r="Q18" s="53">
        <v>-3800</v>
      </c>
      <c r="R18" s="53">
        <v>0</v>
      </c>
      <c r="S18" s="4">
        <f t="shared" si="0"/>
        <v>3800</v>
      </c>
      <c r="T18" s="53"/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53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Q18" s="4">
        <v>0</v>
      </c>
      <c r="CR18" s="4">
        <v>3268.92</v>
      </c>
      <c r="CS18" s="4">
        <v>3268.92</v>
      </c>
      <c r="CU18" s="4">
        <v>3268.92</v>
      </c>
      <c r="CV18" s="4">
        <f t="shared" si="1"/>
        <v>531.07999999999993</v>
      </c>
      <c r="CW18" s="37">
        <f t="shared" si="2"/>
        <v>0.86024210526315792</v>
      </c>
      <c r="CX18" s="37"/>
    </row>
    <row r="19" spans="1:102" s="4" customFormat="1" outlineLevel="1" x14ac:dyDescent="0.2">
      <c r="A19" s="4" t="s">
        <v>143</v>
      </c>
      <c r="B19" s="11" t="s">
        <v>144</v>
      </c>
      <c r="C19" s="4" t="s">
        <v>145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K19" s="4">
        <v>0</v>
      </c>
      <c r="L19" s="4">
        <v>0</v>
      </c>
      <c r="M19" s="4">
        <v>0</v>
      </c>
      <c r="O19" s="4">
        <v>0</v>
      </c>
      <c r="Q19" s="53">
        <v>0</v>
      </c>
      <c r="R19" s="53">
        <v>0</v>
      </c>
      <c r="S19" s="4">
        <f t="shared" si="0"/>
        <v>0</v>
      </c>
      <c r="T19" s="53"/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53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Q19" s="4">
        <v>0</v>
      </c>
      <c r="CR19" s="4">
        <v>0</v>
      </c>
      <c r="CS19" s="4">
        <v>0</v>
      </c>
      <c r="CU19" s="4">
        <v>0</v>
      </c>
      <c r="CV19" s="4">
        <f t="shared" si="1"/>
        <v>0</v>
      </c>
      <c r="CW19" s="37" t="str">
        <f t="shared" si="2"/>
        <v>n/a</v>
      </c>
      <c r="CX19" s="37"/>
    </row>
    <row r="20" spans="1:102" s="4" customFormat="1" outlineLevel="1" x14ac:dyDescent="0.2">
      <c r="A20" s="4" t="s">
        <v>146</v>
      </c>
      <c r="B20" s="11" t="s">
        <v>147</v>
      </c>
      <c r="C20" s="4" t="s">
        <v>148</v>
      </c>
      <c r="D20" s="4">
        <v>6755.7</v>
      </c>
      <c r="E20" s="4">
        <v>400</v>
      </c>
      <c r="F20" s="4">
        <v>0</v>
      </c>
      <c r="G20" s="4">
        <v>277224.78999999998</v>
      </c>
      <c r="H20" s="4">
        <v>500</v>
      </c>
      <c r="I20" s="4">
        <v>284880.49</v>
      </c>
      <c r="K20" s="4">
        <v>0</v>
      </c>
      <c r="L20" s="4">
        <v>0</v>
      </c>
      <c r="M20" s="4">
        <v>0</v>
      </c>
      <c r="O20" s="4">
        <v>284880.49</v>
      </c>
      <c r="Q20" s="53">
        <v>-31815</v>
      </c>
      <c r="R20" s="53">
        <v>0</v>
      </c>
      <c r="S20" s="4">
        <f t="shared" si="0"/>
        <v>31815</v>
      </c>
      <c r="T20" s="53"/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53">
        <v>0</v>
      </c>
      <c r="CK20" s="4">
        <v>150</v>
      </c>
      <c r="CL20" s="4">
        <v>0</v>
      </c>
      <c r="CM20" s="4">
        <v>30261.11</v>
      </c>
      <c r="CN20" s="4">
        <v>300</v>
      </c>
      <c r="CO20" s="4">
        <v>30711.11</v>
      </c>
      <c r="CQ20" s="4">
        <v>0</v>
      </c>
      <c r="CR20" s="4">
        <v>0</v>
      </c>
      <c r="CS20" s="4">
        <v>0</v>
      </c>
      <c r="CU20" s="4">
        <v>30711.11</v>
      </c>
      <c r="CV20" s="4">
        <f t="shared" si="1"/>
        <v>1103.8899999999994</v>
      </c>
      <c r="CW20" s="37">
        <f t="shared" si="2"/>
        <v>0.96530284457017135</v>
      </c>
      <c r="CX20" s="37"/>
    </row>
    <row r="21" spans="1:102" s="4" customFormat="1" outlineLevel="1" x14ac:dyDescent="0.2">
      <c r="A21" s="4" t="s">
        <v>149</v>
      </c>
      <c r="B21" s="11" t="s">
        <v>150</v>
      </c>
      <c r="C21" s="4" t="s">
        <v>151</v>
      </c>
      <c r="D21" s="4">
        <v>0</v>
      </c>
      <c r="E21" s="4">
        <v>0</v>
      </c>
      <c r="F21" s="4">
        <v>0</v>
      </c>
      <c r="G21" s="4">
        <v>16439</v>
      </c>
      <c r="H21" s="4">
        <v>0</v>
      </c>
      <c r="I21" s="4">
        <v>16439</v>
      </c>
      <c r="K21" s="4">
        <v>1333561</v>
      </c>
      <c r="L21" s="4">
        <v>0</v>
      </c>
      <c r="M21" s="4">
        <v>1333561</v>
      </c>
      <c r="O21" s="4">
        <v>1350000</v>
      </c>
      <c r="Q21" s="53">
        <v>0</v>
      </c>
      <c r="R21" s="53">
        <v>0</v>
      </c>
      <c r="S21" s="4">
        <f t="shared" si="0"/>
        <v>0</v>
      </c>
      <c r="T21" s="53"/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53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Q21" s="4">
        <v>0</v>
      </c>
      <c r="CR21" s="4">
        <v>0</v>
      </c>
      <c r="CS21" s="4">
        <v>0</v>
      </c>
      <c r="CU21" s="4">
        <v>0</v>
      </c>
      <c r="CV21" s="4">
        <f t="shared" si="1"/>
        <v>0</v>
      </c>
      <c r="CW21" s="37" t="str">
        <f t="shared" si="2"/>
        <v>n/a</v>
      </c>
      <c r="CX21" s="37"/>
    </row>
    <row r="22" spans="1:102" s="4" customFormat="1" outlineLevel="1" x14ac:dyDescent="0.2">
      <c r="A22" s="4" t="s">
        <v>152</v>
      </c>
      <c r="B22" s="11" t="s">
        <v>153</v>
      </c>
      <c r="C22" s="4" t="s">
        <v>154</v>
      </c>
      <c r="D22" s="4">
        <v>0</v>
      </c>
      <c r="E22" s="4">
        <v>0</v>
      </c>
      <c r="F22" s="4">
        <v>0</v>
      </c>
      <c r="G22" s="4">
        <v>1317.8700000000001</v>
      </c>
      <c r="H22" s="4">
        <v>0</v>
      </c>
      <c r="I22" s="4">
        <v>1317.8700000000001</v>
      </c>
      <c r="K22" s="4">
        <v>181948.64</v>
      </c>
      <c r="L22" s="4">
        <v>0</v>
      </c>
      <c r="M22" s="4">
        <v>181948.64</v>
      </c>
      <c r="O22" s="4">
        <v>183266.51</v>
      </c>
      <c r="Q22" s="53">
        <v>-175378</v>
      </c>
      <c r="R22" s="53">
        <v>0</v>
      </c>
      <c r="S22" s="4">
        <f t="shared" si="0"/>
        <v>175378</v>
      </c>
      <c r="T22" s="53"/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53">
        <v>0</v>
      </c>
      <c r="CK22" s="4">
        <v>0</v>
      </c>
      <c r="CL22" s="4">
        <v>0</v>
      </c>
      <c r="CM22" s="4">
        <v>1657.17</v>
      </c>
      <c r="CN22" s="4">
        <v>0</v>
      </c>
      <c r="CO22" s="4">
        <v>1657.17</v>
      </c>
      <c r="CQ22" s="4">
        <v>100061.43000000001</v>
      </c>
      <c r="CR22" s="4">
        <v>0</v>
      </c>
      <c r="CS22" s="4">
        <v>100061.43000000001</v>
      </c>
      <c r="CU22" s="4">
        <v>101718.6</v>
      </c>
      <c r="CV22" s="4">
        <f t="shared" si="1"/>
        <v>73659.399999999994</v>
      </c>
      <c r="CW22" s="37">
        <f t="shared" si="2"/>
        <v>0.57999635073954547</v>
      </c>
      <c r="CX22" s="37"/>
    </row>
    <row r="23" spans="1:102" s="4" customFormat="1" outlineLevel="1" x14ac:dyDescent="0.2">
      <c r="A23" s="4" t="s">
        <v>155</v>
      </c>
      <c r="B23" s="11" t="s">
        <v>156</v>
      </c>
      <c r="C23" s="4" t="s">
        <v>157</v>
      </c>
      <c r="D23" s="4">
        <v>0</v>
      </c>
      <c r="E23" s="4">
        <v>0</v>
      </c>
      <c r="F23" s="4">
        <v>0</v>
      </c>
      <c r="G23" s="4">
        <v>79798</v>
      </c>
      <c r="H23" s="4">
        <v>0</v>
      </c>
      <c r="I23" s="4">
        <v>79798</v>
      </c>
      <c r="K23" s="4">
        <v>0</v>
      </c>
      <c r="L23" s="4">
        <v>0</v>
      </c>
      <c r="M23" s="4">
        <v>0</v>
      </c>
      <c r="O23" s="4">
        <v>79798</v>
      </c>
      <c r="Q23" s="53">
        <v>-80991</v>
      </c>
      <c r="R23" s="53">
        <v>0</v>
      </c>
      <c r="S23" s="4">
        <f t="shared" si="0"/>
        <v>80991</v>
      </c>
      <c r="T23" s="53"/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53">
        <v>0</v>
      </c>
      <c r="CK23" s="4">
        <v>0</v>
      </c>
      <c r="CL23" s="4">
        <v>0</v>
      </c>
      <c r="CM23" s="4">
        <v>80991</v>
      </c>
      <c r="CN23" s="4">
        <v>0</v>
      </c>
      <c r="CO23" s="4">
        <v>80991</v>
      </c>
      <c r="CQ23" s="4">
        <v>0</v>
      </c>
      <c r="CR23" s="4">
        <v>0</v>
      </c>
      <c r="CS23" s="4">
        <v>0</v>
      </c>
      <c r="CU23" s="4">
        <v>80991</v>
      </c>
      <c r="CV23" s="4">
        <f t="shared" si="1"/>
        <v>0</v>
      </c>
      <c r="CW23" s="37">
        <f t="shared" si="2"/>
        <v>1</v>
      </c>
      <c r="CX23" s="37"/>
    </row>
    <row r="24" spans="1:102" s="4" customFormat="1" outlineLevel="1" x14ac:dyDescent="0.2">
      <c r="A24" s="4" t="s">
        <v>158</v>
      </c>
      <c r="B24" s="11" t="s">
        <v>159</v>
      </c>
      <c r="C24" s="4" t="s">
        <v>160</v>
      </c>
      <c r="D24" s="4">
        <v>0</v>
      </c>
      <c r="E24" s="4">
        <v>0</v>
      </c>
      <c r="F24" s="4">
        <v>0</v>
      </c>
      <c r="G24" s="4">
        <v>9943.89</v>
      </c>
      <c r="H24" s="4">
        <v>0</v>
      </c>
      <c r="I24" s="4">
        <v>9943.89</v>
      </c>
      <c r="K24" s="4">
        <v>0</v>
      </c>
      <c r="L24" s="4">
        <v>0</v>
      </c>
      <c r="M24" s="4">
        <v>0</v>
      </c>
      <c r="O24" s="4">
        <v>9943.89</v>
      </c>
      <c r="Q24" s="53">
        <v>-11827</v>
      </c>
      <c r="R24" s="53">
        <v>0</v>
      </c>
      <c r="S24" s="4">
        <f t="shared" si="0"/>
        <v>11827</v>
      </c>
      <c r="T24" s="53"/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53">
        <v>0</v>
      </c>
      <c r="CK24" s="4">
        <v>0</v>
      </c>
      <c r="CL24" s="4">
        <v>0</v>
      </c>
      <c r="CM24" s="4">
        <v>11826.86</v>
      </c>
      <c r="CN24" s="4">
        <v>0</v>
      </c>
      <c r="CO24" s="4">
        <v>11826.86</v>
      </c>
      <c r="CQ24" s="4">
        <v>0</v>
      </c>
      <c r="CR24" s="4">
        <v>0</v>
      </c>
      <c r="CS24" s="4">
        <v>0</v>
      </c>
      <c r="CU24" s="4">
        <v>11826.86</v>
      </c>
      <c r="CV24" s="4">
        <f t="shared" si="1"/>
        <v>0.13999999999941792</v>
      </c>
      <c r="CW24" s="37">
        <f t="shared" si="2"/>
        <v>0.99998816267861679</v>
      </c>
      <c r="CX24" s="37"/>
    </row>
    <row r="25" spans="1:102" s="4" customFormat="1" outlineLevel="1" x14ac:dyDescent="0.2">
      <c r="A25" s="4" t="s">
        <v>161</v>
      </c>
      <c r="B25" s="11" t="s">
        <v>162</v>
      </c>
      <c r="C25" s="4" t="s">
        <v>351</v>
      </c>
      <c r="D25" s="4">
        <v>0</v>
      </c>
      <c r="E25" s="4">
        <v>0</v>
      </c>
      <c r="F25" s="4">
        <v>0</v>
      </c>
      <c r="G25" s="4">
        <v>4746830.13</v>
      </c>
      <c r="H25" s="4">
        <v>0</v>
      </c>
      <c r="I25" s="4">
        <v>4746830.13</v>
      </c>
      <c r="K25" s="4">
        <v>0</v>
      </c>
      <c r="L25" s="4">
        <v>460601.39</v>
      </c>
      <c r="M25" s="4">
        <v>460601.39</v>
      </c>
      <c r="O25" s="4">
        <v>4746830.13</v>
      </c>
      <c r="Q25" s="53">
        <v>-5167113</v>
      </c>
      <c r="R25" s="53">
        <v>0</v>
      </c>
      <c r="S25" s="4">
        <f t="shared" si="0"/>
        <v>5167113</v>
      </c>
      <c r="T25" s="53"/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53">
        <v>0</v>
      </c>
      <c r="CK25" s="4">
        <v>0</v>
      </c>
      <c r="CL25" s="4">
        <v>0</v>
      </c>
      <c r="CM25" s="4">
        <v>3867691.41</v>
      </c>
      <c r="CN25" s="4">
        <v>0</v>
      </c>
      <c r="CO25" s="4">
        <v>3867691.41</v>
      </c>
      <c r="CQ25" s="4">
        <v>0</v>
      </c>
      <c r="CR25" s="4">
        <v>0</v>
      </c>
      <c r="CS25" s="4">
        <v>0</v>
      </c>
      <c r="CU25" s="4">
        <v>3867691.41</v>
      </c>
      <c r="CV25" s="4">
        <f t="shared" si="1"/>
        <v>1299421.5899999999</v>
      </c>
      <c r="CW25" s="37">
        <f t="shared" si="2"/>
        <v>0.74852077165720976</v>
      </c>
      <c r="CX25" s="37"/>
    </row>
    <row r="26" spans="1:102" s="4" customFormat="1" outlineLevel="1" x14ac:dyDescent="0.2">
      <c r="B26" s="11" t="s">
        <v>162</v>
      </c>
      <c r="C26" s="4" t="s">
        <v>352</v>
      </c>
      <c r="O26" s="4">
        <v>460601.39</v>
      </c>
      <c r="Q26" s="53"/>
      <c r="R26" s="53"/>
      <c r="S26" s="4">
        <v>465798.32</v>
      </c>
      <c r="T26" s="53"/>
      <c r="CI26" s="53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Q26" s="4">
        <v>0</v>
      </c>
      <c r="CR26" s="4">
        <v>348591.2</v>
      </c>
      <c r="CS26" s="4">
        <v>348591.2</v>
      </c>
      <c r="CU26" s="4">
        <v>348591.2</v>
      </c>
      <c r="CV26" s="4">
        <f t="shared" si="1"/>
        <v>117207.12</v>
      </c>
      <c r="CW26" s="37">
        <f t="shared" si="2"/>
        <v>0.74837367382518682</v>
      </c>
      <c r="CX26" s="37"/>
    </row>
    <row r="27" spans="1:102" s="4" customFormat="1" outlineLevel="1" x14ac:dyDescent="0.2">
      <c r="A27" s="4" t="s">
        <v>164</v>
      </c>
      <c r="B27" s="11" t="s">
        <v>165</v>
      </c>
      <c r="C27" s="4" t="s">
        <v>166</v>
      </c>
      <c r="D27" s="4">
        <v>0</v>
      </c>
      <c r="E27" s="4">
        <v>0</v>
      </c>
      <c r="F27" s="4">
        <v>0</v>
      </c>
      <c r="G27" s="4">
        <v>59578.73</v>
      </c>
      <c r="H27" s="4">
        <v>0</v>
      </c>
      <c r="I27" s="4">
        <v>59578.73</v>
      </c>
      <c r="K27" s="4">
        <v>0</v>
      </c>
      <c r="L27" s="4">
        <v>0</v>
      </c>
      <c r="M27" s="4">
        <v>0</v>
      </c>
      <c r="O27" s="4">
        <v>59578.73</v>
      </c>
      <c r="Q27" s="53">
        <v>-65000</v>
      </c>
      <c r="R27" s="53">
        <v>0</v>
      </c>
      <c r="S27" s="4">
        <f t="shared" si="0"/>
        <v>65000</v>
      </c>
      <c r="T27" s="53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53">
        <v>0</v>
      </c>
      <c r="CK27" s="4">
        <v>0</v>
      </c>
      <c r="CL27" s="4">
        <v>0</v>
      </c>
      <c r="CM27" s="4">
        <v>64349.29</v>
      </c>
      <c r="CN27" s="4">
        <v>0</v>
      </c>
      <c r="CO27" s="4">
        <v>64349.29</v>
      </c>
      <c r="CQ27" s="4">
        <v>0</v>
      </c>
      <c r="CR27" s="4">
        <v>0</v>
      </c>
      <c r="CS27" s="4">
        <v>0</v>
      </c>
      <c r="CU27" s="4">
        <v>64349.29</v>
      </c>
      <c r="CV27" s="4">
        <f t="shared" si="1"/>
        <v>650.70999999999913</v>
      </c>
      <c r="CW27" s="37">
        <f t="shared" si="2"/>
        <v>0.98998907692307692</v>
      </c>
      <c r="CX27" s="37"/>
    </row>
    <row r="28" spans="1:102" s="4" customFormat="1" outlineLevel="1" x14ac:dyDescent="0.2">
      <c r="A28" s="4" t="s">
        <v>167</v>
      </c>
      <c r="B28" s="11" t="s">
        <v>168</v>
      </c>
      <c r="C28" s="4" t="s">
        <v>169</v>
      </c>
      <c r="D28" s="4">
        <v>0</v>
      </c>
      <c r="E28" s="4">
        <v>109564.1</v>
      </c>
      <c r="F28" s="4">
        <v>0</v>
      </c>
      <c r="G28" s="4">
        <v>0</v>
      </c>
      <c r="H28" s="4">
        <v>0</v>
      </c>
      <c r="I28" s="4">
        <v>109564.1</v>
      </c>
      <c r="K28" s="4">
        <v>0</v>
      </c>
      <c r="L28" s="4">
        <v>0</v>
      </c>
      <c r="M28" s="4">
        <v>0</v>
      </c>
      <c r="O28" s="4">
        <v>109564.1</v>
      </c>
      <c r="Q28" s="53">
        <v>-125000</v>
      </c>
      <c r="R28" s="53">
        <v>0</v>
      </c>
      <c r="S28" s="4">
        <f t="shared" si="0"/>
        <v>125000</v>
      </c>
      <c r="T28" s="53"/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53">
        <v>0</v>
      </c>
      <c r="CK28" s="4">
        <v>0</v>
      </c>
      <c r="CL28" s="4">
        <f>129974.8-17049.9</f>
        <v>112924.9</v>
      </c>
      <c r="CM28" s="4">
        <v>0</v>
      </c>
      <c r="CN28" s="4">
        <v>0</v>
      </c>
      <c r="CO28" s="4">
        <v>112924.9</v>
      </c>
      <c r="CQ28" s="4">
        <v>0</v>
      </c>
      <c r="CR28" s="4">
        <v>0</v>
      </c>
      <c r="CS28" s="4">
        <v>0</v>
      </c>
      <c r="CU28" s="4">
        <v>112924.9</v>
      </c>
      <c r="CV28" s="4">
        <f t="shared" si="1"/>
        <v>12075.100000000006</v>
      </c>
      <c r="CW28" s="37">
        <f t="shared" si="2"/>
        <v>0.90339919999999996</v>
      </c>
      <c r="CX28" s="37"/>
    </row>
    <row r="29" spans="1:102" s="4" customFormat="1" outlineLevel="1" x14ac:dyDescent="0.2">
      <c r="B29" s="11" t="s">
        <v>168</v>
      </c>
      <c r="C29" s="4" t="s">
        <v>362</v>
      </c>
      <c r="O29" s="4">
        <v>0</v>
      </c>
      <c r="Q29" s="53"/>
      <c r="R29" s="53"/>
      <c r="S29" s="4">
        <v>0</v>
      </c>
      <c r="T29" s="53"/>
      <c r="CI29" s="53">
        <v>0</v>
      </c>
      <c r="CK29" s="4">
        <v>0</v>
      </c>
      <c r="CL29" s="4">
        <v>17049.900000000001</v>
      </c>
      <c r="CM29" s="4">
        <v>0</v>
      </c>
      <c r="CN29" s="4">
        <v>0</v>
      </c>
      <c r="CO29" s="4">
        <v>17049.900000000001</v>
      </c>
      <c r="CS29" s="4">
        <v>0</v>
      </c>
      <c r="CU29" s="4">
        <v>17049.900000000001</v>
      </c>
      <c r="CV29" s="4">
        <f t="shared" si="1"/>
        <v>-17049.900000000001</v>
      </c>
      <c r="CW29" s="37" t="str">
        <f t="shared" si="2"/>
        <v>n/a</v>
      </c>
      <c r="CX29" s="37"/>
    </row>
    <row r="30" spans="1:102" s="4" customFormat="1" outlineLevel="1" x14ac:dyDescent="0.2">
      <c r="A30" s="4" t="s">
        <v>170</v>
      </c>
      <c r="B30" s="11" t="s">
        <v>171</v>
      </c>
      <c r="C30" s="4" t="s">
        <v>172</v>
      </c>
      <c r="D30" s="4">
        <v>0</v>
      </c>
      <c r="E30" s="4">
        <v>0</v>
      </c>
      <c r="F30" s="4">
        <v>0</v>
      </c>
      <c r="G30" s="4">
        <v>122533</v>
      </c>
      <c r="H30" s="4">
        <v>0</v>
      </c>
      <c r="I30" s="4">
        <v>122533</v>
      </c>
      <c r="K30" s="4">
        <v>0</v>
      </c>
      <c r="L30" s="4">
        <v>0</v>
      </c>
      <c r="M30" s="4">
        <v>0</v>
      </c>
      <c r="O30" s="4">
        <v>122533</v>
      </c>
      <c r="Q30" s="53">
        <v>-124000</v>
      </c>
      <c r="R30" s="53">
        <v>0</v>
      </c>
      <c r="S30" s="4">
        <f t="shared" si="0"/>
        <v>124000</v>
      </c>
      <c r="T30" s="53"/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53">
        <v>0</v>
      </c>
      <c r="CK30" s="4">
        <v>0</v>
      </c>
      <c r="CL30" s="4">
        <v>0</v>
      </c>
      <c r="CM30" s="4">
        <f>133966-19800</f>
        <v>114166</v>
      </c>
      <c r="CN30" s="4">
        <v>0</v>
      </c>
      <c r="CO30" s="4">
        <v>114166</v>
      </c>
      <c r="CQ30" s="4">
        <v>0</v>
      </c>
      <c r="CR30" s="4">
        <v>0</v>
      </c>
      <c r="CS30" s="4">
        <v>0</v>
      </c>
      <c r="CU30" s="4">
        <v>114166</v>
      </c>
      <c r="CV30" s="4">
        <f t="shared" si="1"/>
        <v>9834</v>
      </c>
      <c r="CW30" s="37">
        <f t="shared" si="2"/>
        <v>0.92069354838709683</v>
      </c>
      <c r="CX30" s="37"/>
    </row>
    <row r="31" spans="1:102" s="4" customFormat="1" outlineLevel="1" x14ac:dyDescent="0.2">
      <c r="B31" s="11" t="s">
        <v>171</v>
      </c>
      <c r="C31" s="4" t="s">
        <v>363</v>
      </c>
      <c r="O31" s="4">
        <v>0</v>
      </c>
      <c r="Q31" s="53"/>
      <c r="R31" s="53"/>
      <c r="S31" s="4">
        <v>0</v>
      </c>
      <c r="T31" s="53"/>
      <c r="CI31" s="53">
        <v>0</v>
      </c>
      <c r="CK31" s="4">
        <v>0</v>
      </c>
      <c r="CL31" s="4">
        <v>0</v>
      </c>
      <c r="CM31" s="4">
        <v>19800</v>
      </c>
      <c r="CN31" s="4">
        <v>0</v>
      </c>
      <c r="CO31" s="4">
        <v>19800</v>
      </c>
      <c r="CS31" s="4">
        <v>0</v>
      </c>
      <c r="CU31" s="4">
        <v>19800</v>
      </c>
      <c r="CV31" s="4">
        <f t="shared" si="1"/>
        <v>-19800</v>
      </c>
      <c r="CW31" s="37" t="str">
        <f t="shared" si="2"/>
        <v>n/a</v>
      </c>
      <c r="CX31" s="37"/>
    </row>
    <row r="32" spans="1:102" s="4" customFormat="1" outlineLevel="1" x14ac:dyDescent="0.2">
      <c r="A32" s="4" t="s">
        <v>173</v>
      </c>
      <c r="B32" s="11" t="s">
        <v>174</v>
      </c>
      <c r="C32" s="4" t="s">
        <v>175</v>
      </c>
      <c r="D32" s="4">
        <v>75</v>
      </c>
      <c r="E32" s="4">
        <v>0</v>
      </c>
      <c r="F32" s="4">
        <v>0</v>
      </c>
      <c r="G32" s="4">
        <v>25057.100000000002</v>
      </c>
      <c r="H32" s="4">
        <v>0</v>
      </c>
      <c r="I32" s="4">
        <v>25132.100000000002</v>
      </c>
      <c r="K32" s="4">
        <v>0</v>
      </c>
      <c r="L32" s="4">
        <v>0</v>
      </c>
      <c r="M32" s="4">
        <v>0</v>
      </c>
      <c r="O32" s="4">
        <v>25132.100000000002</v>
      </c>
      <c r="Q32" s="53">
        <v>-18000</v>
      </c>
      <c r="R32" s="53">
        <v>0</v>
      </c>
      <c r="S32" s="4">
        <f t="shared" si="0"/>
        <v>18000</v>
      </c>
      <c r="T32" s="53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53">
        <v>0</v>
      </c>
      <c r="CK32" s="4">
        <v>0</v>
      </c>
      <c r="CL32" s="4">
        <v>0</v>
      </c>
      <c r="CM32" s="4">
        <v>10618.43</v>
      </c>
      <c r="CN32" s="4">
        <v>0</v>
      </c>
      <c r="CO32" s="4">
        <v>10618.43</v>
      </c>
      <c r="CQ32" s="4">
        <v>0</v>
      </c>
      <c r="CR32" s="4">
        <v>0</v>
      </c>
      <c r="CS32" s="4">
        <v>0</v>
      </c>
      <c r="CU32" s="4">
        <v>10618.43</v>
      </c>
      <c r="CV32" s="4">
        <f t="shared" si="1"/>
        <v>7381.57</v>
      </c>
      <c r="CW32" s="37">
        <f t="shared" si="2"/>
        <v>0.58991277777777784</v>
      </c>
      <c r="CX32" s="37"/>
    </row>
    <row r="33" spans="1:102" s="4" customFormat="1" outlineLevel="1" x14ac:dyDescent="0.2">
      <c r="A33" s="4" t="s">
        <v>176</v>
      </c>
      <c r="B33" s="11" t="s">
        <v>177</v>
      </c>
      <c r="C33" s="4" t="s">
        <v>178</v>
      </c>
      <c r="D33" s="4">
        <v>36007.94</v>
      </c>
      <c r="E33" s="4">
        <v>366.75</v>
      </c>
      <c r="F33" s="4">
        <v>0</v>
      </c>
      <c r="G33" s="4">
        <v>0</v>
      </c>
      <c r="H33" s="4">
        <v>0</v>
      </c>
      <c r="I33" s="4">
        <v>36374.69</v>
      </c>
      <c r="K33" s="4">
        <v>0</v>
      </c>
      <c r="L33" s="4">
        <v>0</v>
      </c>
      <c r="M33" s="4">
        <v>0</v>
      </c>
      <c r="O33" s="4">
        <v>36374.69</v>
      </c>
      <c r="Q33" s="53">
        <v>-43550</v>
      </c>
      <c r="R33" s="53">
        <v>0</v>
      </c>
      <c r="S33" s="4">
        <f t="shared" si="0"/>
        <v>43550</v>
      </c>
      <c r="T33" s="53"/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53">
        <v>0</v>
      </c>
      <c r="CK33" s="4">
        <v>42197.64</v>
      </c>
      <c r="CL33" s="4">
        <v>167.85</v>
      </c>
      <c r="CM33" s="4">
        <v>0</v>
      </c>
      <c r="CN33" s="4">
        <v>0</v>
      </c>
      <c r="CO33" s="4">
        <v>42365.49</v>
      </c>
      <c r="CQ33" s="4">
        <v>0</v>
      </c>
      <c r="CR33" s="4">
        <v>0</v>
      </c>
      <c r="CS33" s="4">
        <v>0</v>
      </c>
      <c r="CU33" s="4">
        <v>42365.49</v>
      </c>
      <c r="CV33" s="4">
        <f t="shared" si="1"/>
        <v>1184.510000000002</v>
      </c>
      <c r="CW33" s="37">
        <f t="shared" si="2"/>
        <v>0.97280114810562568</v>
      </c>
      <c r="CX33" s="37"/>
    </row>
    <row r="34" spans="1:102" s="4" customFormat="1" outlineLevel="1" x14ac:dyDescent="0.2">
      <c r="A34" s="4" t="s">
        <v>179</v>
      </c>
      <c r="B34" s="11" t="s">
        <v>180</v>
      </c>
      <c r="C34" s="4" t="s">
        <v>181</v>
      </c>
      <c r="D34" s="4">
        <v>21385.5</v>
      </c>
      <c r="E34" s="4">
        <v>0</v>
      </c>
      <c r="F34" s="4">
        <v>0</v>
      </c>
      <c r="G34" s="4">
        <v>0</v>
      </c>
      <c r="H34" s="4">
        <v>0</v>
      </c>
      <c r="I34" s="4">
        <v>21385.5</v>
      </c>
      <c r="K34" s="4">
        <v>0</v>
      </c>
      <c r="L34" s="4">
        <v>0</v>
      </c>
      <c r="M34" s="4">
        <v>0</v>
      </c>
      <c r="O34" s="4">
        <v>21385.5</v>
      </c>
      <c r="Q34" s="53">
        <v>-23000</v>
      </c>
      <c r="R34" s="53">
        <v>0</v>
      </c>
      <c r="S34" s="4">
        <f t="shared" si="0"/>
        <v>23000</v>
      </c>
      <c r="T34" s="53"/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53">
        <v>0</v>
      </c>
      <c r="CK34" s="4">
        <v>12326</v>
      </c>
      <c r="CL34" s="4">
        <v>0</v>
      </c>
      <c r="CM34" s="4">
        <v>0</v>
      </c>
      <c r="CN34" s="4">
        <v>0</v>
      </c>
      <c r="CO34" s="4">
        <v>12326</v>
      </c>
      <c r="CQ34" s="4">
        <v>0</v>
      </c>
      <c r="CR34" s="4">
        <v>0</v>
      </c>
      <c r="CS34" s="4">
        <v>0</v>
      </c>
      <c r="CU34" s="4">
        <v>12326</v>
      </c>
      <c r="CV34" s="4">
        <f t="shared" si="1"/>
        <v>10674</v>
      </c>
      <c r="CW34" s="37">
        <f t="shared" si="2"/>
        <v>0.53591304347826085</v>
      </c>
      <c r="CX34" s="37"/>
    </row>
    <row r="35" spans="1:102" s="4" customFormat="1" outlineLevel="1" x14ac:dyDescent="0.2">
      <c r="A35" s="4" t="s">
        <v>182</v>
      </c>
      <c r="B35" s="11" t="s">
        <v>183</v>
      </c>
      <c r="C35" s="4" t="s">
        <v>184</v>
      </c>
      <c r="D35" s="4">
        <v>414.97</v>
      </c>
      <c r="E35" s="4">
        <v>0</v>
      </c>
      <c r="F35" s="4">
        <v>0</v>
      </c>
      <c r="G35" s="4">
        <v>26105.040000000001</v>
      </c>
      <c r="H35" s="4">
        <v>0</v>
      </c>
      <c r="I35" s="4">
        <v>26520.010000000002</v>
      </c>
      <c r="K35" s="4">
        <v>0</v>
      </c>
      <c r="L35" s="4">
        <v>0</v>
      </c>
      <c r="M35" s="4">
        <v>0</v>
      </c>
      <c r="O35" s="4">
        <v>26520.010000000002</v>
      </c>
      <c r="Q35" s="53">
        <v>-5000</v>
      </c>
      <c r="R35" s="53">
        <v>0</v>
      </c>
      <c r="S35" s="4">
        <f t="shared" si="0"/>
        <v>5000</v>
      </c>
      <c r="T35" s="53"/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53">
        <v>0</v>
      </c>
      <c r="CK35" s="4">
        <v>0</v>
      </c>
      <c r="CL35" s="4">
        <v>0</v>
      </c>
      <c r="CM35" s="4">
        <v>1610.22</v>
      </c>
      <c r="CN35" s="4">
        <v>0</v>
      </c>
      <c r="CO35" s="4">
        <v>1610.22</v>
      </c>
      <c r="CQ35" s="4">
        <v>0</v>
      </c>
      <c r="CR35" s="4">
        <v>0</v>
      </c>
      <c r="CS35" s="4">
        <v>0</v>
      </c>
      <c r="CU35" s="4">
        <v>1610.22</v>
      </c>
      <c r="CV35" s="4">
        <f t="shared" si="1"/>
        <v>3389.7799999999997</v>
      </c>
      <c r="CW35" s="37">
        <f t="shared" si="2"/>
        <v>0.322044</v>
      </c>
      <c r="CX35" s="37"/>
    </row>
    <row r="36" spans="1:102" s="4" customFormat="1" outlineLevel="1" x14ac:dyDescent="0.2">
      <c r="A36" s="4" t="s">
        <v>185</v>
      </c>
      <c r="B36" s="11" t="s">
        <v>186</v>
      </c>
      <c r="C36" s="4" t="s">
        <v>187</v>
      </c>
      <c r="D36" s="4">
        <v>0</v>
      </c>
      <c r="E36" s="4">
        <v>0</v>
      </c>
      <c r="F36" s="4">
        <v>0</v>
      </c>
      <c r="G36" s="4">
        <v>26.5</v>
      </c>
      <c r="H36" s="4">
        <v>0</v>
      </c>
      <c r="I36" s="4">
        <v>26.5</v>
      </c>
      <c r="K36" s="4">
        <v>0</v>
      </c>
      <c r="L36" s="4">
        <v>0</v>
      </c>
      <c r="M36" s="4">
        <v>0</v>
      </c>
      <c r="O36" s="4">
        <v>26.5</v>
      </c>
      <c r="Q36" s="53">
        <v>-600</v>
      </c>
      <c r="R36" s="53">
        <v>0</v>
      </c>
      <c r="S36" s="4">
        <f t="shared" si="0"/>
        <v>600</v>
      </c>
      <c r="T36" s="53"/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53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Q36" s="4">
        <v>0</v>
      </c>
      <c r="CR36" s="4">
        <v>0</v>
      </c>
      <c r="CS36" s="4">
        <v>0</v>
      </c>
      <c r="CU36" s="4">
        <v>0</v>
      </c>
      <c r="CV36" s="4">
        <f t="shared" si="1"/>
        <v>600</v>
      </c>
      <c r="CW36" s="37">
        <f t="shared" si="2"/>
        <v>0</v>
      </c>
      <c r="CX36" s="37"/>
    </row>
    <row r="37" spans="1:102" s="4" customFormat="1" outlineLevel="1" x14ac:dyDescent="0.2">
      <c r="A37" s="4" t="s">
        <v>188</v>
      </c>
      <c r="B37" s="11" t="s">
        <v>189</v>
      </c>
      <c r="C37" s="4" t="s">
        <v>353</v>
      </c>
      <c r="D37" s="4">
        <v>0</v>
      </c>
      <c r="E37" s="4">
        <v>0</v>
      </c>
      <c r="F37" s="4">
        <v>0</v>
      </c>
      <c r="G37" s="4">
        <v>-278652.75</v>
      </c>
      <c r="H37" s="4">
        <v>0</v>
      </c>
      <c r="I37" s="4">
        <v>-278652.75</v>
      </c>
      <c r="K37" s="4">
        <v>-181948.64</v>
      </c>
      <c r="L37" s="4">
        <v>0</v>
      </c>
      <c r="M37" s="4">
        <v>-181948.64</v>
      </c>
      <c r="O37" s="4">
        <v>-446928.85</v>
      </c>
      <c r="Q37" s="53">
        <v>0</v>
      </c>
      <c r="R37" s="53">
        <v>0</v>
      </c>
      <c r="S37" s="4">
        <v>-465798.32</v>
      </c>
      <c r="T37" s="53"/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53">
        <v>0</v>
      </c>
      <c r="CK37" s="4">
        <v>0</v>
      </c>
      <c r="CL37" s="4">
        <v>0</v>
      </c>
      <c r="CM37" s="4">
        <v>-219940.79</v>
      </c>
      <c r="CN37" s="4">
        <v>0</v>
      </c>
      <c r="CO37" s="4">
        <v>-219940.79</v>
      </c>
      <c r="CQ37" s="4">
        <v>-128650.41</v>
      </c>
      <c r="CR37" s="4">
        <v>0</v>
      </c>
      <c r="CS37" s="4">
        <v>-128650.41</v>
      </c>
      <c r="CU37" s="4">
        <v>-348591.2</v>
      </c>
      <c r="CV37" s="4">
        <f t="shared" si="1"/>
        <v>-117207.12</v>
      </c>
      <c r="CW37" s="37">
        <f t="shared" si="2"/>
        <v>0.74837367382518682</v>
      </c>
      <c r="CX37" s="37"/>
    </row>
    <row r="38" spans="1:102" s="4" customFormat="1" outlineLevel="1" x14ac:dyDescent="0.2">
      <c r="B38" s="11" t="s">
        <v>189</v>
      </c>
      <c r="C38" s="4" t="s">
        <v>354</v>
      </c>
      <c r="O38" s="4">
        <v>-13672.54</v>
      </c>
      <c r="Q38" s="53"/>
      <c r="R38" s="53"/>
      <c r="S38" s="4">
        <v>0</v>
      </c>
      <c r="T38" s="53"/>
      <c r="CI38" s="53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U38" s="4">
        <v>0</v>
      </c>
      <c r="CV38" s="4">
        <f t="shared" si="1"/>
        <v>0</v>
      </c>
      <c r="CW38" s="37" t="str">
        <f t="shared" si="2"/>
        <v>n/a</v>
      </c>
      <c r="CX38" s="37"/>
    </row>
    <row r="39" spans="1:102" s="4" customFormat="1" x14ac:dyDescent="0.2">
      <c r="A39" s="5" t="s">
        <v>26</v>
      </c>
      <c r="B39" s="11"/>
      <c r="C39" s="2" t="s">
        <v>6</v>
      </c>
      <c r="D39" s="5">
        <v>83414.34</v>
      </c>
      <c r="E39" s="5">
        <v>110330.85</v>
      </c>
      <c r="F39" s="5">
        <v>0</v>
      </c>
      <c r="G39" s="5">
        <v>5999349.2400000002</v>
      </c>
      <c r="H39" s="5">
        <v>500</v>
      </c>
      <c r="I39" s="5">
        <v>6193594.4300000006</v>
      </c>
      <c r="J39" s="7"/>
      <c r="K39" s="5">
        <v>1333561</v>
      </c>
      <c r="L39" s="5">
        <v>461288.22000000003</v>
      </c>
      <c r="M39" s="5">
        <v>1794849.2200000002</v>
      </c>
      <c r="N39" s="7"/>
      <c r="O39" s="5">
        <v>7988443.6499999994</v>
      </c>
      <c r="P39" s="5"/>
      <c r="Q39" s="5">
        <v>-6881291</v>
      </c>
      <c r="R39" s="5">
        <v>0</v>
      </c>
      <c r="S39" s="5">
        <f>-1*(Q39+R39)</f>
        <v>6881291</v>
      </c>
      <c r="T39" s="7"/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7"/>
      <c r="CK39" s="5">
        <v>72437.239999999991</v>
      </c>
      <c r="CL39" s="5">
        <v>130342.65000000001</v>
      </c>
      <c r="CM39" s="5">
        <v>4715918.3599999994</v>
      </c>
      <c r="CN39" s="5">
        <v>300</v>
      </c>
      <c r="CO39" s="5">
        <v>4918998.25</v>
      </c>
      <c r="CP39" s="2"/>
      <c r="CQ39" s="5">
        <v>-28588.979999999996</v>
      </c>
      <c r="CR39" s="5">
        <v>351860.12</v>
      </c>
      <c r="CS39" s="5">
        <v>323271.14</v>
      </c>
      <c r="CU39" s="5">
        <v>5242269.3899999997</v>
      </c>
      <c r="CV39" s="5">
        <f>S39-CU39</f>
        <v>1639021.6100000003</v>
      </c>
      <c r="CW39" s="39">
        <f>IF(S39=0,"n/a",CU39/(S39))</f>
        <v>0.76181480916880273</v>
      </c>
      <c r="CX39" s="36"/>
    </row>
    <row r="40" spans="1:102" s="4" customFormat="1" x14ac:dyDescent="0.2">
      <c r="B40" s="11"/>
      <c r="I40" s="7"/>
      <c r="J40" s="7"/>
      <c r="M40" s="7"/>
      <c r="N40" s="7"/>
      <c r="O40" s="7"/>
      <c r="P40" s="7"/>
      <c r="Q40" s="7"/>
      <c r="R40" s="7"/>
      <c r="S40" s="7"/>
      <c r="T40" s="7"/>
      <c r="CI40" s="7"/>
      <c r="CJ40" s="7"/>
      <c r="CO40" s="7"/>
      <c r="CS40" s="7"/>
      <c r="CW40" s="37"/>
      <c r="CX40" s="37"/>
    </row>
    <row r="41" spans="1:102" s="4" customFormat="1" x14ac:dyDescent="0.2">
      <c r="A41" s="5" t="s">
        <v>2</v>
      </c>
      <c r="B41" s="11"/>
      <c r="C41" s="2" t="s">
        <v>9</v>
      </c>
      <c r="D41" s="5">
        <f t="shared" ref="D41:H41" si="3">D11+D39</f>
        <v>83414.34</v>
      </c>
      <c r="E41" s="5">
        <f t="shared" si="3"/>
        <v>110330.85</v>
      </c>
      <c r="F41" s="5">
        <f t="shared" si="3"/>
        <v>0</v>
      </c>
      <c r="G41" s="5">
        <f t="shared" si="3"/>
        <v>5999349.2400000002</v>
      </c>
      <c r="H41" s="5">
        <f t="shared" si="3"/>
        <v>500</v>
      </c>
      <c r="I41" s="5">
        <f>I11+I39</f>
        <v>8768488.0199999996</v>
      </c>
      <c r="J41" s="7"/>
      <c r="K41" s="5">
        <f t="shared" ref="K41:L41" si="4">K11+K39</f>
        <v>1333561</v>
      </c>
      <c r="L41" s="5">
        <f t="shared" si="4"/>
        <v>461288.22000000003</v>
      </c>
      <c r="M41" s="5">
        <f>M11+M39</f>
        <v>1794849.2200000002</v>
      </c>
      <c r="N41" s="7"/>
      <c r="O41" s="5">
        <f>O11+O39</f>
        <v>10563337.239999998</v>
      </c>
      <c r="P41" s="5"/>
      <c r="Q41" s="5"/>
      <c r="R41" s="5"/>
      <c r="S41" s="5">
        <f>S11+S39</f>
        <v>6881291</v>
      </c>
      <c r="T41" s="7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7"/>
      <c r="CK41" s="5">
        <f t="shared" ref="CK41:CN41" si="5">CK11+CK39</f>
        <v>139146</v>
      </c>
      <c r="CL41" s="5">
        <f t="shared" si="5"/>
        <v>213882.49</v>
      </c>
      <c r="CM41" s="5">
        <f t="shared" si="5"/>
        <v>6429256.3199999994</v>
      </c>
      <c r="CN41" s="5">
        <f t="shared" si="5"/>
        <v>300</v>
      </c>
      <c r="CO41" s="5">
        <f>CO11+CO39</f>
        <v>6782584.8100000005</v>
      </c>
      <c r="CP41" s="2"/>
      <c r="CQ41" s="5">
        <f t="shared" ref="CQ41:CR41" si="6">CQ11+CQ39</f>
        <v>-28588.979999999996</v>
      </c>
      <c r="CR41" s="5">
        <f t="shared" si="6"/>
        <v>1133677.22</v>
      </c>
      <c r="CS41" s="5">
        <f>CS11+CS39</f>
        <v>1105088.24</v>
      </c>
      <c r="CU41" s="5">
        <f>CU11+CU39</f>
        <v>7887673.0499999998</v>
      </c>
      <c r="CV41" s="5">
        <f>CV11+CV39</f>
        <v>1639021.6100000003</v>
      </c>
      <c r="CW41" s="39">
        <f>IF(S41=0,"n/a",CU41/(S41))</f>
        <v>1.1462490178078504</v>
      </c>
      <c r="CX41" s="36"/>
    </row>
    <row r="42" spans="1:102" s="4" customFormat="1" x14ac:dyDescent="0.2">
      <c r="B42" s="11"/>
      <c r="I42" s="6"/>
      <c r="J42" s="7"/>
      <c r="M42" s="6"/>
      <c r="N42" s="7"/>
      <c r="O42" s="7"/>
      <c r="P42" s="7"/>
      <c r="Q42" s="7"/>
      <c r="R42" s="7"/>
      <c r="S42" s="7"/>
      <c r="T42" s="7"/>
      <c r="CI42" s="7"/>
      <c r="CJ42" s="7"/>
      <c r="CO42" s="6"/>
      <c r="CS42" s="6"/>
      <c r="CW42" s="37"/>
      <c r="CX42" s="37"/>
    </row>
    <row r="43" spans="1:102" s="4" customFormat="1" hidden="1" outlineLevel="1" x14ac:dyDescent="0.2">
      <c r="A43" s="4" t="s">
        <v>59</v>
      </c>
      <c r="B43" s="11" t="s">
        <v>190</v>
      </c>
      <c r="C43" s="4" t="s">
        <v>191</v>
      </c>
      <c r="D43" s="4">
        <v>0</v>
      </c>
      <c r="E43" s="4">
        <v>0</v>
      </c>
      <c r="F43" s="4">
        <v>0</v>
      </c>
      <c r="G43" s="4">
        <v>88666.32</v>
      </c>
      <c r="H43" s="4">
        <v>0</v>
      </c>
      <c r="I43" s="4">
        <v>88666.32</v>
      </c>
      <c r="K43" s="4">
        <v>0</v>
      </c>
      <c r="L43" s="4">
        <v>0</v>
      </c>
      <c r="M43" s="4">
        <v>0</v>
      </c>
      <c r="O43" s="4">
        <v>0</v>
      </c>
      <c r="Q43" s="53">
        <v>0</v>
      </c>
      <c r="R43" s="53">
        <v>0</v>
      </c>
      <c r="T43" s="53"/>
      <c r="U43" s="4">
        <v>111677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53">
        <v>0</v>
      </c>
      <c r="CK43" s="4">
        <v>0</v>
      </c>
      <c r="CL43" s="4">
        <v>0</v>
      </c>
      <c r="CM43" s="4">
        <v>72464.73</v>
      </c>
      <c r="CN43" s="4">
        <v>0</v>
      </c>
      <c r="CO43" s="4">
        <v>0</v>
      </c>
      <c r="CQ43" s="4">
        <v>0</v>
      </c>
      <c r="CR43" s="4">
        <v>0</v>
      </c>
      <c r="CS43" s="4">
        <v>0</v>
      </c>
      <c r="CU43" s="4">
        <v>0</v>
      </c>
      <c r="CV43" s="4">
        <f t="shared" ref="CV43:CV64" si="7">CI43-CU43</f>
        <v>0</v>
      </c>
      <c r="CW43" s="37" t="str">
        <f t="shared" ref="CW43:CW64" si="8">IF(CI43=0,"n/a",CU43/(CI43))</f>
        <v>n/a</v>
      </c>
      <c r="CX43" s="37"/>
    </row>
    <row r="44" spans="1:102" s="4" customFormat="1" hidden="1" outlineLevel="1" x14ac:dyDescent="0.2">
      <c r="A44" s="4" t="s">
        <v>60</v>
      </c>
      <c r="B44" s="11" t="s">
        <v>192</v>
      </c>
      <c r="C44" s="4" t="s">
        <v>193</v>
      </c>
      <c r="D44" s="4">
        <v>0</v>
      </c>
      <c r="E44" s="4">
        <v>0</v>
      </c>
      <c r="F44" s="4">
        <v>0</v>
      </c>
      <c r="G44" s="4">
        <v>148310.32</v>
      </c>
      <c r="H44" s="4">
        <v>0</v>
      </c>
      <c r="I44" s="4">
        <v>148310.32</v>
      </c>
      <c r="K44" s="4">
        <v>0</v>
      </c>
      <c r="L44" s="4">
        <v>0</v>
      </c>
      <c r="M44" s="4">
        <v>0</v>
      </c>
      <c r="O44" s="4">
        <v>0</v>
      </c>
      <c r="Q44" s="53">
        <v>0</v>
      </c>
      <c r="R44" s="53">
        <v>0</v>
      </c>
      <c r="T44" s="53"/>
      <c r="U44" s="4">
        <v>0</v>
      </c>
      <c r="V44" s="4">
        <v>157323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53">
        <v>0</v>
      </c>
      <c r="CK44" s="4">
        <v>0</v>
      </c>
      <c r="CL44" s="4">
        <v>0</v>
      </c>
      <c r="CM44" s="4">
        <v>104992.32000000001</v>
      </c>
      <c r="CN44" s="4">
        <v>0</v>
      </c>
      <c r="CO44" s="4">
        <v>0</v>
      </c>
      <c r="CQ44" s="4">
        <v>0</v>
      </c>
      <c r="CR44" s="4">
        <v>0</v>
      </c>
      <c r="CS44" s="4">
        <v>0</v>
      </c>
      <c r="CU44" s="4">
        <v>0</v>
      </c>
      <c r="CV44" s="4">
        <f t="shared" si="7"/>
        <v>0</v>
      </c>
      <c r="CW44" s="37" t="str">
        <f t="shared" si="8"/>
        <v>n/a</v>
      </c>
      <c r="CX44" s="37"/>
    </row>
    <row r="45" spans="1:102" s="4" customFormat="1" outlineLevel="1" x14ac:dyDescent="0.2">
      <c r="B45" s="11" t="s">
        <v>355</v>
      </c>
      <c r="C45" s="4" t="s">
        <v>356</v>
      </c>
      <c r="O45" s="4">
        <v>236976.64000000001</v>
      </c>
      <c r="Q45" s="53"/>
      <c r="R45" s="53"/>
      <c r="T45" s="53"/>
      <c r="CI45" s="53">
        <v>269000</v>
      </c>
      <c r="CK45" s="4">
        <v>0</v>
      </c>
      <c r="CL45" s="4">
        <v>0</v>
      </c>
      <c r="CM45" s="4">
        <v>0</v>
      </c>
      <c r="CN45" s="4">
        <v>0</v>
      </c>
      <c r="CO45" s="4">
        <v>177457.05</v>
      </c>
      <c r="CQ45" s="4">
        <v>0</v>
      </c>
      <c r="CR45" s="4">
        <v>0</v>
      </c>
      <c r="CS45" s="4">
        <v>0</v>
      </c>
      <c r="CU45" s="4">
        <v>177457.05</v>
      </c>
      <c r="CV45" s="4">
        <f t="shared" si="7"/>
        <v>91542.950000000012</v>
      </c>
      <c r="CW45" s="37">
        <f t="shared" si="8"/>
        <v>0.65969163568773226</v>
      </c>
      <c r="CX45" s="37"/>
    </row>
    <row r="46" spans="1:102" s="4" customFormat="1" outlineLevel="1" x14ac:dyDescent="0.2">
      <c r="A46" s="4" t="s">
        <v>61</v>
      </c>
      <c r="B46" s="11" t="s">
        <v>194</v>
      </c>
      <c r="C46" s="4" t="s">
        <v>195</v>
      </c>
      <c r="D46" s="4">
        <v>0</v>
      </c>
      <c r="E46" s="4">
        <v>40840.32</v>
      </c>
      <c r="F46" s="4">
        <v>0</v>
      </c>
      <c r="G46" s="4">
        <v>1870846.24</v>
      </c>
      <c r="H46" s="4">
        <v>0</v>
      </c>
      <c r="I46" s="4">
        <v>1911686.56</v>
      </c>
      <c r="K46" s="4">
        <v>0</v>
      </c>
      <c r="L46" s="4">
        <v>0</v>
      </c>
      <c r="M46" s="4">
        <v>0</v>
      </c>
      <c r="O46" s="4">
        <v>1911686.56</v>
      </c>
      <c r="Q46" s="53">
        <v>0</v>
      </c>
      <c r="R46" s="53">
        <v>0</v>
      </c>
      <c r="T46" s="53"/>
      <c r="U46" s="4">
        <v>0</v>
      </c>
      <c r="V46" s="4">
        <v>0</v>
      </c>
      <c r="W46" s="4">
        <v>1988350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53">
        <v>1988350</v>
      </c>
      <c r="CK46" s="4">
        <v>2499.9900000000002</v>
      </c>
      <c r="CL46" s="4">
        <v>27167.850000000002</v>
      </c>
      <c r="CM46" s="4">
        <v>1274593.31</v>
      </c>
      <c r="CN46" s="4">
        <v>0</v>
      </c>
      <c r="CO46" s="4">
        <v>1304261.1500000001</v>
      </c>
      <c r="CQ46" s="4">
        <v>0</v>
      </c>
      <c r="CR46" s="4">
        <v>0</v>
      </c>
      <c r="CS46" s="4">
        <v>0</v>
      </c>
      <c r="CU46" s="4">
        <v>1304261.1499999999</v>
      </c>
      <c r="CV46" s="4">
        <f t="shared" si="7"/>
        <v>684088.85000000009</v>
      </c>
      <c r="CW46" s="37">
        <f t="shared" si="8"/>
        <v>0.65595149244348327</v>
      </c>
      <c r="CX46" s="37"/>
    </row>
    <row r="47" spans="1:102" s="4" customFormat="1" outlineLevel="1" x14ac:dyDescent="0.2">
      <c r="A47" s="4" t="s">
        <v>62</v>
      </c>
      <c r="B47" s="11" t="s">
        <v>196</v>
      </c>
      <c r="C47" s="4" t="s">
        <v>197</v>
      </c>
      <c r="D47" s="4">
        <v>0</v>
      </c>
      <c r="E47" s="4">
        <v>606.27</v>
      </c>
      <c r="F47" s="4">
        <v>0</v>
      </c>
      <c r="G47" s="4">
        <v>39037.5</v>
      </c>
      <c r="H47" s="4">
        <v>0</v>
      </c>
      <c r="I47" s="4">
        <v>39643.769999999997</v>
      </c>
      <c r="K47" s="4">
        <v>0</v>
      </c>
      <c r="L47" s="4">
        <v>0</v>
      </c>
      <c r="M47" s="4">
        <v>0</v>
      </c>
      <c r="O47" s="4">
        <v>39643.770000000004</v>
      </c>
      <c r="Q47" s="53">
        <v>0</v>
      </c>
      <c r="R47" s="53">
        <v>0</v>
      </c>
      <c r="T47" s="53"/>
      <c r="U47" s="4">
        <v>0</v>
      </c>
      <c r="V47" s="4">
        <v>0</v>
      </c>
      <c r="W47" s="4">
        <v>0</v>
      </c>
      <c r="X47" s="4">
        <v>36500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53">
        <v>36500</v>
      </c>
      <c r="CK47" s="4">
        <v>1850</v>
      </c>
      <c r="CL47" s="4">
        <v>1940.6200000000001</v>
      </c>
      <c r="CM47" s="4">
        <v>29335</v>
      </c>
      <c r="CN47" s="4">
        <v>0</v>
      </c>
      <c r="CO47" s="4">
        <v>33125.620000000003</v>
      </c>
      <c r="CQ47" s="4">
        <v>0</v>
      </c>
      <c r="CR47" s="4">
        <v>0</v>
      </c>
      <c r="CS47" s="4">
        <v>0</v>
      </c>
      <c r="CU47" s="4">
        <v>33125.620000000003</v>
      </c>
      <c r="CV47" s="4">
        <f t="shared" si="7"/>
        <v>3374.3799999999974</v>
      </c>
      <c r="CW47" s="37">
        <f t="shared" si="8"/>
        <v>0.90755123287671235</v>
      </c>
      <c r="CX47" s="37"/>
    </row>
    <row r="48" spans="1:102" s="4" customFormat="1" outlineLevel="1" x14ac:dyDescent="0.2">
      <c r="A48" s="4" t="s">
        <v>63</v>
      </c>
      <c r="B48" s="11" t="s">
        <v>198</v>
      </c>
      <c r="C48" s="4" t="s">
        <v>199</v>
      </c>
      <c r="D48" s="4">
        <v>0</v>
      </c>
      <c r="E48" s="4">
        <v>0</v>
      </c>
      <c r="F48" s="4">
        <v>0</v>
      </c>
      <c r="G48" s="4">
        <v>46571</v>
      </c>
      <c r="H48" s="4">
        <v>0</v>
      </c>
      <c r="I48" s="4">
        <v>46571</v>
      </c>
      <c r="K48" s="4">
        <v>0</v>
      </c>
      <c r="L48" s="4">
        <v>0</v>
      </c>
      <c r="M48" s="4">
        <v>0</v>
      </c>
      <c r="O48" s="4">
        <v>46571</v>
      </c>
      <c r="Q48" s="53">
        <v>0</v>
      </c>
      <c r="R48" s="53">
        <v>0</v>
      </c>
      <c r="T48" s="53"/>
      <c r="U48" s="4">
        <v>0</v>
      </c>
      <c r="V48" s="4">
        <v>0</v>
      </c>
      <c r="W48" s="4">
        <v>0</v>
      </c>
      <c r="X48" s="4">
        <v>0</v>
      </c>
      <c r="Y48" s="4">
        <v>46872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53">
        <v>46872</v>
      </c>
      <c r="CK48" s="4">
        <v>0</v>
      </c>
      <c r="CL48" s="4">
        <v>0</v>
      </c>
      <c r="CM48" s="4">
        <v>31181.25</v>
      </c>
      <c r="CN48" s="4">
        <v>0</v>
      </c>
      <c r="CO48" s="4">
        <v>31181.25</v>
      </c>
      <c r="CQ48" s="4">
        <v>0</v>
      </c>
      <c r="CR48" s="4">
        <v>0</v>
      </c>
      <c r="CS48" s="4">
        <v>0</v>
      </c>
      <c r="CU48" s="4">
        <v>31181.25</v>
      </c>
      <c r="CV48" s="4">
        <f t="shared" si="7"/>
        <v>15690.75</v>
      </c>
      <c r="CW48" s="37">
        <f t="shared" si="8"/>
        <v>0.66524257552483357</v>
      </c>
      <c r="CX48" s="37"/>
    </row>
    <row r="49" spans="1:102" s="4" customFormat="1" outlineLevel="1" x14ac:dyDescent="0.2">
      <c r="A49" s="4" t="s">
        <v>64</v>
      </c>
      <c r="B49" s="11" t="s">
        <v>200</v>
      </c>
      <c r="C49" s="4" t="s">
        <v>201</v>
      </c>
      <c r="D49" s="4">
        <v>0</v>
      </c>
      <c r="E49" s="4">
        <v>0</v>
      </c>
      <c r="F49" s="4">
        <v>0</v>
      </c>
      <c r="G49" s="4">
        <v>48419</v>
      </c>
      <c r="H49" s="4">
        <v>0</v>
      </c>
      <c r="I49" s="4">
        <v>48419</v>
      </c>
      <c r="K49" s="4">
        <v>0</v>
      </c>
      <c r="L49" s="4">
        <v>0</v>
      </c>
      <c r="M49" s="4">
        <v>0</v>
      </c>
      <c r="O49" s="4">
        <v>48419</v>
      </c>
      <c r="Q49" s="53">
        <v>0</v>
      </c>
      <c r="R49" s="53">
        <v>0</v>
      </c>
      <c r="T49" s="53"/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46037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53">
        <v>46037</v>
      </c>
      <c r="CK49" s="4">
        <v>0</v>
      </c>
      <c r="CL49" s="4">
        <v>0</v>
      </c>
      <c r="CM49" s="4">
        <v>31196.33</v>
      </c>
      <c r="CN49" s="4">
        <v>0</v>
      </c>
      <c r="CO49" s="4">
        <v>31196.33</v>
      </c>
      <c r="CQ49" s="4">
        <v>0</v>
      </c>
      <c r="CR49" s="4">
        <v>0</v>
      </c>
      <c r="CS49" s="4">
        <v>0</v>
      </c>
      <c r="CU49" s="4">
        <v>31196.33</v>
      </c>
      <c r="CV49" s="4">
        <f t="shared" si="7"/>
        <v>14840.669999999998</v>
      </c>
      <c r="CW49" s="37">
        <f t="shared" si="8"/>
        <v>0.67763603188739496</v>
      </c>
      <c r="CX49" s="37"/>
    </row>
    <row r="50" spans="1:102" s="4" customFormat="1" outlineLevel="1" x14ac:dyDescent="0.2">
      <c r="A50" s="4" t="s">
        <v>65</v>
      </c>
      <c r="B50" s="11" t="s">
        <v>202</v>
      </c>
      <c r="C50" s="4" t="s">
        <v>203</v>
      </c>
      <c r="D50" s="4">
        <v>0</v>
      </c>
      <c r="E50" s="4">
        <v>0</v>
      </c>
      <c r="F50" s="4">
        <v>0</v>
      </c>
      <c r="G50" s="4">
        <v>75717.75</v>
      </c>
      <c r="H50" s="4">
        <v>0</v>
      </c>
      <c r="I50" s="4">
        <v>75717.75</v>
      </c>
      <c r="K50" s="4">
        <v>0</v>
      </c>
      <c r="L50" s="4">
        <v>0</v>
      </c>
      <c r="M50" s="4">
        <v>0</v>
      </c>
      <c r="O50" s="4">
        <v>75717.75</v>
      </c>
      <c r="Q50" s="53">
        <v>0</v>
      </c>
      <c r="R50" s="53">
        <v>0</v>
      </c>
      <c r="T50" s="53"/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65532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53">
        <v>65532</v>
      </c>
      <c r="CK50" s="4">
        <v>0</v>
      </c>
      <c r="CL50" s="4">
        <v>0</v>
      </c>
      <c r="CM50" s="4">
        <v>44411.85</v>
      </c>
      <c r="CN50" s="4">
        <v>0</v>
      </c>
      <c r="CO50" s="4">
        <v>44411.85</v>
      </c>
      <c r="CQ50" s="4">
        <v>0</v>
      </c>
      <c r="CR50" s="4">
        <v>0</v>
      </c>
      <c r="CS50" s="4">
        <v>0</v>
      </c>
      <c r="CU50" s="4">
        <v>44411.85</v>
      </c>
      <c r="CV50" s="4">
        <f t="shared" si="7"/>
        <v>21120.15</v>
      </c>
      <c r="CW50" s="37">
        <f t="shared" si="8"/>
        <v>0.67771241530855153</v>
      </c>
      <c r="CX50" s="37"/>
    </row>
    <row r="51" spans="1:102" s="4" customFormat="1" outlineLevel="1" x14ac:dyDescent="0.2">
      <c r="A51" s="4" t="s">
        <v>66</v>
      </c>
      <c r="B51" s="11" t="s">
        <v>204</v>
      </c>
      <c r="C51" s="4" t="s">
        <v>205</v>
      </c>
      <c r="D51" s="4">
        <v>0</v>
      </c>
      <c r="E51" s="4">
        <v>0</v>
      </c>
      <c r="F51" s="4">
        <v>0</v>
      </c>
      <c r="G51" s="4">
        <v>36613.71</v>
      </c>
      <c r="H51" s="4">
        <v>0</v>
      </c>
      <c r="I51" s="4">
        <v>36613.71</v>
      </c>
      <c r="K51" s="4">
        <v>0</v>
      </c>
      <c r="L51" s="4">
        <v>0</v>
      </c>
      <c r="M51" s="4">
        <v>0</v>
      </c>
      <c r="O51" s="4">
        <v>36613.71</v>
      </c>
      <c r="Q51" s="53">
        <v>0</v>
      </c>
      <c r="R51" s="53">
        <v>0</v>
      </c>
      <c r="T51" s="53"/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34652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53">
        <v>34652</v>
      </c>
      <c r="CK51" s="4">
        <v>0</v>
      </c>
      <c r="CL51" s="4">
        <v>0</v>
      </c>
      <c r="CM51" s="4">
        <v>22260.22</v>
      </c>
      <c r="CN51" s="4">
        <v>0</v>
      </c>
      <c r="CO51" s="4">
        <v>22260.22</v>
      </c>
      <c r="CQ51" s="4">
        <v>0</v>
      </c>
      <c r="CR51" s="4">
        <v>0</v>
      </c>
      <c r="CS51" s="4">
        <v>0</v>
      </c>
      <c r="CU51" s="4">
        <v>22260.22</v>
      </c>
      <c r="CV51" s="4">
        <f t="shared" si="7"/>
        <v>12391.779999999999</v>
      </c>
      <c r="CW51" s="37">
        <f t="shared" si="8"/>
        <v>0.64239351263996314</v>
      </c>
      <c r="CX51" s="37"/>
    </row>
    <row r="52" spans="1:102" s="4" customFormat="1" outlineLevel="1" x14ac:dyDescent="0.2">
      <c r="A52" s="4" t="s">
        <v>67</v>
      </c>
      <c r="B52" s="11" t="s">
        <v>206</v>
      </c>
      <c r="C52" s="4" t="s">
        <v>207</v>
      </c>
      <c r="D52" s="4">
        <v>0</v>
      </c>
      <c r="E52" s="4">
        <v>0</v>
      </c>
      <c r="F52" s="4">
        <v>0</v>
      </c>
      <c r="G52" s="4">
        <v>28423.77</v>
      </c>
      <c r="H52" s="4">
        <v>0</v>
      </c>
      <c r="I52" s="4">
        <v>28423.77</v>
      </c>
      <c r="K52" s="4">
        <v>0</v>
      </c>
      <c r="L52" s="4">
        <v>0</v>
      </c>
      <c r="M52" s="4">
        <v>0</v>
      </c>
      <c r="O52" s="4">
        <v>28423.77</v>
      </c>
      <c r="Q52" s="53">
        <v>0</v>
      </c>
      <c r="R52" s="53">
        <v>0</v>
      </c>
      <c r="T52" s="53"/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28437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53">
        <v>28437</v>
      </c>
      <c r="CK52" s="4">
        <v>0</v>
      </c>
      <c r="CL52" s="4">
        <v>0</v>
      </c>
      <c r="CM52" s="4">
        <v>18912.5</v>
      </c>
      <c r="CN52" s="4">
        <v>0</v>
      </c>
      <c r="CO52" s="4">
        <v>18912.5</v>
      </c>
      <c r="CQ52" s="4">
        <v>0</v>
      </c>
      <c r="CR52" s="4">
        <v>0</v>
      </c>
      <c r="CS52" s="4">
        <v>0</v>
      </c>
      <c r="CU52" s="4">
        <v>18912.5</v>
      </c>
      <c r="CV52" s="4">
        <f t="shared" si="7"/>
        <v>9524.5</v>
      </c>
      <c r="CW52" s="37">
        <f t="shared" si="8"/>
        <v>0.66506663853430392</v>
      </c>
      <c r="CX52" s="37"/>
    </row>
    <row r="53" spans="1:102" s="4" customFormat="1" outlineLevel="1" x14ac:dyDescent="0.2">
      <c r="A53" s="4" t="s">
        <v>68</v>
      </c>
      <c r="B53" s="11" t="s">
        <v>208</v>
      </c>
      <c r="C53" s="4" t="s">
        <v>209</v>
      </c>
      <c r="D53" s="4">
        <v>0</v>
      </c>
      <c r="E53" s="4">
        <v>0</v>
      </c>
      <c r="F53" s="4">
        <v>0</v>
      </c>
      <c r="G53" s="4">
        <v>27591.96</v>
      </c>
      <c r="H53" s="4">
        <v>0</v>
      </c>
      <c r="I53" s="4">
        <v>27591.96</v>
      </c>
      <c r="K53" s="4">
        <v>0</v>
      </c>
      <c r="L53" s="4">
        <v>0</v>
      </c>
      <c r="M53" s="4">
        <v>0</v>
      </c>
      <c r="O53" s="4">
        <v>27591.96</v>
      </c>
      <c r="Q53" s="53">
        <v>0</v>
      </c>
      <c r="R53" s="53">
        <v>0</v>
      </c>
      <c r="T53" s="53"/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30420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53">
        <v>30420</v>
      </c>
      <c r="CK53" s="4">
        <v>0</v>
      </c>
      <c r="CL53" s="4">
        <v>0</v>
      </c>
      <c r="CM53" s="4">
        <v>17263.98</v>
      </c>
      <c r="CN53" s="4">
        <v>0</v>
      </c>
      <c r="CO53" s="4">
        <v>17263.98</v>
      </c>
      <c r="CQ53" s="4">
        <v>0</v>
      </c>
      <c r="CR53" s="4">
        <v>0</v>
      </c>
      <c r="CS53" s="4">
        <v>0</v>
      </c>
      <c r="CU53" s="4">
        <v>17263.98</v>
      </c>
      <c r="CV53" s="4">
        <f t="shared" si="7"/>
        <v>13156.02</v>
      </c>
      <c r="CW53" s="37">
        <f t="shared" si="8"/>
        <v>0.5675207100591716</v>
      </c>
      <c r="CX53" s="37"/>
    </row>
    <row r="54" spans="1:102" s="4" customFormat="1" outlineLevel="1" x14ac:dyDescent="0.2">
      <c r="A54" s="4" t="s">
        <v>69</v>
      </c>
      <c r="B54" s="11" t="s">
        <v>210</v>
      </c>
      <c r="C54" s="4" t="s">
        <v>211</v>
      </c>
      <c r="D54" s="4">
        <v>0</v>
      </c>
      <c r="E54" s="4">
        <v>0</v>
      </c>
      <c r="F54" s="4">
        <v>0</v>
      </c>
      <c r="G54" s="4">
        <v>54263.32</v>
      </c>
      <c r="H54" s="4">
        <v>0</v>
      </c>
      <c r="I54" s="4">
        <v>54263.32</v>
      </c>
      <c r="K54" s="4">
        <v>0</v>
      </c>
      <c r="L54" s="4">
        <v>0</v>
      </c>
      <c r="M54" s="4">
        <v>0</v>
      </c>
      <c r="O54" s="4">
        <v>54263.32</v>
      </c>
      <c r="Q54" s="53">
        <v>0</v>
      </c>
      <c r="R54" s="53">
        <v>0</v>
      </c>
      <c r="T54" s="53"/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52595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53">
        <v>52595</v>
      </c>
      <c r="CK54" s="4">
        <v>0</v>
      </c>
      <c r="CL54" s="4">
        <v>0</v>
      </c>
      <c r="CM54" s="4">
        <v>35154.15</v>
      </c>
      <c r="CN54" s="4">
        <v>0</v>
      </c>
      <c r="CO54" s="4">
        <v>35154.15</v>
      </c>
      <c r="CQ54" s="4">
        <v>0</v>
      </c>
      <c r="CR54" s="4">
        <v>0</v>
      </c>
      <c r="CS54" s="4">
        <v>0</v>
      </c>
      <c r="CU54" s="4">
        <v>35154.15</v>
      </c>
      <c r="CV54" s="4">
        <f t="shared" si="7"/>
        <v>17440.849999999999</v>
      </c>
      <c r="CW54" s="37">
        <f t="shared" si="8"/>
        <v>0.66839338340146404</v>
      </c>
      <c r="CX54" s="37"/>
    </row>
    <row r="55" spans="1:102" s="4" customFormat="1" outlineLevel="1" x14ac:dyDescent="0.2">
      <c r="A55" s="4" t="s">
        <v>70</v>
      </c>
      <c r="B55" s="11" t="s">
        <v>212</v>
      </c>
      <c r="C55" s="4" t="s">
        <v>213</v>
      </c>
      <c r="D55" s="4">
        <v>0</v>
      </c>
      <c r="E55" s="4">
        <v>0</v>
      </c>
      <c r="F55" s="4">
        <v>0</v>
      </c>
      <c r="G55" s="4">
        <v>55420.07</v>
      </c>
      <c r="H55" s="4">
        <v>0</v>
      </c>
      <c r="I55" s="4">
        <v>55420.07</v>
      </c>
      <c r="K55" s="4">
        <v>0</v>
      </c>
      <c r="L55" s="4">
        <v>0</v>
      </c>
      <c r="M55" s="4">
        <v>0</v>
      </c>
      <c r="O55" s="4">
        <v>55420.07</v>
      </c>
      <c r="Q55" s="53">
        <v>0</v>
      </c>
      <c r="R55" s="53">
        <v>0</v>
      </c>
      <c r="T55" s="53"/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57842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53">
        <v>57842</v>
      </c>
      <c r="CK55" s="4">
        <v>0</v>
      </c>
      <c r="CL55" s="4">
        <v>0</v>
      </c>
      <c r="CM55" s="4">
        <v>35540.39</v>
      </c>
      <c r="CN55" s="4">
        <v>0</v>
      </c>
      <c r="CO55" s="4">
        <v>35540.39</v>
      </c>
      <c r="CQ55" s="4">
        <v>0</v>
      </c>
      <c r="CR55" s="4">
        <v>0</v>
      </c>
      <c r="CS55" s="4">
        <v>0</v>
      </c>
      <c r="CU55" s="4">
        <v>35540.39</v>
      </c>
      <c r="CV55" s="4">
        <f t="shared" si="7"/>
        <v>22301.61</v>
      </c>
      <c r="CW55" s="37">
        <f t="shared" si="8"/>
        <v>0.61443916185470759</v>
      </c>
      <c r="CX55" s="37"/>
    </row>
    <row r="56" spans="1:102" s="4" customFormat="1" outlineLevel="1" x14ac:dyDescent="0.2">
      <c r="A56" s="4" t="s">
        <v>71</v>
      </c>
      <c r="B56" s="11" t="s">
        <v>214</v>
      </c>
      <c r="C56" s="4" t="s">
        <v>215</v>
      </c>
      <c r="D56" s="4">
        <v>0</v>
      </c>
      <c r="E56" s="4">
        <v>0</v>
      </c>
      <c r="F56" s="4">
        <v>0</v>
      </c>
      <c r="G56" s="4">
        <v>134645.20000000001</v>
      </c>
      <c r="H56" s="4">
        <v>0</v>
      </c>
      <c r="I56" s="4">
        <v>134645.20000000001</v>
      </c>
      <c r="K56" s="4">
        <v>0</v>
      </c>
      <c r="L56" s="4">
        <v>0</v>
      </c>
      <c r="M56" s="4">
        <v>0</v>
      </c>
      <c r="O56" s="4">
        <v>134645.20000000001</v>
      </c>
      <c r="Q56" s="53">
        <v>0</v>
      </c>
      <c r="R56" s="53">
        <v>0</v>
      </c>
      <c r="T56" s="53"/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145703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53">
        <v>145703</v>
      </c>
      <c r="CK56" s="4">
        <v>0</v>
      </c>
      <c r="CL56" s="4">
        <v>0</v>
      </c>
      <c r="CM56" s="4">
        <v>97217.45</v>
      </c>
      <c r="CN56" s="4">
        <v>0</v>
      </c>
      <c r="CO56" s="4">
        <v>97217.45</v>
      </c>
      <c r="CQ56" s="4">
        <v>0</v>
      </c>
      <c r="CR56" s="4">
        <v>0</v>
      </c>
      <c r="CS56" s="4">
        <v>0</v>
      </c>
      <c r="CU56" s="4">
        <v>97217.45</v>
      </c>
      <c r="CV56" s="4">
        <f t="shared" si="7"/>
        <v>48485.55</v>
      </c>
      <c r="CW56" s="37">
        <f t="shared" si="8"/>
        <v>0.66723025606885233</v>
      </c>
      <c r="CX56" s="37"/>
    </row>
    <row r="57" spans="1:102" s="4" customFormat="1" outlineLevel="1" x14ac:dyDescent="0.2">
      <c r="A57" s="4" t="s">
        <v>72</v>
      </c>
      <c r="B57" s="11" t="s">
        <v>216</v>
      </c>
      <c r="C57" s="4" t="s">
        <v>217</v>
      </c>
      <c r="D57" s="4">
        <v>0</v>
      </c>
      <c r="E57" s="4">
        <v>24381.040000000001</v>
      </c>
      <c r="F57" s="4">
        <v>0</v>
      </c>
      <c r="G57" s="4">
        <v>348242.41000000003</v>
      </c>
      <c r="H57" s="4">
        <v>0</v>
      </c>
      <c r="I57" s="4">
        <v>372623.45</v>
      </c>
      <c r="K57" s="4">
        <v>0</v>
      </c>
      <c r="L57" s="4">
        <v>0</v>
      </c>
      <c r="M57" s="4">
        <v>0</v>
      </c>
      <c r="O57" s="4">
        <v>372623.45</v>
      </c>
      <c r="Q57" s="53">
        <v>0</v>
      </c>
      <c r="R57" s="53">
        <v>0</v>
      </c>
      <c r="T57" s="53"/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453201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53">
        <v>453201</v>
      </c>
      <c r="CK57" s="4">
        <v>0</v>
      </c>
      <c r="CL57" s="4">
        <v>18050.52</v>
      </c>
      <c r="CM57" s="4">
        <v>263862.77</v>
      </c>
      <c r="CN57" s="4">
        <v>0</v>
      </c>
      <c r="CO57" s="4">
        <v>281913.29000000004</v>
      </c>
      <c r="CQ57" s="4">
        <v>0</v>
      </c>
      <c r="CR57" s="4">
        <v>0</v>
      </c>
      <c r="CS57" s="4">
        <v>0</v>
      </c>
      <c r="CU57" s="4">
        <v>281913.28999999998</v>
      </c>
      <c r="CV57" s="4">
        <f t="shared" si="7"/>
        <v>171287.71000000002</v>
      </c>
      <c r="CW57" s="37">
        <f t="shared" si="8"/>
        <v>0.62204913493129976</v>
      </c>
      <c r="CX57" s="37"/>
    </row>
    <row r="58" spans="1:102" s="4" customFormat="1" hidden="1" outlineLevel="1" x14ac:dyDescent="0.2">
      <c r="A58" s="4" t="s">
        <v>218</v>
      </c>
      <c r="B58" s="11" t="s">
        <v>219</v>
      </c>
      <c r="C58" s="4" t="s">
        <v>220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K58" s="4">
        <v>0</v>
      </c>
      <c r="L58" s="4">
        <v>0</v>
      </c>
      <c r="M58" s="4">
        <v>0</v>
      </c>
      <c r="O58" s="4">
        <v>0</v>
      </c>
      <c r="Q58" s="53">
        <v>0</v>
      </c>
      <c r="R58" s="53">
        <v>0</v>
      </c>
      <c r="T58" s="53"/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53">
        <v>0</v>
      </c>
      <c r="CK58" s="4">
        <v>0</v>
      </c>
      <c r="CL58" s="4">
        <v>0</v>
      </c>
      <c r="CM58" s="4">
        <v>0</v>
      </c>
      <c r="CN58" s="4">
        <v>0</v>
      </c>
      <c r="CO58" s="4">
        <v>0</v>
      </c>
      <c r="CQ58" s="4">
        <v>0</v>
      </c>
      <c r="CR58" s="4">
        <v>0</v>
      </c>
      <c r="CS58" s="4">
        <v>0</v>
      </c>
      <c r="CU58" s="4">
        <v>0</v>
      </c>
      <c r="CV58" s="4">
        <f t="shared" si="7"/>
        <v>0</v>
      </c>
      <c r="CW58" s="37" t="str">
        <f t="shared" si="8"/>
        <v>n/a</v>
      </c>
      <c r="CX58" s="37"/>
    </row>
    <row r="59" spans="1:102" s="4" customFormat="1" outlineLevel="1" x14ac:dyDescent="0.2">
      <c r="A59" s="4" t="s">
        <v>73</v>
      </c>
      <c r="B59" s="11" t="s">
        <v>221</v>
      </c>
      <c r="C59" s="4" t="s">
        <v>222</v>
      </c>
      <c r="D59" s="4">
        <v>0</v>
      </c>
      <c r="E59" s="4">
        <v>0</v>
      </c>
      <c r="F59" s="4">
        <v>0</v>
      </c>
      <c r="G59" s="4">
        <v>23936</v>
      </c>
      <c r="H59" s="4">
        <v>0</v>
      </c>
      <c r="I59" s="4">
        <v>23936</v>
      </c>
      <c r="K59" s="4">
        <v>0</v>
      </c>
      <c r="L59" s="4">
        <v>0</v>
      </c>
      <c r="M59" s="4">
        <v>0</v>
      </c>
      <c r="O59" s="4">
        <v>23936</v>
      </c>
      <c r="Q59" s="53">
        <v>0</v>
      </c>
      <c r="R59" s="53">
        <v>0</v>
      </c>
      <c r="T59" s="53"/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22008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53">
        <v>22008</v>
      </c>
      <c r="CK59" s="4">
        <v>0</v>
      </c>
      <c r="CL59" s="4">
        <v>0</v>
      </c>
      <c r="CM59" s="4">
        <v>14752.57</v>
      </c>
      <c r="CN59" s="4">
        <v>0</v>
      </c>
      <c r="CO59" s="4">
        <v>14752.57</v>
      </c>
      <c r="CQ59" s="4">
        <v>0</v>
      </c>
      <c r="CR59" s="4">
        <v>0</v>
      </c>
      <c r="CS59" s="4">
        <v>0</v>
      </c>
      <c r="CU59" s="4">
        <v>14752.57</v>
      </c>
      <c r="CV59" s="4">
        <f t="shared" si="7"/>
        <v>7255.43</v>
      </c>
      <c r="CW59" s="37">
        <f t="shared" si="8"/>
        <v>0.67032760814249359</v>
      </c>
      <c r="CX59" s="37"/>
    </row>
    <row r="60" spans="1:102" s="4" customFormat="1" outlineLevel="1" x14ac:dyDescent="0.2">
      <c r="A60" s="4" t="s">
        <v>74</v>
      </c>
      <c r="B60" s="11" t="s">
        <v>223</v>
      </c>
      <c r="C60" s="4" t="s">
        <v>224</v>
      </c>
      <c r="D60" s="4">
        <v>0</v>
      </c>
      <c r="E60" s="4">
        <v>0</v>
      </c>
      <c r="F60" s="4">
        <v>0</v>
      </c>
      <c r="G60" s="4">
        <v>128670.3</v>
      </c>
      <c r="H60" s="4">
        <v>0</v>
      </c>
      <c r="I60" s="4">
        <v>128670.3</v>
      </c>
      <c r="K60" s="4">
        <v>0</v>
      </c>
      <c r="L60" s="4">
        <v>0</v>
      </c>
      <c r="M60" s="4">
        <v>0</v>
      </c>
      <c r="O60" s="4">
        <v>128670.3</v>
      </c>
      <c r="Q60" s="53">
        <v>0</v>
      </c>
      <c r="R60" s="53">
        <v>0</v>
      </c>
      <c r="T60" s="53"/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128876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53">
        <v>128876</v>
      </c>
      <c r="CK60" s="4">
        <v>0</v>
      </c>
      <c r="CL60" s="4">
        <v>0</v>
      </c>
      <c r="CM60" s="4">
        <v>84053.900000000009</v>
      </c>
      <c r="CN60" s="4">
        <v>0</v>
      </c>
      <c r="CO60" s="4">
        <v>84053.900000000009</v>
      </c>
      <c r="CQ60" s="4">
        <v>0</v>
      </c>
      <c r="CR60" s="4">
        <v>0</v>
      </c>
      <c r="CS60" s="4">
        <v>0</v>
      </c>
      <c r="CU60" s="4">
        <v>84053.900000000009</v>
      </c>
      <c r="CV60" s="4">
        <f t="shared" si="7"/>
        <v>44822.099999999991</v>
      </c>
      <c r="CW60" s="37">
        <f t="shared" si="8"/>
        <v>0.65220754834104111</v>
      </c>
      <c r="CX60" s="37"/>
    </row>
    <row r="61" spans="1:102" s="4" customFormat="1" outlineLevel="1" x14ac:dyDescent="0.2">
      <c r="A61" s="4" t="s">
        <v>75</v>
      </c>
      <c r="B61" s="11" t="s">
        <v>225</v>
      </c>
      <c r="C61" s="4" t="s">
        <v>226</v>
      </c>
      <c r="D61" s="4">
        <v>0</v>
      </c>
      <c r="E61" s="4">
        <v>403.25</v>
      </c>
      <c r="F61" s="4">
        <v>0</v>
      </c>
      <c r="G61" s="4">
        <v>15725.15</v>
      </c>
      <c r="H61" s="4">
        <v>0</v>
      </c>
      <c r="I61" s="4">
        <v>16128.4</v>
      </c>
      <c r="K61" s="4">
        <v>0</v>
      </c>
      <c r="L61" s="4">
        <v>0</v>
      </c>
      <c r="M61" s="4">
        <v>0</v>
      </c>
      <c r="O61" s="4">
        <v>16128.4</v>
      </c>
      <c r="Q61" s="53">
        <v>0</v>
      </c>
      <c r="R61" s="53">
        <v>0</v>
      </c>
      <c r="T61" s="53"/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22000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53">
        <v>22000</v>
      </c>
      <c r="CK61" s="4">
        <v>0</v>
      </c>
      <c r="CL61" s="4">
        <v>0</v>
      </c>
      <c r="CM61" s="4">
        <v>1788</v>
      </c>
      <c r="CN61" s="4">
        <v>0</v>
      </c>
      <c r="CO61" s="4">
        <v>1788</v>
      </c>
      <c r="CQ61" s="4">
        <v>0</v>
      </c>
      <c r="CR61" s="4">
        <v>0</v>
      </c>
      <c r="CS61" s="4">
        <v>0</v>
      </c>
      <c r="CU61" s="4">
        <v>1788</v>
      </c>
      <c r="CV61" s="4">
        <f t="shared" si="7"/>
        <v>20212</v>
      </c>
      <c r="CW61" s="37">
        <f t="shared" si="8"/>
        <v>8.1272727272727274E-2</v>
      </c>
      <c r="CX61" s="37"/>
    </row>
    <row r="62" spans="1:102" s="4" customFormat="1" outlineLevel="1" x14ac:dyDescent="0.2">
      <c r="A62" s="4" t="s">
        <v>76</v>
      </c>
      <c r="B62" s="11" t="s">
        <v>227</v>
      </c>
      <c r="C62" s="4" t="s">
        <v>228</v>
      </c>
      <c r="D62" s="4">
        <v>6882</v>
      </c>
      <c r="E62" s="4">
        <v>500</v>
      </c>
      <c r="F62" s="4">
        <v>0</v>
      </c>
      <c r="G62" s="4">
        <v>3453.28</v>
      </c>
      <c r="H62" s="4">
        <v>0</v>
      </c>
      <c r="I62" s="4">
        <v>10835.28</v>
      </c>
      <c r="K62" s="4">
        <v>0</v>
      </c>
      <c r="L62" s="4">
        <v>0</v>
      </c>
      <c r="M62" s="4">
        <v>0</v>
      </c>
      <c r="O62" s="4">
        <v>10835.28</v>
      </c>
      <c r="Q62" s="53">
        <v>0</v>
      </c>
      <c r="R62" s="53">
        <v>0</v>
      </c>
      <c r="T62" s="53"/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15000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>
        <v>0</v>
      </c>
      <c r="CF62" s="4">
        <v>0</v>
      </c>
      <c r="CG62" s="4">
        <v>0</v>
      </c>
      <c r="CH62" s="4">
        <v>0</v>
      </c>
      <c r="CI62" s="53">
        <v>15000</v>
      </c>
      <c r="CK62" s="4">
        <v>2416.2400000000002</v>
      </c>
      <c r="CL62" s="4">
        <v>0</v>
      </c>
      <c r="CM62" s="4">
        <v>0</v>
      </c>
      <c r="CN62" s="4">
        <v>0</v>
      </c>
      <c r="CO62" s="4">
        <v>2416.2400000000002</v>
      </c>
      <c r="CQ62" s="4">
        <v>0</v>
      </c>
      <c r="CR62" s="4">
        <v>0</v>
      </c>
      <c r="CS62" s="4">
        <v>0</v>
      </c>
      <c r="CU62" s="4">
        <v>2416.2400000000002</v>
      </c>
      <c r="CV62" s="4">
        <f t="shared" si="7"/>
        <v>12583.76</v>
      </c>
      <c r="CW62" s="37">
        <f t="shared" si="8"/>
        <v>0.16108266666666668</v>
      </c>
      <c r="CX62" s="37"/>
    </row>
    <row r="63" spans="1:102" s="4" customFormat="1" outlineLevel="1" x14ac:dyDescent="0.2">
      <c r="A63" s="4" t="s">
        <v>77</v>
      </c>
      <c r="B63" s="11" t="s">
        <v>229</v>
      </c>
      <c r="C63" s="4" t="s">
        <v>230</v>
      </c>
      <c r="D63" s="4">
        <v>1000</v>
      </c>
      <c r="E63" s="4">
        <v>0</v>
      </c>
      <c r="F63" s="4">
        <v>0</v>
      </c>
      <c r="G63" s="4">
        <v>273.68</v>
      </c>
      <c r="H63" s="4">
        <v>0</v>
      </c>
      <c r="I63" s="4">
        <v>1273.68</v>
      </c>
      <c r="K63" s="4">
        <v>0</v>
      </c>
      <c r="L63" s="4">
        <v>0</v>
      </c>
      <c r="M63" s="4">
        <v>0</v>
      </c>
      <c r="O63" s="4">
        <v>1273.68</v>
      </c>
      <c r="Q63" s="53">
        <v>0</v>
      </c>
      <c r="R63" s="53">
        <v>0</v>
      </c>
      <c r="T63" s="53"/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1750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>
        <v>0</v>
      </c>
      <c r="CF63" s="4">
        <v>0</v>
      </c>
      <c r="CG63" s="4">
        <v>0</v>
      </c>
      <c r="CH63" s="4">
        <v>0</v>
      </c>
      <c r="CI63" s="53">
        <v>1750</v>
      </c>
      <c r="CK63" s="4">
        <v>150</v>
      </c>
      <c r="CL63" s="4">
        <v>0</v>
      </c>
      <c r="CM63" s="4">
        <v>0</v>
      </c>
      <c r="CN63" s="4">
        <v>0</v>
      </c>
      <c r="CO63" s="4">
        <v>150</v>
      </c>
      <c r="CQ63" s="4">
        <v>0</v>
      </c>
      <c r="CR63" s="4">
        <v>0</v>
      </c>
      <c r="CS63" s="4">
        <v>0</v>
      </c>
      <c r="CU63" s="4">
        <v>150</v>
      </c>
      <c r="CV63" s="4">
        <f t="shared" si="7"/>
        <v>1600</v>
      </c>
      <c r="CW63" s="37">
        <f t="shared" si="8"/>
        <v>8.5714285714285715E-2</v>
      </c>
      <c r="CX63" s="37"/>
    </row>
    <row r="64" spans="1:102" s="4" customFormat="1" outlineLevel="1" x14ac:dyDescent="0.2">
      <c r="A64" s="4" t="s">
        <v>78</v>
      </c>
      <c r="B64" s="11" t="s">
        <v>231</v>
      </c>
      <c r="C64" s="4" t="s">
        <v>232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K64" s="4">
        <v>0</v>
      </c>
      <c r="L64" s="4">
        <v>0</v>
      </c>
      <c r="M64" s="4">
        <v>0</v>
      </c>
      <c r="O64" s="4">
        <v>0</v>
      </c>
      <c r="Q64" s="53">
        <v>0</v>
      </c>
      <c r="R64" s="53">
        <v>0</v>
      </c>
      <c r="T64" s="53"/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1750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4">
        <v>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0</v>
      </c>
      <c r="BX64" s="4">
        <v>0</v>
      </c>
      <c r="BY64" s="4">
        <v>0</v>
      </c>
      <c r="BZ64" s="4">
        <v>0</v>
      </c>
      <c r="CA64" s="4">
        <v>0</v>
      </c>
      <c r="CB64" s="4">
        <v>0</v>
      </c>
      <c r="CC64" s="4">
        <v>0</v>
      </c>
      <c r="CD64" s="4">
        <v>0</v>
      </c>
      <c r="CE64" s="4">
        <v>0</v>
      </c>
      <c r="CF64" s="4">
        <v>0</v>
      </c>
      <c r="CG64" s="4">
        <v>0</v>
      </c>
      <c r="CH64" s="4">
        <v>0</v>
      </c>
      <c r="CI64" s="53">
        <v>1750</v>
      </c>
      <c r="CK64" s="4">
        <v>0</v>
      </c>
      <c r="CL64" s="4">
        <v>0</v>
      </c>
      <c r="CM64" s="4">
        <v>0</v>
      </c>
      <c r="CN64" s="4">
        <v>0</v>
      </c>
      <c r="CO64" s="4">
        <v>0</v>
      </c>
      <c r="CQ64" s="4">
        <v>0</v>
      </c>
      <c r="CR64" s="4">
        <v>0</v>
      </c>
      <c r="CS64" s="4">
        <v>0</v>
      </c>
      <c r="CU64" s="4">
        <v>0</v>
      </c>
      <c r="CV64" s="4">
        <f t="shared" si="7"/>
        <v>1750</v>
      </c>
      <c r="CW64" s="37">
        <f t="shared" si="8"/>
        <v>0</v>
      </c>
      <c r="CX64" s="37"/>
    </row>
    <row r="65" spans="1:102" s="4" customFormat="1" x14ac:dyDescent="0.2">
      <c r="A65" s="6" t="s">
        <v>19</v>
      </c>
      <c r="B65" s="11"/>
      <c r="C65" s="2" t="s">
        <v>12</v>
      </c>
      <c r="D65" s="6">
        <v>7882</v>
      </c>
      <c r="E65" s="6">
        <v>66730.880000000005</v>
      </c>
      <c r="F65" s="6">
        <v>0</v>
      </c>
      <c r="G65" s="6">
        <v>3174826.9799999995</v>
      </c>
      <c r="H65" s="6">
        <v>0</v>
      </c>
      <c r="I65" s="6">
        <v>3249439.8599999994</v>
      </c>
      <c r="J65" s="7"/>
      <c r="K65" s="6">
        <v>0</v>
      </c>
      <c r="L65" s="6">
        <v>0</v>
      </c>
      <c r="M65" s="6">
        <v>0</v>
      </c>
      <c r="N65" s="7"/>
      <c r="O65" s="6">
        <v>3249439.86</v>
      </c>
      <c r="P65" s="6"/>
      <c r="Q65" s="6">
        <v>0</v>
      </c>
      <c r="R65" s="6">
        <v>0</v>
      </c>
      <c r="S65" s="6"/>
      <c r="T65" s="7"/>
      <c r="U65" s="6">
        <v>111677</v>
      </c>
      <c r="V65" s="6">
        <v>157323</v>
      </c>
      <c r="W65" s="6">
        <v>1988350</v>
      </c>
      <c r="X65" s="6">
        <v>36500</v>
      </c>
      <c r="Y65" s="6">
        <v>46872</v>
      </c>
      <c r="Z65" s="6">
        <v>46037</v>
      </c>
      <c r="AA65" s="6">
        <v>65532</v>
      </c>
      <c r="AB65" s="6">
        <v>34652</v>
      </c>
      <c r="AC65" s="6">
        <v>28437</v>
      </c>
      <c r="AD65" s="6">
        <v>30420</v>
      </c>
      <c r="AE65" s="6">
        <v>52595</v>
      </c>
      <c r="AF65" s="6">
        <v>57842</v>
      </c>
      <c r="AG65" s="6">
        <v>145703</v>
      </c>
      <c r="AH65" s="6">
        <v>453201</v>
      </c>
      <c r="AI65" s="6">
        <v>22008</v>
      </c>
      <c r="AJ65" s="6">
        <v>128876</v>
      </c>
      <c r="AK65" s="6">
        <v>22000</v>
      </c>
      <c r="AL65" s="6">
        <v>15000</v>
      </c>
      <c r="AM65" s="6">
        <v>1750</v>
      </c>
      <c r="AN65" s="6">
        <v>1750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3446525</v>
      </c>
      <c r="CJ65" s="7"/>
      <c r="CK65" s="6">
        <v>6916.23</v>
      </c>
      <c r="CL65" s="6">
        <v>47158.990000000005</v>
      </c>
      <c r="CM65" s="6">
        <v>2178980.7200000002</v>
      </c>
      <c r="CN65" s="6">
        <v>0</v>
      </c>
      <c r="CO65" s="6">
        <v>2233055.9399999995</v>
      </c>
      <c r="CP65" s="2"/>
      <c r="CQ65" s="6">
        <v>0</v>
      </c>
      <c r="CR65" s="6">
        <v>0</v>
      </c>
      <c r="CS65" s="6">
        <v>0</v>
      </c>
      <c r="CU65" s="6">
        <v>2233055.94</v>
      </c>
      <c r="CV65" s="6">
        <f>CI65-CU65</f>
        <v>1213469.06</v>
      </c>
      <c r="CW65" s="38">
        <f>IF(CI65=0,"n/a",CU65/(CI65))</f>
        <v>0.64791520154358373</v>
      </c>
      <c r="CX65" s="36"/>
    </row>
    <row r="66" spans="1:102" s="4" customFormat="1" x14ac:dyDescent="0.2">
      <c r="B66" s="11"/>
      <c r="I66" s="7"/>
      <c r="J66" s="7"/>
      <c r="M66" s="7"/>
      <c r="N66" s="7"/>
      <c r="O66" s="7"/>
      <c r="P66" s="7"/>
      <c r="Q66" s="7"/>
      <c r="R66" s="7"/>
      <c r="S66" s="7"/>
      <c r="T66" s="7"/>
      <c r="CI66" s="7"/>
      <c r="CJ66" s="7"/>
      <c r="CO66" s="7"/>
      <c r="CS66" s="7"/>
      <c r="CW66" s="37"/>
      <c r="CX66" s="37"/>
    </row>
    <row r="67" spans="1:102" s="4" customFormat="1" outlineLevel="1" x14ac:dyDescent="0.2">
      <c r="A67" s="4" t="s">
        <v>79</v>
      </c>
      <c r="B67" s="11" t="s">
        <v>233</v>
      </c>
      <c r="C67" s="4" t="s">
        <v>234</v>
      </c>
      <c r="D67" s="4">
        <v>1911.16</v>
      </c>
      <c r="E67" s="4">
        <v>15733.68</v>
      </c>
      <c r="F67" s="4">
        <v>0</v>
      </c>
      <c r="G67" s="4">
        <v>741833.70000000007</v>
      </c>
      <c r="H67" s="4">
        <v>0</v>
      </c>
      <c r="I67" s="4">
        <v>759478.54</v>
      </c>
      <c r="K67" s="4">
        <v>0</v>
      </c>
      <c r="L67" s="4">
        <v>0</v>
      </c>
      <c r="M67" s="4">
        <v>0</v>
      </c>
      <c r="O67" s="4">
        <v>759478.54</v>
      </c>
      <c r="Q67" s="53">
        <v>0</v>
      </c>
      <c r="R67" s="53">
        <v>0</v>
      </c>
      <c r="T67" s="53"/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879436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0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0</v>
      </c>
      <c r="BX67" s="4">
        <v>0</v>
      </c>
      <c r="BY67" s="4">
        <v>0</v>
      </c>
      <c r="BZ67" s="4">
        <v>0</v>
      </c>
      <c r="CA67" s="4">
        <v>0</v>
      </c>
      <c r="CB67" s="4">
        <v>0</v>
      </c>
      <c r="CC67" s="4">
        <v>0</v>
      </c>
      <c r="CD67" s="4">
        <v>0</v>
      </c>
      <c r="CE67" s="4">
        <v>0</v>
      </c>
      <c r="CF67" s="4">
        <v>0</v>
      </c>
      <c r="CG67" s="4">
        <v>0</v>
      </c>
      <c r="CH67" s="4">
        <v>0</v>
      </c>
      <c r="CI67" s="53">
        <v>879436</v>
      </c>
      <c r="CK67" s="4">
        <v>1728.52</v>
      </c>
      <c r="CL67" s="4">
        <v>11250.25</v>
      </c>
      <c r="CM67" s="4">
        <v>545861.27</v>
      </c>
      <c r="CN67" s="4">
        <v>0</v>
      </c>
      <c r="CO67" s="4">
        <v>558840.04</v>
      </c>
      <c r="CQ67" s="4">
        <v>0</v>
      </c>
      <c r="CR67" s="4">
        <v>0</v>
      </c>
      <c r="CS67" s="4">
        <v>0</v>
      </c>
      <c r="CU67" s="4">
        <v>558840.04</v>
      </c>
      <c r="CV67" s="4">
        <f>CI67-CU67</f>
        <v>320595.95999999996</v>
      </c>
      <c r="CW67" s="37">
        <f>IF(CI67=0,"n/a",CU67/(CI67))</f>
        <v>0.63545276745550561</v>
      </c>
      <c r="CX67" s="37"/>
    </row>
    <row r="68" spans="1:102" s="4" customFormat="1" x14ac:dyDescent="0.2">
      <c r="A68" s="6" t="s">
        <v>23</v>
      </c>
      <c r="B68" s="11"/>
      <c r="C68" s="2" t="s">
        <v>21</v>
      </c>
      <c r="D68" s="6">
        <v>1911.16</v>
      </c>
      <c r="E68" s="6">
        <v>15733.68</v>
      </c>
      <c r="F68" s="6">
        <v>0</v>
      </c>
      <c r="G68" s="6">
        <v>741833.70000000007</v>
      </c>
      <c r="H68" s="6">
        <v>0</v>
      </c>
      <c r="I68" s="6">
        <v>759478.54</v>
      </c>
      <c r="J68" s="7"/>
      <c r="K68" s="6">
        <v>0</v>
      </c>
      <c r="L68" s="6">
        <v>0</v>
      </c>
      <c r="M68" s="6">
        <v>0</v>
      </c>
      <c r="N68" s="7"/>
      <c r="O68" s="6">
        <v>759478.54</v>
      </c>
      <c r="P68" s="6"/>
      <c r="Q68" s="6">
        <v>0</v>
      </c>
      <c r="R68" s="6">
        <v>0</v>
      </c>
      <c r="S68" s="6"/>
      <c r="T68" s="7"/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879436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879436</v>
      </c>
      <c r="CJ68" s="7"/>
      <c r="CK68" s="6">
        <v>1728.52</v>
      </c>
      <c r="CL68" s="6">
        <v>11250.25</v>
      </c>
      <c r="CM68" s="6">
        <v>545861.27</v>
      </c>
      <c r="CN68" s="6">
        <v>0</v>
      </c>
      <c r="CO68" s="6">
        <v>558840.04</v>
      </c>
      <c r="CP68" s="2"/>
      <c r="CQ68" s="6">
        <v>0</v>
      </c>
      <c r="CR68" s="6">
        <v>0</v>
      </c>
      <c r="CS68" s="6">
        <v>0</v>
      </c>
      <c r="CU68" s="6">
        <v>558840.04</v>
      </c>
      <c r="CV68" s="6">
        <f>CI68-CU68</f>
        <v>320595.95999999996</v>
      </c>
      <c r="CW68" s="38">
        <f>IF(CI68=0,"n/a",CU68/(CI68))</f>
        <v>0.63545276745550561</v>
      </c>
      <c r="CX68" s="36"/>
    </row>
    <row r="69" spans="1:102" s="4" customFormat="1" x14ac:dyDescent="0.2">
      <c r="B69" s="11"/>
      <c r="I69" s="7"/>
      <c r="J69" s="7"/>
      <c r="M69" s="7"/>
      <c r="N69" s="7"/>
      <c r="O69" s="7"/>
      <c r="P69" s="7"/>
      <c r="Q69" s="7"/>
      <c r="R69" s="7"/>
      <c r="S69" s="7"/>
      <c r="T69" s="7"/>
      <c r="CI69" s="7"/>
      <c r="CJ69" s="7"/>
      <c r="CO69" s="7"/>
      <c r="CS69" s="7"/>
      <c r="CW69" s="37"/>
      <c r="CX69" s="37"/>
    </row>
    <row r="70" spans="1:102" s="4" customFormat="1" x14ac:dyDescent="0.2">
      <c r="A70" s="5" t="s">
        <v>2</v>
      </c>
      <c r="B70" s="11"/>
      <c r="C70" s="2" t="s">
        <v>22</v>
      </c>
      <c r="D70" s="5">
        <f t="shared" ref="D70:H70" si="9">D65+D68</f>
        <v>9793.16</v>
      </c>
      <c r="E70" s="5">
        <f t="shared" si="9"/>
        <v>82464.56</v>
      </c>
      <c r="F70" s="5">
        <f t="shared" si="9"/>
        <v>0</v>
      </c>
      <c r="G70" s="5">
        <f t="shared" si="9"/>
        <v>3916660.6799999997</v>
      </c>
      <c r="H70" s="5">
        <f t="shared" si="9"/>
        <v>0</v>
      </c>
      <c r="I70" s="5">
        <f>I65+I68</f>
        <v>4008918.3999999994</v>
      </c>
      <c r="J70" s="7"/>
      <c r="K70" s="5">
        <f t="shared" ref="K70:L70" si="10">K65+K68</f>
        <v>0</v>
      </c>
      <c r="L70" s="5">
        <f t="shared" si="10"/>
        <v>0</v>
      </c>
      <c r="M70" s="5">
        <f>M65+M68</f>
        <v>0</v>
      </c>
      <c r="N70" s="7"/>
      <c r="O70" s="5">
        <f>O65+O68</f>
        <v>4008918.4</v>
      </c>
      <c r="P70" s="5"/>
      <c r="Q70" s="5"/>
      <c r="R70" s="5"/>
      <c r="S70" s="5"/>
      <c r="T70" s="7"/>
      <c r="U70" s="5">
        <f t="shared" ref="U70:AZ70" si="11">U65+U68</f>
        <v>111677</v>
      </c>
      <c r="V70" s="5">
        <f t="shared" si="11"/>
        <v>157323</v>
      </c>
      <c r="W70" s="5">
        <f t="shared" si="11"/>
        <v>1988350</v>
      </c>
      <c r="X70" s="5">
        <f t="shared" si="11"/>
        <v>36500</v>
      </c>
      <c r="Y70" s="5">
        <f t="shared" si="11"/>
        <v>46872</v>
      </c>
      <c r="Z70" s="5">
        <f t="shared" si="11"/>
        <v>46037</v>
      </c>
      <c r="AA70" s="5">
        <f t="shared" si="11"/>
        <v>65532</v>
      </c>
      <c r="AB70" s="5">
        <f t="shared" si="11"/>
        <v>34652</v>
      </c>
      <c r="AC70" s="5">
        <f t="shared" si="11"/>
        <v>28437</v>
      </c>
      <c r="AD70" s="5">
        <f t="shared" si="11"/>
        <v>30420</v>
      </c>
      <c r="AE70" s="5">
        <f t="shared" si="11"/>
        <v>52595</v>
      </c>
      <c r="AF70" s="5">
        <f t="shared" si="11"/>
        <v>57842</v>
      </c>
      <c r="AG70" s="5">
        <f t="shared" si="11"/>
        <v>145703</v>
      </c>
      <c r="AH70" s="5">
        <f t="shared" si="11"/>
        <v>453201</v>
      </c>
      <c r="AI70" s="5">
        <f t="shared" si="11"/>
        <v>22008</v>
      </c>
      <c r="AJ70" s="5">
        <f t="shared" si="11"/>
        <v>128876</v>
      </c>
      <c r="AK70" s="5">
        <f t="shared" si="11"/>
        <v>22000</v>
      </c>
      <c r="AL70" s="5">
        <f t="shared" si="11"/>
        <v>15000</v>
      </c>
      <c r="AM70" s="5">
        <f t="shared" si="11"/>
        <v>1750</v>
      </c>
      <c r="AN70" s="5">
        <f t="shared" si="11"/>
        <v>1750</v>
      </c>
      <c r="AO70" s="5">
        <f t="shared" si="11"/>
        <v>879436</v>
      </c>
      <c r="AP70" s="5">
        <f t="shared" si="11"/>
        <v>0</v>
      </c>
      <c r="AQ70" s="5">
        <f t="shared" si="11"/>
        <v>0</v>
      </c>
      <c r="AR70" s="5">
        <f t="shared" si="11"/>
        <v>0</v>
      </c>
      <c r="AS70" s="5">
        <f t="shared" si="11"/>
        <v>0</v>
      </c>
      <c r="AT70" s="5">
        <f t="shared" si="11"/>
        <v>0</v>
      </c>
      <c r="AU70" s="5">
        <f t="shared" si="11"/>
        <v>0</v>
      </c>
      <c r="AV70" s="5">
        <f t="shared" si="11"/>
        <v>0</v>
      </c>
      <c r="AW70" s="5">
        <f t="shared" si="11"/>
        <v>0</v>
      </c>
      <c r="AX70" s="5">
        <f t="shared" si="11"/>
        <v>0</v>
      </c>
      <c r="AY70" s="5">
        <f t="shared" si="11"/>
        <v>0</v>
      </c>
      <c r="AZ70" s="5">
        <f t="shared" si="11"/>
        <v>0</v>
      </c>
      <c r="BA70" s="5">
        <f t="shared" ref="BA70:CH70" si="12">BA65+BA68</f>
        <v>0</v>
      </c>
      <c r="BB70" s="5">
        <f t="shared" si="12"/>
        <v>0</v>
      </c>
      <c r="BC70" s="5">
        <f t="shared" si="12"/>
        <v>0</v>
      </c>
      <c r="BD70" s="5">
        <f t="shared" si="12"/>
        <v>0</v>
      </c>
      <c r="BE70" s="5">
        <f t="shared" si="12"/>
        <v>0</v>
      </c>
      <c r="BF70" s="5">
        <f t="shared" si="12"/>
        <v>0</v>
      </c>
      <c r="BG70" s="5">
        <f t="shared" si="12"/>
        <v>0</v>
      </c>
      <c r="BH70" s="5">
        <f t="shared" si="12"/>
        <v>0</v>
      </c>
      <c r="BI70" s="5">
        <f t="shared" si="12"/>
        <v>0</v>
      </c>
      <c r="BJ70" s="5">
        <f t="shared" si="12"/>
        <v>0</v>
      </c>
      <c r="BK70" s="5">
        <f t="shared" si="12"/>
        <v>0</v>
      </c>
      <c r="BL70" s="5">
        <f t="shared" si="12"/>
        <v>0</v>
      </c>
      <c r="BM70" s="5">
        <f t="shared" si="12"/>
        <v>0</v>
      </c>
      <c r="BN70" s="5">
        <f t="shared" si="12"/>
        <v>0</v>
      </c>
      <c r="BO70" s="5">
        <f t="shared" si="12"/>
        <v>0</v>
      </c>
      <c r="BP70" s="5">
        <f t="shared" si="12"/>
        <v>0</v>
      </c>
      <c r="BQ70" s="5">
        <f t="shared" si="12"/>
        <v>0</v>
      </c>
      <c r="BR70" s="5">
        <f t="shared" si="12"/>
        <v>0</v>
      </c>
      <c r="BS70" s="5">
        <f t="shared" si="12"/>
        <v>0</v>
      </c>
      <c r="BT70" s="5">
        <f t="shared" si="12"/>
        <v>0</v>
      </c>
      <c r="BU70" s="5">
        <f t="shared" si="12"/>
        <v>0</v>
      </c>
      <c r="BV70" s="5">
        <f t="shared" si="12"/>
        <v>0</v>
      </c>
      <c r="BW70" s="5">
        <f t="shared" si="12"/>
        <v>0</v>
      </c>
      <c r="BX70" s="5">
        <f t="shared" si="12"/>
        <v>0</v>
      </c>
      <c r="BY70" s="5">
        <f t="shared" si="12"/>
        <v>0</v>
      </c>
      <c r="BZ70" s="5">
        <f t="shared" si="12"/>
        <v>0</v>
      </c>
      <c r="CA70" s="5">
        <f t="shared" si="12"/>
        <v>0</v>
      </c>
      <c r="CB70" s="5">
        <f t="shared" si="12"/>
        <v>0</v>
      </c>
      <c r="CC70" s="5">
        <f t="shared" si="12"/>
        <v>0</v>
      </c>
      <c r="CD70" s="5">
        <f t="shared" si="12"/>
        <v>0</v>
      </c>
      <c r="CE70" s="5">
        <f t="shared" si="12"/>
        <v>0</v>
      </c>
      <c r="CF70" s="5">
        <f t="shared" si="12"/>
        <v>0</v>
      </c>
      <c r="CG70" s="5">
        <f t="shared" si="12"/>
        <v>0</v>
      </c>
      <c r="CH70" s="5">
        <f t="shared" si="12"/>
        <v>0</v>
      </c>
      <c r="CI70" s="5">
        <f>CI65+CI68</f>
        <v>4325961</v>
      </c>
      <c r="CJ70" s="7"/>
      <c r="CK70" s="5">
        <f t="shared" ref="CK70:CN70" si="13">CK65+CK68</f>
        <v>8644.75</v>
      </c>
      <c r="CL70" s="5">
        <f t="shared" si="13"/>
        <v>58409.240000000005</v>
      </c>
      <c r="CM70" s="5">
        <f t="shared" si="13"/>
        <v>2724841.99</v>
      </c>
      <c r="CN70" s="5">
        <f t="shared" si="13"/>
        <v>0</v>
      </c>
      <c r="CO70" s="5">
        <f>CO65+CO68</f>
        <v>2791895.9799999995</v>
      </c>
      <c r="CP70" s="2"/>
      <c r="CQ70" s="5">
        <f t="shared" ref="CQ70:CR70" si="14">CQ65+CQ68</f>
        <v>0</v>
      </c>
      <c r="CR70" s="5">
        <f t="shared" si="14"/>
        <v>0</v>
      </c>
      <c r="CS70" s="5">
        <f>CS65+CS68</f>
        <v>0</v>
      </c>
      <c r="CU70" s="5">
        <f>CU65+CU68</f>
        <v>2791895.98</v>
      </c>
      <c r="CV70" s="5">
        <f>CV65+CV68</f>
        <v>1534065.02</v>
      </c>
      <c r="CW70" s="39">
        <f>IF(CI70=0,"n/a",CU70/(CI70))</f>
        <v>0.64538168050983358</v>
      </c>
      <c r="CX70" s="36"/>
    </row>
    <row r="71" spans="1:102" s="4" customFormat="1" x14ac:dyDescent="0.2">
      <c r="B71" s="11"/>
      <c r="I71" s="7"/>
      <c r="J71" s="7"/>
      <c r="M71" s="7"/>
      <c r="N71" s="7"/>
      <c r="O71" s="7"/>
      <c r="P71" s="7"/>
      <c r="Q71" s="7"/>
      <c r="R71" s="7"/>
      <c r="S71" s="7"/>
      <c r="T71" s="7"/>
      <c r="CI71" s="7"/>
      <c r="CJ71" s="7"/>
      <c r="CO71" s="7"/>
      <c r="CS71" s="7"/>
      <c r="CW71" s="37"/>
      <c r="CX71" s="37"/>
    </row>
    <row r="72" spans="1:102" s="4" customFormat="1" outlineLevel="1" x14ac:dyDescent="0.2">
      <c r="A72" s="4" t="s">
        <v>80</v>
      </c>
      <c r="B72" s="11" t="s">
        <v>235</v>
      </c>
      <c r="C72" s="4" t="s">
        <v>236</v>
      </c>
      <c r="D72" s="4">
        <v>0</v>
      </c>
      <c r="E72" s="4">
        <v>0</v>
      </c>
      <c r="F72" s="4">
        <v>0</v>
      </c>
      <c r="G72" s="4">
        <v>573.52</v>
      </c>
      <c r="H72" s="4">
        <v>0</v>
      </c>
      <c r="I72" s="4">
        <v>573.52</v>
      </c>
      <c r="K72" s="4">
        <v>0</v>
      </c>
      <c r="L72" s="4">
        <v>0</v>
      </c>
      <c r="M72" s="4">
        <v>0</v>
      </c>
      <c r="O72" s="4">
        <v>573.52</v>
      </c>
      <c r="Q72" s="53">
        <v>0</v>
      </c>
      <c r="R72" s="53">
        <v>0</v>
      </c>
      <c r="T72" s="53"/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1428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53">
        <v>1428</v>
      </c>
      <c r="CK72" s="4">
        <v>0</v>
      </c>
      <c r="CL72" s="4">
        <v>0</v>
      </c>
      <c r="CM72" s="4">
        <v>453.08</v>
      </c>
      <c r="CN72" s="4">
        <v>0</v>
      </c>
      <c r="CO72" s="4">
        <v>453.08</v>
      </c>
      <c r="CQ72" s="4">
        <v>0</v>
      </c>
      <c r="CR72" s="4">
        <v>0</v>
      </c>
      <c r="CS72" s="4">
        <v>0</v>
      </c>
      <c r="CU72" s="4">
        <v>453.08</v>
      </c>
      <c r="CV72" s="4">
        <f t="shared" ref="CV72:CV101" si="15">CI72-CU72</f>
        <v>974.92000000000007</v>
      </c>
      <c r="CW72" s="37">
        <f t="shared" ref="CW72:CW101" si="16">IF(CI72=0,"n/a",CU72/(CI72))</f>
        <v>0.31728291316526608</v>
      </c>
      <c r="CX72" s="37"/>
    </row>
    <row r="73" spans="1:102" s="4" customFormat="1" outlineLevel="1" x14ac:dyDescent="0.2">
      <c r="A73" s="4" t="s">
        <v>81</v>
      </c>
      <c r="B73" s="11" t="s">
        <v>237</v>
      </c>
      <c r="C73" s="4" t="s">
        <v>238</v>
      </c>
      <c r="D73" s="4">
        <v>0</v>
      </c>
      <c r="E73" s="4">
        <v>84.99</v>
      </c>
      <c r="F73" s="4">
        <v>0</v>
      </c>
      <c r="G73" s="4">
        <v>19399.45</v>
      </c>
      <c r="H73" s="4">
        <v>0</v>
      </c>
      <c r="I73" s="4">
        <v>19484.440000000002</v>
      </c>
      <c r="K73" s="4">
        <v>0</v>
      </c>
      <c r="L73" s="4">
        <v>0</v>
      </c>
      <c r="M73" s="4">
        <v>0</v>
      </c>
      <c r="O73" s="4">
        <v>19484.439999999999</v>
      </c>
      <c r="Q73" s="53">
        <v>0</v>
      </c>
      <c r="R73" s="53">
        <v>0</v>
      </c>
      <c r="T73" s="53"/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20750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53">
        <v>20750</v>
      </c>
      <c r="CK73" s="4">
        <v>0</v>
      </c>
      <c r="CL73" s="4">
        <v>22</v>
      </c>
      <c r="CM73" s="4">
        <v>14876.970000000001</v>
      </c>
      <c r="CN73" s="4">
        <v>0</v>
      </c>
      <c r="CO73" s="4">
        <v>14898.970000000001</v>
      </c>
      <c r="CQ73" s="4">
        <v>0</v>
      </c>
      <c r="CR73" s="4">
        <v>0</v>
      </c>
      <c r="CS73" s="4">
        <v>0</v>
      </c>
      <c r="CU73" s="4">
        <v>14898.970000000001</v>
      </c>
      <c r="CV73" s="4">
        <f t="shared" si="15"/>
        <v>5851.0299999999988</v>
      </c>
      <c r="CW73" s="37">
        <f t="shared" si="16"/>
        <v>0.71802265060240966</v>
      </c>
      <c r="CX73" s="37"/>
    </row>
    <row r="74" spans="1:102" s="4" customFormat="1" outlineLevel="1" x14ac:dyDescent="0.2">
      <c r="A74" s="4" t="s">
        <v>82</v>
      </c>
      <c r="B74" s="11" t="s">
        <v>239</v>
      </c>
      <c r="C74" s="4" t="s">
        <v>240</v>
      </c>
      <c r="D74" s="4">
        <v>0</v>
      </c>
      <c r="E74" s="4">
        <v>67.5</v>
      </c>
      <c r="F74" s="4">
        <v>0</v>
      </c>
      <c r="G74" s="4">
        <v>978</v>
      </c>
      <c r="H74" s="4">
        <v>0</v>
      </c>
      <c r="I74" s="4">
        <v>1045.5</v>
      </c>
      <c r="K74" s="4">
        <v>0</v>
      </c>
      <c r="L74" s="4">
        <v>0</v>
      </c>
      <c r="M74" s="4">
        <v>0</v>
      </c>
      <c r="O74" s="4">
        <v>1045.5</v>
      </c>
      <c r="Q74" s="53">
        <v>0</v>
      </c>
      <c r="R74" s="53">
        <v>0</v>
      </c>
      <c r="T74" s="53"/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1025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53">
        <v>1025</v>
      </c>
      <c r="CK74" s="4">
        <v>17</v>
      </c>
      <c r="CL74" s="4">
        <v>0</v>
      </c>
      <c r="CM74" s="4">
        <v>474</v>
      </c>
      <c r="CN74" s="4">
        <v>0</v>
      </c>
      <c r="CO74" s="4">
        <v>491</v>
      </c>
      <c r="CQ74" s="4">
        <v>0</v>
      </c>
      <c r="CR74" s="4">
        <v>0</v>
      </c>
      <c r="CS74" s="4">
        <v>0</v>
      </c>
      <c r="CU74" s="4">
        <v>491</v>
      </c>
      <c r="CV74" s="4">
        <f t="shared" si="15"/>
        <v>534</v>
      </c>
      <c r="CW74" s="37">
        <f t="shared" si="16"/>
        <v>0.47902439024390242</v>
      </c>
      <c r="CX74" s="37"/>
    </row>
    <row r="75" spans="1:102" s="4" customFormat="1" outlineLevel="1" x14ac:dyDescent="0.2">
      <c r="A75" s="4" t="s">
        <v>83</v>
      </c>
      <c r="B75" s="11" t="s">
        <v>241</v>
      </c>
      <c r="C75" s="4" t="s">
        <v>242</v>
      </c>
      <c r="D75" s="4">
        <v>5378.54</v>
      </c>
      <c r="E75" s="4">
        <v>366.67</v>
      </c>
      <c r="F75" s="4">
        <v>0</v>
      </c>
      <c r="G75" s="4">
        <v>440.77</v>
      </c>
      <c r="H75" s="4">
        <v>0</v>
      </c>
      <c r="I75" s="4">
        <v>6185.98</v>
      </c>
      <c r="K75" s="4">
        <v>0</v>
      </c>
      <c r="L75" s="4">
        <v>0</v>
      </c>
      <c r="M75" s="4">
        <v>0</v>
      </c>
      <c r="O75" s="4">
        <v>6185.9800000000005</v>
      </c>
      <c r="Q75" s="53">
        <v>0</v>
      </c>
      <c r="R75" s="53">
        <v>0</v>
      </c>
      <c r="T75" s="53"/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7311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53">
        <v>7311</v>
      </c>
      <c r="CK75" s="4">
        <v>3647.09</v>
      </c>
      <c r="CL75" s="4">
        <v>0</v>
      </c>
      <c r="CM75" s="4">
        <v>31.98</v>
      </c>
      <c r="CN75" s="4">
        <v>0</v>
      </c>
      <c r="CO75" s="4">
        <v>3679.07</v>
      </c>
      <c r="CQ75" s="4">
        <v>0</v>
      </c>
      <c r="CR75" s="4">
        <v>0</v>
      </c>
      <c r="CS75" s="4">
        <v>0</v>
      </c>
      <c r="CU75" s="4">
        <v>3679.07</v>
      </c>
      <c r="CV75" s="4">
        <f t="shared" si="15"/>
        <v>3631.93</v>
      </c>
      <c r="CW75" s="37">
        <f t="shared" si="16"/>
        <v>0.50322390917795101</v>
      </c>
      <c r="CX75" s="37"/>
    </row>
    <row r="76" spans="1:102" s="4" customFormat="1" outlineLevel="1" x14ac:dyDescent="0.2">
      <c r="A76" s="4" t="s">
        <v>84</v>
      </c>
      <c r="B76" s="11" t="s">
        <v>243</v>
      </c>
      <c r="C76" s="4" t="s">
        <v>244</v>
      </c>
      <c r="D76" s="4">
        <v>8541.4600000000009</v>
      </c>
      <c r="E76" s="4">
        <v>0</v>
      </c>
      <c r="F76" s="4">
        <v>0</v>
      </c>
      <c r="G76" s="4">
        <v>0</v>
      </c>
      <c r="H76" s="4">
        <v>0</v>
      </c>
      <c r="I76" s="4">
        <v>8541.4600000000009</v>
      </c>
      <c r="K76" s="4">
        <v>0</v>
      </c>
      <c r="L76" s="4">
        <v>0</v>
      </c>
      <c r="M76" s="4">
        <v>0</v>
      </c>
      <c r="O76" s="4">
        <v>8541.4600000000009</v>
      </c>
      <c r="Q76" s="53">
        <v>0</v>
      </c>
      <c r="R76" s="53">
        <v>0</v>
      </c>
      <c r="T76" s="53"/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10250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53">
        <v>10250</v>
      </c>
      <c r="CK76" s="4">
        <v>5682.01</v>
      </c>
      <c r="CL76" s="4">
        <v>0</v>
      </c>
      <c r="CM76" s="4">
        <v>0</v>
      </c>
      <c r="CN76" s="4">
        <v>0</v>
      </c>
      <c r="CO76" s="4">
        <v>5682.01</v>
      </c>
      <c r="CQ76" s="4">
        <v>0</v>
      </c>
      <c r="CR76" s="4">
        <v>0</v>
      </c>
      <c r="CS76" s="4">
        <v>0</v>
      </c>
      <c r="CU76" s="4">
        <v>5682.01</v>
      </c>
      <c r="CV76" s="4">
        <f t="shared" si="15"/>
        <v>4567.99</v>
      </c>
      <c r="CW76" s="37">
        <f t="shared" si="16"/>
        <v>0.55434243902439029</v>
      </c>
      <c r="CX76" s="37"/>
    </row>
    <row r="77" spans="1:102" s="4" customFormat="1" outlineLevel="1" x14ac:dyDescent="0.2">
      <c r="A77" s="4" t="s">
        <v>85</v>
      </c>
      <c r="B77" s="11" t="s">
        <v>245</v>
      </c>
      <c r="C77" s="4" t="s">
        <v>246</v>
      </c>
      <c r="D77" s="4">
        <v>33091.64</v>
      </c>
      <c r="E77" s="4">
        <v>400</v>
      </c>
      <c r="F77" s="4">
        <v>0</v>
      </c>
      <c r="G77" s="4">
        <v>1151</v>
      </c>
      <c r="H77" s="4">
        <v>0</v>
      </c>
      <c r="I77" s="4">
        <v>34642.639999999999</v>
      </c>
      <c r="K77" s="4">
        <v>0</v>
      </c>
      <c r="L77" s="4">
        <v>0</v>
      </c>
      <c r="M77" s="4">
        <v>0</v>
      </c>
      <c r="O77" s="4">
        <v>34642.639999999999</v>
      </c>
      <c r="Q77" s="53">
        <v>0</v>
      </c>
      <c r="R77" s="53">
        <v>0</v>
      </c>
      <c r="T77" s="53"/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48250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53">
        <v>48250</v>
      </c>
      <c r="CK77" s="4">
        <v>31668.33</v>
      </c>
      <c r="CL77" s="4">
        <v>175</v>
      </c>
      <c r="CM77" s="4">
        <v>0</v>
      </c>
      <c r="CN77" s="4">
        <v>0</v>
      </c>
      <c r="CO77" s="4">
        <v>31843.33</v>
      </c>
      <c r="CQ77" s="4">
        <v>0</v>
      </c>
      <c r="CR77" s="4">
        <v>0</v>
      </c>
      <c r="CS77" s="4">
        <v>0</v>
      </c>
      <c r="CU77" s="4">
        <v>31843.33</v>
      </c>
      <c r="CV77" s="4">
        <f t="shared" si="15"/>
        <v>16406.669999999998</v>
      </c>
      <c r="CW77" s="37">
        <f t="shared" si="16"/>
        <v>0.65996538860103626</v>
      </c>
      <c r="CX77" s="37"/>
    </row>
    <row r="78" spans="1:102" s="4" customFormat="1" outlineLevel="1" x14ac:dyDescent="0.2">
      <c r="A78" s="4" t="s">
        <v>86</v>
      </c>
      <c r="B78" s="11" t="s">
        <v>247</v>
      </c>
      <c r="C78" s="4" t="s">
        <v>248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K78" s="4">
        <v>0</v>
      </c>
      <c r="L78" s="4">
        <v>0</v>
      </c>
      <c r="M78" s="4">
        <v>0</v>
      </c>
      <c r="O78" s="4">
        <v>0</v>
      </c>
      <c r="Q78" s="53">
        <v>0</v>
      </c>
      <c r="R78" s="53">
        <v>0</v>
      </c>
      <c r="T78" s="53"/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5221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53">
        <v>5221</v>
      </c>
      <c r="CK78" s="4">
        <v>0</v>
      </c>
      <c r="CL78" s="4">
        <v>0</v>
      </c>
      <c r="CM78" s="4">
        <v>0</v>
      </c>
      <c r="CN78" s="4">
        <v>0</v>
      </c>
      <c r="CO78" s="4">
        <v>0</v>
      </c>
      <c r="CQ78" s="4">
        <v>0</v>
      </c>
      <c r="CR78" s="4">
        <v>0</v>
      </c>
      <c r="CS78" s="4">
        <v>0</v>
      </c>
      <c r="CU78" s="4">
        <v>0</v>
      </c>
      <c r="CV78" s="4">
        <f t="shared" si="15"/>
        <v>5221</v>
      </c>
      <c r="CW78" s="37">
        <f t="shared" si="16"/>
        <v>0</v>
      </c>
      <c r="CX78" s="37"/>
    </row>
    <row r="79" spans="1:102" s="4" customFormat="1" outlineLevel="1" x14ac:dyDescent="0.2">
      <c r="A79" s="4" t="s">
        <v>87</v>
      </c>
      <c r="B79" s="11" t="s">
        <v>249</v>
      </c>
      <c r="C79" s="4" t="s">
        <v>250</v>
      </c>
      <c r="D79" s="4">
        <v>0</v>
      </c>
      <c r="E79" s="4">
        <v>0</v>
      </c>
      <c r="F79" s="4">
        <v>0</v>
      </c>
      <c r="G79" s="4">
        <v>1050</v>
      </c>
      <c r="H79" s="4">
        <v>0</v>
      </c>
      <c r="I79" s="4">
        <v>1050</v>
      </c>
      <c r="K79" s="4">
        <v>0</v>
      </c>
      <c r="L79" s="4">
        <v>0</v>
      </c>
      <c r="M79" s="4">
        <v>0</v>
      </c>
      <c r="O79" s="4">
        <v>1050</v>
      </c>
      <c r="Q79" s="53">
        <v>0</v>
      </c>
      <c r="R79" s="53">
        <v>0</v>
      </c>
      <c r="T79" s="53"/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1224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53">
        <v>1224</v>
      </c>
      <c r="CK79" s="4">
        <v>0</v>
      </c>
      <c r="CL79" s="4">
        <v>0</v>
      </c>
      <c r="CM79" s="4">
        <v>915</v>
      </c>
      <c r="CN79" s="4">
        <v>0</v>
      </c>
      <c r="CO79" s="4">
        <v>915</v>
      </c>
      <c r="CQ79" s="4">
        <v>0</v>
      </c>
      <c r="CR79" s="4">
        <v>0</v>
      </c>
      <c r="CS79" s="4">
        <v>0</v>
      </c>
      <c r="CU79" s="4">
        <v>915</v>
      </c>
      <c r="CV79" s="4">
        <f t="shared" si="15"/>
        <v>309</v>
      </c>
      <c r="CW79" s="37">
        <f t="shared" si="16"/>
        <v>0.74754901960784315</v>
      </c>
      <c r="CX79" s="37"/>
    </row>
    <row r="80" spans="1:102" s="4" customFormat="1" outlineLevel="1" x14ac:dyDescent="0.2">
      <c r="A80" s="4" t="s">
        <v>88</v>
      </c>
      <c r="B80" s="11" t="s">
        <v>251</v>
      </c>
      <c r="C80" s="4" t="s">
        <v>252</v>
      </c>
      <c r="D80" s="4">
        <v>748</v>
      </c>
      <c r="E80" s="4">
        <v>0</v>
      </c>
      <c r="F80" s="4">
        <v>0</v>
      </c>
      <c r="G80" s="4">
        <v>100381.89</v>
      </c>
      <c r="H80" s="4">
        <v>0</v>
      </c>
      <c r="I80" s="4">
        <v>101129.89</v>
      </c>
      <c r="K80" s="4">
        <v>0</v>
      </c>
      <c r="L80" s="4">
        <v>0</v>
      </c>
      <c r="M80" s="4">
        <v>0</v>
      </c>
      <c r="O80" s="4">
        <v>101129.89</v>
      </c>
      <c r="Q80" s="53">
        <v>0</v>
      </c>
      <c r="R80" s="53">
        <v>0</v>
      </c>
      <c r="T80" s="53"/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132617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53">
        <v>130617</v>
      </c>
      <c r="CK80" s="4">
        <v>0</v>
      </c>
      <c r="CL80" s="4">
        <v>0</v>
      </c>
      <c r="CM80" s="4">
        <v>56067.22</v>
      </c>
      <c r="CN80" s="4">
        <v>0</v>
      </c>
      <c r="CO80" s="4">
        <v>56067.22</v>
      </c>
      <c r="CQ80" s="4">
        <v>0</v>
      </c>
      <c r="CR80" s="4">
        <v>0</v>
      </c>
      <c r="CS80" s="4">
        <v>0</v>
      </c>
      <c r="CU80" s="4">
        <v>56067.22</v>
      </c>
      <c r="CV80" s="4">
        <f t="shared" si="15"/>
        <v>74549.78</v>
      </c>
      <c r="CW80" s="37">
        <f t="shared" si="16"/>
        <v>0.42924902577765528</v>
      </c>
      <c r="CX80" s="37"/>
    </row>
    <row r="81" spans="1:102" s="4" customFormat="1" hidden="1" outlineLevel="1" x14ac:dyDescent="0.2">
      <c r="A81" s="4" t="s">
        <v>253</v>
      </c>
      <c r="B81" s="11" t="s">
        <v>254</v>
      </c>
      <c r="C81" s="4" t="s">
        <v>255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K81" s="4">
        <v>0</v>
      </c>
      <c r="L81" s="4">
        <v>0</v>
      </c>
      <c r="M81" s="4">
        <v>0</v>
      </c>
      <c r="O81" s="4">
        <v>0</v>
      </c>
      <c r="Q81" s="53">
        <v>0</v>
      </c>
      <c r="R81" s="53">
        <v>0</v>
      </c>
      <c r="T81" s="53"/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53">
        <v>0</v>
      </c>
      <c r="CK81" s="4">
        <v>0</v>
      </c>
      <c r="CL81" s="4">
        <v>0</v>
      </c>
      <c r="CM81" s="4">
        <v>0</v>
      </c>
      <c r="CN81" s="4">
        <v>0</v>
      </c>
      <c r="CO81" s="4">
        <v>0</v>
      </c>
      <c r="CQ81" s="4">
        <v>0</v>
      </c>
      <c r="CR81" s="4">
        <v>0</v>
      </c>
      <c r="CS81" s="4">
        <v>0</v>
      </c>
      <c r="CU81" s="4">
        <v>0</v>
      </c>
      <c r="CV81" s="4">
        <f t="shared" si="15"/>
        <v>0</v>
      </c>
      <c r="CW81" s="37" t="str">
        <f t="shared" si="16"/>
        <v>n/a</v>
      </c>
      <c r="CX81" s="37"/>
    </row>
    <row r="82" spans="1:102" s="4" customFormat="1" outlineLevel="1" x14ac:dyDescent="0.2">
      <c r="A82" s="4" t="s">
        <v>89</v>
      </c>
      <c r="B82" s="11" t="s">
        <v>256</v>
      </c>
      <c r="C82" s="4" t="s">
        <v>257</v>
      </c>
      <c r="D82" s="4">
        <v>30.400000000000002</v>
      </c>
      <c r="E82" s="4">
        <v>0</v>
      </c>
      <c r="F82" s="4">
        <v>0</v>
      </c>
      <c r="G82" s="4">
        <v>1128.69</v>
      </c>
      <c r="H82" s="4">
        <v>0</v>
      </c>
      <c r="I82" s="4">
        <v>1159.0900000000001</v>
      </c>
      <c r="K82" s="4">
        <v>0</v>
      </c>
      <c r="L82" s="4">
        <v>0</v>
      </c>
      <c r="M82" s="4">
        <v>0</v>
      </c>
      <c r="O82" s="4">
        <v>1159.0899999999999</v>
      </c>
      <c r="Q82" s="53">
        <v>0</v>
      </c>
      <c r="R82" s="53">
        <v>0</v>
      </c>
      <c r="T82" s="53"/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1619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4">
        <v>0</v>
      </c>
      <c r="CI82" s="53">
        <v>1619</v>
      </c>
      <c r="CK82" s="4">
        <v>0</v>
      </c>
      <c r="CL82" s="4">
        <v>0</v>
      </c>
      <c r="CM82" s="4">
        <v>696</v>
      </c>
      <c r="CN82" s="4">
        <v>0</v>
      </c>
      <c r="CO82" s="4">
        <v>696</v>
      </c>
      <c r="CQ82" s="4">
        <v>0</v>
      </c>
      <c r="CR82" s="4">
        <v>0</v>
      </c>
      <c r="CS82" s="4">
        <v>0</v>
      </c>
      <c r="CU82" s="4">
        <v>696</v>
      </c>
      <c r="CV82" s="4">
        <f t="shared" si="15"/>
        <v>923</v>
      </c>
      <c r="CW82" s="37">
        <f t="shared" si="16"/>
        <v>0.42989499691167388</v>
      </c>
      <c r="CX82" s="37"/>
    </row>
    <row r="83" spans="1:102" s="4" customFormat="1" outlineLevel="1" x14ac:dyDescent="0.2">
      <c r="A83" s="4" t="s">
        <v>90</v>
      </c>
      <c r="B83" s="11" t="s">
        <v>258</v>
      </c>
      <c r="C83" s="4" t="s">
        <v>259</v>
      </c>
      <c r="D83" s="4">
        <v>0</v>
      </c>
      <c r="E83" s="4">
        <v>0</v>
      </c>
      <c r="F83" s="4">
        <v>689.37</v>
      </c>
      <c r="G83" s="4">
        <v>8732.14</v>
      </c>
      <c r="H83" s="4">
        <v>0</v>
      </c>
      <c r="I83" s="4">
        <v>9421.51</v>
      </c>
      <c r="K83" s="4">
        <v>0</v>
      </c>
      <c r="L83" s="4">
        <v>0</v>
      </c>
      <c r="M83" s="4">
        <v>0</v>
      </c>
      <c r="O83" s="4">
        <v>9421.51</v>
      </c>
      <c r="Q83" s="53">
        <v>0</v>
      </c>
      <c r="R83" s="53">
        <v>0</v>
      </c>
      <c r="T83" s="53"/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9956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0</v>
      </c>
      <c r="CI83" s="53">
        <v>9956</v>
      </c>
      <c r="CK83" s="4">
        <v>0</v>
      </c>
      <c r="CL83" s="4">
        <v>0</v>
      </c>
      <c r="CM83" s="4">
        <v>5657.17</v>
      </c>
      <c r="CN83" s="4">
        <v>0</v>
      </c>
      <c r="CO83" s="4">
        <v>5657.17</v>
      </c>
      <c r="CQ83" s="4">
        <v>0</v>
      </c>
      <c r="CR83" s="4">
        <v>0</v>
      </c>
      <c r="CS83" s="4">
        <v>0</v>
      </c>
      <c r="CU83" s="4">
        <v>5657.17</v>
      </c>
      <c r="CV83" s="4">
        <f t="shared" si="15"/>
        <v>4298.83</v>
      </c>
      <c r="CW83" s="37">
        <f t="shared" si="16"/>
        <v>0.56821715548413021</v>
      </c>
      <c r="CX83" s="37"/>
    </row>
    <row r="84" spans="1:102" s="4" customFormat="1" outlineLevel="1" x14ac:dyDescent="0.2">
      <c r="A84" s="4" t="s">
        <v>91</v>
      </c>
      <c r="B84" s="11" t="s">
        <v>260</v>
      </c>
      <c r="C84" s="4" t="s">
        <v>261</v>
      </c>
      <c r="D84" s="4">
        <v>0</v>
      </c>
      <c r="E84" s="4">
        <v>199</v>
      </c>
      <c r="F84" s="4">
        <v>0</v>
      </c>
      <c r="G84" s="4">
        <v>21553.63</v>
      </c>
      <c r="H84" s="4">
        <v>0</v>
      </c>
      <c r="I84" s="4">
        <v>21752.63</v>
      </c>
      <c r="K84" s="4">
        <v>0</v>
      </c>
      <c r="L84" s="4">
        <v>0</v>
      </c>
      <c r="M84" s="4">
        <v>0</v>
      </c>
      <c r="O84" s="4">
        <v>21752.63</v>
      </c>
      <c r="Q84" s="53">
        <v>0</v>
      </c>
      <c r="R84" s="53">
        <v>0</v>
      </c>
      <c r="T84" s="53"/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33045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53">
        <v>33045</v>
      </c>
      <c r="CK84" s="4">
        <v>0</v>
      </c>
      <c r="CL84" s="4">
        <v>199</v>
      </c>
      <c r="CM84" s="4">
        <v>28010.33</v>
      </c>
      <c r="CN84" s="4">
        <v>0</v>
      </c>
      <c r="CO84" s="4">
        <v>28209.33</v>
      </c>
      <c r="CQ84" s="4">
        <v>0</v>
      </c>
      <c r="CR84" s="4">
        <v>0</v>
      </c>
      <c r="CS84" s="4">
        <v>0</v>
      </c>
      <c r="CU84" s="4">
        <v>28209.33</v>
      </c>
      <c r="CV84" s="4">
        <f t="shared" si="15"/>
        <v>4835.6699999999983</v>
      </c>
      <c r="CW84" s="37">
        <f t="shared" si="16"/>
        <v>0.85366409441670454</v>
      </c>
      <c r="CX84" s="37"/>
    </row>
    <row r="85" spans="1:102" s="4" customFormat="1" outlineLevel="1" x14ac:dyDescent="0.2">
      <c r="A85" s="4" t="s">
        <v>92</v>
      </c>
      <c r="B85" s="11" t="s">
        <v>262</v>
      </c>
      <c r="C85" s="4" t="s">
        <v>263</v>
      </c>
      <c r="D85" s="4">
        <v>0</v>
      </c>
      <c r="E85" s="4">
        <v>0</v>
      </c>
      <c r="F85" s="4">
        <v>0</v>
      </c>
      <c r="G85" s="4">
        <v>57669.03</v>
      </c>
      <c r="H85" s="4">
        <v>0</v>
      </c>
      <c r="I85" s="4">
        <v>57669.03</v>
      </c>
      <c r="K85" s="4">
        <v>0</v>
      </c>
      <c r="L85" s="4">
        <v>0</v>
      </c>
      <c r="M85" s="4">
        <v>0</v>
      </c>
      <c r="O85" s="4">
        <v>57669.03</v>
      </c>
      <c r="Q85" s="53">
        <v>0</v>
      </c>
      <c r="R85" s="53">
        <v>0</v>
      </c>
      <c r="T85" s="53"/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78319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53">
        <v>78319</v>
      </c>
      <c r="CK85" s="4">
        <v>0</v>
      </c>
      <c r="CL85" s="4">
        <v>0</v>
      </c>
      <c r="CM85" s="4">
        <v>12962.15</v>
      </c>
      <c r="CN85" s="4">
        <v>0</v>
      </c>
      <c r="CO85" s="4">
        <v>12962.15</v>
      </c>
      <c r="CQ85" s="4">
        <v>0</v>
      </c>
      <c r="CR85" s="4">
        <v>0</v>
      </c>
      <c r="CS85" s="4">
        <v>0</v>
      </c>
      <c r="CU85" s="4">
        <v>12962.15</v>
      </c>
      <c r="CV85" s="4">
        <f t="shared" si="15"/>
        <v>65356.85</v>
      </c>
      <c r="CW85" s="37">
        <f t="shared" si="16"/>
        <v>0.16550453912843627</v>
      </c>
      <c r="CX85" s="37"/>
    </row>
    <row r="86" spans="1:102" s="4" customFormat="1" outlineLevel="1" x14ac:dyDescent="0.2">
      <c r="A86" s="4" t="s">
        <v>264</v>
      </c>
      <c r="B86" s="11" t="s">
        <v>265</v>
      </c>
      <c r="C86" s="4" t="s">
        <v>266</v>
      </c>
      <c r="D86" s="4">
        <v>0</v>
      </c>
      <c r="E86" s="4">
        <v>0</v>
      </c>
      <c r="F86" s="4">
        <v>0</v>
      </c>
      <c r="G86" s="4">
        <v>4717.5</v>
      </c>
      <c r="H86" s="4">
        <v>0</v>
      </c>
      <c r="I86" s="4">
        <v>4717.5</v>
      </c>
      <c r="K86" s="4">
        <v>0</v>
      </c>
      <c r="L86" s="4">
        <v>0</v>
      </c>
      <c r="M86" s="4">
        <v>0</v>
      </c>
      <c r="O86" s="4">
        <v>4717.5</v>
      </c>
      <c r="Q86" s="53">
        <v>0</v>
      </c>
      <c r="R86" s="53">
        <v>0</v>
      </c>
      <c r="T86" s="53"/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53">
        <v>0</v>
      </c>
      <c r="CK86" s="4">
        <v>0</v>
      </c>
      <c r="CL86" s="4">
        <v>0</v>
      </c>
      <c r="CM86" s="4">
        <v>0</v>
      </c>
      <c r="CN86" s="4">
        <v>0</v>
      </c>
      <c r="CO86" s="4">
        <v>0</v>
      </c>
      <c r="CQ86" s="4">
        <v>0</v>
      </c>
      <c r="CR86" s="4">
        <v>0</v>
      </c>
      <c r="CS86" s="4">
        <v>0</v>
      </c>
      <c r="CU86" s="4">
        <v>0</v>
      </c>
      <c r="CV86" s="4">
        <f t="shared" si="15"/>
        <v>0</v>
      </c>
      <c r="CW86" s="37" t="str">
        <f t="shared" si="16"/>
        <v>n/a</v>
      </c>
      <c r="CX86" s="37"/>
    </row>
    <row r="87" spans="1:102" s="4" customFormat="1" outlineLevel="1" x14ac:dyDescent="0.2">
      <c r="A87" s="4" t="s">
        <v>93</v>
      </c>
      <c r="B87" s="11" t="s">
        <v>267</v>
      </c>
      <c r="C87" s="4" t="s">
        <v>268</v>
      </c>
      <c r="D87" s="4">
        <v>0</v>
      </c>
      <c r="E87" s="4">
        <v>0</v>
      </c>
      <c r="F87" s="4">
        <v>0</v>
      </c>
      <c r="G87" s="4">
        <v>390</v>
      </c>
      <c r="H87" s="4">
        <v>0</v>
      </c>
      <c r="I87" s="4">
        <v>390</v>
      </c>
      <c r="K87" s="4">
        <v>0</v>
      </c>
      <c r="L87" s="4">
        <v>0</v>
      </c>
      <c r="M87" s="4">
        <v>0</v>
      </c>
      <c r="O87" s="4">
        <v>390</v>
      </c>
      <c r="Q87" s="53">
        <v>0</v>
      </c>
      <c r="R87" s="53">
        <v>0</v>
      </c>
      <c r="T87" s="53"/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1020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53">
        <v>1020</v>
      </c>
      <c r="CK87" s="4">
        <v>0</v>
      </c>
      <c r="CL87" s="4">
        <v>0</v>
      </c>
      <c r="CM87" s="4">
        <v>414</v>
      </c>
      <c r="CN87" s="4">
        <v>0</v>
      </c>
      <c r="CO87" s="4">
        <v>414</v>
      </c>
      <c r="CQ87" s="4">
        <v>0</v>
      </c>
      <c r="CR87" s="4">
        <v>0</v>
      </c>
      <c r="CS87" s="4">
        <v>0</v>
      </c>
      <c r="CU87" s="4">
        <v>414</v>
      </c>
      <c r="CV87" s="4">
        <f t="shared" si="15"/>
        <v>606</v>
      </c>
      <c r="CW87" s="37">
        <f t="shared" si="16"/>
        <v>0.40588235294117647</v>
      </c>
      <c r="CX87" s="37"/>
    </row>
    <row r="88" spans="1:102" s="4" customFormat="1" outlineLevel="1" x14ac:dyDescent="0.2">
      <c r="A88" s="4" t="s">
        <v>94</v>
      </c>
      <c r="B88" s="11" t="s">
        <v>269</v>
      </c>
      <c r="C88" s="4" t="s">
        <v>270</v>
      </c>
      <c r="D88" s="4">
        <v>0</v>
      </c>
      <c r="E88" s="4">
        <v>0</v>
      </c>
      <c r="F88" s="4">
        <v>0</v>
      </c>
      <c r="G88" s="4">
        <v>15546.5</v>
      </c>
      <c r="H88" s="4">
        <v>0</v>
      </c>
      <c r="I88" s="4">
        <v>15546.5</v>
      </c>
      <c r="K88" s="4">
        <v>0</v>
      </c>
      <c r="L88" s="4">
        <v>0</v>
      </c>
      <c r="M88" s="4">
        <v>0</v>
      </c>
      <c r="O88" s="4">
        <v>15546.5</v>
      </c>
      <c r="Q88" s="53">
        <v>0</v>
      </c>
      <c r="R88" s="53">
        <v>0</v>
      </c>
      <c r="T88" s="53"/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21420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53">
        <v>21420</v>
      </c>
      <c r="CK88" s="4">
        <v>0</v>
      </c>
      <c r="CL88" s="4">
        <v>0</v>
      </c>
      <c r="CM88" s="4">
        <v>12274.630000000001</v>
      </c>
      <c r="CN88" s="4">
        <v>0</v>
      </c>
      <c r="CO88" s="4">
        <v>12274.630000000001</v>
      </c>
      <c r="CQ88" s="4">
        <v>0</v>
      </c>
      <c r="CR88" s="4">
        <v>0</v>
      </c>
      <c r="CS88" s="4">
        <v>0</v>
      </c>
      <c r="CU88" s="4">
        <v>12274.630000000001</v>
      </c>
      <c r="CV88" s="4">
        <f t="shared" si="15"/>
        <v>9145.369999999999</v>
      </c>
      <c r="CW88" s="37">
        <f t="shared" si="16"/>
        <v>0.57304528478057892</v>
      </c>
      <c r="CX88" s="37"/>
    </row>
    <row r="89" spans="1:102" s="4" customFormat="1" outlineLevel="1" x14ac:dyDescent="0.2">
      <c r="A89" s="4" t="s">
        <v>95</v>
      </c>
      <c r="B89" s="11" t="s">
        <v>271</v>
      </c>
      <c r="C89" s="4" t="s">
        <v>272</v>
      </c>
      <c r="D89" s="4">
        <v>0</v>
      </c>
      <c r="E89" s="4">
        <v>0</v>
      </c>
      <c r="F89" s="4">
        <v>0</v>
      </c>
      <c r="G89" s="4">
        <v>47167.72</v>
      </c>
      <c r="H89" s="4">
        <v>0</v>
      </c>
      <c r="I89" s="4">
        <v>47167.72</v>
      </c>
      <c r="K89" s="4">
        <v>0</v>
      </c>
      <c r="L89" s="4">
        <v>0</v>
      </c>
      <c r="M89" s="4">
        <v>0</v>
      </c>
      <c r="O89" s="4">
        <v>47167.72</v>
      </c>
      <c r="Q89" s="53">
        <v>0</v>
      </c>
      <c r="R89" s="53">
        <v>0</v>
      </c>
      <c r="T89" s="53"/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50778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53">
        <v>50778</v>
      </c>
      <c r="CK89" s="4">
        <v>0</v>
      </c>
      <c r="CL89" s="4">
        <v>0</v>
      </c>
      <c r="CM89" s="4">
        <v>38313.33</v>
      </c>
      <c r="CN89" s="4">
        <v>0</v>
      </c>
      <c r="CO89" s="4">
        <v>38313.33</v>
      </c>
      <c r="CQ89" s="4">
        <v>0</v>
      </c>
      <c r="CR89" s="4">
        <v>0</v>
      </c>
      <c r="CS89" s="4">
        <v>0</v>
      </c>
      <c r="CU89" s="4">
        <v>38313.33</v>
      </c>
      <c r="CV89" s="4">
        <f t="shared" si="15"/>
        <v>12464.669999999998</v>
      </c>
      <c r="CW89" s="37">
        <f t="shared" si="16"/>
        <v>0.7545261727519792</v>
      </c>
      <c r="CX89" s="37"/>
    </row>
    <row r="90" spans="1:102" s="4" customFormat="1" outlineLevel="1" x14ac:dyDescent="0.2">
      <c r="A90" s="4" t="s">
        <v>96</v>
      </c>
      <c r="B90" s="11" t="s">
        <v>273</v>
      </c>
      <c r="C90" s="4" t="s">
        <v>274</v>
      </c>
      <c r="D90" s="4">
        <v>0</v>
      </c>
      <c r="E90" s="4">
        <v>0</v>
      </c>
      <c r="F90" s="4">
        <v>0</v>
      </c>
      <c r="G90" s="4">
        <v>10885.37</v>
      </c>
      <c r="H90" s="4">
        <v>0</v>
      </c>
      <c r="I90" s="4">
        <v>10885.37</v>
      </c>
      <c r="K90" s="4">
        <v>0</v>
      </c>
      <c r="L90" s="4">
        <v>0</v>
      </c>
      <c r="M90" s="4">
        <v>0</v>
      </c>
      <c r="O90" s="4">
        <v>10885.37</v>
      </c>
      <c r="Q90" s="53">
        <v>0</v>
      </c>
      <c r="R90" s="53">
        <v>0</v>
      </c>
      <c r="T90" s="53"/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14097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53">
        <v>14097</v>
      </c>
      <c r="CK90" s="4">
        <v>0</v>
      </c>
      <c r="CL90" s="4">
        <v>0</v>
      </c>
      <c r="CM90" s="4">
        <v>9470.27</v>
      </c>
      <c r="CN90" s="4">
        <v>0</v>
      </c>
      <c r="CO90" s="4">
        <v>9470.27</v>
      </c>
      <c r="CQ90" s="4">
        <v>0</v>
      </c>
      <c r="CR90" s="4">
        <v>0</v>
      </c>
      <c r="CS90" s="4">
        <v>0</v>
      </c>
      <c r="CU90" s="4">
        <v>9470.27</v>
      </c>
      <c r="CV90" s="4">
        <f t="shared" si="15"/>
        <v>4626.7299999999996</v>
      </c>
      <c r="CW90" s="37">
        <f t="shared" si="16"/>
        <v>0.6717932893523445</v>
      </c>
      <c r="CX90" s="37"/>
    </row>
    <row r="91" spans="1:102" s="4" customFormat="1" outlineLevel="1" x14ac:dyDescent="0.2">
      <c r="A91" s="4" t="s">
        <v>97</v>
      </c>
      <c r="B91" s="11" t="s">
        <v>275</v>
      </c>
      <c r="C91" s="4" t="s">
        <v>276</v>
      </c>
      <c r="D91" s="4">
        <v>0</v>
      </c>
      <c r="E91" s="4">
        <v>0</v>
      </c>
      <c r="F91" s="4">
        <v>0</v>
      </c>
      <c r="G91" s="4">
        <v>18325.420000000002</v>
      </c>
      <c r="H91" s="4">
        <v>0</v>
      </c>
      <c r="I91" s="4">
        <v>18325.420000000002</v>
      </c>
      <c r="K91" s="4">
        <v>0</v>
      </c>
      <c r="L91" s="4">
        <v>0</v>
      </c>
      <c r="M91" s="4">
        <v>0</v>
      </c>
      <c r="O91" s="4">
        <v>18325.420000000002</v>
      </c>
      <c r="Q91" s="53">
        <v>0</v>
      </c>
      <c r="R91" s="53">
        <v>0</v>
      </c>
      <c r="T91" s="53"/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17111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53">
        <v>17111</v>
      </c>
      <c r="CK91" s="4">
        <v>0</v>
      </c>
      <c r="CL91" s="4">
        <v>0</v>
      </c>
      <c r="CM91" s="4">
        <v>10852.800000000001</v>
      </c>
      <c r="CN91" s="4">
        <v>0</v>
      </c>
      <c r="CO91" s="4">
        <v>10852.800000000001</v>
      </c>
      <c r="CQ91" s="4">
        <v>0</v>
      </c>
      <c r="CR91" s="4">
        <v>0</v>
      </c>
      <c r="CS91" s="4">
        <v>0</v>
      </c>
      <c r="CU91" s="4">
        <v>10852.800000000001</v>
      </c>
      <c r="CV91" s="4">
        <f t="shared" si="15"/>
        <v>6258.1999999999989</v>
      </c>
      <c r="CW91" s="37">
        <f t="shared" si="16"/>
        <v>0.63425866401729891</v>
      </c>
      <c r="CX91" s="37"/>
    </row>
    <row r="92" spans="1:102" s="4" customFormat="1" outlineLevel="1" x14ac:dyDescent="0.2">
      <c r="A92" s="4" t="s">
        <v>98</v>
      </c>
      <c r="B92" s="11" t="s">
        <v>277</v>
      </c>
      <c r="C92" s="4" t="s">
        <v>278</v>
      </c>
      <c r="D92" s="4">
        <v>0</v>
      </c>
      <c r="E92" s="4">
        <v>0</v>
      </c>
      <c r="F92" s="4">
        <v>0</v>
      </c>
      <c r="G92" s="4">
        <v>306.78000000000003</v>
      </c>
      <c r="H92" s="4">
        <v>0</v>
      </c>
      <c r="I92" s="4">
        <v>306.78000000000003</v>
      </c>
      <c r="K92" s="4">
        <v>0</v>
      </c>
      <c r="L92" s="4">
        <v>0</v>
      </c>
      <c r="M92" s="4">
        <v>0</v>
      </c>
      <c r="O92" s="4">
        <v>306.78000000000003</v>
      </c>
      <c r="Q92" s="53">
        <v>0</v>
      </c>
      <c r="R92" s="53">
        <v>0</v>
      </c>
      <c r="T92" s="53"/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520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53">
        <v>520</v>
      </c>
      <c r="CK92" s="4">
        <v>0</v>
      </c>
      <c r="CL92" s="4">
        <v>0</v>
      </c>
      <c r="CM92" s="4">
        <v>404.78000000000003</v>
      </c>
      <c r="CN92" s="4">
        <v>0</v>
      </c>
      <c r="CO92" s="4">
        <v>404.78000000000003</v>
      </c>
      <c r="CQ92" s="4">
        <v>0</v>
      </c>
      <c r="CR92" s="4">
        <v>0</v>
      </c>
      <c r="CS92" s="4">
        <v>0</v>
      </c>
      <c r="CU92" s="4">
        <v>404.78000000000003</v>
      </c>
      <c r="CV92" s="4">
        <f t="shared" si="15"/>
        <v>115.21999999999997</v>
      </c>
      <c r="CW92" s="37">
        <f t="shared" si="16"/>
        <v>0.778423076923077</v>
      </c>
      <c r="CX92" s="37"/>
    </row>
    <row r="93" spans="1:102" s="4" customFormat="1" outlineLevel="1" x14ac:dyDescent="0.2">
      <c r="A93" s="4" t="s">
        <v>99</v>
      </c>
      <c r="B93" s="11" t="s">
        <v>279</v>
      </c>
      <c r="C93" s="4" t="s">
        <v>280</v>
      </c>
      <c r="D93" s="4">
        <v>2977.5</v>
      </c>
      <c r="E93" s="4">
        <v>184</v>
      </c>
      <c r="F93" s="4">
        <v>0</v>
      </c>
      <c r="G93" s="4">
        <v>48327.200000000004</v>
      </c>
      <c r="H93" s="4">
        <v>0</v>
      </c>
      <c r="I93" s="4">
        <v>51488.700000000004</v>
      </c>
      <c r="K93" s="4">
        <v>80279.540000000008</v>
      </c>
      <c r="L93" s="4">
        <v>0</v>
      </c>
      <c r="M93" s="4">
        <v>80279.540000000008</v>
      </c>
      <c r="O93" s="4">
        <v>131768.24</v>
      </c>
      <c r="Q93" s="53">
        <v>0</v>
      </c>
      <c r="R93" s="53">
        <v>0</v>
      </c>
      <c r="T93" s="53"/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36096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53">
        <v>36096</v>
      </c>
      <c r="CK93" s="4">
        <v>1588.5</v>
      </c>
      <c r="CL93" s="4">
        <v>0</v>
      </c>
      <c r="CM93" s="4">
        <v>20618.939999999999</v>
      </c>
      <c r="CN93" s="4">
        <v>0</v>
      </c>
      <c r="CO93" s="4">
        <v>22207.439999999999</v>
      </c>
      <c r="CQ93" s="4">
        <v>0</v>
      </c>
      <c r="CR93" s="4">
        <v>0</v>
      </c>
      <c r="CS93" s="4">
        <v>0</v>
      </c>
      <c r="CU93" s="4">
        <v>22207.439999999999</v>
      </c>
      <c r="CV93" s="4">
        <f t="shared" si="15"/>
        <v>13888.560000000001</v>
      </c>
      <c r="CW93" s="37">
        <f t="shared" si="16"/>
        <v>0.61523271276595737</v>
      </c>
      <c r="CX93" s="37"/>
    </row>
    <row r="94" spans="1:102" s="4" customFormat="1" outlineLevel="1" x14ac:dyDescent="0.2">
      <c r="A94" s="4" t="s">
        <v>100</v>
      </c>
      <c r="B94" s="11" t="s">
        <v>281</v>
      </c>
      <c r="C94" s="4" t="s">
        <v>282</v>
      </c>
      <c r="D94" s="4">
        <v>0</v>
      </c>
      <c r="E94" s="4">
        <v>457.3</v>
      </c>
      <c r="F94" s="4">
        <v>0</v>
      </c>
      <c r="G94" s="4">
        <v>18958.189999999999</v>
      </c>
      <c r="H94" s="4">
        <v>0</v>
      </c>
      <c r="I94" s="4">
        <v>19415.489999999998</v>
      </c>
      <c r="K94" s="4">
        <v>0</v>
      </c>
      <c r="L94" s="4">
        <v>0</v>
      </c>
      <c r="M94" s="4">
        <v>0</v>
      </c>
      <c r="O94" s="4">
        <v>19415.490000000002</v>
      </c>
      <c r="Q94" s="53">
        <v>0</v>
      </c>
      <c r="R94" s="53">
        <v>0</v>
      </c>
      <c r="T94" s="53"/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28000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53">
        <v>28000</v>
      </c>
      <c r="CK94" s="4">
        <v>0</v>
      </c>
      <c r="CL94" s="4">
        <v>0</v>
      </c>
      <c r="CM94" s="4">
        <v>23312.71</v>
      </c>
      <c r="CN94" s="4">
        <v>0</v>
      </c>
      <c r="CO94" s="4">
        <v>23312.71</v>
      </c>
      <c r="CQ94" s="4">
        <v>0</v>
      </c>
      <c r="CR94" s="4">
        <v>0</v>
      </c>
      <c r="CS94" s="4">
        <v>0</v>
      </c>
      <c r="CU94" s="4">
        <v>23312.71</v>
      </c>
      <c r="CV94" s="4">
        <f t="shared" si="15"/>
        <v>4687.2900000000009</v>
      </c>
      <c r="CW94" s="37">
        <f t="shared" si="16"/>
        <v>0.83259678571428564</v>
      </c>
      <c r="CX94" s="37"/>
    </row>
    <row r="95" spans="1:102" s="4" customFormat="1" outlineLevel="1" x14ac:dyDescent="0.2">
      <c r="A95" s="4" t="s">
        <v>101</v>
      </c>
      <c r="B95" s="11" t="s">
        <v>283</v>
      </c>
      <c r="C95" s="4" t="s">
        <v>284</v>
      </c>
      <c r="D95" s="4">
        <v>0</v>
      </c>
      <c r="E95" s="4">
        <v>169.37</v>
      </c>
      <c r="F95" s="4">
        <v>0</v>
      </c>
      <c r="G95" s="4">
        <v>9106.6</v>
      </c>
      <c r="H95" s="4">
        <v>0</v>
      </c>
      <c r="I95" s="4">
        <v>9275.9700000000012</v>
      </c>
      <c r="K95" s="4">
        <v>0</v>
      </c>
      <c r="L95" s="4">
        <v>0</v>
      </c>
      <c r="M95" s="4">
        <v>0</v>
      </c>
      <c r="O95" s="4">
        <v>9275.9699999999993</v>
      </c>
      <c r="Q95" s="53">
        <v>0</v>
      </c>
      <c r="R95" s="53">
        <v>0</v>
      </c>
      <c r="T95" s="53"/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10200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53">
        <v>10200</v>
      </c>
      <c r="CK95" s="4">
        <v>0</v>
      </c>
      <c r="CL95" s="4">
        <v>91.18</v>
      </c>
      <c r="CM95" s="4">
        <v>4655.0200000000004</v>
      </c>
      <c r="CN95" s="4">
        <v>0</v>
      </c>
      <c r="CO95" s="4">
        <v>4746.2000000000007</v>
      </c>
      <c r="CQ95" s="4">
        <v>0</v>
      </c>
      <c r="CR95" s="4">
        <v>0</v>
      </c>
      <c r="CS95" s="4">
        <v>0</v>
      </c>
      <c r="CU95" s="4">
        <v>4746.2</v>
      </c>
      <c r="CV95" s="4">
        <f t="shared" si="15"/>
        <v>5453.8</v>
      </c>
      <c r="CW95" s="37">
        <f t="shared" si="16"/>
        <v>0.46531372549019606</v>
      </c>
      <c r="CX95" s="37"/>
    </row>
    <row r="96" spans="1:102" s="4" customFormat="1" outlineLevel="1" x14ac:dyDescent="0.2">
      <c r="A96" s="4" t="s">
        <v>102</v>
      </c>
      <c r="B96" s="11" t="s">
        <v>285</v>
      </c>
      <c r="C96" s="4" t="s">
        <v>286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K96" s="4">
        <v>0</v>
      </c>
      <c r="L96" s="4">
        <v>0</v>
      </c>
      <c r="M96" s="4">
        <v>0</v>
      </c>
      <c r="O96" s="4">
        <v>0</v>
      </c>
      <c r="Q96" s="53">
        <v>0</v>
      </c>
      <c r="R96" s="53">
        <v>0</v>
      </c>
      <c r="T96" s="53"/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510</v>
      </c>
      <c r="BM96" s="4">
        <v>0</v>
      </c>
      <c r="BN96" s="4">
        <v>0</v>
      </c>
      <c r="BO96" s="4">
        <v>0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0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53">
        <v>510</v>
      </c>
      <c r="CK96" s="4">
        <v>0</v>
      </c>
      <c r="CL96" s="4">
        <v>0</v>
      </c>
      <c r="CM96" s="4">
        <v>0</v>
      </c>
      <c r="CN96" s="4">
        <v>0</v>
      </c>
      <c r="CO96" s="4">
        <v>0</v>
      </c>
      <c r="CQ96" s="4">
        <v>0</v>
      </c>
      <c r="CR96" s="4">
        <v>0</v>
      </c>
      <c r="CS96" s="4">
        <v>0</v>
      </c>
      <c r="CU96" s="4">
        <v>0</v>
      </c>
      <c r="CV96" s="4">
        <f t="shared" si="15"/>
        <v>510</v>
      </c>
      <c r="CW96" s="37">
        <f t="shared" si="16"/>
        <v>0</v>
      </c>
      <c r="CX96" s="37"/>
    </row>
    <row r="97" spans="1:102" s="4" customFormat="1" outlineLevel="1" x14ac:dyDescent="0.2">
      <c r="A97" s="4" t="s">
        <v>103</v>
      </c>
      <c r="B97" s="11" t="s">
        <v>287</v>
      </c>
      <c r="C97" s="4" t="s">
        <v>357</v>
      </c>
      <c r="D97" s="4">
        <v>0</v>
      </c>
      <c r="E97" s="4">
        <v>0</v>
      </c>
      <c r="F97" s="4">
        <v>0</v>
      </c>
      <c r="G97" s="4">
        <v>264718.40000000002</v>
      </c>
      <c r="H97" s="4">
        <v>0</v>
      </c>
      <c r="I97" s="4">
        <v>264718.40000000002</v>
      </c>
      <c r="K97" s="4">
        <v>0</v>
      </c>
      <c r="L97" s="4">
        <v>145000</v>
      </c>
      <c r="M97" s="4">
        <v>145000</v>
      </c>
      <c r="O97" s="4">
        <v>145000</v>
      </c>
      <c r="Q97" s="53">
        <v>0</v>
      </c>
      <c r="R97" s="53">
        <v>0</v>
      </c>
      <c r="T97" s="53"/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402736</v>
      </c>
      <c r="BN97" s="4">
        <v>0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53">
        <v>150000</v>
      </c>
      <c r="CK97" s="4">
        <v>0</v>
      </c>
      <c r="CL97" s="4">
        <v>0</v>
      </c>
      <c r="CM97" s="4">
        <v>0</v>
      </c>
      <c r="CN97" s="4">
        <v>0</v>
      </c>
      <c r="CO97" s="4">
        <v>0</v>
      </c>
      <c r="CQ97" s="4">
        <v>0</v>
      </c>
      <c r="CR97" s="4">
        <v>0</v>
      </c>
      <c r="CS97" s="4">
        <v>0</v>
      </c>
      <c r="CU97" s="4">
        <v>0</v>
      </c>
      <c r="CV97" s="4">
        <f t="shared" si="15"/>
        <v>150000</v>
      </c>
      <c r="CW97" s="37">
        <f t="shared" si="16"/>
        <v>0</v>
      </c>
      <c r="CX97" s="37"/>
    </row>
    <row r="98" spans="1:102" s="4" customFormat="1" outlineLevel="1" x14ac:dyDescent="0.2">
      <c r="B98" s="11" t="s">
        <v>287</v>
      </c>
      <c r="C98" s="4" t="s">
        <v>358</v>
      </c>
      <c r="O98" s="4">
        <v>264718.40000000002</v>
      </c>
      <c r="Q98" s="53"/>
      <c r="R98" s="53"/>
      <c r="T98" s="53"/>
      <c r="CI98" s="53">
        <v>252736</v>
      </c>
      <c r="CK98" s="4">
        <v>0</v>
      </c>
      <c r="CL98" s="4">
        <v>0</v>
      </c>
      <c r="CM98" s="4">
        <v>55672.77</v>
      </c>
      <c r="CN98" s="4">
        <v>0</v>
      </c>
      <c r="CO98" s="4">
        <v>55672.77</v>
      </c>
      <c r="CQ98" s="4">
        <v>0</v>
      </c>
      <c r="CR98" s="4">
        <v>0</v>
      </c>
      <c r="CS98" s="4">
        <v>0</v>
      </c>
      <c r="CT98" s="4">
        <v>0</v>
      </c>
      <c r="CU98" s="4">
        <v>55672.77</v>
      </c>
      <c r="CV98" s="4">
        <f t="shared" si="15"/>
        <v>197063.23</v>
      </c>
      <c r="CW98" s="37">
        <f t="shared" si="16"/>
        <v>0.2202803320460876</v>
      </c>
      <c r="CX98" s="37"/>
    </row>
    <row r="99" spans="1:102" s="4" customFormat="1" outlineLevel="1" x14ac:dyDescent="0.2">
      <c r="A99" s="4" t="s">
        <v>104</v>
      </c>
      <c r="B99" s="11" t="s">
        <v>289</v>
      </c>
      <c r="C99" s="4" t="s">
        <v>359</v>
      </c>
      <c r="D99" s="4">
        <v>0</v>
      </c>
      <c r="E99" s="4">
        <v>0</v>
      </c>
      <c r="F99" s="4">
        <v>0</v>
      </c>
      <c r="G99" s="4">
        <v>33851.49</v>
      </c>
      <c r="H99" s="4">
        <v>0</v>
      </c>
      <c r="I99" s="4">
        <v>33851.49</v>
      </c>
      <c r="K99" s="4">
        <v>0</v>
      </c>
      <c r="L99" s="4">
        <v>318901</v>
      </c>
      <c r="M99" s="4">
        <v>318901</v>
      </c>
      <c r="O99" s="4">
        <v>318901</v>
      </c>
      <c r="Q99" s="53">
        <v>0</v>
      </c>
      <c r="R99" s="53">
        <v>0</v>
      </c>
      <c r="T99" s="53"/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371514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0</v>
      </c>
      <c r="CI99" s="53">
        <v>314740</v>
      </c>
      <c r="CK99" s="4">
        <v>0</v>
      </c>
      <c r="CL99" s="4">
        <v>0</v>
      </c>
      <c r="CM99" s="4">
        <v>0</v>
      </c>
      <c r="CN99" s="4">
        <v>0</v>
      </c>
      <c r="CO99" s="4">
        <v>0</v>
      </c>
      <c r="CQ99" s="4">
        <v>0</v>
      </c>
      <c r="CR99" s="4">
        <v>157370</v>
      </c>
      <c r="CS99" s="4">
        <v>157370</v>
      </c>
      <c r="CU99" s="4">
        <v>157370</v>
      </c>
      <c r="CV99" s="4">
        <f t="shared" si="15"/>
        <v>157370</v>
      </c>
      <c r="CW99" s="37">
        <f t="shared" si="16"/>
        <v>0.5</v>
      </c>
      <c r="CX99" s="37"/>
    </row>
    <row r="100" spans="1:102" s="4" customFormat="1" outlineLevel="1" x14ac:dyDescent="0.2">
      <c r="B100" s="11" t="s">
        <v>289</v>
      </c>
      <c r="C100" s="4" t="s">
        <v>360</v>
      </c>
      <c r="O100" s="4">
        <v>33851.49</v>
      </c>
      <c r="Q100" s="53"/>
      <c r="R100" s="53"/>
      <c r="T100" s="53"/>
      <c r="CI100" s="53">
        <v>56774</v>
      </c>
      <c r="CK100" s="4">
        <v>0</v>
      </c>
      <c r="CL100" s="4">
        <v>0</v>
      </c>
      <c r="CM100" s="4">
        <v>42959.31</v>
      </c>
      <c r="CN100" s="4">
        <v>0</v>
      </c>
      <c r="CO100" s="4">
        <v>42959.31</v>
      </c>
      <c r="CQ100" s="4">
        <v>0</v>
      </c>
      <c r="CR100" s="4">
        <v>0</v>
      </c>
      <c r="CS100" s="4">
        <v>0</v>
      </c>
      <c r="CU100" s="4">
        <v>42959.31</v>
      </c>
      <c r="CV100" s="4">
        <f t="shared" si="15"/>
        <v>13814.690000000002</v>
      </c>
      <c r="CW100" s="37">
        <f t="shared" si="16"/>
        <v>0.7566722443371966</v>
      </c>
      <c r="CX100" s="37"/>
    </row>
    <row r="101" spans="1:102" s="4" customFormat="1" outlineLevel="1" x14ac:dyDescent="0.2">
      <c r="A101" s="4" t="s">
        <v>124</v>
      </c>
      <c r="B101" s="11" t="s">
        <v>291</v>
      </c>
      <c r="C101" s="4" t="s">
        <v>361</v>
      </c>
      <c r="D101" s="4">
        <v>0</v>
      </c>
      <c r="E101" s="4">
        <v>0</v>
      </c>
      <c r="F101" s="4">
        <v>0</v>
      </c>
      <c r="G101" s="4">
        <v>628510.26</v>
      </c>
      <c r="H101" s="4">
        <v>0</v>
      </c>
      <c r="I101" s="4">
        <v>628510.26</v>
      </c>
      <c r="K101" s="4">
        <v>0</v>
      </c>
      <c r="L101" s="4">
        <v>0</v>
      </c>
      <c r="M101" s="4">
        <v>0</v>
      </c>
      <c r="O101" s="4">
        <v>628510.26</v>
      </c>
      <c r="Q101" s="53">
        <v>0</v>
      </c>
      <c r="R101" s="53">
        <v>0</v>
      </c>
      <c r="T101" s="53"/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4">
        <v>718618</v>
      </c>
      <c r="CI101" s="53">
        <v>718618</v>
      </c>
      <c r="CK101" s="4">
        <v>0</v>
      </c>
      <c r="CL101" s="4">
        <v>0</v>
      </c>
      <c r="CM101" s="4">
        <v>538562.86</v>
      </c>
      <c r="CN101" s="4">
        <v>0</v>
      </c>
      <c r="CO101" s="4">
        <v>538562.86</v>
      </c>
      <c r="CQ101" s="4">
        <v>0</v>
      </c>
      <c r="CR101" s="4">
        <v>0</v>
      </c>
      <c r="CS101" s="4">
        <v>0</v>
      </c>
      <c r="CU101" s="4">
        <v>538562.86</v>
      </c>
      <c r="CV101" s="4">
        <f t="shared" si="15"/>
        <v>180055.14</v>
      </c>
      <c r="CW101" s="37">
        <f t="shared" si="16"/>
        <v>0.7494424854373255</v>
      </c>
      <c r="CX101" s="37"/>
    </row>
    <row r="102" spans="1:102" s="4" customFormat="1" x14ac:dyDescent="0.2">
      <c r="A102" s="5" t="s">
        <v>20</v>
      </c>
      <c r="B102" s="11"/>
      <c r="C102" s="2" t="s">
        <v>13</v>
      </c>
      <c r="D102" s="5">
        <v>50767.54</v>
      </c>
      <c r="E102" s="5">
        <v>1928.83</v>
      </c>
      <c r="F102" s="5">
        <v>689.37</v>
      </c>
      <c r="G102" s="5">
        <v>1313869.55</v>
      </c>
      <c r="H102" s="5">
        <v>0</v>
      </c>
      <c r="I102" s="5">
        <v>1367255.29</v>
      </c>
      <c r="J102" s="7"/>
      <c r="K102" s="5">
        <v>80279.540000000008</v>
      </c>
      <c r="L102" s="5">
        <v>463901</v>
      </c>
      <c r="M102" s="5">
        <v>544180.54</v>
      </c>
      <c r="N102" s="7"/>
      <c r="O102" s="5">
        <v>1911435.83</v>
      </c>
      <c r="P102" s="5"/>
      <c r="Q102" s="5">
        <v>0</v>
      </c>
      <c r="R102" s="5">
        <v>0</v>
      </c>
      <c r="S102" s="5"/>
      <c r="T102" s="7"/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1428</v>
      </c>
      <c r="AQ102" s="5">
        <v>20750</v>
      </c>
      <c r="AR102" s="5">
        <v>1025</v>
      </c>
      <c r="AS102" s="5">
        <v>7311</v>
      </c>
      <c r="AT102" s="5">
        <v>10250</v>
      </c>
      <c r="AU102" s="5">
        <v>48250</v>
      </c>
      <c r="AV102" s="5">
        <v>5221</v>
      </c>
      <c r="AW102" s="5">
        <v>1224</v>
      </c>
      <c r="AX102" s="5">
        <v>132617</v>
      </c>
      <c r="AY102" s="5">
        <v>1619</v>
      </c>
      <c r="AZ102" s="5">
        <v>9956</v>
      </c>
      <c r="BA102" s="5">
        <v>33045</v>
      </c>
      <c r="BB102" s="5">
        <v>78319</v>
      </c>
      <c r="BC102" s="5">
        <v>1020</v>
      </c>
      <c r="BD102" s="5">
        <v>21420</v>
      </c>
      <c r="BE102" s="5">
        <v>50778</v>
      </c>
      <c r="BF102" s="5">
        <v>14097</v>
      </c>
      <c r="BG102" s="5">
        <v>17111</v>
      </c>
      <c r="BH102" s="5">
        <v>520</v>
      </c>
      <c r="BI102" s="5">
        <v>36096</v>
      </c>
      <c r="BJ102" s="5">
        <v>28000</v>
      </c>
      <c r="BK102" s="5">
        <v>10200</v>
      </c>
      <c r="BL102" s="5">
        <v>510</v>
      </c>
      <c r="BM102" s="5">
        <v>402736</v>
      </c>
      <c r="BN102" s="5">
        <v>371514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718618</v>
      </c>
      <c r="CI102" s="5">
        <f>SUM(CI72:CI101)</f>
        <v>2021635</v>
      </c>
      <c r="CJ102" s="7"/>
      <c r="CK102" s="5">
        <v>42602.93</v>
      </c>
      <c r="CL102" s="5">
        <v>487.18</v>
      </c>
      <c r="CM102" s="5">
        <v>877655.32</v>
      </c>
      <c r="CN102" s="5">
        <v>0</v>
      </c>
      <c r="CO102" s="5">
        <v>920745.43</v>
      </c>
      <c r="CP102" s="2"/>
      <c r="CQ102" s="5">
        <v>0</v>
      </c>
      <c r="CR102" s="5">
        <v>157370</v>
      </c>
      <c r="CS102" s="5">
        <v>157370</v>
      </c>
      <c r="CU102" s="5">
        <v>1078115.4300000002</v>
      </c>
      <c r="CV102" s="5">
        <f>CI102-CU102</f>
        <v>943519.56999999983</v>
      </c>
      <c r="CW102" s="39">
        <f>IF(CI102=0,"n/a",CU102/(CI102))</f>
        <v>0.53328886272744591</v>
      </c>
      <c r="CX102" s="36"/>
    </row>
    <row r="103" spans="1:102" s="4" customFormat="1" x14ac:dyDescent="0.2">
      <c r="B103" s="11"/>
      <c r="I103" s="7"/>
      <c r="J103" s="7"/>
      <c r="M103" s="7"/>
      <c r="N103" s="7"/>
      <c r="O103" s="7"/>
      <c r="P103" s="7"/>
      <c r="Q103" s="7"/>
      <c r="R103" s="7"/>
      <c r="S103" s="7"/>
      <c r="T103" s="7"/>
      <c r="CI103" s="7"/>
      <c r="CJ103" s="7"/>
      <c r="CO103" s="7"/>
      <c r="CS103" s="7"/>
      <c r="CW103" s="37"/>
      <c r="CX103" s="37"/>
    </row>
    <row r="104" spans="1:102" s="4" customFormat="1" outlineLevel="1" x14ac:dyDescent="0.2">
      <c r="A104" s="4" t="s">
        <v>105</v>
      </c>
      <c r="B104" s="11" t="s">
        <v>292</v>
      </c>
      <c r="C104" s="4" t="s">
        <v>293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K104" s="4">
        <v>0</v>
      </c>
      <c r="L104" s="4">
        <v>0</v>
      </c>
      <c r="M104" s="4">
        <v>0</v>
      </c>
      <c r="O104" s="4">
        <v>0</v>
      </c>
      <c r="Q104" s="53">
        <v>0</v>
      </c>
      <c r="R104" s="53">
        <v>0</v>
      </c>
      <c r="T104" s="53"/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1530</v>
      </c>
      <c r="BP104" s="4">
        <v>0</v>
      </c>
      <c r="BQ104" s="4">
        <v>0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53">
        <v>1530</v>
      </c>
      <c r="CK104" s="4">
        <v>0</v>
      </c>
      <c r="CL104" s="4">
        <v>0</v>
      </c>
      <c r="CM104" s="4">
        <v>0</v>
      </c>
      <c r="CN104" s="4">
        <v>0</v>
      </c>
      <c r="CO104" s="4">
        <v>0</v>
      </c>
      <c r="CQ104" s="4">
        <v>0</v>
      </c>
      <c r="CR104" s="4">
        <v>0</v>
      </c>
      <c r="CS104" s="4">
        <v>0</v>
      </c>
      <c r="CU104" s="4">
        <v>0</v>
      </c>
      <c r="CV104" s="4">
        <f t="shared" ref="CV104:CV121" si="17">CI104-CU104</f>
        <v>1530</v>
      </c>
      <c r="CW104" s="37">
        <f t="shared" ref="CW104:CW121" si="18">IF(CI104=0,"n/a",CU104/(CI104))</f>
        <v>0</v>
      </c>
      <c r="CX104" s="37"/>
    </row>
    <row r="105" spans="1:102" s="4" customFormat="1" outlineLevel="1" x14ac:dyDescent="0.2">
      <c r="A105" s="4" t="s">
        <v>106</v>
      </c>
      <c r="B105" s="11" t="s">
        <v>294</v>
      </c>
      <c r="C105" s="4" t="s">
        <v>295</v>
      </c>
      <c r="D105" s="4">
        <v>3443.62</v>
      </c>
      <c r="E105" s="4">
        <v>0</v>
      </c>
      <c r="F105" s="4">
        <v>0</v>
      </c>
      <c r="G105" s="4">
        <v>7847.82</v>
      </c>
      <c r="H105" s="4">
        <v>0</v>
      </c>
      <c r="I105" s="4">
        <v>11291.439999999999</v>
      </c>
      <c r="K105" s="4">
        <v>0</v>
      </c>
      <c r="L105" s="4">
        <v>0</v>
      </c>
      <c r="M105" s="4">
        <v>0</v>
      </c>
      <c r="O105" s="4">
        <v>11291.44</v>
      </c>
      <c r="Q105" s="53">
        <v>0</v>
      </c>
      <c r="R105" s="53">
        <v>0</v>
      </c>
      <c r="T105" s="53"/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13770</v>
      </c>
      <c r="BQ105" s="4">
        <v>0</v>
      </c>
      <c r="BR105" s="4">
        <v>0</v>
      </c>
      <c r="BS105" s="4">
        <v>0</v>
      </c>
      <c r="BT105" s="4">
        <v>0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53">
        <v>13770</v>
      </c>
      <c r="CK105" s="4">
        <v>3245.03</v>
      </c>
      <c r="CL105" s="4">
        <v>115.45</v>
      </c>
      <c r="CM105" s="4">
        <v>4517.13</v>
      </c>
      <c r="CN105" s="4">
        <v>0</v>
      </c>
      <c r="CO105" s="4">
        <v>7877.6100000000006</v>
      </c>
      <c r="CQ105" s="4">
        <v>0</v>
      </c>
      <c r="CR105" s="4">
        <v>0</v>
      </c>
      <c r="CS105" s="4">
        <v>0</v>
      </c>
      <c r="CU105" s="4">
        <v>7877.6100000000006</v>
      </c>
      <c r="CV105" s="4">
        <f t="shared" si="17"/>
        <v>5892.3899999999994</v>
      </c>
      <c r="CW105" s="37">
        <f t="shared" si="18"/>
        <v>0.57208496732026148</v>
      </c>
      <c r="CX105" s="37"/>
    </row>
    <row r="106" spans="1:102" s="4" customFormat="1" outlineLevel="1" x14ac:dyDescent="0.2">
      <c r="A106" s="4" t="s">
        <v>107</v>
      </c>
      <c r="B106" s="11" t="s">
        <v>296</v>
      </c>
      <c r="C106" s="4" t="s">
        <v>297</v>
      </c>
      <c r="D106" s="4">
        <v>11414.16</v>
      </c>
      <c r="E106" s="4">
        <v>0</v>
      </c>
      <c r="F106" s="4">
        <v>0</v>
      </c>
      <c r="G106" s="4">
        <v>0</v>
      </c>
      <c r="H106" s="4">
        <v>0</v>
      </c>
      <c r="I106" s="4">
        <v>11414.16</v>
      </c>
      <c r="K106" s="4">
        <v>0</v>
      </c>
      <c r="L106" s="4">
        <v>0</v>
      </c>
      <c r="M106" s="4">
        <v>0</v>
      </c>
      <c r="O106" s="4">
        <v>11414.16</v>
      </c>
      <c r="Q106" s="53">
        <v>0</v>
      </c>
      <c r="R106" s="53">
        <v>0</v>
      </c>
      <c r="T106" s="53"/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18797</v>
      </c>
      <c r="BR106" s="4">
        <v>0</v>
      </c>
      <c r="BS106" s="4">
        <v>0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53">
        <v>18797</v>
      </c>
      <c r="CK106" s="4">
        <v>12284.87</v>
      </c>
      <c r="CL106" s="4">
        <v>0</v>
      </c>
      <c r="CM106" s="4">
        <v>0</v>
      </c>
      <c r="CN106" s="4">
        <v>0</v>
      </c>
      <c r="CO106" s="4">
        <v>12284.87</v>
      </c>
      <c r="CQ106" s="4">
        <v>0</v>
      </c>
      <c r="CR106" s="4">
        <v>0</v>
      </c>
      <c r="CS106" s="4">
        <v>0</v>
      </c>
      <c r="CU106" s="4">
        <v>12284.87</v>
      </c>
      <c r="CV106" s="4">
        <f t="shared" si="17"/>
        <v>6512.1299999999992</v>
      </c>
      <c r="CW106" s="37">
        <f t="shared" si="18"/>
        <v>0.65355482257807096</v>
      </c>
      <c r="CX106" s="37"/>
    </row>
    <row r="107" spans="1:102" s="4" customFormat="1" outlineLevel="1" x14ac:dyDescent="0.2">
      <c r="A107" s="4" t="s">
        <v>108</v>
      </c>
      <c r="B107" s="11" t="s">
        <v>298</v>
      </c>
      <c r="C107" s="4" t="s">
        <v>299</v>
      </c>
      <c r="D107" s="4">
        <v>0</v>
      </c>
      <c r="E107" s="4">
        <v>0</v>
      </c>
      <c r="F107" s="4">
        <v>0</v>
      </c>
      <c r="G107" s="4">
        <v>1401.22</v>
      </c>
      <c r="H107" s="4">
        <v>0</v>
      </c>
      <c r="I107" s="4">
        <v>1401.22</v>
      </c>
      <c r="K107" s="4">
        <v>0</v>
      </c>
      <c r="L107" s="4">
        <v>0</v>
      </c>
      <c r="M107" s="4">
        <v>0</v>
      </c>
      <c r="O107" s="4">
        <v>1401.22</v>
      </c>
      <c r="Q107" s="53">
        <v>0</v>
      </c>
      <c r="R107" s="53">
        <v>0</v>
      </c>
      <c r="T107" s="53"/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3121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53">
        <v>3121</v>
      </c>
      <c r="CK107" s="4">
        <v>0</v>
      </c>
      <c r="CL107" s="4">
        <v>0</v>
      </c>
      <c r="CM107" s="4">
        <v>1298.58</v>
      </c>
      <c r="CN107" s="4">
        <v>0</v>
      </c>
      <c r="CO107" s="4">
        <v>1298.58</v>
      </c>
      <c r="CQ107" s="4">
        <v>0</v>
      </c>
      <c r="CR107" s="4">
        <v>0</v>
      </c>
      <c r="CS107" s="4">
        <v>0</v>
      </c>
      <c r="CU107" s="4">
        <v>1298.58</v>
      </c>
      <c r="CV107" s="4">
        <f t="shared" si="17"/>
        <v>1822.42</v>
      </c>
      <c r="CW107" s="37">
        <f t="shared" si="18"/>
        <v>0.41607818007049019</v>
      </c>
      <c r="CX107" s="37"/>
    </row>
    <row r="108" spans="1:102" s="4" customFormat="1" outlineLevel="1" x14ac:dyDescent="0.2">
      <c r="A108" s="4" t="s">
        <v>109</v>
      </c>
      <c r="B108" s="11" t="s">
        <v>300</v>
      </c>
      <c r="C108" s="4" t="s">
        <v>301</v>
      </c>
      <c r="D108" s="4">
        <v>0</v>
      </c>
      <c r="E108" s="4">
        <v>0</v>
      </c>
      <c r="F108" s="4">
        <v>0</v>
      </c>
      <c r="G108" s="4">
        <v>11719.51</v>
      </c>
      <c r="H108" s="4">
        <v>0</v>
      </c>
      <c r="I108" s="4">
        <v>11719.51</v>
      </c>
      <c r="K108" s="4">
        <v>0</v>
      </c>
      <c r="L108" s="4">
        <v>0</v>
      </c>
      <c r="M108" s="4">
        <v>0</v>
      </c>
      <c r="O108" s="4">
        <v>11719.51</v>
      </c>
      <c r="Q108" s="53">
        <v>0</v>
      </c>
      <c r="R108" s="53">
        <v>0</v>
      </c>
      <c r="T108" s="53"/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9843</v>
      </c>
      <c r="BT108" s="4">
        <v>0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53">
        <v>9843</v>
      </c>
      <c r="CK108" s="4">
        <v>0</v>
      </c>
      <c r="CL108" s="4">
        <v>0</v>
      </c>
      <c r="CM108" s="4">
        <v>6983.12</v>
      </c>
      <c r="CN108" s="4">
        <v>0</v>
      </c>
      <c r="CO108" s="4">
        <v>6983.12</v>
      </c>
      <c r="CQ108" s="4">
        <v>0</v>
      </c>
      <c r="CR108" s="4">
        <v>0</v>
      </c>
      <c r="CS108" s="4">
        <v>0</v>
      </c>
      <c r="CU108" s="4">
        <v>6983.12</v>
      </c>
      <c r="CV108" s="4">
        <f t="shared" si="17"/>
        <v>2859.88</v>
      </c>
      <c r="CW108" s="37">
        <f t="shared" si="18"/>
        <v>0.70945037082190388</v>
      </c>
      <c r="CX108" s="37"/>
    </row>
    <row r="109" spans="1:102" s="4" customFormat="1" outlineLevel="1" x14ac:dyDescent="0.2">
      <c r="A109" s="4" t="s">
        <v>302</v>
      </c>
      <c r="B109" s="11" t="s">
        <v>303</v>
      </c>
      <c r="C109" s="4" t="s">
        <v>304</v>
      </c>
      <c r="D109" s="4">
        <v>0</v>
      </c>
      <c r="E109" s="4">
        <v>0</v>
      </c>
      <c r="F109" s="4">
        <v>0</v>
      </c>
      <c r="G109" s="4">
        <v>143.13</v>
      </c>
      <c r="H109" s="4">
        <v>0</v>
      </c>
      <c r="I109" s="4">
        <v>143.13</v>
      </c>
      <c r="K109" s="4">
        <v>0</v>
      </c>
      <c r="L109" s="4">
        <v>0</v>
      </c>
      <c r="M109" s="4">
        <v>0</v>
      </c>
      <c r="O109" s="4">
        <v>143.13</v>
      </c>
      <c r="Q109" s="53">
        <v>0</v>
      </c>
      <c r="R109" s="53">
        <v>0</v>
      </c>
      <c r="T109" s="53"/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4">
        <v>0</v>
      </c>
      <c r="CI109" s="53">
        <v>0</v>
      </c>
      <c r="CK109" s="4">
        <v>0</v>
      </c>
      <c r="CL109" s="4">
        <v>0</v>
      </c>
      <c r="CM109" s="4">
        <v>0</v>
      </c>
      <c r="CN109" s="4">
        <v>0</v>
      </c>
      <c r="CO109" s="4">
        <v>0</v>
      </c>
      <c r="CQ109" s="4">
        <v>0</v>
      </c>
      <c r="CR109" s="4">
        <v>0</v>
      </c>
      <c r="CS109" s="4">
        <v>0</v>
      </c>
      <c r="CU109" s="4">
        <v>0</v>
      </c>
      <c r="CV109" s="4">
        <f t="shared" si="17"/>
        <v>0</v>
      </c>
      <c r="CW109" s="37" t="str">
        <f t="shared" si="18"/>
        <v>n/a</v>
      </c>
      <c r="CX109" s="37"/>
    </row>
    <row r="110" spans="1:102" s="4" customFormat="1" outlineLevel="1" x14ac:dyDescent="0.2">
      <c r="A110" s="4" t="s">
        <v>110</v>
      </c>
      <c r="B110" s="11" t="s">
        <v>305</v>
      </c>
      <c r="C110" s="4" t="s">
        <v>306</v>
      </c>
      <c r="D110" s="4">
        <v>0</v>
      </c>
      <c r="E110" s="4">
        <v>0</v>
      </c>
      <c r="F110" s="4">
        <v>0</v>
      </c>
      <c r="G110" s="4">
        <v>781.89</v>
      </c>
      <c r="H110" s="4">
        <v>0</v>
      </c>
      <c r="I110" s="4">
        <v>781.89</v>
      </c>
      <c r="K110" s="4">
        <v>0</v>
      </c>
      <c r="L110" s="4">
        <v>0</v>
      </c>
      <c r="M110" s="4">
        <v>0</v>
      </c>
      <c r="O110" s="4">
        <v>781.89</v>
      </c>
      <c r="Q110" s="53">
        <v>0</v>
      </c>
      <c r="R110" s="53">
        <v>0</v>
      </c>
      <c r="T110" s="53"/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1148</v>
      </c>
      <c r="BU110" s="4">
        <v>0</v>
      </c>
      <c r="BV110" s="4">
        <v>0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4">
        <v>0</v>
      </c>
      <c r="CI110" s="53">
        <v>1148</v>
      </c>
      <c r="CK110" s="4">
        <v>0</v>
      </c>
      <c r="CL110" s="4">
        <v>0</v>
      </c>
      <c r="CM110" s="4">
        <v>171.68</v>
      </c>
      <c r="CN110" s="4">
        <v>0</v>
      </c>
      <c r="CO110" s="4">
        <v>171.68</v>
      </c>
      <c r="CQ110" s="4">
        <v>0</v>
      </c>
      <c r="CR110" s="4">
        <v>0</v>
      </c>
      <c r="CS110" s="4">
        <v>0</v>
      </c>
      <c r="CU110" s="4">
        <v>171.68</v>
      </c>
      <c r="CV110" s="4">
        <f t="shared" si="17"/>
        <v>976.31999999999994</v>
      </c>
      <c r="CW110" s="37">
        <f t="shared" si="18"/>
        <v>0.14954703832752614</v>
      </c>
      <c r="CX110" s="37"/>
    </row>
    <row r="111" spans="1:102" s="4" customFormat="1" outlineLevel="1" x14ac:dyDescent="0.2">
      <c r="A111" s="4" t="s">
        <v>111</v>
      </c>
      <c r="B111" s="11" t="s">
        <v>307</v>
      </c>
      <c r="C111" s="4" t="s">
        <v>308</v>
      </c>
      <c r="D111" s="4">
        <v>0</v>
      </c>
      <c r="E111" s="4">
        <v>0</v>
      </c>
      <c r="F111" s="4">
        <v>0</v>
      </c>
      <c r="G111" s="4">
        <v>16990.189999999999</v>
      </c>
      <c r="H111" s="4">
        <v>0</v>
      </c>
      <c r="I111" s="4">
        <v>16990.189999999999</v>
      </c>
      <c r="K111" s="4">
        <v>0</v>
      </c>
      <c r="L111" s="4">
        <v>0</v>
      </c>
      <c r="M111" s="4">
        <v>0</v>
      </c>
      <c r="O111" s="4">
        <v>16990.189999999999</v>
      </c>
      <c r="Q111" s="53">
        <v>0</v>
      </c>
      <c r="R111" s="53">
        <v>0</v>
      </c>
      <c r="T111" s="53"/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20400</v>
      </c>
      <c r="BV111" s="4">
        <v>0</v>
      </c>
      <c r="BW111" s="4">
        <v>0</v>
      </c>
      <c r="BX111" s="4">
        <v>0</v>
      </c>
      <c r="BY111" s="4">
        <v>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53">
        <v>20400</v>
      </c>
      <c r="CK111" s="4">
        <v>0</v>
      </c>
      <c r="CL111" s="4">
        <v>0</v>
      </c>
      <c r="CM111" s="4">
        <v>10897.800000000001</v>
      </c>
      <c r="CN111" s="4">
        <v>0</v>
      </c>
      <c r="CO111" s="4">
        <v>10897.800000000001</v>
      </c>
      <c r="CQ111" s="4">
        <v>0</v>
      </c>
      <c r="CR111" s="4">
        <v>0</v>
      </c>
      <c r="CS111" s="4">
        <v>0</v>
      </c>
      <c r="CU111" s="4">
        <v>10897.800000000001</v>
      </c>
      <c r="CV111" s="4">
        <f t="shared" si="17"/>
        <v>9502.1999999999989</v>
      </c>
      <c r="CW111" s="37">
        <f t="shared" si="18"/>
        <v>0.5342058823529412</v>
      </c>
      <c r="CX111" s="37"/>
    </row>
    <row r="112" spans="1:102" s="4" customFormat="1" outlineLevel="1" x14ac:dyDescent="0.2">
      <c r="A112" s="4" t="s">
        <v>112</v>
      </c>
      <c r="B112" s="11" t="s">
        <v>309</v>
      </c>
      <c r="C112" s="4" t="s">
        <v>310</v>
      </c>
      <c r="D112" s="4">
        <v>861.65</v>
      </c>
      <c r="E112" s="4">
        <v>1202.06</v>
      </c>
      <c r="F112" s="4">
        <v>0</v>
      </c>
      <c r="G112" s="4">
        <v>79659.11</v>
      </c>
      <c r="H112" s="4">
        <v>472.05</v>
      </c>
      <c r="I112" s="4">
        <v>82194.87000000001</v>
      </c>
      <c r="K112" s="4">
        <v>0</v>
      </c>
      <c r="L112" s="4">
        <v>0</v>
      </c>
      <c r="M112" s="4">
        <v>0</v>
      </c>
      <c r="O112" s="4">
        <v>82194.87</v>
      </c>
      <c r="Q112" s="53">
        <v>0</v>
      </c>
      <c r="R112" s="53">
        <v>0</v>
      </c>
      <c r="T112" s="53"/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95093</v>
      </c>
      <c r="BW112" s="4">
        <v>0</v>
      </c>
      <c r="BX112" s="4">
        <v>0</v>
      </c>
      <c r="BY112" s="4">
        <v>0</v>
      </c>
      <c r="BZ112" s="4">
        <v>0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53">
        <v>95093</v>
      </c>
      <c r="CK112" s="4">
        <v>0</v>
      </c>
      <c r="CL112" s="4">
        <v>247.57</v>
      </c>
      <c r="CM112" s="4">
        <v>48316.15</v>
      </c>
      <c r="CN112" s="4">
        <v>0</v>
      </c>
      <c r="CO112" s="4">
        <v>48563.72</v>
      </c>
      <c r="CQ112" s="4">
        <v>0</v>
      </c>
      <c r="CR112" s="4">
        <v>0</v>
      </c>
      <c r="CS112" s="4">
        <v>0</v>
      </c>
      <c r="CU112" s="4">
        <v>48563.72</v>
      </c>
      <c r="CV112" s="4">
        <f t="shared" si="17"/>
        <v>46529.279999999999</v>
      </c>
      <c r="CW112" s="37">
        <f t="shared" si="18"/>
        <v>0.51069710704257942</v>
      </c>
      <c r="CX112" s="37"/>
    </row>
    <row r="113" spans="1:102" s="4" customFormat="1" outlineLevel="1" x14ac:dyDescent="0.2">
      <c r="A113" s="4" t="s">
        <v>113</v>
      </c>
      <c r="B113" s="11" t="s">
        <v>311</v>
      </c>
      <c r="C113" s="4" t="s">
        <v>312</v>
      </c>
      <c r="D113" s="4">
        <v>0</v>
      </c>
      <c r="E113" s="4">
        <v>0</v>
      </c>
      <c r="F113" s="4">
        <v>0</v>
      </c>
      <c r="G113" s="4">
        <v>63781.270000000004</v>
      </c>
      <c r="H113" s="4">
        <v>0</v>
      </c>
      <c r="I113" s="4">
        <v>63781.270000000004</v>
      </c>
      <c r="K113" s="4">
        <v>0</v>
      </c>
      <c r="L113" s="4">
        <v>0</v>
      </c>
      <c r="M113" s="4">
        <v>0</v>
      </c>
      <c r="O113" s="4">
        <v>63781.270000000004</v>
      </c>
      <c r="Q113" s="53">
        <v>0</v>
      </c>
      <c r="R113" s="53">
        <v>0</v>
      </c>
      <c r="T113" s="53"/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48296</v>
      </c>
      <c r="BX113" s="4">
        <v>0</v>
      </c>
      <c r="BY113" s="4">
        <v>0</v>
      </c>
      <c r="BZ113" s="4">
        <v>0</v>
      </c>
      <c r="CA113" s="4">
        <v>0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53">
        <v>48296</v>
      </c>
      <c r="CK113" s="4">
        <v>0</v>
      </c>
      <c r="CL113" s="4">
        <v>0</v>
      </c>
      <c r="CM113" s="4">
        <v>39720.51</v>
      </c>
      <c r="CN113" s="4">
        <v>0</v>
      </c>
      <c r="CO113" s="4">
        <v>39720.51</v>
      </c>
      <c r="CQ113" s="4">
        <v>0</v>
      </c>
      <c r="CR113" s="4">
        <v>0</v>
      </c>
      <c r="CS113" s="4">
        <v>0</v>
      </c>
      <c r="CU113" s="4">
        <v>39720.51</v>
      </c>
      <c r="CV113" s="4">
        <f t="shared" si="17"/>
        <v>8575.489999999998</v>
      </c>
      <c r="CW113" s="37">
        <f t="shared" si="18"/>
        <v>0.8224389183369224</v>
      </c>
      <c r="CX113" s="37"/>
    </row>
    <row r="114" spans="1:102" s="4" customFormat="1" outlineLevel="1" x14ac:dyDescent="0.2">
      <c r="A114" s="4" t="s">
        <v>114</v>
      </c>
      <c r="B114" s="11" t="s">
        <v>313</v>
      </c>
      <c r="C114" s="4" t="s">
        <v>314</v>
      </c>
      <c r="D114" s="4">
        <v>0</v>
      </c>
      <c r="E114" s="4">
        <v>0</v>
      </c>
      <c r="F114" s="4">
        <v>0</v>
      </c>
      <c r="G114" s="4">
        <v>36080.300000000003</v>
      </c>
      <c r="H114" s="4">
        <v>27.95</v>
      </c>
      <c r="I114" s="4">
        <v>36108.25</v>
      </c>
      <c r="K114" s="4">
        <v>0</v>
      </c>
      <c r="L114" s="4">
        <v>0</v>
      </c>
      <c r="M114" s="4">
        <v>0</v>
      </c>
      <c r="O114" s="4">
        <v>36108.25</v>
      </c>
      <c r="Q114" s="53">
        <v>0</v>
      </c>
      <c r="R114" s="53">
        <v>0</v>
      </c>
      <c r="T114" s="53"/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25495</v>
      </c>
      <c r="BY114" s="4">
        <v>0</v>
      </c>
      <c r="BZ114" s="4">
        <v>0</v>
      </c>
      <c r="CA114" s="4">
        <v>0</v>
      </c>
      <c r="CB114" s="4">
        <v>0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53">
        <v>25495</v>
      </c>
      <c r="CK114" s="4">
        <v>0</v>
      </c>
      <c r="CL114" s="4">
        <v>20.11</v>
      </c>
      <c r="CM114" s="4">
        <v>19910.22</v>
      </c>
      <c r="CN114" s="4">
        <v>123.60000000000001</v>
      </c>
      <c r="CO114" s="4">
        <v>20053.93</v>
      </c>
      <c r="CQ114" s="4">
        <v>0</v>
      </c>
      <c r="CR114" s="4">
        <v>0</v>
      </c>
      <c r="CS114" s="4">
        <v>0</v>
      </c>
      <c r="CU114" s="4">
        <v>20053.93</v>
      </c>
      <c r="CV114" s="4">
        <f t="shared" si="17"/>
        <v>5441.07</v>
      </c>
      <c r="CW114" s="37">
        <f t="shared" si="18"/>
        <v>0.78658285938419303</v>
      </c>
      <c r="CX114" s="37"/>
    </row>
    <row r="115" spans="1:102" s="4" customFormat="1" outlineLevel="1" x14ac:dyDescent="0.2">
      <c r="A115" s="4" t="s">
        <v>115</v>
      </c>
      <c r="B115" s="11" t="s">
        <v>315</v>
      </c>
      <c r="C115" s="4" t="s">
        <v>316</v>
      </c>
      <c r="D115" s="4">
        <v>0</v>
      </c>
      <c r="E115" s="4">
        <v>0</v>
      </c>
      <c r="F115" s="4">
        <v>0</v>
      </c>
      <c r="G115" s="4">
        <v>21965.29</v>
      </c>
      <c r="H115" s="4">
        <v>0</v>
      </c>
      <c r="I115" s="4">
        <v>21965.29</v>
      </c>
      <c r="K115" s="4">
        <v>0</v>
      </c>
      <c r="L115" s="4">
        <v>0</v>
      </c>
      <c r="M115" s="4">
        <v>0</v>
      </c>
      <c r="O115" s="4">
        <v>21965.29</v>
      </c>
      <c r="Q115" s="53">
        <v>0</v>
      </c>
      <c r="R115" s="53">
        <v>0</v>
      </c>
      <c r="T115" s="53"/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25011</v>
      </c>
      <c r="BZ115" s="4">
        <v>0</v>
      </c>
      <c r="CA115" s="4">
        <v>0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53">
        <v>25011</v>
      </c>
      <c r="CK115" s="4">
        <v>0</v>
      </c>
      <c r="CL115" s="4">
        <v>0</v>
      </c>
      <c r="CM115" s="4">
        <v>15057.64</v>
      </c>
      <c r="CN115" s="4">
        <v>0</v>
      </c>
      <c r="CO115" s="4">
        <v>15057.64</v>
      </c>
      <c r="CQ115" s="4">
        <v>0</v>
      </c>
      <c r="CR115" s="4">
        <v>0</v>
      </c>
      <c r="CS115" s="4">
        <v>0</v>
      </c>
      <c r="CU115" s="4">
        <v>15057.64</v>
      </c>
      <c r="CV115" s="4">
        <f t="shared" si="17"/>
        <v>9953.36</v>
      </c>
      <c r="CW115" s="37">
        <f t="shared" si="18"/>
        <v>0.60204070209107985</v>
      </c>
      <c r="CX115" s="37"/>
    </row>
    <row r="116" spans="1:102" s="4" customFormat="1" outlineLevel="1" x14ac:dyDescent="0.2">
      <c r="A116" s="4" t="s">
        <v>116</v>
      </c>
      <c r="B116" s="11" t="s">
        <v>317</v>
      </c>
      <c r="C116" s="4" t="s">
        <v>318</v>
      </c>
      <c r="D116" s="4">
        <v>0</v>
      </c>
      <c r="E116" s="4">
        <v>0</v>
      </c>
      <c r="F116" s="4">
        <v>0</v>
      </c>
      <c r="G116" s="4">
        <v>3395.9900000000002</v>
      </c>
      <c r="H116" s="4">
        <v>0</v>
      </c>
      <c r="I116" s="4">
        <v>3395.9900000000002</v>
      </c>
      <c r="K116" s="4">
        <v>0</v>
      </c>
      <c r="L116" s="4">
        <v>0</v>
      </c>
      <c r="M116" s="4">
        <v>0</v>
      </c>
      <c r="O116" s="4">
        <v>3395.9900000000002</v>
      </c>
      <c r="Q116" s="53">
        <v>0</v>
      </c>
      <c r="R116" s="53">
        <v>0</v>
      </c>
      <c r="T116" s="53"/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3368</v>
      </c>
      <c r="CA116" s="4">
        <v>0</v>
      </c>
      <c r="CB116" s="4">
        <v>0</v>
      </c>
      <c r="CC116" s="4">
        <v>0</v>
      </c>
      <c r="CD116" s="4">
        <v>0</v>
      </c>
      <c r="CE116" s="4">
        <v>0</v>
      </c>
      <c r="CF116" s="4">
        <v>0</v>
      </c>
      <c r="CG116" s="4">
        <v>0</v>
      </c>
      <c r="CH116" s="4">
        <v>0</v>
      </c>
      <c r="CI116" s="53">
        <v>3368</v>
      </c>
      <c r="CK116" s="4">
        <v>0</v>
      </c>
      <c r="CL116" s="4">
        <v>0</v>
      </c>
      <c r="CM116" s="4">
        <v>583.16</v>
      </c>
      <c r="CN116" s="4">
        <v>0</v>
      </c>
      <c r="CO116" s="4">
        <v>583.16</v>
      </c>
      <c r="CQ116" s="4">
        <v>0</v>
      </c>
      <c r="CR116" s="4">
        <v>0</v>
      </c>
      <c r="CS116" s="4">
        <v>0</v>
      </c>
      <c r="CU116" s="4">
        <v>583.16</v>
      </c>
      <c r="CV116" s="4">
        <f t="shared" si="17"/>
        <v>2784.84</v>
      </c>
      <c r="CW116" s="37">
        <f t="shared" si="18"/>
        <v>0.17314726840855105</v>
      </c>
      <c r="CX116" s="37"/>
    </row>
    <row r="117" spans="1:102" s="4" customFormat="1" outlineLevel="1" x14ac:dyDescent="0.2">
      <c r="A117" s="4" t="s">
        <v>117</v>
      </c>
      <c r="B117" s="11" t="s">
        <v>319</v>
      </c>
      <c r="C117" s="4" t="s">
        <v>320</v>
      </c>
      <c r="D117" s="4">
        <v>0</v>
      </c>
      <c r="E117" s="4">
        <v>0</v>
      </c>
      <c r="F117" s="4">
        <v>0</v>
      </c>
      <c r="G117" s="4">
        <v>55.61</v>
      </c>
      <c r="H117" s="4">
        <v>0</v>
      </c>
      <c r="I117" s="4">
        <v>55.61</v>
      </c>
      <c r="K117" s="4">
        <v>0</v>
      </c>
      <c r="L117" s="4">
        <v>0</v>
      </c>
      <c r="M117" s="4">
        <v>0</v>
      </c>
      <c r="O117" s="4">
        <v>55.61</v>
      </c>
      <c r="Q117" s="53">
        <v>0</v>
      </c>
      <c r="R117" s="53">
        <v>0</v>
      </c>
      <c r="T117" s="53"/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522</v>
      </c>
      <c r="CB117" s="4">
        <v>0</v>
      </c>
      <c r="CC117" s="4">
        <v>0</v>
      </c>
      <c r="CD117" s="4">
        <v>0</v>
      </c>
      <c r="CE117" s="4">
        <v>0</v>
      </c>
      <c r="CF117" s="4">
        <v>0</v>
      </c>
      <c r="CG117" s="4">
        <v>0</v>
      </c>
      <c r="CH117" s="4">
        <v>0</v>
      </c>
      <c r="CI117" s="53">
        <v>522</v>
      </c>
      <c r="CK117" s="4">
        <v>0</v>
      </c>
      <c r="CL117" s="4">
        <v>0</v>
      </c>
      <c r="CM117" s="4">
        <v>0</v>
      </c>
      <c r="CN117" s="4">
        <v>0</v>
      </c>
      <c r="CO117" s="4">
        <v>0</v>
      </c>
      <c r="CQ117" s="4">
        <v>0</v>
      </c>
      <c r="CR117" s="4">
        <v>0</v>
      </c>
      <c r="CS117" s="4">
        <v>0</v>
      </c>
      <c r="CU117" s="4">
        <v>0</v>
      </c>
      <c r="CV117" s="4">
        <f t="shared" si="17"/>
        <v>522</v>
      </c>
      <c r="CW117" s="37">
        <f t="shared" si="18"/>
        <v>0</v>
      </c>
      <c r="CX117" s="37"/>
    </row>
    <row r="118" spans="1:102" s="4" customFormat="1" outlineLevel="1" x14ac:dyDescent="0.2">
      <c r="A118" s="4" t="s">
        <v>118</v>
      </c>
      <c r="B118" s="11" t="s">
        <v>321</v>
      </c>
      <c r="C118" s="4" t="s">
        <v>322</v>
      </c>
      <c r="D118" s="4">
        <v>1016.16</v>
      </c>
      <c r="E118" s="4">
        <v>0</v>
      </c>
      <c r="F118" s="4">
        <v>0</v>
      </c>
      <c r="G118" s="4">
        <v>18382.760000000002</v>
      </c>
      <c r="H118" s="4">
        <v>0</v>
      </c>
      <c r="I118" s="4">
        <v>19398.920000000002</v>
      </c>
      <c r="K118" s="4">
        <v>0</v>
      </c>
      <c r="L118" s="4">
        <v>0</v>
      </c>
      <c r="M118" s="4">
        <v>0</v>
      </c>
      <c r="O118" s="4">
        <v>19398.920000000002</v>
      </c>
      <c r="Q118" s="53">
        <v>0</v>
      </c>
      <c r="R118" s="53">
        <v>0</v>
      </c>
      <c r="T118" s="53"/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19736</v>
      </c>
      <c r="CC118" s="4">
        <v>0</v>
      </c>
      <c r="CD118" s="4">
        <v>0</v>
      </c>
      <c r="CE118" s="4">
        <v>0</v>
      </c>
      <c r="CF118" s="4">
        <v>0</v>
      </c>
      <c r="CG118" s="4">
        <v>0</v>
      </c>
      <c r="CH118" s="4">
        <v>0</v>
      </c>
      <c r="CI118" s="53">
        <v>19736</v>
      </c>
      <c r="CK118" s="4">
        <v>99.92</v>
      </c>
      <c r="CL118" s="4">
        <v>270.39999999999998</v>
      </c>
      <c r="CM118" s="4">
        <v>10303.59</v>
      </c>
      <c r="CN118" s="4">
        <v>0</v>
      </c>
      <c r="CO118" s="4">
        <v>10673.91</v>
      </c>
      <c r="CQ118" s="4">
        <v>0</v>
      </c>
      <c r="CR118" s="4">
        <v>0</v>
      </c>
      <c r="CS118" s="4">
        <v>0</v>
      </c>
      <c r="CU118" s="4">
        <v>10673.91</v>
      </c>
      <c r="CV118" s="4">
        <f t="shared" si="17"/>
        <v>9062.09</v>
      </c>
      <c r="CW118" s="37">
        <f t="shared" si="18"/>
        <v>0.54083451560599916</v>
      </c>
      <c r="CX118" s="37"/>
    </row>
    <row r="119" spans="1:102" s="4" customFormat="1" outlineLevel="1" x14ac:dyDescent="0.2">
      <c r="A119" s="4" t="s">
        <v>119</v>
      </c>
      <c r="B119" s="11" t="s">
        <v>323</v>
      </c>
      <c r="C119" s="4" t="s">
        <v>324</v>
      </c>
      <c r="D119" s="4">
        <v>0</v>
      </c>
      <c r="E119" s="4">
        <v>0</v>
      </c>
      <c r="F119" s="4">
        <v>0</v>
      </c>
      <c r="G119" s="4">
        <v>2523.9299999999998</v>
      </c>
      <c r="H119" s="4">
        <v>0</v>
      </c>
      <c r="I119" s="4">
        <v>2523.9299999999998</v>
      </c>
      <c r="K119" s="4">
        <v>0</v>
      </c>
      <c r="L119" s="4">
        <v>0</v>
      </c>
      <c r="M119" s="4">
        <v>0</v>
      </c>
      <c r="O119" s="4">
        <v>2523.9299999999998</v>
      </c>
      <c r="Q119" s="53">
        <v>0</v>
      </c>
      <c r="R119" s="53">
        <v>0</v>
      </c>
      <c r="T119" s="53"/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3000</v>
      </c>
      <c r="CD119" s="4">
        <v>0</v>
      </c>
      <c r="CE119" s="4">
        <v>0</v>
      </c>
      <c r="CF119" s="4">
        <v>0</v>
      </c>
      <c r="CG119" s="4">
        <v>0</v>
      </c>
      <c r="CH119" s="4">
        <v>0</v>
      </c>
      <c r="CI119" s="53">
        <v>3000</v>
      </c>
      <c r="CK119" s="4">
        <v>0</v>
      </c>
      <c r="CL119" s="4">
        <v>0</v>
      </c>
      <c r="CM119" s="4">
        <v>1922.3500000000001</v>
      </c>
      <c r="CN119" s="4">
        <v>0</v>
      </c>
      <c r="CO119" s="4">
        <v>1922.3500000000001</v>
      </c>
      <c r="CQ119" s="4">
        <v>0</v>
      </c>
      <c r="CR119" s="4">
        <v>0</v>
      </c>
      <c r="CS119" s="4">
        <v>0</v>
      </c>
      <c r="CU119" s="4">
        <v>1922.3500000000001</v>
      </c>
      <c r="CV119" s="4">
        <f t="shared" si="17"/>
        <v>1077.6499999999999</v>
      </c>
      <c r="CW119" s="37">
        <f t="shared" si="18"/>
        <v>0.64078333333333337</v>
      </c>
      <c r="CX119" s="37"/>
    </row>
    <row r="120" spans="1:102" s="4" customFormat="1" outlineLevel="1" x14ac:dyDescent="0.2">
      <c r="A120" s="4" t="s">
        <v>120</v>
      </c>
      <c r="B120" s="11" t="s">
        <v>325</v>
      </c>
      <c r="C120" s="4" t="s">
        <v>326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K120" s="4">
        <v>0</v>
      </c>
      <c r="L120" s="4">
        <v>0</v>
      </c>
      <c r="M120" s="4">
        <v>0</v>
      </c>
      <c r="O120" s="4">
        <v>0</v>
      </c>
      <c r="Q120" s="53">
        <v>0</v>
      </c>
      <c r="R120" s="53">
        <v>0</v>
      </c>
      <c r="T120" s="53"/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0</v>
      </c>
      <c r="BN120" s="4">
        <v>0</v>
      </c>
      <c r="BO120" s="4">
        <v>0</v>
      </c>
      <c r="BP120" s="4">
        <v>0</v>
      </c>
      <c r="BQ120" s="4">
        <v>0</v>
      </c>
      <c r="BR120" s="4">
        <v>0</v>
      </c>
      <c r="BS120" s="4">
        <v>0</v>
      </c>
      <c r="BT120" s="4">
        <v>0</v>
      </c>
      <c r="BU120" s="4">
        <v>0</v>
      </c>
      <c r="BV120" s="4">
        <v>0</v>
      </c>
      <c r="BW120" s="4">
        <v>0</v>
      </c>
      <c r="BX120" s="4">
        <v>0</v>
      </c>
      <c r="BY120" s="4">
        <v>0</v>
      </c>
      <c r="BZ120" s="4">
        <v>0</v>
      </c>
      <c r="CA120" s="4">
        <v>0</v>
      </c>
      <c r="CB120" s="4">
        <v>0</v>
      </c>
      <c r="CC120" s="4">
        <v>0</v>
      </c>
      <c r="CD120" s="4">
        <v>510</v>
      </c>
      <c r="CE120" s="4">
        <v>0</v>
      </c>
      <c r="CF120" s="4">
        <v>0</v>
      </c>
      <c r="CG120" s="4">
        <v>0</v>
      </c>
      <c r="CH120" s="4">
        <v>0</v>
      </c>
      <c r="CI120" s="53">
        <v>510</v>
      </c>
      <c r="CK120" s="4">
        <v>0</v>
      </c>
      <c r="CL120" s="4">
        <v>0</v>
      </c>
      <c r="CM120" s="4">
        <v>0</v>
      </c>
      <c r="CN120" s="4">
        <v>0</v>
      </c>
      <c r="CO120" s="4">
        <v>0</v>
      </c>
      <c r="CQ120" s="4">
        <v>0</v>
      </c>
      <c r="CR120" s="4">
        <v>0</v>
      </c>
      <c r="CS120" s="4">
        <v>0</v>
      </c>
      <c r="CU120" s="4">
        <v>0</v>
      </c>
      <c r="CV120" s="4">
        <f t="shared" si="17"/>
        <v>510</v>
      </c>
      <c r="CW120" s="37">
        <f t="shared" si="18"/>
        <v>0</v>
      </c>
      <c r="CX120" s="37"/>
    </row>
    <row r="121" spans="1:102" s="4" customFormat="1" outlineLevel="1" x14ac:dyDescent="0.2">
      <c r="A121" s="4" t="s">
        <v>121</v>
      </c>
      <c r="B121" s="11" t="s">
        <v>327</v>
      </c>
      <c r="C121" s="4" t="s">
        <v>328</v>
      </c>
      <c r="D121" s="4">
        <v>0</v>
      </c>
      <c r="E121" s="4">
        <v>0</v>
      </c>
      <c r="F121" s="4">
        <v>0</v>
      </c>
      <c r="G121" s="4">
        <v>29.72</v>
      </c>
      <c r="H121" s="4">
        <v>0</v>
      </c>
      <c r="I121" s="4">
        <v>29.72</v>
      </c>
      <c r="K121" s="4">
        <v>0</v>
      </c>
      <c r="L121" s="4">
        <v>0</v>
      </c>
      <c r="M121" s="4">
        <v>0</v>
      </c>
      <c r="O121" s="4">
        <v>29.72</v>
      </c>
      <c r="Q121" s="53">
        <v>0</v>
      </c>
      <c r="R121" s="53">
        <v>0</v>
      </c>
      <c r="T121" s="53"/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M121" s="4">
        <v>0</v>
      </c>
      <c r="BN121" s="4">
        <v>0</v>
      </c>
      <c r="BO121" s="4">
        <v>0</v>
      </c>
      <c r="BP121" s="4">
        <v>0</v>
      </c>
      <c r="BQ121" s="4">
        <v>0</v>
      </c>
      <c r="BR121" s="4">
        <v>0</v>
      </c>
      <c r="BS121" s="4">
        <v>0</v>
      </c>
      <c r="BT121" s="4">
        <v>0</v>
      </c>
      <c r="BU121" s="4">
        <v>0</v>
      </c>
      <c r="BV121" s="4">
        <v>0</v>
      </c>
      <c r="BW121" s="4">
        <v>0</v>
      </c>
      <c r="BX121" s="4">
        <v>0</v>
      </c>
      <c r="BY121" s="4">
        <v>0</v>
      </c>
      <c r="BZ121" s="4">
        <v>0</v>
      </c>
      <c r="CA121" s="4">
        <v>0</v>
      </c>
      <c r="CB121" s="4">
        <v>0</v>
      </c>
      <c r="CC121" s="4">
        <v>0</v>
      </c>
      <c r="CD121" s="4">
        <v>0</v>
      </c>
      <c r="CE121" s="4">
        <v>510</v>
      </c>
      <c r="CF121" s="4">
        <v>0</v>
      </c>
      <c r="CG121" s="4">
        <v>0</v>
      </c>
      <c r="CH121" s="4">
        <v>0</v>
      </c>
      <c r="CI121" s="53">
        <v>510</v>
      </c>
      <c r="CK121" s="4">
        <v>0</v>
      </c>
      <c r="CL121" s="4">
        <v>7.28</v>
      </c>
      <c r="CM121" s="4">
        <v>287.02</v>
      </c>
      <c r="CN121" s="4">
        <v>0</v>
      </c>
      <c r="CO121" s="4">
        <v>294.29999999999995</v>
      </c>
      <c r="CQ121" s="4">
        <v>0</v>
      </c>
      <c r="CR121" s="4">
        <v>0</v>
      </c>
      <c r="CS121" s="4">
        <v>0</v>
      </c>
      <c r="CU121" s="4">
        <v>294.3</v>
      </c>
      <c r="CV121" s="4">
        <f t="shared" si="17"/>
        <v>215.7</v>
      </c>
      <c r="CW121" s="37">
        <f t="shared" si="18"/>
        <v>0.57705882352941174</v>
      </c>
      <c r="CX121" s="37"/>
    </row>
    <row r="122" spans="1:102" s="4" customFormat="1" x14ac:dyDescent="0.2">
      <c r="A122" s="5" t="s">
        <v>24</v>
      </c>
      <c r="B122" s="11"/>
      <c r="C122" s="2" t="s">
        <v>14</v>
      </c>
      <c r="D122" s="5">
        <v>16735.59</v>
      </c>
      <c r="E122" s="5">
        <v>1202.06</v>
      </c>
      <c r="F122" s="5">
        <v>0</v>
      </c>
      <c r="G122" s="5">
        <v>264757.73999999993</v>
      </c>
      <c r="H122" s="5">
        <v>500</v>
      </c>
      <c r="I122" s="5">
        <v>283195.38999999996</v>
      </c>
      <c r="J122" s="7"/>
      <c r="K122" s="5">
        <v>0</v>
      </c>
      <c r="L122" s="5">
        <v>0</v>
      </c>
      <c r="M122" s="5">
        <v>0</v>
      </c>
      <c r="N122" s="7"/>
      <c r="O122" s="5">
        <v>283195.38999999996</v>
      </c>
      <c r="P122" s="5"/>
      <c r="Q122" s="5">
        <v>0</v>
      </c>
      <c r="R122" s="5">
        <v>0</v>
      </c>
      <c r="S122" s="5"/>
      <c r="T122" s="7"/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1530</v>
      </c>
      <c r="BP122" s="5">
        <v>13770</v>
      </c>
      <c r="BQ122" s="5">
        <v>18797</v>
      </c>
      <c r="BR122" s="5">
        <v>3121</v>
      </c>
      <c r="BS122" s="5">
        <v>9843</v>
      </c>
      <c r="BT122" s="5">
        <v>1148</v>
      </c>
      <c r="BU122" s="5">
        <v>20400</v>
      </c>
      <c r="BV122" s="5">
        <v>95093</v>
      </c>
      <c r="BW122" s="5">
        <v>48296</v>
      </c>
      <c r="BX122" s="5">
        <v>25495</v>
      </c>
      <c r="BY122" s="5">
        <v>25011</v>
      </c>
      <c r="BZ122" s="5">
        <v>3368</v>
      </c>
      <c r="CA122" s="5">
        <v>522</v>
      </c>
      <c r="CB122" s="5">
        <v>19736</v>
      </c>
      <c r="CC122" s="5">
        <v>3000</v>
      </c>
      <c r="CD122" s="5">
        <v>510</v>
      </c>
      <c r="CE122" s="5">
        <v>510</v>
      </c>
      <c r="CF122" s="5">
        <v>0</v>
      </c>
      <c r="CG122" s="5">
        <v>0</v>
      </c>
      <c r="CH122" s="5">
        <v>0</v>
      </c>
      <c r="CI122" s="5">
        <v>290150</v>
      </c>
      <c r="CJ122" s="7"/>
      <c r="CK122" s="5">
        <v>15629.820000000002</v>
      </c>
      <c r="CL122" s="5">
        <v>660.81</v>
      </c>
      <c r="CM122" s="5">
        <v>159968.95000000001</v>
      </c>
      <c r="CN122" s="5">
        <v>123.60000000000001</v>
      </c>
      <c r="CO122" s="5">
        <v>176383.18000000002</v>
      </c>
      <c r="CP122" s="2"/>
      <c r="CQ122" s="5">
        <v>0</v>
      </c>
      <c r="CR122" s="5">
        <v>0</v>
      </c>
      <c r="CS122" s="5">
        <v>0</v>
      </c>
      <c r="CU122" s="5">
        <v>176383.18000000002</v>
      </c>
      <c r="CV122" s="5">
        <f>CI122-CU122</f>
        <v>113766.81999999998</v>
      </c>
      <c r="CW122" s="39">
        <f>IF(CI122=0,"n/a",CU122/(CI122))</f>
        <v>0.60790342926072727</v>
      </c>
      <c r="CX122" s="36"/>
    </row>
    <row r="123" spans="1:102" s="4" customFormat="1" x14ac:dyDescent="0.2">
      <c r="B123" s="11"/>
      <c r="I123" s="7"/>
      <c r="J123" s="7"/>
      <c r="M123" s="7"/>
      <c r="N123" s="7"/>
      <c r="O123" s="7"/>
      <c r="P123" s="7"/>
      <c r="Q123" s="7"/>
      <c r="R123" s="7"/>
      <c r="S123" s="7"/>
      <c r="T123" s="7"/>
      <c r="CI123" s="7"/>
      <c r="CJ123" s="7"/>
      <c r="CO123" s="7"/>
      <c r="CS123" s="7"/>
      <c r="CW123" s="37"/>
      <c r="CX123" s="37"/>
    </row>
    <row r="124" spans="1:102" s="4" customFormat="1" outlineLevel="1" x14ac:dyDescent="0.2">
      <c r="A124" s="4" t="s">
        <v>122</v>
      </c>
      <c r="B124" s="11" t="s">
        <v>329</v>
      </c>
      <c r="C124" s="4" t="s">
        <v>330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K124" s="4">
        <v>0</v>
      </c>
      <c r="L124" s="4">
        <v>0</v>
      </c>
      <c r="M124" s="4">
        <v>0</v>
      </c>
      <c r="O124" s="4">
        <v>0</v>
      </c>
      <c r="Q124" s="53">
        <v>0</v>
      </c>
      <c r="R124" s="53">
        <v>0</v>
      </c>
      <c r="T124" s="53"/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M124" s="4">
        <v>0</v>
      </c>
      <c r="BN124" s="4">
        <v>0</v>
      </c>
      <c r="BO124" s="4">
        <v>0</v>
      </c>
      <c r="BP124" s="4">
        <v>0</v>
      </c>
      <c r="BQ124" s="4">
        <v>0</v>
      </c>
      <c r="BR124" s="4">
        <v>0</v>
      </c>
      <c r="BS124" s="4">
        <v>0</v>
      </c>
      <c r="BT124" s="4">
        <v>0</v>
      </c>
      <c r="BU124" s="4">
        <v>0</v>
      </c>
      <c r="BV124" s="4">
        <v>0</v>
      </c>
      <c r="BW124" s="4">
        <v>0</v>
      </c>
      <c r="BX124" s="4">
        <v>0</v>
      </c>
      <c r="BY124" s="4">
        <v>0</v>
      </c>
      <c r="BZ124" s="4">
        <v>0</v>
      </c>
      <c r="CA124" s="4">
        <v>0</v>
      </c>
      <c r="CB124" s="4">
        <v>0</v>
      </c>
      <c r="CC124" s="4">
        <v>0</v>
      </c>
      <c r="CD124" s="4">
        <v>0</v>
      </c>
      <c r="CE124" s="4">
        <v>0</v>
      </c>
      <c r="CF124" s="4">
        <v>12500</v>
      </c>
      <c r="CG124" s="4">
        <v>0</v>
      </c>
      <c r="CH124" s="4">
        <v>0</v>
      </c>
      <c r="CI124" s="53">
        <v>12500</v>
      </c>
      <c r="CK124" s="4">
        <v>0</v>
      </c>
      <c r="CL124" s="4">
        <v>0</v>
      </c>
      <c r="CM124" s="4">
        <v>12500</v>
      </c>
      <c r="CN124" s="4">
        <v>0</v>
      </c>
      <c r="CO124" s="4">
        <v>12500</v>
      </c>
      <c r="CQ124" s="4">
        <v>0</v>
      </c>
      <c r="CR124" s="4">
        <v>0</v>
      </c>
      <c r="CS124" s="4">
        <v>0</v>
      </c>
      <c r="CU124" s="4">
        <v>12500</v>
      </c>
      <c r="CV124" s="4">
        <f t="shared" ref="CV124:CV125" si="19">CI124-CU124</f>
        <v>0</v>
      </c>
      <c r="CW124" s="37">
        <f t="shared" ref="CW124:CW125" si="20">IF(CI124=0,"n/a",CU124/(CI124))</f>
        <v>1</v>
      </c>
      <c r="CX124" s="37"/>
    </row>
    <row r="125" spans="1:102" s="4" customFormat="1" outlineLevel="1" x14ac:dyDescent="0.2">
      <c r="A125" s="4" t="s">
        <v>123</v>
      </c>
      <c r="B125" s="11" t="s">
        <v>331</v>
      </c>
      <c r="C125" s="4" t="s">
        <v>332</v>
      </c>
      <c r="D125" s="4">
        <v>0</v>
      </c>
      <c r="E125" s="4">
        <v>0</v>
      </c>
      <c r="F125" s="4">
        <v>0</v>
      </c>
      <c r="G125" s="4">
        <v>461102.5</v>
      </c>
      <c r="H125" s="4">
        <v>0</v>
      </c>
      <c r="I125" s="4">
        <v>461102.5</v>
      </c>
      <c r="K125" s="4">
        <v>1253281.46</v>
      </c>
      <c r="L125" s="4">
        <v>0</v>
      </c>
      <c r="M125" s="4">
        <v>1253281.46</v>
      </c>
      <c r="O125" s="4">
        <v>1714383.96</v>
      </c>
      <c r="Q125" s="53">
        <v>0</v>
      </c>
      <c r="R125" s="53">
        <v>0</v>
      </c>
      <c r="T125" s="53"/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4">
        <v>0</v>
      </c>
      <c r="BN125" s="4">
        <v>0</v>
      </c>
      <c r="BO125" s="4">
        <v>0</v>
      </c>
      <c r="BP125" s="4">
        <v>0</v>
      </c>
      <c r="BQ125" s="4">
        <v>0</v>
      </c>
      <c r="BR125" s="4">
        <v>0</v>
      </c>
      <c r="BS125" s="4">
        <v>0</v>
      </c>
      <c r="BT125" s="4">
        <v>0</v>
      </c>
      <c r="BU125" s="4">
        <v>0</v>
      </c>
      <c r="BV125" s="4">
        <v>0</v>
      </c>
      <c r="BW125" s="4">
        <v>0</v>
      </c>
      <c r="BX125" s="4">
        <v>0</v>
      </c>
      <c r="BY125" s="4">
        <v>0</v>
      </c>
      <c r="BZ125" s="4">
        <v>0</v>
      </c>
      <c r="CA125" s="4">
        <v>0</v>
      </c>
      <c r="CB125" s="4">
        <v>0</v>
      </c>
      <c r="CC125" s="4">
        <v>0</v>
      </c>
      <c r="CD125" s="4">
        <v>0</v>
      </c>
      <c r="CE125" s="4">
        <v>0</v>
      </c>
      <c r="CF125" s="4">
        <v>0</v>
      </c>
      <c r="CG125" s="4">
        <v>110000</v>
      </c>
      <c r="CH125" s="4">
        <v>0</v>
      </c>
      <c r="CI125" s="53">
        <v>110000</v>
      </c>
      <c r="CK125" s="4">
        <v>0</v>
      </c>
      <c r="CL125" s="4">
        <v>0</v>
      </c>
      <c r="CM125" s="4">
        <v>14565</v>
      </c>
      <c r="CN125" s="4">
        <v>0</v>
      </c>
      <c r="CO125" s="4">
        <v>14565</v>
      </c>
      <c r="CQ125" s="4">
        <v>0</v>
      </c>
      <c r="CR125" s="4">
        <v>0</v>
      </c>
      <c r="CS125" s="4">
        <v>0</v>
      </c>
      <c r="CU125" s="4">
        <v>14565</v>
      </c>
      <c r="CV125" s="4">
        <f t="shared" si="19"/>
        <v>95435</v>
      </c>
      <c r="CW125" s="37">
        <f t="shared" si="20"/>
        <v>0.13240909090909092</v>
      </c>
      <c r="CX125" s="37"/>
    </row>
    <row r="126" spans="1:102" s="4" customFormat="1" x14ac:dyDescent="0.2">
      <c r="A126" s="5" t="s">
        <v>25</v>
      </c>
      <c r="B126" s="11"/>
      <c r="C126" s="2" t="s">
        <v>15</v>
      </c>
      <c r="D126" s="5">
        <v>0</v>
      </c>
      <c r="E126" s="5">
        <v>0</v>
      </c>
      <c r="F126" s="5">
        <v>0</v>
      </c>
      <c r="G126" s="5">
        <v>461102.5</v>
      </c>
      <c r="H126" s="5">
        <v>0</v>
      </c>
      <c r="I126" s="5">
        <v>461102.5</v>
      </c>
      <c r="J126" s="7"/>
      <c r="K126" s="5">
        <v>1253281.46</v>
      </c>
      <c r="L126" s="5">
        <v>0</v>
      </c>
      <c r="M126" s="5">
        <v>1253281.46</v>
      </c>
      <c r="N126" s="7"/>
      <c r="O126" s="5">
        <v>1714383.96</v>
      </c>
      <c r="P126" s="5"/>
      <c r="Q126" s="5">
        <v>0</v>
      </c>
      <c r="R126" s="5">
        <v>0</v>
      </c>
      <c r="S126" s="5"/>
      <c r="T126" s="7"/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12500</v>
      </c>
      <c r="CG126" s="5">
        <v>110000</v>
      </c>
      <c r="CH126" s="5">
        <v>0</v>
      </c>
      <c r="CI126" s="5">
        <v>122500</v>
      </c>
      <c r="CJ126" s="7"/>
      <c r="CK126" s="5">
        <v>0</v>
      </c>
      <c r="CL126" s="5">
        <v>0</v>
      </c>
      <c r="CM126" s="5">
        <v>27065</v>
      </c>
      <c r="CN126" s="5">
        <v>0</v>
      </c>
      <c r="CO126" s="5">
        <v>27065</v>
      </c>
      <c r="CP126" s="2"/>
      <c r="CQ126" s="5">
        <v>0</v>
      </c>
      <c r="CR126" s="5">
        <v>0</v>
      </c>
      <c r="CS126" s="5">
        <v>0</v>
      </c>
      <c r="CU126" s="5">
        <v>27065</v>
      </c>
      <c r="CV126" s="5">
        <f>CI126-CU126</f>
        <v>95435</v>
      </c>
      <c r="CW126" s="39">
        <f>IF(CI126=0,"n/a",CU126/(CI126))</f>
        <v>0.22093877551020408</v>
      </c>
      <c r="CX126" s="36"/>
    </row>
    <row r="127" spans="1:102" s="4" customFormat="1" x14ac:dyDescent="0.2">
      <c r="B127" s="11"/>
      <c r="I127" s="9"/>
      <c r="J127" s="7"/>
      <c r="M127" s="9"/>
      <c r="N127" s="7"/>
      <c r="O127" s="7"/>
      <c r="P127" s="7"/>
      <c r="Q127" s="7"/>
      <c r="R127" s="7"/>
      <c r="S127" s="7"/>
      <c r="T127" s="7"/>
      <c r="CI127" s="7"/>
      <c r="CJ127" s="7"/>
      <c r="CO127" s="9"/>
      <c r="CS127" s="9"/>
      <c r="CW127" s="37"/>
      <c r="CX127" s="37"/>
    </row>
    <row r="128" spans="1:102" s="4" customFormat="1" x14ac:dyDescent="0.2">
      <c r="A128" s="5" t="s">
        <v>2</v>
      </c>
      <c r="B128" s="11"/>
      <c r="C128" s="2" t="s">
        <v>16</v>
      </c>
      <c r="D128" s="5">
        <f t="shared" ref="D128:H128" si="21">D70+D102+D122+D126</f>
        <v>77296.289999999994</v>
      </c>
      <c r="E128" s="5">
        <f t="shared" si="21"/>
        <v>85595.45</v>
      </c>
      <c r="F128" s="5">
        <f t="shared" si="21"/>
        <v>689.37</v>
      </c>
      <c r="G128" s="5">
        <f t="shared" si="21"/>
        <v>5956390.4699999997</v>
      </c>
      <c r="H128" s="5">
        <f t="shared" si="21"/>
        <v>500</v>
      </c>
      <c r="I128" s="5">
        <f>I70+I102+I122+I126</f>
        <v>6120471.5799999991</v>
      </c>
      <c r="J128" s="7"/>
      <c r="K128" s="5">
        <f t="shared" ref="K128:L128" si="22">K70+K102+K122+K126</f>
        <v>1333561</v>
      </c>
      <c r="L128" s="5">
        <f t="shared" si="22"/>
        <v>463901</v>
      </c>
      <c r="M128" s="5">
        <f>M70+M102+M122+M126</f>
        <v>1797462</v>
      </c>
      <c r="N128" s="7"/>
      <c r="O128" s="5">
        <f>O70+O102+O122+O126</f>
        <v>7917933.5800000001</v>
      </c>
      <c r="P128" s="5"/>
      <c r="Q128" s="5"/>
      <c r="R128" s="5"/>
      <c r="S128" s="5"/>
      <c r="T128" s="7"/>
      <c r="U128" s="5">
        <f t="shared" ref="U128:AZ128" si="23">U70+U102+U122+U126</f>
        <v>111677</v>
      </c>
      <c r="V128" s="5">
        <f t="shared" si="23"/>
        <v>157323</v>
      </c>
      <c r="W128" s="5">
        <f t="shared" si="23"/>
        <v>1988350</v>
      </c>
      <c r="X128" s="5">
        <f t="shared" si="23"/>
        <v>36500</v>
      </c>
      <c r="Y128" s="5">
        <f t="shared" si="23"/>
        <v>46872</v>
      </c>
      <c r="Z128" s="5">
        <f t="shared" si="23"/>
        <v>46037</v>
      </c>
      <c r="AA128" s="5">
        <f t="shared" si="23"/>
        <v>65532</v>
      </c>
      <c r="AB128" s="5">
        <f t="shared" si="23"/>
        <v>34652</v>
      </c>
      <c r="AC128" s="5">
        <f t="shared" si="23"/>
        <v>28437</v>
      </c>
      <c r="AD128" s="5">
        <f t="shared" si="23"/>
        <v>30420</v>
      </c>
      <c r="AE128" s="5">
        <f t="shared" si="23"/>
        <v>52595</v>
      </c>
      <c r="AF128" s="5">
        <f t="shared" si="23"/>
        <v>57842</v>
      </c>
      <c r="AG128" s="5">
        <f t="shared" si="23"/>
        <v>145703</v>
      </c>
      <c r="AH128" s="5">
        <f t="shared" si="23"/>
        <v>453201</v>
      </c>
      <c r="AI128" s="5">
        <f t="shared" si="23"/>
        <v>22008</v>
      </c>
      <c r="AJ128" s="5">
        <f t="shared" si="23"/>
        <v>128876</v>
      </c>
      <c r="AK128" s="5">
        <f t="shared" si="23"/>
        <v>22000</v>
      </c>
      <c r="AL128" s="5">
        <f t="shared" si="23"/>
        <v>15000</v>
      </c>
      <c r="AM128" s="5">
        <f t="shared" si="23"/>
        <v>1750</v>
      </c>
      <c r="AN128" s="5">
        <f t="shared" si="23"/>
        <v>1750</v>
      </c>
      <c r="AO128" s="5">
        <f t="shared" si="23"/>
        <v>879436</v>
      </c>
      <c r="AP128" s="5">
        <f t="shared" si="23"/>
        <v>1428</v>
      </c>
      <c r="AQ128" s="5">
        <f t="shared" si="23"/>
        <v>20750</v>
      </c>
      <c r="AR128" s="5">
        <f t="shared" si="23"/>
        <v>1025</v>
      </c>
      <c r="AS128" s="5">
        <f t="shared" si="23"/>
        <v>7311</v>
      </c>
      <c r="AT128" s="5">
        <f t="shared" si="23"/>
        <v>10250</v>
      </c>
      <c r="AU128" s="5">
        <f t="shared" si="23"/>
        <v>48250</v>
      </c>
      <c r="AV128" s="5">
        <f t="shared" si="23"/>
        <v>5221</v>
      </c>
      <c r="AW128" s="5">
        <f t="shared" si="23"/>
        <v>1224</v>
      </c>
      <c r="AX128" s="5">
        <f t="shared" si="23"/>
        <v>132617</v>
      </c>
      <c r="AY128" s="5">
        <f t="shared" si="23"/>
        <v>1619</v>
      </c>
      <c r="AZ128" s="5">
        <f t="shared" si="23"/>
        <v>9956</v>
      </c>
      <c r="BA128" s="5">
        <f t="shared" ref="BA128:CH128" si="24">BA70+BA102+BA122+BA126</f>
        <v>33045</v>
      </c>
      <c r="BB128" s="5">
        <f t="shared" si="24"/>
        <v>78319</v>
      </c>
      <c r="BC128" s="5">
        <f t="shared" si="24"/>
        <v>1020</v>
      </c>
      <c r="BD128" s="5">
        <f t="shared" si="24"/>
        <v>21420</v>
      </c>
      <c r="BE128" s="5">
        <f t="shared" si="24"/>
        <v>50778</v>
      </c>
      <c r="BF128" s="5">
        <f t="shared" si="24"/>
        <v>14097</v>
      </c>
      <c r="BG128" s="5">
        <f t="shared" si="24"/>
        <v>17111</v>
      </c>
      <c r="BH128" s="5">
        <f t="shared" si="24"/>
        <v>520</v>
      </c>
      <c r="BI128" s="5">
        <f t="shared" si="24"/>
        <v>36096</v>
      </c>
      <c r="BJ128" s="5">
        <f t="shared" si="24"/>
        <v>28000</v>
      </c>
      <c r="BK128" s="5">
        <f t="shared" si="24"/>
        <v>10200</v>
      </c>
      <c r="BL128" s="5">
        <f t="shared" si="24"/>
        <v>510</v>
      </c>
      <c r="BM128" s="5">
        <f t="shared" si="24"/>
        <v>402736</v>
      </c>
      <c r="BN128" s="5">
        <f t="shared" si="24"/>
        <v>371514</v>
      </c>
      <c r="BO128" s="5">
        <f t="shared" si="24"/>
        <v>1530</v>
      </c>
      <c r="BP128" s="5">
        <f t="shared" si="24"/>
        <v>13770</v>
      </c>
      <c r="BQ128" s="5">
        <f t="shared" si="24"/>
        <v>18797</v>
      </c>
      <c r="BR128" s="5">
        <f t="shared" si="24"/>
        <v>3121</v>
      </c>
      <c r="BS128" s="5">
        <f t="shared" si="24"/>
        <v>9843</v>
      </c>
      <c r="BT128" s="5">
        <f t="shared" si="24"/>
        <v>1148</v>
      </c>
      <c r="BU128" s="5">
        <f t="shared" si="24"/>
        <v>20400</v>
      </c>
      <c r="BV128" s="5">
        <f t="shared" si="24"/>
        <v>95093</v>
      </c>
      <c r="BW128" s="5">
        <f t="shared" si="24"/>
        <v>48296</v>
      </c>
      <c r="BX128" s="5">
        <f t="shared" si="24"/>
        <v>25495</v>
      </c>
      <c r="BY128" s="5">
        <f t="shared" si="24"/>
        <v>25011</v>
      </c>
      <c r="BZ128" s="5">
        <f t="shared" si="24"/>
        <v>3368</v>
      </c>
      <c r="CA128" s="5">
        <f t="shared" si="24"/>
        <v>522</v>
      </c>
      <c r="CB128" s="5">
        <f t="shared" si="24"/>
        <v>19736</v>
      </c>
      <c r="CC128" s="5">
        <f t="shared" si="24"/>
        <v>3000</v>
      </c>
      <c r="CD128" s="5">
        <f t="shared" si="24"/>
        <v>510</v>
      </c>
      <c r="CE128" s="5">
        <f t="shared" si="24"/>
        <v>510</v>
      </c>
      <c r="CF128" s="5">
        <f t="shared" si="24"/>
        <v>12500</v>
      </c>
      <c r="CG128" s="5">
        <f t="shared" si="24"/>
        <v>110000</v>
      </c>
      <c r="CH128" s="5">
        <f t="shared" si="24"/>
        <v>718618</v>
      </c>
      <c r="CI128" s="5">
        <f>CI70+CI102+CI122+CI126</f>
        <v>6760246</v>
      </c>
      <c r="CJ128" s="7"/>
      <c r="CK128" s="5">
        <f t="shared" ref="CK128:CN128" si="25">CK70+CK102+CK122+CK126</f>
        <v>66877.5</v>
      </c>
      <c r="CL128" s="5">
        <f t="shared" si="25"/>
        <v>59557.23</v>
      </c>
      <c r="CM128" s="5">
        <f t="shared" si="25"/>
        <v>3789531.2600000002</v>
      </c>
      <c r="CN128" s="5">
        <f t="shared" si="25"/>
        <v>123.60000000000001</v>
      </c>
      <c r="CO128" s="5">
        <f>CO70+CO102+CO122+CO126</f>
        <v>3916089.59</v>
      </c>
      <c r="CP128" s="2"/>
      <c r="CQ128" s="5">
        <f t="shared" ref="CQ128:CR128" si="26">CQ70+CQ102+CQ122+CQ126</f>
        <v>0</v>
      </c>
      <c r="CR128" s="5">
        <f t="shared" si="26"/>
        <v>157370</v>
      </c>
      <c r="CS128" s="5">
        <f>CS70+CS102+CS122+CS126</f>
        <v>157370</v>
      </c>
      <c r="CU128" s="5">
        <f>CU70+CU102+CU122+CU126</f>
        <v>4073459.5900000003</v>
      </c>
      <c r="CV128" s="5"/>
      <c r="CW128" s="39"/>
      <c r="CX128" s="36"/>
    </row>
    <row r="129" spans="1:102" s="4" customFormat="1" x14ac:dyDescent="0.2">
      <c r="B129" s="11"/>
      <c r="I129" s="6"/>
      <c r="J129" s="7"/>
      <c r="M129" s="6"/>
      <c r="N129" s="7"/>
      <c r="O129" s="7"/>
      <c r="P129" s="7"/>
      <c r="Q129" s="7"/>
      <c r="R129" s="7"/>
      <c r="S129" s="7"/>
      <c r="T129" s="7"/>
      <c r="CI129" s="7"/>
      <c r="CJ129" s="7"/>
      <c r="CO129" s="6"/>
      <c r="CS129" s="6"/>
      <c r="CW129" s="37"/>
      <c r="CX129" s="37"/>
    </row>
    <row r="130" spans="1:102" s="4" customFormat="1" ht="13.5" hidden="1" thickBot="1" x14ac:dyDescent="0.25">
      <c r="A130" s="8" t="s">
        <v>2</v>
      </c>
      <c r="B130" s="11"/>
      <c r="C130" s="2" t="s">
        <v>46</v>
      </c>
      <c r="D130" s="8">
        <f t="shared" ref="D130:H130" si="27">D41-D128</f>
        <v>6118.0500000000029</v>
      </c>
      <c r="E130" s="8">
        <f t="shared" si="27"/>
        <v>24735.400000000009</v>
      </c>
      <c r="F130" s="8">
        <f t="shared" si="27"/>
        <v>-689.37</v>
      </c>
      <c r="G130" s="8">
        <f t="shared" si="27"/>
        <v>42958.770000000484</v>
      </c>
      <c r="H130" s="8">
        <f t="shared" si="27"/>
        <v>0</v>
      </c>
      <c r="I130" s="5">
        <f>I41-I128</f>
        <v>2648016.4400000004</v>
      </c>
      <c r="J130" s="7"/>
      <c r="K130" s="8">
        <f t="shared" ref="K130:L130" si="28">K41-K128</f>
        <v>0</v>
      </c>
      <c r="L130" s="8">
        <f t="shared" si="28"/>
        <v>-2612.7799999999697</v>
      </c>
      <c r="M130" s="5">
        <f>M41-M128</f>
        <v>-2612.7799999997951</v>
      </c>
      <c r="N130" s="7"/>
      <c r="O130" s="5">
        <f>O41-O128</f>
        <v>2645403.6599999983</v>
      </c>
      <c r="P130" s="54"/>
      <c r="Q130" s="8"/>
      <c r="R130" s="8"/>
      <c r="S130" s="5"/>
      <c r="T130" s="7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5"/>
      <c r="CJ130" s="7"/>
      <c r="CK130" s="8">
        <f t="shared" ref="CK130:CN130" si="29">CK41-CK128</f>
        <v>72268.5</v>
      </c>
      <c r="CL130" s="8">
        <f t="shared" si="29"/>
        <v>154325.25999999998</v>
      </c>
      <c r="CM130" s="8">
        <f t="shared" si="29"/>
        <v>2639725.0599999991</v>
      </c>
      <c r="CN130" s="8">
        <f t="shared" si="29"/>
        <v>176.39999999999998</v>
      </c>
      <c r="CO130" s="5">
        <f>CO41-CO128</f>
        <v>2866495.2200000007</v>
      </c>
      <c r="CP130" s="2"/>
      <c r="CQ130" s="8">
        <f t="shared" ref="CQ130:CR130" si="30">CQ41-CQ128</f>
        <v>-28588.979999999996</v>
      </c>
      <c r="CR130" s="8">
        <f t="shared" si="30"/>
        <v>976307.22</v>
      </c>
      <c r="CS130" s="5">
        <f>CS41-CS128</f>
        <v>947718.24</v>
      </c>
      <c r="CU130" s="5">
        <f>CU41-CU128</f>
        <v>3814213.4599999995</v>
      </c>
      <c r="CV130" s="5"/>
      <c r="CW130" s="39"/>
      <c r="CX130" s="36"/>
    </row>
    <row r="131" spans="1:102" s="4" customFormat="1" ht="13.5" hidden="1" thickTop="1" x14ac:dyDescent="0.2">
      <c r="B131" s="11"/>
      <c r="CW131" s="37"/>
      <c r="CX131" s="37"/>
    </row>
    <row r="132" spans="1:102" hidden="1" x14ac:dyDescent="0.2">
      <c r="A132" s="3" t="s">
        <v>48</v>
      </c>
      <c r="C132" s="1" t="s">
        <v>7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K132" s="3">
        <v>0</v>
      </c>
      <c r="L132" s="3">
        <v>0</v>
      </c>
      <c r="M132" s="3">
        <v>0</v>
      </c>
      <c r="O132" s="3">
        <v>0</v>
      </c>
      <c r="Q132" s="3">
        <v>0</v>
      </c>
      <c r="R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1"/>
      <c r="CQ132" s="3">
        <v>0</v>
      </c>
      <c r="CR132" s="3">
        <v>0</v>
      </c>
      <c r="CS132" s="3">
        <v>0</v>
      </c>
      <c r="CU132" s="3">
        <v>0</v>
      </c>
    </row>
    <row r="133" spans="1:102" hidden="1" x14ac:dyDescent="0.2"/>
    <row r="134" spans="1:102" hidden="1" x14ac:dyDescent="0.2">
      <c r="A134" s="3" t="s">
        <v>49</v>
      </c>
      <c r="C134" s="1" t="s">
        <v>8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K134" s="3">
        <v>0</v>
      </c>
      <c r="L134" s="3">
        <v>0</v>
      </c>
      <c r="M134" s="3">
        <v>0</v>
      </c>
      <c r="O134" s="3">
        <v>0</v>
      </c>
      <c r="Q134" s="3">
        <v>0</v>
      </c>
      <c r="R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1"/>
      <c r="CQ134" s="3">
        <v>0</v>
      </c>
      <c r="CR134" s="3">
        <v>0</v>
      </c>
      <c r="CS134" s="3">
        <v>0</v>
      </c>
      <c r="CU134" s="3">
        <v>0</v>
      </c>
    </row>
    <row r="135" spans="1:102" hidden="1" x14ac:dyDescent="0.2"/>
    <row r="136" spans="1:102" hidden="1" x14ac:dyDescent="0.2">
      <c r="B136" s="42"/>
      <c r="C136" s="43" t="s">
        <v>51</v>
      </c>
      <c r="I136" s="44"/>
      <c r="J136" s="44"/>
      <c r="M136" s="44"/>
      <c r="N136" s="44"/>
      <c r="O136" s="44"/>
      <c r="P136" s="44"/>
      <c r="Q136" s="44"/>
      <c r="R136" s="44"/>
      <c r="S136" s="44"/>
      <c r="T136" s="44"/>
      <c r="CI136" s="44"/>
      <c r="CJ136" s="44"/>
      <c r="CO136" s="44"/>
      <c r="CP136" s="44"/>
      <c r="CS136" s="44"/>
      <c r="CT136" s="44"/>
      <c r="CU136" s="44"/>
      <c r="CV136" s="44"/>
      <c r="CW136" s="45"/>
    </row>
    <row r="137" spans="1:102" hidden="1" x14ac:dyDescent="0.2"/>
    <row r="138" spans="1:102" ht="13.5" thickBot="1" x14ac:dyDescent="0.25">
      <c r="C138" s="1" t="s">
        <v>47</v>
      </c>
      <c r="I138" s="40">
        <f>I130-I132-I134-I136</f>
        <v>2648016.4400000004</v>
      </c>
      <c r="M138" s="40">
        <f>M130-M132-M134-M136</f>
        <v>-2612.7799999997951</v>
      </c>
      <c r="O138" s="40">
        <f>O130-O132-O134-O136</f>
        <v>2645403.6599999983</v>
      </c>
      <c r="S138"/>
      <c r="T138"/>
      <c r="CI138"/>
      <c r="CO138" s="40">
        <f>CO130-CO132-CO134-CO136</f>
        <v>2866495.2200000007</v>
      </c>
      <c r="CS138" s="40">
        <f>CS130-CS132-CS134-CS136</f>
        <v>947718.24</v>
      </c>
      <c r="CU138" s="40">
        <f>CU130-CU132-CU134-CU136</f>
        <v>3814213.4599999995</v>
      </c>
    </row>
    <row r="139" spans="1:102" ht="13.5" thickTop="1" x14ac:dyDescent="0.2">
      <c r="C139" s="1"/>
      <c r="I139" s="55"/>
      <c r="M139" s="55"/>
      <c r="O139" s="55"/>
      <c r="S139"/>
      <c r="T139"/>
      <c r="CI139"/>
      <c r="CO139" s="55"/>
      <c r="CS139" s="55"/>
      <c r="CU139" s="55"/>
    </row>
    <row r="140" spans="1:102" x14ac:dyDescent="0.2">
      <c r="S140" s="3" t="s">
        <v>374</v>
      </c>
      <c r="CO140" s="3">
        <f>-CO11</f>
        <v>-1863586.56</v>
      </c>
    </row>
    <row r="142" spans="1:102" x14ac:dyDescent="0.2">
      <c r="S142" s="3" t="s">
        <v>373</v>
      </c>
      <c r="CO142" s="3">
        <f>Sheet2!DD39</f>
        <v>1668236.48</v>
      </c>
    </row>
    <row r="143" spans="1:102" x14ac:dyDescent="0.2">
      <c r="S143" s="3" t="s">
        <v>375</v>
      </c>
      <c r="CO143" s="3">
        <f>-(CU29+CU31)</f>
        <v>-36849.9</v>
      </c>
    </row>
    <row r="145" spans="19:93" x14ac:dyDescent="0.2">
      <c r="S145" s="3" t="s">
        <v>376</v>
      </c>
    </row>
    <row r="146" spans="19:93" x14ac:dyDescent="0.2">
      <c r="S146" s="3" t="s">
        <v>377</v>
      </c>
      <c r="CO146" s="3">
        <f>-(Sheet2!CV65+Sheet2!CV67)</f>
        <v>-1534065.02</v>
      </c>
    </row>
    <row r="147" spans="19:93" x14ac:dyDescent="0.2">
      <c r="S147" s="3" t="s">
        <v>378</v>
      </c>
      <c r="CO147" s="3">
        <f>-Sheet2!CV102+(Sheet2!CS26-Sheet2!CS99)</f>
        <v>-737165.86999999988</v>
      </c>
    </row>
    <row r="148" spans="19:93" x14ac:dyDescent="0.2">
      <c r="S148" s="3" t="s">
        <v>379</v>
      </c>
      <c r="CO148" s="3">
        <f>-Sheet2!CV122</f>
        <v>-113766.81999999998</v>
      </c>
    </row>
    <row r="150" spans="19:93" x14ac:dyDescent="0.2">
      <c r="S150" s="3" t="s">
        <v>380</v>
      </c>
      <c r="CO150" s="3">
        <f>-Sheet2!CV126</f>
        <v>-110000</v>
      </c>
    </row>
    <row r="152" spans="19:93" ht="18" x14ac:dyDescent="0.25">
      <c r="S152" s="56" t="s">
        <v>381</v>
      </c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  <c r="BF152" s="56"/>
      <c r="BG152" s="56"/>
      <c r="BH152" s="56"/>
      <c r="BI152" s="56"/>
      <c r="BJ152" s="56"/>
      <c r="BK152" s="56"/>
      <c r="BL152" s="56"/>
      <c r="BM152" s="56"/>
      <c r="BN152" s="56"/>
      <c r="BO152" s="56"/>
      <c r="BP152" s="56"/>
      <c r="BQ152" s="56"/>
      <c r="BR152" s="56"/>
      <c r="BS152" s="56"/>
      <c r="BT152" s="56"/>
      <c r="BU152" s="56"/>
      <c r="BV152" s="56"/>
      <c r="BW152" s="56"/>
      <c r="BX152" s="56"/>
      <c r="BY152" s="56"/>
      <c r="BZ152" s="56"/>
      <c r="CA152" s="56"/>
      <c r="CB152" s="56"/>
      <c r="CC152" s="56"/>
      <c r="CD152" s="56"/>
      <c r="CE152" s="56"/>
      <c r="CF152" s="56"/>
      <c r="CG152" s="56"/>
      <c r="CH152" s="56"/>
      <c r="CI152" s="56"/>
      <c r="CJ152" s="56"/>
      <c r="CK152" s="56"/>
      <c r="CL152" s="56"/>
      <c r="CM152" s="56"/>
      <c r="CN152" s="56"/>
      <c r="CO152" s="56">
        <f>SUM(CO138:CO151)</f>
        <v>139297.53000000081</v>
      </c>
    </row>
  </sheetData>
  <phoneticPr fontId="0" type="noConversion"/>
  <printOptions horizontalCentered="1" gridLines="1"/>
  <pageMargins left="0.25" right="0.25" top="0" bottom="0" header="0.3" footer="0.3"/>
  <pageSetup paperSize="5" scale="75" fitToHeight="2" orientation="landscape" r:id="rId1"/>
  <headerFooter alignWithMargins="0">
    <oddFooter>&amp;L&amp;8&amp;D 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139"/>
  <sheetViews>
    <sheetView topLeftCell="B2" workbookViewId="0">
      <pane xSplit="13" ySplit="8" topLeftCell="CS19" activePane="bottomRight" state="frozen"/>
      <selection activeCell="B2" sqref="B2"/>
      <selection pane="topRight" activeCell="O2" sqref="O2"/>
      <selection pane="bottomLeft" activeCell="B10" sqref="B10"/>
      <selection pane="bottomRight" activeCell="CV40" sqref="CV40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customWidth="1"/>
    <col min="15" max="15" width="19.5703125" style="3" customWidth="1"/>
    <col min="16" max="16" width="0.85546875" style="3" customWidth="1"/>
    <col min="17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2" width="19.5703125" style="3" hidden="1" customWidth="1" outlineLevel="1"/>
    <col min="93" max="93" width="19.5703125" style="3" customWidth="1" collapsed="1"/>
    <col min="94" max="94" width="0.85546875" style="3" customWidth="1"/>
    <col min="95" max="96" width="19.5703125" style="3" customWidth="1" outlineLevel="1"/>
    <col min="97" max="97" width="19.5703125" style="3" customWidth="1"/>
    <col min="98" max="98" width="0.85546875" style="3" customWidth="1"/>
    <col min="99" max="100" width="19.5703125" style="3" customWidth="1"/>
    <col min="101" max="101" width="19.5703125" style="33" customWidth="1"/>
    <col min="102" max="102" width="19.5703125" style="33" hidden="1" customWidth="1"/>
    <col min="103" max="106" width="0" style="3" hidden="1" customWidth="1"/>
    <col min="107" max="107" width="9.140625" style="3"/>
    <col min="108" max="108" width="13.5703125" style="3" customWidth="1"/>
    <col min="109" max="16384" width="9.140625" style="3"/>
  </cols>
  <sheetData>
    <row r="1" spans="1:110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3" t="s">
        <v>36</v>
      </c>
      <c r="Q1" s="28" t="s">
        <v>43</v>
      </c>
      <c r="R1" s="28" t="s">
        <v>44</v>
      </c>
      <c r="S1" s="29" t="s">
        <v>2</v>
      </c>
      <c r="T1" s="28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8" t="s">
        <v>45</v>
      </c>
      <c r="CK1" s="3" t="s">
        <v>52</v>
      </c>
      <c r="CL1" s="3" t="s">
        <v>53</v>
      </c>
      <c r="CM1" s="3" t="s">
        <v>55</v>
      </c>
      <c r="CN1" s="3" t="s">
        <v>56</v>
      </c>
      <c r="CO1" s="3" t="s">
        <v>42</v>
      </c>
      <c r="CQ1" s="3" t="s">
        <v>57</v>
      </c>
      <c r="CR1" s="3" t="s">
        <v>58</v>
      </c>
      <c r="CS1" s="3" t="s">
        <v>33</v>
      </c>
      <c r="CU1" s="3" t="s">
        <v>35</v>
      </c>
      <c r="CV1" s="3" t="s">
        <v>2</v>
      </c>
      <c r="CW1" s="33" t="s">
        <v>2</v>
      </c>
    </row>
    <row r="2" spans="1:110" s="4" customFormat="1" ht="18" x14ac:dyDescent="0.25">
      <c r="A2" s="15"/>
      <c r="B2" s="41" t="s">
        <v>3</v>
      </c>
      <c r="C2" s="17"/>
      <c r="D2" s="15"/>
      <c r="E2" s="15"/>
      <c r="F2" s="15"/>
      <c r="G2" s="15"/>
      <c r="H2" s="15"/>
      <c r="I2" s="17"/>
      <c r="J2" s="17"/>
      <c r="K2" s="15"/>
      <c r="L2" s="15"/>
      <c r="M2" s="17"/>
      <c r="N2" s="17"/>
      <c r="O2" s="17"/>
      <c r="P2" s="17"/>
      <c r="Q2" s="17"/>
      <c r="R2" s="17"/>
      <c r="S2" s="30"/>
      <c r="T2" s="17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7"/>
      <c r="CJ2" s="17"/>
      <c r="CK2" s="15"/>
      <c r="CL2" s="15"/>
      <c r="CM2" s="15"/>
      <c r="CN2" s="15"/>
      <c r="CO2" s="17"/>
      <c r="CP2" s="17"/>
      <c r="CQ2" s="15"/>
      <c r="CR2" s="15"/>
      <c r="CS2" s="17"/>
      <c r="CT2" s="15"/>
      <c r="CU2" s="15"/>
      <c r="CV2" s="15"/>
      <c r="CW2" s="34"/>
      <c r="CX2" s="34"/>
      <c r="CY2" s="15"/>
      <c r="CZ2" s="18" t="s">
        <v>0</v>
      </c>
      <c r="DA2" s="47" t="s">
        <v>347</v>
      </c>
      <c r="DB2" s="15"/>
    </row>
    <row r="3" spans="1:110" s="4" customFormat="1" x14ac:dyDescent="0.2">
      <c r="A3" s="15"/>
      <c r="B3" s="48" t="s">
        <v>348</v>
      </c>
      <c r="C3" s="19"/>
      <c r="D3" s="15"/>
      <c r="E3" s="15"/>
      <c r="F3" s="15"/>
      <c r="G3" s="15"/>
      <c r="H3" s="15"/>
      <c r="I3" s="19"/>
      <c r="J3" s="19"/>
      <c r="K3" s="15"/>
      <c r="L3" s="15"/>
      <c r="M3" s="19"/>
      <c r="N3" s="19"/>
      <c r="O3" s="19"/>
      <c r="P3" s="19"/>
      <c r="Q3" s="19"/>
      <c r="R3" s="19"/>
      <c r="S3" s="31"/>
      <c r="T3" s="19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9"/>
      <c r="CJ3" s="19"/>
      <c r="CK3" s="15"/>
      <c r="CL3" s="15"/>
      <c r="CM3" s="15"/>
      <c r="CN3" s="15"/>
      <c r="CO3" s="19"/>
      <c r="CP3" s="19"/>
      <c r="CQ3" s="15"/>
      <c r="CR3" s="15"/>
      <c r="CS3" s="20"/>
      <c r="CT3" s="15"/>
      <c r="CU3" s="15"/>
      <c r="CV3" s="15"/>
      <c r="CW3" s="34"/>
      <c r="CX3" s="34"/>
      <c r="CY3" s="15"/>
      <c r="CZ3" s="15"/>
      <c r="DA3" s="15"/>
      <c r="DB3" s="15"/>
    </row>
    <row r="4" spans="1:110" s="4" customFormat="1" x14ac:dyDescent="0.2">
      <c r="A4" s="15"/>
      <c r="B4" s="48" t="s">
        <v>349</v>
      </c>
      <c r="C4" s="19"/>
      <c r="D4" s="15"/>
      <c r="E4" s="15"/>
      <c r="F4" s="15"/>
      <c r="G4" s="15"/>
      <c r="H4" s="15"/>
      <c r="I4" s="19"/>
      <c r="J4" s="21"/>
      <c r="K4" s="15"/>
      <c r="L4" s="15"/>
      <c r="M4" s="21"/>
      <c r="N4" s="21"/>
      <c r="O4" s="21"/>
      <c r="P4" s="21"/>
      <c r="Q4" s="21"/>
      <c r="R4" s="21"/>
      <c r="S4" s="32"/>
      <c r="T4" s="21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21"/>
      <c r="CJ4" s="21"/>
      <c r="CK4" s="15"/>
      <c r="CL4" s="15"/>
      <c r="CM4" s="15"/>
      <c r="CN4" s="15"/>
      <c r="CO4" s="21"/>
      <c r="CP4" s="19"/>
      <c r="CQ4" s="15"/>
      <c r="CR4" s="15"/>
      <c r="CS4" s="22"/>
      <c r="CT4" s="15"/>
      <c r="CU4" s="15"/>
      <c r="CV4" s="15"/>
      <c r="CW4" s="34"/>
      <c r="CX4" s="34"/>
      <c r="CY4" s="15"/>
      <c r="CZ4" s="15"/>
      <c r="DA4" s="49">
        <v>43190</v>
      </c>
      <c r="DB4" s="15"/>
    </row>
    <row r="5" spans="1:110" s="4" customFormat="1" x14ac:dyDescent="0.2">
      <c r="A5" s="15"/>
      <c r="B5" s="16" t="str">
        <f>"Report ID:  "&amp;DA2</f>
        <v>Report ID:  558OPC</v>
      </c>
      <c r="C5" s="24"/>
      <c r="D5" s="15"/>
      <c r="E5" s="15"/>
      <c r="F5" s="15"/>
      <c r="G5" s="15"/>
      <c r="H5" s="15"/>
      <c r="I5" s="19"/>
      <c r="J5" s="23"/>
      <c r="K5" s="15"/>
      <c r="L5" s="15"/>
      <c r="M5" s="23"/>
      <c r="N5" s="23"/>
      <c r="O5" s="23"/>
      <c r="P5" s="23"/>
      <c r="Q5" s="23"/>
      <c r="R5" s="23"/>
      <c r="S5" s="23"/>
      <c r="T5" s="23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23"/>
      <c r="CJ5" s="23"/>
      <c r="CK5" s="15"/>
      <c r="CL5" s="15"/>
      <c r="CM5" s="15"/>
      <c r="CN5" s="15"/>
      <c r="CO5" s="23"/>
      <c r="CP5" s="24"/>
      <c r="CQ5" s="15"/>
      <c r="CR5" s="15"/>
      <c r="CS5" s="24"/>
      <c r="CT5" s="15"/>
      <c r="CU5" s="15"/>
      <c r="CV5" s="15"/>
      <c r="CW5" s="34"/>
      <c r="CX5" s="34"/>
      <c r="CY5" s="15"/>
      <c r="CZ5" s="50" t="s">
        <v>350</v>
      </c>
      <c r="DA5" s="25"/>
      <c r="DB5" s="15"/>
    </row>
    <row r="6" spans="1:110" s="4" customFormat="1" x14ac:dyDescent="0.2">
      <c r="A6" s="15"/>
      <c r="B6" s="16" t="s">
        <v>50</v>
      </c>
      <c r="C6" s="26"/>
      <c r="D6" s="15"/>
      <c r="E6" s="15"/>
      <c r="F6" s="15"/>
      <c r="G6" s="15"/>
      <c r="H6" s="15"/>
      <c r="I6" s="26"/>
      <c r="J6" s="26"/>
      <c r="K6" s="15"/>
      <c r="L6" s="15"/>
      <c r="M6" s="26"/>
      <c r="N6" s="26"/>
      <c r="O6" s="26"/>
      <c r="P6" s="26"/>
      <c r="Q6" s="26"/>
      <c r="R6" s="26"/>
      <c r="S6" s="26"/>
      <c r="T6" s="26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26"/>
      <c r="CJ6" s="26"/>
      <c r="CK6" s="15"/>
      <c r="CL6" s="15"/>
      <c r="CM6" s="15"/>
      <c r="CN6" s="15"/>
      <c r="CO6" s="26"/>
      <c r="CP6" s="26"/>
      <c r="CQ6" s="15"/>
      <c r="CR6" s="15"/>
      <c r="CS6" s="26"/>
      <c r="CT6" s="15"/>
      <c r="CU6" s="15"/>
      <c r="CV6" s="15"/>
      <c r="CW6" s="34"/>
      <c r="CX6" s="34"/>
      <c r="CY6" s="15"/>
      <c r="CZ6" s="51" t="s">
        <v>349</v>
      </c>
      <c r="DA6" s="15"/>
      <c r="DB6" s="15"/>
    </row>
    <row r="7" spans="1:110" s="4" customFormat="1" x14ac:dyDescent="0.2">
      <c r="A7" s="15"/>
      <c r="B7" s="46">
        <v>43190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34"/>
      <c r="CX7" s="34"/>
      <c r="CY7" s="15"/>
      <c r="CZ7" s="15"/>
      <c r="DA7" s="15"/>
      <c r="DB7" s="15"/>
    </row>
    <row r="8" spans="1:110" s="27" customFormat="1" ht="24" customHeight="1" x14ac:dyDescent="0.2">
      <c r="A8" s="12" t="s">
        <v>29</v>
      </c>
      <c r="B8" s="13" t="s">
        <v>11</v>
      </c>
      <c r="C8" s="12"/>
      <c r="D8" s="12" t="s">
        <v>333</v>
      </c>
      <c r="E8" s="12" t="s">
        <v>334</v>
      </c>
      <c r="F8" s="12" t="s">
        <v>335</v>
      </c>
      <c r="G8" s="12" t="s">
        <v>336</v>
      </c>
      <c r="H8" s="12" t="s">
        <v>337</v>
      </c>
      <c r="I8" s="13" t="s">
        <v>17</v>
      </c>
      <c r="J8" s="13"/>
      <c r="K8" s="12" t="s">
        <v>343</v>
      </c>
      <c r="L8" s="12" t="s">
        <v>344</v>
      </c>
      <c r="M8" s="13" t="s">
        <v>17</v>
      </c>
      <c r="N8" s="13"/>
      <c r="O8" s="13" t="s">
        <v>17</v>
      </c>
      <c r="P8" s="13"/>
      <c r="Q8" s="13"/>
      <c r="R8" s="13"/>
      <c r="S8" s="13"/>
      <c r="T8" s="13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3"/>
      <c r="CJ8" s="13"/>
      <c r="CK8" s="12" t="s">
        <v>333</v>
      </c>
      <c r="CL8" s="12" t="s">
        <v>334</v>
      </c>
      <c r="CM8" s="12" t="s">
        <v>336</v>
      </c>
      <c r="CN8" s="12" t="s">
        <v>337</v>
      </c>
      <c r="CO8" s="13" t="s">
        <v>28</v>
      </c>
      <c r="CP8" s="12"/>
      <c r="CQ8" s="12" t="s">
        <v>343</v>
      </c>
      <c r="CR8" s="12" t="s">
        <v>344</v>
      </c>
      <c r="CS8" s="13" t="s">
        <v>28</v>
      </c>
      <c r="CT8" s="12"/>
      <c r="CU8" s="13" t="s">
        <v>28</v>
      </c>
      <c r="CV8" s="13"/>
      <c r="CW8" s="35"/>
      <c r="CX8" s="35"/>
      <c r="CY8" s="12"/>
      <c r="CZ8" s="12"/>
      <c r="DA8" s="12"/>
      <c r="DB8" s="12"/>
    </row>
    <row r="9" spans="1:110" s="27" customFormat="1" ht="22.5" customHeight="1" x14ac:dyDescent="0.2">
      <c r="A9" s="12" t="s">
        <v>27</v>
      </c>
      <c r="B9" s="13" t="s">
        <v>4</v>
      </c>
      <c r="C9" s="14" t="s">
        <v>5</v>
      </c>
      <c r="D9" s="12" t="s">
        <v>338</v>
      </c>
      <c r="E9" s="12" t="s">
        <v>339</v>
      </c>
      <c r="F9" s="12" t="s">
        <v>340</v>
      </c>
      <c r="G9" s="12" t="s">
        <v>341</v>
      </c>
      <c r="H9" s="12" t="s">
        <v>342</v>
      </c>
      <c r="I9" s="13" t="s">
        <v>31</v>
      </c>
      <c r="J9" s="13"/>
      <c r="K9" s="12" t="s">
        <v>345</v>
      </c>
      <c r="L9" s="12" t="s">
        <v>346</v>
      </c>
      <c r="M9" s="13" t="s">
        <v>32</v>
      </c>
      <c r="N9" s="13"/>
      <c r="O9" s="13" t="s">
        <v>34</v>
      </c>
      <c r="P9" s="13"/>
      <c r="Q9" s="13"/>
      <c r="R9" s="13"/>
      <c r="S9" s="13" t="s">
        <v>37</v>
      </c>
      <c r="T9" s="13"/>
      <c r="U9" s="12" t="s">
        <v>191</v>
      </c>
      <c r="V9" s="12" t="s">
        <v>193</v>
      </c>
      <c r="W9" s="12" t="s">
        <v>195</v>
      </c>
      <c r="X9" s="12" t="s">
        <v>197</v>
      </c>
      <c r="Y9" s="12" t="s">
        <v>199</v>
      </c>
      <c r="Z9" s="12" t="s">
        <v>201</v>
      </c>
      <c r="AA9" s="12" t="s">
        <v>203</v>
      </c>
      <c r="AB9" s="12" t="s">
        <v>205</v>
      </c>
      <c r="AC9" s="12" t="s">
        <v>207</v>
      </c>
      <c r="AD9" s="12" t="s">
        <v>209</v>
      </c>
      <c r="AE9" s="12" t="s">
        <v>211</v>
      </c>
      <c r="AF9" s="12" t="s">
        <v>213</v>
      </c>
      <c r="AG9" s="12" t="s">
        <v>215</v>
      </c>
      <c r="AH9" s="12" t="s">
        <v>217</v>
      </c>
      <c r="AI9" s="12" t="s">
        <v>222</v>
      </c>
      <c r="AJ9" s="12" t="s">
        <v>224</v>
      </c>
      <c r="AK9" s="12" t="s">
        <v>226</v>
      </c>
      <c r="AL9" s="12" t="s">
        <v>228</v>
      </c>
      <c r="AM9" s="12" t="s">
        <v>230</v>
      </c>
      <c r="AN9" s="12" t="s">
        <v>232</v>
      </c>
      <c r="AO9" s="12" t="s">
        <v>234</v>
      </c>
      <c r="AP9" s="12" t="s">
        <v>236</v>
      </c>
      <c r="AQ9" s="12" t="s">
        <v>238</v>
      </c>
      <c r="AR9" s="12" t="s">
        <v>240</v>
      </c>
      <c r="AS9" s="12" t="s">
        <v>242</v>
      </c>
      <c r="AT9" s="12" t="s">
        <v>244</v>
      </c>
      <c r="AU9" s="12" t="s">
        <v>246</v>
      </c>
      <c r="AV9" s="12" t="s">
        <v>248</v>
      </c>
      <c r="AW9" s="12" t="s">
        <v>250</v>
      </c>
      <c r="AX9" s="12" t="s">
        <v>252</v>
      </c>
      <c r="AY9" s="12" t="s">
        <v>257</v>
      </c>
      <c r="AZ9" s="12" t="s">
        <v>259</v>
      </c>
      <c r="BA9" s="12" t="s">
        <v>261</v>
      </c>
      <c r="BB9" s="12" t="s">
        <v>263</v>
      </c>
      <c r="BC9" s="12" t="s">
        <v>268</v>
      </c>
      <c r="BD9" s="12" t="s">
        <v>270</v>
      </c>
      <c r="BE9" s="12" t="s">
        <v>272</v>
      </c>
      <c r="BF9" s="12" t="s">
        <v>274</v>
      </c>
      <c r="BG9" s="12" t="s">
        <v>276</v>
      </c>
      <c r="BH9" s="12" t="s">
        <v>278</v>
      </c>
      <c r="BI9" s="12" t="s">
        <v>280</v>
      </c>
      <c r="BJ9" s="12" t="s">
        <v>282</v>
      </c>
      <c r="BK9" s="12" t="s">
        <v>284</v>
      </c>
      <c r="BL9" s="12" t="s">
        <v>286</v>
      </c>
      <c r="BM9" s="12" t="s">
        <v>288</v>
      </c>
      <c r="BN9" s="12" t="s">
        <v>290</v>
      </c>
      <c r="BO9" s="12" t="s">
        <v>293</v>
      </c>
      <c r="BP9" s="12" t="s">
        <v>295</v>
      </c>
      <c r="BQ9" s="12" t="s">
        <v>297</v>
      </c>
      <c r="BR9" s="12" t="s">
        <v>299</v>
      </c>
      <c r="BS9" s="12" t="s">
        <v>301</v>
      </c>
      <c r="BT9" s="12" t="s">
        <v>306</v>
      </c>
      <c r="BU9" s="12" t="s">
        <v>308</v>
      </c>
      <c r="BV9" s="12" t="s">
        <v>310</v>
      </c>
      <c r="BW9" s="12" t="s">
        <v>312</v>
      </c>
      <c r="BX9" s="12" t="s">
        <v>314</v>
      </c>
      <c r="BY9" s="12" t="s">
        <v>316</v>
      </c>
      <c r="BZ9" s="12" t="s">
        <v>318</v>
      </c>
      <c r="CA9" s="12" t="s">
        <v>320</v>
      </c>
      <c r="CB9" s="12" t="s">
        <v>322</v>
      </c>
      <c r="CC9" s="12" t="s">
        <v>324</v>
      </c>
      <c r="CD9" s="12" t="s">
        <v>326</v>
      </c>
      <c r="CE9" s="12" t="s">
        <v>328</v>
      </c>
      <c r="CF9" s="12" t="s">
        <v>330</v>
      </c>
      <c r="CG9" s="12" t="s">
        <v>332</v>
      </c>
      <c r="CH9" s="12" t="s">
        <v>163</v>
      </c>
      <c r="CI9" s="13" t="s">
        <v>38</v>
      </c>
      <c r="CJ9" s="13"/>
      <c r="CK9" s="12" t="s">
        <v>338</v>
      </c>
      <c r="CL9" s="12" t="s">
        <v>339</v>
      </c>
      <c r="CM9" s="12" t="s">
        <v>341</v>
      </c>
      <c r="CN9" s="12" t="s">
        <v>342</v>
      </c>
      <c r="CO9" s="13" t="s">
        <v>31</v>
      </c>
      <c r="CP9" s="14"/>
      <c r="CQ9" s="12" t="s">
        <v>345</v>
      </c>
      <c r="CR9" s="12" t="s">
        <v>346</v>
      </c>
      <c r="CS9" s="13" t="s">
        <v>32</v>
      </c>
      <c r="CT9" s="12"/>
      <c r="CU9" s="13" t="s">
        <v>34</v>
      </c>
      <c r="CV9" s="13" t="s">
        <v>39</v>
      </c>
      <c r="CW9" s="35" t="s">
        <v>40</v>
      </c>
      <c r="CX9" s="35"/>
      <c r="CY9" s="12"/>
      <c r="CZ9" s="12"/>
      <c r="DA9" s="12"/>
      <c r="DB9" s="12"/>
      <c r="DD9" s="27" t="s">
        <v>364</v>
      </c>
    </row>
    <row r="10" spans="1:110" s="4" customFormat="1" x14ac:dyDescent="0.2">
      <c r="B10" s="11"/>
      <c r="CW10" s="37"/>
      <c r="CX10" s="37"/>
    </row>
    <row r="11" spans="1:110" s="4" customFormat="1" x14ac:dyDescent="0.2">
      <c r="A11" s="5"/>
      <c r="B11" s="11"/>
      <c r="C11" s="2" t="s">
        <v>18</v>
      </c>
      <c r="D11" s="5"/>
      <c r="E11" s="5"/>
      <c r="F11" s="5"/>
      <c r="G11" s="5"/>
      <c r="H11" s="5"/>
      <c r="I11" s="5">
        <v>2574893.59</v>
      </c>
      <c r="J11" s="7"/>
      <c r="K11" s="5"/>
      <c r="L11" s="5"/>
      <c r="M11" s="5"/>
      <c r="N11" s="7"/>
      <c r="O11" s="5">
        <v>2574893.59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7"/>
      <c r="CK11" s="5">
        <v>66708.759999999995</v>
      </c>
      <c r="CL11" s="5">
        <v>83539.839999999997</v>
      </c>
      <c r="CM11" s="5">
        <v>1713337.96</v>
      </c>
      <c r="CN11" s="5">
        <v>0</v>
      </c>
      <c r="CO11" s="5">
        <v>1863586.56</v>
      </c>
      <c r="CP11" s="2"/>
      <c r="CQ11" s="5">
        <v>0</v>
      </c>
      <c r="CR11" s="5">
        <v>781817.1</v>
      </c>
      <c r="CS11" s="5">
        <v>781817.1</v>
      </c>
      <c r="CU11" s="5">
        <v>2645403.66</v>
      </c>
      <c r="CV11" s="5"/>
      <c r="CW11" s="39"/>
      <c r="CX11" s="36"/>
    </row>
    <row r="12" spans="1:110" s="4" customFormat="1" x14ac:dyDescent="0.2">
      <c r="B12" s="11"/>
      <c r="I12" s="7"/>
      <c r="J12" s="7"/>
      <c r="M12" s="7"/>
      <c r="N12" s="7"/>
      <c r="O12" s="7"/>
      <c r="P12" s="7"/>
      <c r="Q12" s="7"/>
      <c r="R12" s="7"/>
      <c r="S12" s="7"/>
      <c r="T12" s="7"/>
      <c r="CI12" s="7"/>
      <c r="CJ12" s="7"/>
      <c r="CO12" s="7"/>
      <c r="CS12" s="7"/>
      <c r="CW12" s="37"/>
      <c r="CX12" s="37"/>
    </row>
    <row r="13" spans="1:110" s="4" customFormat="1" outlineLevel="1" x14ac:dyDescent="0.2">
      <c r="A13" s="4" t="s">
        <v>125</v>
      </c>
      <c r="B13" s="11" t="s">
        <v>126</v>
      </c>
      <c r="C13" s="4" t="s">
        <v>127</v>
      </c>
      <c r="D13" s="4">
        <v>207.20000000000002</v>
      </c>
      <c r="E13" s="4">
        <v>0</v>
      </c>
      <c r="F13" s="4">
        <v>0</v>
      </c>
      <c r="G13" s="4">
        <v>0</v>
      </c>
      <c r="H13" s="4">
        <v>0</v>
      </c>
      <c r="I13" s="4">
        <v>207.20000000000002</v>
      </c>
      <c r="K13" s="4">
        <v>0</v>
      </c>
      <c r="L13" s="4">
        <v>0</v>
      </c>
      <c r="M13" s="4">
        <v>0</v>
      </c>
      <c r="O13" s="4">
        <v>207.20000000000002</v>
      </c>
      <c r="Q13" s="53">
        <v>-18000</v>
      </c>
      <c r="R13" s="53">
        <v>0</v>
      </c>
      <c r="S13" s="4">
        <f t="shared" ref="S13:S36" si="0">-1*(Q13+R13)</f>
        <v>18000</v>
      </c>
      <c r="T13" s="53"/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53">
        <v>0</v>
      </c>
      <c r="CK13" s="4">
        <v>2446.62</v>
      </c>
      <c r="CL13" s="4">
        <v>0</v>
      </c>
      <c r="CM13" s="4">
        <v>9421.27</v>
      </c>
      <c r="CN13" s="4">
        <v>0</v>
      </c>
      <c r="CO13" s="4">
        <v>11867.89</v>
      </c>
      <c r="CQ13" s="4">
        <v>0</v>
      </c>
      <c r="CR13" s="4">
        <v>0</v>
      </c>
      <c r="CS13" s="4">
        <v>0</v>
      </c>
      <c r="CU13" s="4">
        <v>11867.89</v>
      </c>
      <c r="CV13" s="4">
        <f t="shared" ref="CV13:CV38" si="1">S13-CU13</f>
        <v>6132.1100000000006</v>
      </c>
      <c r="CW13" s="37">
        <f t="shared" ref="CW13:CW38" si="2">IF(S13=0,"n/a",CU13/(S13))</f>
        <v>0.65932722222222218</v>
      </c>
      <c r="CX13" s="37"/>
      <c r="DD13" s="4">
        <f>CV13</f>
        <v>6132.1100000000006</v>
      </c>
      <c r="DF13" s="4" t="s">
        <v>365</v>
      </c>
    </row>
    <row r="14" spans="1:110" s="4" customFormat="1" outlineLevel="1" x14ac:dyDescent="0.2">
      <c r="A14" s="4" t="s">
        <v>128</v>
      </c>
      <c r="B14" s="11" t="s">
        <v>129</v>
      </c>
      <c r="C14" s="4" t="s">
        <v>130</v>
      </c>
      <c r="D14" s="4">
        <v>862</v>
      </c>
      <c r="E14" s="4">
        <v>0</v>
      </c>
      <c r="F14" s="4">
        <v>0</v>
      </c>
      <c r="G14" s="4">
        <v>0</v>
      </c>
      <c r="H14" s="4">
        <v>0</v>
      </c>
      <c r="I14" s="4">
        <v>862</v>
      </c>
      <c r="K14" s="4">
        <v>0</v>
      </c>
      <c r="L14" s="4">
        <v>0</v>
      </c>
      <c r="M14" s="4">
        <v>0</v>
      </c>
      <c r="O14" s="4">
        <v>862</v>
      </c>
      <c r="Q14" s="53">
        <v>-1044</v>
      </c>
      <c r="R14" s="53">
        <v>0</v>
      </c>
      <c r="S14" s="4">
        <f t="shared" si="0"/>
        <v>1044</v>
      </c>
      <c r="T14" s="53"/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53">
        <v>0</v>
      </c>
      <c r="CK14" s="4">
        <v>1372</v>
      </c>
      <c r="CL14" s="4">
        <v>0</v>
      </c>
      <c r="CM14" s="4">
        <v>0</v>
      </c>
      <c r="CN14" s="4">
        <v>0</v>
      </c>
      <c r="CO14" s="4">
        <v>1372</v>
      </c>
      <c r="CQ14" s="4">
        <v>0</v>
      </c>
      <c r="CR14" s="4">
        <v>0</v>
      </c>
      <c r="CS14" s="4">
        <v>0</v>
      </c>
      <c r="CU14" s="4">
        <v>1372</v>
      </c>
      <c r="CV14" s="4">
        <f t="shared" si="1"/>
        <v>-328</v>
      </c>
      <c r="CW14" s="37">
        <f t="shared" si="2"/>
        <v>1.314176245210728</v>
      </c>
      <c r="CX14" s="37"/>
      <c r="DD14" s="4">
        <v>0</v>
      </c>
      <c r="DF14" s="4" t="s">
        <v>366</v>
      </c>
    </row>
    <row r="15" spans="1:110" s="4" customFormat="1" outlineLevel="1" x14ac:dyDescent="0.2">
      <c r="A15" s="4" t="s">
        <v>131</v>
      </c>
      <c r="B15" s="11" t="s">
        <v>132</v>
      </c>
      <c r="C15" s="4" t="s">
        <v>133</v>
      </c>
      <c r="D15" s="4">
        <v>11918.47</v>
      </c>
      <c r="E15" s="4">
        <v>0</v>
      </c>
      <c r="F15" s="4">
        <v>0</v>
      </c>
      <c r="G15" s="4">
        <v>60</v>
      </c>
      <c r="H15" s="4">
        <v>0</v>
      </c>
      <c r="I15" s="4">
        <v>11978.47</v>
      </c>
      <c r="K15" s="4">
        <v>0</v>
      </c>
      <c r="L15" s="4">
        <v>0</v>
      </c>
      <c r="M15" s="4">
        <v>0</v>
      </c>
      <c r="O15" s="4">
        <v>11978.47</v>
      </c>
      <c r="Q15" s="53">
        <v>-18797</v>
      </c>
      <c r="R15" s="53">
        <v>0</v>
      </c>
      <c r="S15" s="4">
        <f t="shared" si="0"/>
        <v>18797</v>
      </c>
      <c r="T15" s="53"/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53">
        <v>0</v>
      </c>
      <c r="CK15" s="4">
        <v>6302.71</v>
      </c>
      <c r="CL15" s="4">
        <v>0</v>
      </c>
      <c r="CM15" s="4">
        <v>0</v>
      </c>
      <c r="CN15" s="4">
        <v>0</v>
      </c>
      <c r="CO15" s="4">
        <v>6302.71</v>
      </c>
      <c r="CQ15" s="4">
        <v>0</v>
      </c>
      <c r="CR15" s="4">
        <v>0</v>
      </c>
      <c r="CS15" s="4">
        <v>0</v>
      </c>
      <c r="CU15" s="4">
        <v>6302.71</v>
      </c>
      <c r="CV15" s="4">
        <f t="shared" si="1"/>
        <v>12494.29</v>
      </c>
      <c r="CW15" s="37">
        <f t="shared" si="2"/>
        <v>0.33530403787838486</v>
      </c>
      <c r="CX15" s="37"/>
      <c r="DD15" s="4">
        <f>CV15</f>
        <v>12494.29</v>
      </c>
      <c r="DF15" s="4" t="s">
        <v>367</v>
      </c>
    </row>
    <row r="16" spans="1:110" s="4" customFormat="1" outlineLevel="1" x14ac:dyDescent="0.2">
      <c r="A16" s="4" t="s">
        <v>134</v>
      </c>
      <c r="B16" s="11" t="s">
        <v>135</v>
      </c>
      <c r="C16" s="4" t="s">
        <v>136</v>
      </c>
      <c r="D16" s="4">
        <v>5787.56</v>
      </c>
      <c r="E16" s="4">
        <v>0</v>
      </c>
      <c r="F16" s="4">
        <v>0</v>
      </c>
      <c r="G16" s="4">
        <v>1844.4</v>
      </c>
      <c r="H16" s="4">
        <v>0</v>
      </c>
      <c r="I16" s="4">
        <v>7631.9600000000009</v>
      </c>
      <c r="K16" s="4">
        <v>0</v>
      </c>
      <c r="L16" s="4">
        <v>0</v>
      </c>
      <c r="M16" s="4">
        <v>0</v>
      </c>
      <c r="O16" s="4">
        <v>7631.96</v>
      </c>
      <c r="Q16" s="53">
        <v>-8680</v>
      </c>
      <c r="R16" s="53">
        <v>0</v>
      </c>
      <c r="S16" s="4">
        <f t="shared" si="0"/>
        <v>8680</v>
      </c>
      <c r="T16" s="53"/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53">
        <v>0</v>
      </c>
      <c r="CK16" s="4">
        <v>7642.27</v>
      </c>
      <c r="CL16" s="4">
        <v>200</v>
      </c>
      <c r="CM16" s="4">
        <v>2096.02</v>
      </c>
      <c r="CN16" s="4">
        <v>0</v>
      </c>
      <c r="CO16" s="4">
        <v>9938.2900000000009</v>
      </c>
      <c r="CQ16" s="4">
        <v>0</v>
      </c>
      <c r="CR16" s="4">
        <v>0</v>
      </c>
      <c r="CS16" s="4">
        <v>0</v>
      </c>
      <c r="CU16" s="4">
        <v>9938.2900000000009</v>
      </c>
      <c r="CV16" s="4">
        <f t="shared" si="1"/>
        <v>-1258.2900000000009</v>
      </c>
      <c r="CW16" s="37">
        <f t="shared" si="2"/>
        <v>1.1449642857142859</v>
      </c>
      <c r="CX16" s="37"/>
      <c r="DD16" s="4">
        <v>0</v>
      </c>
      <c r="DF16" s="52" t="s">
        <v>368</v>
      </c>
    </row>
    <row r="17" spans="1:110" s="4" customFormat="1" outlineLevel="1" x14ac:dyDescent="0.2">
      <c r="A17" s="4" t="s">
        <v>137</v>
      </c>
      <c r="B17" s="11" t="s">
        <v>138</v>
      </c>
      <c r="C17" s="4" t="s">
        <v>139</v>
      </c>
      <c r="D17" s="4">
        <v>0</v>
      </c>
      <c r="E17" s="4">
        <v>0</v>
      </c>
      <c r="F17" s="4">
        <v>0</v>
      </c>
      <c r="G17" s="4">
        <v>911243.48</v>
      </c>
      <c r="H17" s="4">
        <v>0</v>
      </c>
      <c r="I17" s="4">
        <v>911243.48</v>
      </c>
      <c r="K17" s="4">
        <v>0</v>
      </c>
      <c r="L17" s="4">
        <v>0</v>
      </c>
      <c r="M17" s="4">
        <v>0</v>
      </c>
      <c r="O17" s="4">
        <v>911243.48</v>
      </c>
      <c r="Q17" s="53">
        <v>-959696</v>
      </c>
      <c r="R17" s="53">
        <v>0</v>
      </c>
      <c r="S17" s="4">
        <v>961827.14</v>
      </c>
      <c r="T17" s="53"/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53">
        <v>0</v>
      </c>
      <c r="CK17" s="4">
        <v>0</v>
      </c>
      <c r="CL17" s="4">
        <v>0</v>
      </c>
      <c r="CM17" s="4">
        <v>721370.37</v>
      </c>
      <c r="CN17" s="4">
        <v>0</v>
      </c>
      <c r="CO17" s="4">
        <v>721370.37</v>
      </c>
      <c r="CQ17" s="4">
        <v>0</v>
      </c>
      <c r="CR17" s="4">
        <v>0</v>
      </c>
      <c r="CS17" s="4">
        <v>0</v>
      </c>
      <c r="CU17" s="4">
        <v>721370.37</v>
      </c>
      <c r="CV17" s="4">
        <f t="shared" si="1"/>
        <v>240456.77000000002</v>
      </c>
      <c r="CW17" s="37">
        <f t="shared" si="2"/>
        <v>0.75000001559531793</v>
      </c>
      <c r="CX17" s="37"/>
      <c r="DD17" s="4">
        <f>CV17</f>
        <v>240456.77000000002</v>
      </c>
    </row>
    <row r="18" spans="1:110" s="4" customFormat="1" outlineLevel="1" x14ac:dyDescent="0.2">
      <c r="A18" s="4" t="s">
        <v>140</v>
      </c>
      <c r="B18" s="11" t="s">
        <v>141</v>
      </c>
      <c r="C18" s="4" t="s">
        <v>142</v>
      </c>
      <c r="D18" s="4">
        <v>0</v>
      </c>
      <c r="E18" s="4">
        <v>0</v>
      </c>
      <c r="F18" s="4">
        <v>0</v>
      </c>
      <c r="G18" s="4">
        <v>0.06</v>
      </c>
      <c r="H18" s="4">
        <v>0</v>
      </c>
      <c r="I18" s="4">
        <v>0.06</v>
      </c>
      <c r="K18" s="4">
        <v>0</v>
      </c>
      <c r="L18" s="4">
        <v>686.83</v>
      </c>
      <c r="M18" s="4">
        <v>686.83</v>
      </c>
      <c r="O18" s="4">
        <v>686.89</v>
      </c>
      <c r="Q18" s="53">
        <v>-3800</v>
      </c>
      <c r="R18" s="53">
        <v>0</v>
      </c>
      <c r="S18" s="4">
        <f t="shared" si="0"/>
        <v>3800</v>
      </c>
      <c r="T18" s="53"/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53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Q18" s="4">
        <v>0</v>
      </c>
      <c r="CR18" s="4">
        <v>3268.92</v>
      </c>
      <c r="CS18" s="4">
        <v>3268.92</v>
      </c>
      <c r="CU18" s="4">
        <v>3268.92</v>
      </c>
      <c r="CV18" s="4">
        <f t="shared" si="1"/>
        <v>531.07999999999993</v>
      </c>
      <c r="CW18" s="37">
        <f t="shared" si="2"/>
        <v>0.86024210526315792</v>
      </c>
      <c r="CX18" s="37"/>
      <c r="DD18" s="4">
        <f>CV18</f>
        <v>531.07999999999993</v>
      </c>
    </row>
    <row r="19" spans="1:110" s="4" customFormat="1" outlineLevel="1" x14ac:dyDescent="0.2">
      <c r="A19" s="4" t="s">
        <v>143</v>
      </c>
      <c r="B19" s="11" t="s">
        <v>144</v>
      </c>
      <c r="C19" s="4" t="s">
        <v>145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K19" s="4">
        <v>0</v>
      </c>
      <c r="L19" s="4">
        <v>0</v>
      </c>
      <c r="M19" s="4">
        <v>0</v>
      </c>
      <c r="O19" s="4">
        <v>0</v>
      </c>
      <c r="Q19" s="53">
        <v>0</v>
      </c>
      <c r="R19" s="53">
        <v>0</v>
      </c>
      <c r="S19" s="4">
        <f t="shared" si="0"/>
        <v>0</v>
      </c>
      <c r="T19" s="53"/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53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Q19" s="4">
        <v>0</v>
      </c>
      <c r="CR19" s="4">
        <v>0</v>
      </c>
      <c r="CS19" s="4">
        <v>0</v>
      </c>
      <c r="CU19" s="4">
        <v>0</v>
      </c>
      <c r="CV19" s="4">
        <f t="shared" si="1"/>
        <v>0</v>
      </c>
      <c r="CW19" s="37" t="str">
        <f t="shared" si="2"/>
        <v>n/a</v>
      </c>
      <c r="CX19" s="37"/>
      <c r="DD19" s="4">
        <v>0</v>
      </c>
    </row>
    <row r="20" spans="1:110" s="4" customFormat="1" outlineLevel="1" x14ac:dyDescent="0.2">
      <c r="A20" s="4" t="s">
        <v>146</v>
      </c>
      <c r="B20" s="11" t="s">
        <v>147</v>
      </c>
      <c r="C20" s="4" t="s">
        <v>148</v>
      </c>
      <c r="D20" s="4">
        <v>6755.7</v>
      </c>
      <c r="E20" s="4">
        <v>400</v>
      </c>
      <c r="F20" s="4">
        <v>0</v>
      </c>
      <c r="G20" s="4">
        <v>277224.78999999998</v>
      </c>
      <c r="H20" s="4">
        <v>500</v>
      </c>
      <c r="I20" s="4">
        <v>284880.49</v>
      </c>
      <c r="K20" s="4">
        <v>0</v>
      </c>
      <c r="L20" s="4">
        <v>0</v>
      </c>
      <c r="M20" s="4">
        <v>0</v>
      </c>
      <c r="O20" s="4">
        <v>284880.49</v>
      </c>
      <c r="Q20" s="53">
        <v>-31815</v>
      </c>
      <c r="R20" s="53">
        <v>0</v>
      </c>
      <c r="S20" s="4">
        <f t="shared" si="0"/>
        <v>31815</v>
      </c>
      <c r="T20" s="53"/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53">
        <v>0</v>
      </c>
      <c r="CK20" s="4">
        <v>150</v>
      </c>
      <c r="CL20" s="4">
        <v>0</v>
      </c>
      <c r="CM20" s="4">
        <v>30261.11</v>
      </c>
      <c r="CN20" s="4">
        <v>300</v>
      </c>
      <c r="CO20" s="4">
        <v>30711.11</v>
      </c>
      <c r="CQ20" s="4">
        <v>0</v>
      </c>
      <c r="CR20" s="4">
        <v>0</v>
      </c>
      <c r="CS20" s="4">
        <v>0</v>
      </c>
      <c r="CU20" s="4">
        <v>30711.11</v>
      </c>
      <c r="CV20" s="4">
        <f t="shared" si="1"/>
        <v>1103.8899999999994</v>
      </c>
      <c r="CW20" s="37">
        <f t="shared" si="2"/>
        <v>0.96530284457017135</v>
      </c>
      <c r="CX20" s="37"/>
      <c r="DD20" s="4">
        <f>CV20</f>
        <v>1103.8899999999994</v>
      </c>
      <c r="DF20" s="4" t="s">
        <v>367</v>
      </c>
    </row>
    <row r="21" spans="1:110" s="4" customFormat="1" outlineLevel="1" x14ac:dyDescent="0.2">
      <c r="A21" s="4" t="s">
        <v>149</v>
      </c>
      <c r="B21" s="11" t="s">
        <v>150</v>
      </c>
      <c r="C21" s="4" t="s">
        <v>151</v>
      </c>
      <c r="D21" s="4">
        <v>0</v>
      </c>
      <c r="E21" s="4">
        <v>0</v>
      </c>
      <c r="F21" s="4">
        <v>0</v>
      </c>
      <c r="G21" s="4">
        <v>16439</v>
      </c>
      <c r="H21" s="4">
        <v>0</v>
      </c>
      <c r="I21" s="4">
        <v>16439</v>
      </c>
      <c r="K21" s="4">
        <v>1333561</v>
      </c>
      <c r="L21" s="4">
        <v>0</v>
      </c>
      <c r="M21" s="4">
        <v>1333561</v>
      </c>
      <c r="O21" s="4">
        <v>1350000</v>
      </c>
      <c r="Q21" s="53">
        <v>0</v>
      </c>
      <c r="R21" s="53">
        <v>0</v>
      </c>
      <c r="S21" s="4">
        <f t="shared" si="0"/>
        <v>0</v>
      </c>
      <c r="T21" s="53"/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53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Q21" s="4">
        <v>0</v>
      </c>
      <c r="CR21" s="4">
        <v>0</v>
      </c>
      <c r="CS21" s="4">
        <v>0</v>
      </c>
      <c r="CU21" s="4">
        <v>0</v>
      </c>
      <c r="CV21" s="4">
        <f t="shared" si="1"/>
        <v>0</v>
      </c>
      <c r="CW21" s="37" t="str">
        <f t="shared" si="2"/>
        <v>n/a</v>
      </c>
      <c r="CX21" s="37"/>
      <c r="DD21" s="4">
        <v>0</v>
      </c>
    </row>
    <row r="22" spans="1:110" s="4" customFormat="1" outlineLevel="1" x14ac:dyDescent="0.2">
      <c r="A22" s="4" t="s">
        <v>152</v>
      </c>
      <c r="B22" s="11" t="s">
        <v>153</v>
      </c>
      <c r="C22" s="4" t="s">
        <v>154</v>
      </c>
      <c r="D22" s="4">
        <v>0</v>
      </c>
      <c r="E22" s="4">
        <v>0</v>
      </c>
      <c r="F22" s="4">
        <v>0</v>
      </c>
      <c r="G22" s="4">
        <v>1317.8700000000001</v>
      </c>
      <c r="H22" s="4">
        <v>0</v>
      </c>
      <c r="I22" s="4">
        <v>1317.8700000000001</v>
      </c>
      <c r="K22" s="4">
        <v>181948.64</v>
      </c>
      <c r="L22" s="4">
        <v>0</v>
      </c>
      <c r="M22" s="4">
        <v>181948.64</v>
      </c>
      <c r="O22" s="4">
        <v>183266.51</v>
      </c>
      <c r="Q22" s="53">
        <v>-175378</v>
      </c>
      <c r="R22" s="53">
        <v>0</v>
      </c>
      <c r="S22" s="4">
        <v>183695.25</v>
      </c>
      <c r="T22" s="53"/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53">
        <v>0</v>
      </c>
      <c r="CK22" s="4">
        <v>0</v>
      </c>
      <c r="CL22" s="4">
        <v>0</v>
      </c>
      <c r="CM22" s="4">
        <v>1657.17</v>
      </c>
      <c r="CN22" s="4">
        <v>0</v>
      </c>
      <c r="CO22" s="4">
        <v>1657.17</v>
      </c>
      <c r="CQ22" s="4">
        <v>100061.43000000001</v>
      </c>
      <c r="CR22" s="4">
        <v>0</v>
      </c>
      <c r="CS22" s="4">
        <v>100061.43000000001</v>
      </c>
      <c r="CU22" s="4">
        <v>101718.6</v>
      </c>
      <c r="CV22" s="4">
        <f t="shared" si="1"/>
        <v>81976.649999999994</v>
      </c>
      <c r="CW22" s="37">
        <f t="shared" si="2"/>
        <v>0.55373560285309509</v>
      </c>
      <c r="CX22" s="37"/>
      <c r="DD22" s="4">
        <v>81976.649999999994</v>
      </c>
      <c r="DF22" s="4" t="s">
        <v>369</v>
      </c>
    </row>
    <row r="23" spans="1:110" s="4" customFormat="1" outlineLevel="1" x14ac:dyDescent="0.2">
      <c r="A23" s="4" t="s">
        <v>155</v>
      </c>
      <c r="B23" s="11" t="s">
        <v>156</v>
      </c>
      <c r="C23" s="4" t="s">
        <v>157</v>
      </c>
      <c r="D23" s="4">
        <v>0</v>
      </c>
      <c r="E23" s="4">
        <v>0</v>
      </c>
      <c r="F23" s="4">
        <v>0</v>
      </c>
      <c r="G23" s="4">
        <v>79798</v>
      </c>
      <c r="H23" s="4">
        <v>0</v>
      </c>
      <c r="I23" s="4">
        <v>79798</v>
      </c>
      <c r="K23" s="4">
        <v>0</v>
      </c>
      <c r="L23" s="4">
        <v>0</v>
      </c>
      <c r="M23" s="4">
        <v>0</v>
      </c>
      <c r="O23" s="4">
        <v>79798</v>
      </c>
      <c r="Q23" s="53">
        <v>-80991</v>
      </c>
      <c r="R23" s="53">
        <v>0</v>
      </c>
      <c r="S23" s="4">
        <f t="shared" si="0"/>
        <v>80991</v>
      </c>
      <c r="T23" s="53"/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53">
        <v>0</v>
      </c>
      <c r="CK23" s="4">
        <v>0</v>
      </c>
      <c r="CL23" s="4">
        <v>0</v>
      </c>
      <c r="CM23" s="4">
        <v>80991</v>
      </c>
      <c r="CN23" s="4">
        <v>0</v>
      </c>
      <c r="CO23" s="4">
        <v>80991</v>
      </c>
      <c r="CQ23" s="4">
        <v>0</v>
      </c>
      <c r="CR23" s="4">
        <v>0</v>
      </c>
      <c r="CS23" s="4">
        <v>0</v>
      </c>
      <c r="CU23" s="4">
        <v>80991</v>
      </c>
      <c r="CV23" s="4">
        <f t="shared" si="1"/>
        <v>0</v>
      </c>
      <c r="CW23" s="37">
        <f t="shared" si="2"/>
        <v>1</v>
      </c>
      <c r="CX23" s="37"/>
      <c r="DD23" s="4">
        <v>0</v>
      </c>
    </row>
    <row r="24" spans="1:110" s="4" customFormat="1" outlineLevel="1" x14ac:dyDescent="0.2">
      <c r="A24" s="4" t="s">
        <v>158</v>
      </c>
      <c r="B24" s="11" t="s">
        <v>159</v>
      </c>
      <c r="C24" s="4" t="s">
        <v>160</v>
      </c>
      <c r="D24" s="4">
        <v>0</v>
      </c>
      <c r="E24" s="4">
        <v>0</v>
      </c>
      <c r="F24" s="4">
        <v>0</v>
      </c>
      <c r="G24" s="4">
        <v>9943.89</v>
      </c>
      <c r="H24" s="4">
        <v>0</v>
      </c>
      <c r="I24" s="4">
        <v>9943.89</v>
      </c>
      <c r="K24" s="4">
        <v>0</v>
      </c>
      <c r="L24" s="4">
        <v>0</v>
      </c>
      <c r="M24" s="4">
        <v>0</v>
      </c>
      <c r="O24" s="4">
        <v>9943.89</v>
      </c>
      <c r="Q24" s="53">
        <v>-11827</v>
      </c>
      <c r="R24" s="53">
        <v>0</v>
      </c>
      <c r="S24" s="4">
        <f t="shared" si="0"/>
        <v>11827</v>
      </c>
      <c r="T24" s="53"/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53">
        <v>0</v>
      </c>
      <c r="CK24" s="4">
        <v>0</v>
      </c>
      <c r="CL24" s="4">
        <v>0</v>
      </c>
      <c r="CM24" s="4">
        <v>11826.86</v>
      </c>
      <c r="CN24" s="4">
        <v>0</v>
      </c>
      <c r="CO24" s="4">
        <v>11826.86</v>
      </c>
      <c r="CQ24" s="4">
        <v>0</v>
      </c>
      <c r="CR24" s="4">
        <v>0</v>
      </c>
      <c r="CS24" s="4">
        <v>0</v>
      </c>
      <c r="CU24" s="4">
        <v>11826.86</v>
      </c>
      <c r="CV24" s="4">
        <f t="shared" si="1"/>
        <v>0.13999999999941792</v>
      </c>
      <c r="CW24" s="37">
        <f t="shared" si="2"/>
        <v>0.99998816267861679</v>
      </c>
      <c r="CX24" s="37"/>
      <c r="DD24" s="4">
        <v>0</v>
      </c>
    </row>
    <row r="25" spans="1:110" s="4" customFormat="1" outlineLevel="1" x14ac:dyDescent="0.2">
      <c r="A25" s="4" t="s">
        <v>161</v>
      </c>
      <c r="B25" s="11" t="s">
        <v>162</v>
      </c>
      <c r="C25" s="4" t="s">
        <v>351</v>
      </c>
      <c r="D25" s="4">
        <v>0</v>
      </c>
      <c r="E25" s="4">
        <v>0</v>
      </c>
      <c r="F25" s="4">
        <v>0</v>
      </c>
      <c r="G25" s="4">
        <v>4746830.13</v>
      </c>
      <c r="H25" s="4">
        <v>0</v>
      </c>
      <c r="I25" s="4">
        <v>4746830.13</v>
      </c>
      <c r="K25" s="4">
        <v>0</v>
      </c>
      <c r="L25" s="4">
        <v>460601.39</v>
      </c>
      <c r="M25" s="4">
        <v>460601.39</v>
      </c>
      <c r="O25" s="4">
        <v>4746830.13</v>
      </c>
      <c r="Q25" s="53">
        <v>-5167113</v>
      </c>
      <c r="R25" s="53">
        <v>0</v>
      </c>
      <c r="S25" s="4">
        <v>5156921.8899999997</v>
      </c>
      <c r="T25" s="53"/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53">
        <v>0</v>
      </c>
      <c r="CK25" s="4">
        <v>0</v>
      </c>
      <c r="CL25" s="4">
        <v>0</v>
      </c>
      <c r="CM25" s="4">
        <v>3867691.41</v>
      </c>
      <c r="CN25" s="4">
        <v>0</v>
      </c>
      <c r="CO25" s="4">
        <v>3867691.41</v>
      </c>
      <c r="CQ25" s="4">
        <v>0</v>
      </c>
      <c r="CR25" s="4">
        <v>0</v>
      </c>
      <c r="CS25" s="4">
        <v>0</v>
      </c>
      <c r="CU25" s="4">
        <v>3867691.41</v>
      </c>
      <c r="CV25" s="4">
        <f t="shared" si="1"/>
        <v>1289230.4799999995</v>
      </c>
      <c r="CW25" s="37">
        <f t="shared" si="2"/>
        <v>0.74999999854564414</v>
      </c>
      <c r="CX25" s="37"/>
      <c r="DD25" s="4">
        <v>1289230.47</v>
      </c>
      <c r="DF25" s="4" t="s">
        <v>370</v>
      </c>
    </row>
    <row r="26" spans="1:110" s="4" customFormat="1" outlineLevel="1" x14ac:dyDescent="0.2">
      <c r="B26" s="11" t="s">
        <v>162</v>
      </c>
      <c r="C26" s="4" t="s">
        <v>352</v>
      </c>
      <c r="O26" s="4">
        <v>460601.39</v>
      </c>
      <c r="Q26" s="53"/>
      <c r="R26" s="53"/>
      <c r="S26" s="4">
        <v>465798.32</v>
      </c>
      <c r="T26" s="53"/>
      <c r="CI26" s="53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Q26" s="4">
        <v>0</v>
      </c>
      <c r="CR26" s="4">
        <v>348591.2</v>
      </c>
      <c r="CS26" s="4">
        <v>348591.2</v>
      </c>
      <c r="CU26" s="4">
        <v>348591.2</v>
      </c>
      <c r="CV26" s="4">
        <f t="shared" si="1"/>
        <v>117207.12</v>
      </c>
      <c r="CW26" s="37">
        <f t="shared" si="2"/>
        <v>0.74837367382518682</v>
      </c>
      <c r="CX26" s="37"/>
      <c r="DD26" s="4">
        <v>117207.12</v>
      </c>
    </row>
    <row r="27" spans="1:110" s="4" customFormat="1" outlineLevel="1" x14ac:dyDescent="0.2">
      <c r="A27" s="4" t="s">
        <v>164</v>
      </c>
      <c r="B27" s="11" t="s">
        <v>165</v>
      </c>
      <c r="C27" s="4" t="s">
        <v>166</v>
      </c>
      <c r="D27" s="4">
        <v>0</v>
      </c>
      <c r="E27" s="4">
        <v>0</v>
      </c>
      <c r="F27" s="4">
        <v>0</v>
      </c>
      <c r="G27" s="4">
        <v>59578.73</v>
      </c>
      <c r="H27" s="4">
        <v>0</v>
      </c>
      <c r="I27" s="4">
        <v>59578.73</v>
      </c>
      <c r="K27" s="4">
        <v>0</v>
      </c>
      <c r="L27" s="4">
        <v>0</v>
      </c>
      <c r="M27" s="4">
        <v>0</v>
      </c>
      <c r="O27" s="4">
        <v>59578.73</v>
      </c>
      <c r="Q27" s="53">
        <v>-65000</v>
      </c>
      <c r="R27" s="53">
        <v>0</v>
      </c>
      <c r="S27" s="4">
        <f t="shared" si="0"/>
        <v>65000</v>
      </c>
      <c r="T27" s="53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53">
        <v>0</v>
      </c>
      <c r="CK27" s="4">
        <v>0</v>
      </c>
      <c r="CL27" s="4">
        <v>0</v>
      </c>
      <c r="CM27" s="4">
        <v>64349.29</v>
      </c>
      <c r="CN27" s="4">
        <v>0</v>
      </c>
      <c r="CO27" s="4">
        <v>64349.29</v>
      </c>
      <c r="CQ27" s="4">
        <v>0</v>
      </c>
      <c r="CR27" s="4">
        <v>0</v>
      </c>
      <c r="CS27" s="4">
        <v>0</v>
      </c>
      <c r="CU27" s="4">
        <v>64349.29</v>
      </c>
      <c r="CV27" s="4">
        <f t="shared" si="1"/>
        <v>650.70999999999913</v>
      </c>
      <c r="CW27" s="37">
        <f t="shared" si="2"/>
        <v>0.98998907692307692</v>
      </c>
      <c r="CX27" s="37"/>
      <c r="DD27" s="4">
        <v>650.71</v>
      </c>
      <c r="DF27" s="4" t="s">
        <v>371</v>
      </c>
    </row>
    <row r="28" spans="1:110" s="4" customFormat="1" outlineLevel="1" x14ac:dyDescent="0.2">
      <c r="A28" s="4" t="s">
        <v>167</v>
      </c>
      <c r="B28" s="11" t="s">
        <v>168</v>
      </c>
      <c r="C28" s="4" t="s">
        <v>169</v>
      </c>
      <c r="D28" s="4">
        <v>0</v>
      </c>
      <c r="E28" s="4">
        <v>109564.1</v>
      </c>
      <c r="F28" s="4">
        <v>0</v>
      </c>
      <c r="G28" s="4">
        <v>0</v>
      </c>
      <c r="H28" s="4">
        <v>0</v>
      </c>
      <c r="I28" s="4">
        <v>109564.1</v>
      </c>
      <c r="K28" s="4">
        <v>0</v>
      </c>
      <c r="L28" s="4">
        <v>0</v>
      </c>
      <c r="M28" s="4">
        <v>0</v>
      </c>
      <c r="O28" s="4">
        <v>109564.1</v>
      </c>
      <c r="Q28" s="53">
        <v>-125000</v>
      </c>
      <c r="R28" s="53">
        <v>0</v>
      </c>
      <c r="S28" s="4">
        <f t="shared" si="0"/>
        <v>125000</v>
      </c>
      <c r="T28" s="53"/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53">
        <v>0</v>
      </c>
      <c r="CK28" s="4">
        <v>0</v>
      </c>
      <c r="CL28" s="4">
        <f>129974.8-17049.9</f>
        <v>112924.9</v>
      </c>
      <c r="CM28" s="4">
        <v>0</v>
      </c>
      <c r="CN28" s="4">
        <v>0</v>
      </c>
      <c r="CO28" s="4">
        <v>112924.9</v>
      </c>
      <c r="CQ28" s="4">
        <v>0</v>
      </c>
      <c r="CR28" s="4">
        <v>0</v>
      </c>
      <c r="CS28" s="4">
        <v>0</v>
      </c>
      <c r="CU28" s="4">
        <v>112924.9</v>
      </c>
      <c r="CV28" s="4">
        <f t="shared" si="1"/>
        <v>12075.100000000006</v>
      </c>
      <c r="CW28" s="37">
        <f t="shared" si="2"/>
        <v>0.90339919999999996</v>
      </c>
      <c r="CX28" s="37"/>
      <c r="DD28" s="4">
        <v>9887</v>
      </c>
    </row>
    <row r="29" spans="1:110" s="4" customFormat="1" outlineLevel="1" x14ac:dyDescent="0.2">
      <c r="B29" s="11" t="s">
        <v>168</v>
      </c>
      <c r="C29" s="4" t="s">
        <v>362</v>
      </c>
      <c r="O29" s="4">
        <v>0</v>
      </c>
      <c r="Q29" s="53"/>
      <c r="R29" s="53"/>
      <c r="S29" s="4">
        <v>0</v>
      </c>
      <c r="T29" s="53"/>
      <c r="CI29" s="53">
        <v>0</v>
      </c>
      <c r="CK29" s="4">
        <v>0</v>
      </c>
      <c r="CL29" s="4">
        <v>17049.900000000001</v>
      </c>
      <c r="CM29" s="4">
        <v>0</v>
      </c>
      <c r="CN29" s="4">
        <v>0</v>
      </c>
      <c r="CO29" s="4">
        <v>17049.900000000001</v>
      </c>
      <c r="CS29" s="4">
        <v>0</v>
      </c>
      <c r="CU29" s="4">
        <v>17049.900000000001</v>
      </c>
      <c r="CV29" s="4">
        <f t="shared" si="1"/>
        <v>-17049.900000000001</v>
      </c>
      <c r="CW29" s="37" t="str">
        <f t="shared" si="2"/>
        <v>n/a</v>
      </c>
      <c r="CX29" s="37"/>
      <c r="DD29" s="4">
        <v>0</v>
      </c>
    </row>
    <row r="30" spans="1:110" s="4" customFormat="1" outlineLevel="1" x14ac:dyDescent="0.2">
      <c r="A30" s="4" t="s">
        <v>170</v>
      </c>
      <c r="B30" s="11" t="s">
        <v>171</v>
      </c>
      <c r="C30" s="4" t="s">
        <v>172</v>
      </c>
      <c r="D30" s="4">
        <v>0</v>
      </c>
      <c r="E30" s="4">
        <v>0</v>
      </c>
      <c r="F30" s="4">
        <v>0</v>
      </c>
      <c r="G30" s="4">
        <v>122533</v>
      </c>
      <c r="H30" s="4">
        <v>0</v>
      </c>
      <c r="I30" s="4">
        <v>122533</v>
      </c>
      <c r="K30" s="4">
        <v>0</v>
      </c>
      <c r="L30" s="4">
        <v>0</v>
      </c>
      <c r="M30" s="4">
        <v>0</v>
      </c>
      <c r="O30" s="4">
        <v>122533</v>
      </c>
      <c r="Q30" s="53">
        <v>-124000</v>
      </c>
      <c r="R30" s="53">
        <v>0</v>
      </c>
      <c r="S30" s="4">
        <f t="shared" si="0"/>
        <v>124000</v>
      </c>
      <c r="T30" s="53"/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53">
        <v>0</v>
      </c>
      <c r="CK30" s="4">
        <v>0</v>
      </c>
      <c r="CL30" s="4">
        <v>0</v>
      </c>
      <c r="CM30" s="4">
        <f>133966-19800</f>
        <v>114166</v>
      </c>
      <c r="CN30" s="4">
        <v>0</v>
      </c>
      <c r="CO30" s="4">
        <v>114166</v>
      </c>
      <c r="CQ30" s="4">
        <v>0</v>
      </c>
      <c r="CR30" s="4">
        <v>0</v>
      </c>
      <c r="CS30" s="4">
        <v>0</v>
      </c>
      <c r="CU30" s="4">
        <v>114166</v>
      </c>
      <c r="CV30" s="4">
        <f t="shared" si="1"/>
        <v>9834</v>
      </c>
      <c r="CW30" s="37">
        <f t="shared" si="2"/>
        <v>0.92069354838709683</v>
      </c>
      <c r="CX30" s="37"/>
      <c r="DD30" s="4">
        <v>11915</v>
      </c>
    </row>
    <row r="31" spans="1:110" s="4" customFormat="1" outlineLevel="1" x14ac:dyDescent="0.2">
      <c r="B31" s="11" t="s">
        <v>171</v>
      </c>
      <c r="C31" s="4" t="s">
        <v>363</v>
      </c>
      <c r="O31" s="4">
        <v>0</v>
      </c>
      <c r="Q31" s="53"/>
      <c r="R31" s="53"/>
      <c r="S31" s="4">
        <v>0</v>
      </c>
      <c r="T31" s="53"/>
      <c r="CI31" s="53">
        <v>0</v>
      </c>
      <c r="CK31" s="4">
        <v>0</v>
      </c>
      <c r="CL31" s="4">
        <v>0</v>
      </c>
      <c r="CM31" s="4">
        <v>19800</v>
      </c>
      <c r="CN31" s="4">
        <v>0</v>
      </c>
      <c r="CO31" s="4">
        <v>19800</v>
      </c>
      <c r="CS31" s="4">
        <v>0</v>
      </c>
      <c r="CU31" s="4">
        <v>19800</v>
      </c>
      <c r="CV31" s="4">
        <f t="shared" si="1"/>
        <v>-19800</v>
      </c>
      <c r="CW31" s="37" t="str">
        <f t="shared" si="2"/>
        <v>n/a</v>
      </c>
      <c r="CX31" s="37"/>
      <c r="DD31" s="4">
        <v>0</v>
      </c>
    </row>
    <row r="32" spans="1:110" s="4" customFormat="1" outlineLevel="1" x14ac:dyDescent="0.2">
      <c r="A32" s="4" t="s">
        <v>173</v>
      </c>
      <c r="B32" s="11" t="s">
        <v>174</v>
      </c>
      <c r="C32" s="4" t="s">
        <v>175</v>
      </c>
      <c r="D32" s="4">
        <v>75</v>
      </c>
      <c r="E32" s="4">
        <v>0</v>
      </c>
      <c r="F32" s="4">
        <v>0</v>
      </c>
      <c r="G32" s="4">
        <v>25057.100000000002</v>
      </c>
      <c r="H32" s="4">
        <v>0</v>
      </c>
      <c r="I32" s="4">
        <v>25132.100000000002</v>
      </c>
      <c r="K32" s="4">
        <v>0</v>
      </c>
      <c r="L32" s="4">
        <v>0</v>
      </c>
      <c r="M32" s="4">
        <v>0</v>
      </c>
      <c r="O32" s="4">
        <v>25132.100000000002</v>
      </c>
      <c r="Q32" s="53">
        <v>-18000</v>
      </c>
      <c r="R32" s="53">
        <v>0</v>
      </c>
      <c r="S32" s="4">
        <f t="shared" si="0"/>
        <v>18000</v>
      </c>
      <c r="T32" s="53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53">
        <v>0</v>
      </c>
      <c r="CK32" s="4">
        <v>0</v>
      </c>
      <c r="CL32" s="4">
        <v>0</v>
      </c>
      <c r="CM32" s="4">
        <v>10618.43</v>
      </c>
      <c r="CN32" s="4">
        <v>0</v>
      </c>
      <c r="CO32" s="4">
        <v>10618.43</v>
      </c>
      <c r="CQ32" s="4">
        <v>0</v>
      </c>
      <c r="CR32" s="4">
        <v>0</v>
      </c>
      <c r="CS32" s="4">
        <v>0</v>
      </c>
      <c r="CU32" s="4">
        <v>10618.43</v>
      </c>
      <c r="CV32" s="4">
        <f t="shared" si="1"/>
        <v>7381.57</v>
      </c>
      <c r="CW32" s="37">
        <f t="shared" si="2"/>
        <v>0.58991277777777784</v>
      </c>
      <c r="CX32" s="37"/>
      <c r="DD32" s="4">
        <v>1500</v>
      </c>
      <c r="DF32" s="4" t="s">
        <v>372</v>
      </c>
    </row>
    <row r="33" spans="1:110" s="4" customFormat="1" outlineLevel="1" x14ac:dyDescent="0.2">
      <c r="A33" s="4" t="s">
        <v>176</v>
      </c>
      <c r="B33" s="11" t="s">
        <v>177</v>
      </c>
      <c r="C33" s="4" t="s">
        <v>178</v>
      </c>
      <c r="D33" s="4">
        <v>36007.94</v>
      </c>
      <c r="E33" s="4">
        <v>366.75</v>
      </c>
      <c r="F33" s="4">
        <v>0</v>
      </c>
      <c r="G33" s="4">
        <v>0</v>
      </c>
      <c r="H33" s="4">
        <v>0</v>
      </c>
      <c r="I33" s="4">
        <v>36374.69</v>
      </c>
      <c r="K33" s="4">
        <v>0</v>
      </c>
      <c r="L33" s="4">
        <v>0</v>
      </c>
      <c r="M33" s="4">
        <v>0</v>
      </c>
      <c r="O33" s="4">
        <v>36374.69</v>
      </c>
      <c r="Q33" s="53">
        <v>-43550</v>
      </c>
      <c r="R33" s="53">
        <v>0</v>
      </c>
      <c r="S33" s="4">
        <f t="shared" si="0"/>
        <v>43550</v>
      </c>
      <c r="T33" s="53"/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53">
        <v>0</v>
      </c>
      <c r="CK33" s="4">
        <v>42197.64</v>
      </c>
      <c r="CL33" s="4">
        <v>167.85</v>
      </c>
      <c r="CM33" s="4">
        <v>0</v>
      </c>
      <c r="CN33" s="4">
        <v>0</v>
      </c>
      <c r="CO33" s="4">
        <v>42365.49</v>
      </c>
      <c r="CQ33" s="4">
        <v>0</v>
      </c>
      <c r="CR33" s="4">
        <v>0</v>
      </c>
      <c r="CS33" s="4">
        <v>0</v>
      </c>
      <c r="CU33" s="4">
        <v>42365.49</v>
      </c>
      <c r="CV33" s="4">
        <f t="shared" si="1"/>
        <v>1184.510000000002</v>
      </c>
      <c r="CW33" s="37">
        <f t="shared" si="2"/>
        <v>0.97280114810562568</v>
      </c>
      <c r="CX33" s="37"/>
      <c r="DD33" s="4">
        <v>1184.51</v>
      </c>
      <c r="DF33" s="52" t="s">
        <v>368</v>
      </c>
    </row>
    <row r="34" spans="1:110" s="4" customFormat="1" outlineLevel="1" x14ac:dyDescent="0.2">
      <c r="A34" s="4" t="s">
        <v>179</v>
      </c>
      <c r="B34" s="11" t="s">
        <v>180</v>
      </c>
      <c r="C34" s="4" t="s">
        <v>181</v>
      </c>
      <c r="D34" s="4">
        <v>21385.5</v>
      </c>
      <c r="E34" s="4">
        <v>0</v>
      </c>
      <c r="F34" s="4">
        <v>0</v>
      </c>
      <c r="G34" s="4">
        <v>0</v>
      </c>
      <c r="H34" s="4">
        <v>0</v>
      </c>
      <c r="I34" s="4">
        <v>21385.5</v>
      </c>
      <c r="K34" s="4">
        <v>0</v>
      </c>
      <c r="L34" s="4">
        <v>0</v>
      </c>
      <c r="M34" s="4">
        <v>0</v>
      </c>
      <c r="O34" s="4">
        <v>21385.5</v>
      </c>
      <c r="Q34" s="53">
        <v>-23000</v>
      </c>
      <c r="R34" s="53">
        <v>0</v>
      </c>
      <c r="S34" s="4">
        <f t="shared" si="0"/>
        <v>23000</v>
      </c>
      <c r="T34" s="53"/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53">
        <v>0</v>
      </c>
      <c r="CK34" s="4">
        <v>12326</v>
      </c>
      <c r="CL34" s="4">
        <v>0</v>
      </c>
      <c r="CM34" s="4">
        <v>0</v>
      </c>
      <c r="CN34" s="4">
        <v>0</v>
      </c>
      <c r="CO34" s="4">
        <v>12326</v>
      </c>
      <c r="CQ34" s="4">
        <v>0</v>
      </c>
      <c r="CR34" s="4">
        <v>0</v>
      </c>
      <c r="CS34" s="4">
        <v>0</v>
      </c>
      <c r="CU34" s="4">
        <v>12326</v>
      </c>
      <c r="CV34" s="4">
        <f t="shared" si="1"/>
        <v>10674</v>
      </c>
      <c r="CW34" s="37">
        <f t="shared" si="2"/>
        <v>0.53591304347826085</v>
      </c>
      <c r="CX34" s="37"/>
      <c r="DD34" s="4">
        <v>10674</v>
      </c>
    </row>
    <row r="35" spans="1:110" s="4" customFormat="1" outlineLevel="1" x14ac:dyDescent="0.2">
      <c r="A35" s="4" t="s">
        <v>182</v>
      </c>
      <c r="B35" s="11" t="s">
        <v>183</v>
      </c>
      <c r="C35" s="4" t="s">
        <v>184</v>
      </c>
      <c r="D35" s="4">
        <v>414.97</v>
      </c>
      <c r="E35" s="4">
        <v>0</v>
      </c>
      <c r="F35" s="4">
        <v>0</v>
      </c>
      <c r="G35" s="4">
        <v>26105.040000000001</v>
      </c>
      <c r="H35" s="4">
        <v>0</v>
      </c>
      <c r="I35" s="4">
        <v>26520.010000000002</v>
      </c>
      <c r="K35" s="4">
        <v>0</v>
      </c>
      <c r="L35" s="4">
        <v>0</v>
      </c>
      <c r="M35" s="4">
        <v>0</v>
      </c>
      <c r="O35" s="4">
        <v>26520.010000000002</v>
      </c>
      <c r="Q35" s="53">
        <v>-5000</v>
      </c>
      <c r="R35" s="53">
        <v>0</v>
      </c>
      <c r="S35" s="4">
        <f t="shared" si="0"/>
        <v>5000</v>
      </c>
      <c r="T35" s="53"/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53">
        <v>0</v>
      </c>
      <c r="CK35" s="4">
        <v>0</v>
      </c>
      <c r="CL35" s="4">
        <v>0</v>
      </c>
      <c r="CM35" s="4">
        <v>1610.22</v>
      </c>
      <c r="CN35" s="4">
        <v>0</v>
      </c>
      <c r="CO35" s="4">
        <v>1610.22</v>
      </c>
      <c r="CQ35" s="4">
        <v>0</v>
      </c>
      <c r="CR35" s="4">
        <v>0</v>
      </c>
      <c r="CS35" s="4">
        <v>0</v>
      </c>
      <c r="CU35" s="4">
        <v>1610.22</v>
      </c>
      <c r="CV35" s="4">
        <f t="shared" si="1"/>
        <v>3389.7799999999997</v>
      </c>
      <c r="CW35" s="37">
        <f t="shared" si="2"/>
        <v>0.322044</v>
      </c>
      <c r="CX35" s="37"/>
      <c r="DD35" s="4">
        <v>500</v>
      </c>
    </row>
    <row r="36" spans="1:110" s="4" customFormat="1" outlineLevel="1" x14ac:dyDescent="0.2">
      <c r="A36" s="4" t="s">
        <v>185</v>
      </c>
      <c r="B36" s="11" t="s">
        <v>186</v>
      </c>
      <c r="C36" s="4" t="s">
        <v>187</v>
      </c>
      <c r="D36" s="4">
        <v>0</v>
      </c>
      <c r="E36" s="4">
        <v>0</v>
      </c>
      <c r="F36" s="4">
        <v>0</v>
      </c>
      <c r="G36" s="4">
        <v>26.5</v>
      </c>
      <c r="H36" s="4">
        <v>0</v>
      </c>
      <c r="I36" s="4">
        <v>26.5</v>
      </c>
      <c r="K36" s="4">
        <v>0</v>
      </c>
      <c r="L36" s="4">
        <v>0</v>
      </c>
      <c r="M36" s="4">
        <v>0</v>
      </c>
      <c r="O36" s="4">
        <v>26.5</v>
      </c>
      <c r="Q36" s="53">
        <v>-600</v>
      </c>
      <c r="R36" s="53">
        <v>0</v>
      </c>
      <c r="S36" s="4">
        <f t="shared" si="0"/>
        <v>600</v>
      </c>
      <c r="T36" s="53"/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53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Q36" s="4">
        <v>0</v>
      </c>
      <c r="CR36" s="4">
        <v>0</v>
      </c>
      <c r="CS36" s="4">
        <v>0</v>
      </c>
      <c r="CU36" s="4">
        <v>0</v>
      </c>
      <c r="CV36" s="4">
        <f t="shared" si="1"/>
        <v>600</v>
      </c>
      <c r="CW36" s="37">
        <f t="shared" si="2"/>
        <v>0</v>
      </c>
      <c r="CX36" s="37"/>
      <c r="DD36" s="4">
        <v>0</v>
      </c>
    </row>
    <row r="37" spans="1:110" s="4" customFormat="1" outlineLevel="1" x14ac:dyDescent="0.2">
      <c r="A37" s="4" t="s">
        <v>188</v>
      </c>
      <c r="B37" s="11" t="s">
        <v>189</v>
      </c>
      <c r="C37" s="4" t="s">
        <v>353</v>
      </c>
      <c r="D37" s="4">
        <v>0</v>
      </c>
      <c r="E37" s="4">
        <v>0</v>
      </c>
      <c r="F37" s="4">
        <v>0</v>
      </c>
      <c r="G37" s="4">
        <v>-278652.75</v>
      </c>
      <c r="H37" s="4">
        <v>0</v>
      </c>
      <c r="I37" s="4">
        <v>-278652.75</v>
      </c>
      <c r="K37" s="4">
        <v>-181948.64</v>
      </c>
      <c r="L37" s="4">
        <v>0</v>
      </c>
      <c r="M37" s="4">
        <v>-181948.64</v>
      </c>
      <c r="O37" s="4">
        <v>-446928.85</v>
      </c>
      <c r="Q37" s="53">
        <v>0</v>
      </c>
      <c r="R37" s="53">
        <v>0</v>
      </c>
      <c r="S37" s="4">
        <v>-465798.32</v>
      </c>
      <c r="T37" s="53"/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53">
        <v>0</v>
      </c>
      <c r="CK37" s="4">
        <v>0</v>
      </c>
      <c r="CL37" s="4">
        <v>0</v>
      </c>
      <c r="CM37" s="4">
        <v>-219940.79</v>
      </c>
      <c r="CN37" s="4">
        <v>0</v>
      </c>
      <c r="CO37" s="4">
        <v>-219940.79</v>
      </c>
      <c r="CQ37" s="4">
        <v>-128650.41</v>
      </c>
      <c r="CR37" s="4">
        <v>0</v>
      </c>
      <c r="CS37" s="4">
        <v>-128650.41</v>
      </c>
      <c r="CU37" s="4">
        <v>-348591.2</v>
      </c>
      <c r="CV37" s="4">
        <f t="shared" si="1"/>
        <v>-117207.12</v>
      </c>
      <c r="CW37" s="37">
        <f t="shared" si="2"/>
        <v>0.74837367382518682</v>
      </c>
      <c r="CX37" s="37"/>
      <c r="DD37" s="4">
        <v>-117207.12</v>
      </c>
    </row>
    <row r="38" spans="1:110" s="4" customFormat="1" outlineLevel="1" x14ac:dyDescent="0.2">
      <c r="B38" s="11" t="s">
        <v>189</v>
      </c>
      <c r="C38" s="4" t="s">
        <v>354</v>
      </c>
      <c r="O38" s="4">
        <v>-13672.54</v>
      </c>
      <c r="Q38" s="53"/>
      <c r="R38" s="53"/>
      <c r="S38" s="4">
        <v>0</v>
      </c>
      <c r="T38" s="53"/>
      <c r="CI38" s="53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U38" s="4">
        <v>0</v>
      </c>
      <c r="CV38" s="4">
        <f t="shared" si="1"/>
        <v>0</v>
      </c>
      <c r="CW38" s="37" t="str">
        <f t="shared" si="2"/>
        <v>n/a</v>
      </c>
      <c r="CX38" s="37"/>
    </row>
    <row r="39" spans="1:110" s="4" customFormat="1" x14ac:dyDescent="0.2">
      <c r="A39" s="5" t="s">
        <v>26</v>
      </c>
      <c r="B39" s="11"/>
      <c r="C39" s="2" t="s">
        <v>6</v>
      </c>
      <c r="D39" s="5">
        <v>83414.34</v>
      </c>
      <c r="E39" s="5">
        <v>110330.85</v>
      </c>
      <c r="F39" s="5">
        <v>0</v>
      </c>
      <c r="G39" s="5">
        <v>5999349.2400000002</v>
      </c>
      <c r="H39" s="5">
        <v>500</v>
      </c>
      <c r="I39" s="5">
        <v>6193594.4300000006</v>
      </c>
      <c r="J39" s="7"/>
      <c r="K39" s="5">
        <v>1333561</v>
      </c>
      <c r="L39" s="5">
        <v>461288.22000000003</v>
      </c>
      <c r="M39" s="5">
        <v>1794849.2200000002</v>
      </c>
      <c r="N39" s="7"/>
      <c r="O39" s="5">
        <v>7988443.6499999994</v>
      </c>
      <c r="P39" s="5"/>
      <c r="Q39" s="5">
        <v>-6881291</v>
      </c>
      <c r="R39" s="5">
        <v>0</v>
      </c>
      <c r="S39" s="5">
        <f>-1*(Q39+R39)</f>
        <v>6881291</v>
      </c>
      <c r="T39" s="7"/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7"/>
      <c r="CK39" s="5">
        <v>72437.239999999991</v>
      </c>
      <c r="CL39" s="5">
        <v>130342.65000000001</v>
      </c>
      <c r="CM39" s="5">
        <v>4715918.3599999994</v>
      </c>
      <c r="CN39" s="5">
        <v>300</v>
      </c>
      <c r="CO39" s="5">
        <v>4918998.25</v>
      </c>
      <c r="CP39" s="2"/>
      <c r="CQ39" s="5">
        <v>-28588.979999999996</v>
      </c>
      <c r="CR39" s="5">
        <v>351860.12</v>
      </c>
      <c r="CS39" s="5">
        <v>323271.14</v>
      </c>
      <c r="CU39" s="5">
        <v>5242269.3899999997</v>
      </c>
      <c r="CV39" s="5">
        <v>1639278.89</v>
      </c>
      <c r="CW39" s="39">
        <f>IF(S39=0,"n/a",CU39/(S39))</f>
        <v>0.76181480916880273</v>
      </c>
      <c r="CX39" s="36"/>
      <c r="DD39" s="4">
        <f>SUM(DD13:DD38)</f>
        <v>1668236.48</v>
      </c>
    </row>
    <row r="40" spans="1:110" s="4" customFormat="1" x14ac:dyDescent="0.2">
      <c r="B40" s="11"/>
      <c r="I40" s="7"/>
      <c r="J40" s="7"/>
      <c r="M40" s="7"/>
      <c r="N40" s="7"/>
      <c r="O40" s="7"/>
      <c r="P40" s="7"/>
      <c r="Q40" s="7"/>
      <c r="R40" s="7"/>
      <c r="S40" s="7"/>
      <c r="T40" s="7"/>
      <c r="CI40" s="7"/>
      <c r="CJ40" s="7"/>
      <c r="CO40" s="7"/>
      <c r="CS40" s="7"/>
      <c r="CW40" s="37"/>
      <c r="CX40" s="37"/>
    </row>
    <row r="41" spans="1:110" s="4" customFormat="1" x14ac:dyDescent="0.2">
      <c r="A41" s="5" t="s">
        <v>2</v>
      </c>
      <c r="B41" s="11"/>
      <c r="C41" s="2" t="s">
        <v>9</v>
      </c>
      <c r="D41" s="5">
        <f t="shared" ref="D41:H41" si="3">D11+D39</f>
        <v>83414.34</v>
      </c>
      <c r="E41" s="5">
        <f t="shared" si="3"/>
        <v>110330.85</v>
      </c>
      <c r="F41" s="5">
        <f t="shared" si="3"/>
        <v>0</v>
      </c>
      <c r="G41" s="5">
        <f t="shared" si="3"/>
        <v>5999349.2400000002</v>
      </c>
      <c r="H41" s="5">
        <f t="shared" si="3"/>
        <v>500</v>
      </c>
      <c r="I41" s="5">
        <f>I11+I39</f>
        <v>8768488.0199999996</v>
      </c>
      <c r="J41" s="7"/>
      <c r="K41" s="5">
        <f t="shared" ref="K41:L41" si="4">K11+K39</f>
        <v>1333561</v>
      </c>
      <c r="L41" s="5">
        <f t="shared" si="4"/>
        <v>461288.22000000003</v>
      </c>
      <c r="M41" s="5">
        <f>M11+M39</f>
        <v>1794849.2200000002</v>
      </c>
      <c r="N41" s="7"/>
      <c r="O41" s="5">
        <f>O11+O39</f>
        <v>10563337.239999998</v>
      </c>
      <c r="P41" s="5"/>
      <c r="Q41" s="5"/>
      <c r="R41" s="5"/>
      <c r="S41" s="5">
        <f>S11+S39</f>
        <v>6881291</v>
      </c>
      <c r="T41" s="7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7"/>
      <c r="CK41" s="5">
        <f t="shared" ref="CK41:CN41" si="5">CK11+CK39</f>
        <v>139146</v>
      </c>
      <c r="CL41" s="5">
        <f t="shared" si="5"/>
        <v>213882.49</v>
      </c>
      <c r="CM41" s="5">
        <f t="shared" si="5"/>
        <v>6429256.3199999994</v>
      </c>
      <c r="CN41" s="5">
        <f t="shared" si="5"/>
        <v>300</v>
      </c>
      <c r="CO41" s="5">
        <f>CO11+CO39</f>
        <v>6782584.8100000005</v>
      </c>
      <c r="CP41" s="2"/>
      <c r="CQ41" s="5">
        <f t="shared" ref="CQ41:CR41" si="6">CQ11+CQ39</f>
        <v>-28588.979999999996</v>
      </c>
      <c r="CR41" s="5">
        <f t="shared" si="6"/>
        <v>1133677.22</v>
      </c>
      <c r="CS41" s="5">
        <f>CS11+CS39</f>
        <v>1105088.24</v>
      </c>
      <c r="CU41" s="5">
        <f>CU11+CU39</f>
        <v>7887673.0499999998</v>
      </c>
      <c r="CV41" s="5">
        <f>CV11+CV39</f>
        <v>1639278.89</v>
      </c>
      <c r="CW41" s="39">
        <f>IF(S41=0,"n/a",CU41/(S41))</f>
        <v>1.1462490178078504</v>
      </c>
      <c r="CX41" s="36"/>
    </row>
    <row r="42" spans="1:110" s="4" customFormat="1" x14ac:dyDescent="0.2">
      <c r="B42" s="11"/>
      <c r="I42" s="6"/>
      <c r="J42" s="7"/>
      <c r="M42" s="6"/>
      <c r="N42" s="7"/>
      <c r="O42" s="7"/>
      <c r="P42" s="7"/>
      <c r="Q42" s="7"/>
      <c r="R42" s="7"/>
      <c r="S42" s="7"/>
      <c r="T42" s="7"/>
      <c r="CI42" s="7"/>
      <c r="CJ42" s="7"/>
      <c r="CO42" s="6"/>
      <c r="CS42" s="6"/>
      <c r="CW42" s="37"/>
      <c r="CX42" s="37"/>
    </row>
    <row r="43" spans="1:110" s="4" customFormat="1" hidden="1" outlineLevel="1" x14ac:dyDescent="0.2">
      <c r="A43" s="4" t="s">
        <v>59</v>
      </c>
      <c r="B43" s="11" t="s">
        <v>190</v>
      </c>
      <c r="C43" s="4" t="s">
        <v>191</v>
      </c>
      <c r="D43" s="4">
        <v>0</v>
      </c>
      <c r="E43" s="4">
        <v>0</v>
      </c>
      <c r="F43" s="4">
        <v>0</v>
      </c>
      <c r="G43" s="4">
        <v>88666.32</v>
      </c>
      <c r="H43" s="4">
        <v>0</v>
      </c>
      <c r="I43" s="4">
        <v>88666.32</v>
      </c>
      <c r="K43" s="4">
        <v>0</v>
      </c>
      <c r="L43" s="4">
        <v>0</v>
      </c>
      <c r="M43" s="4">
        <v>0</v>
      </c>
      <c r="O43" s="4">
        <v>0</v>
      </c>
      <c r="Q43" s="53">
        <v>0</v>
      </c>
      <c r="R43" s="53">
        <v>0</v>
      </c>
      <c r="T43" s="53"/>
      <c r="U43" s="4">
        <v>111677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53">
        <v>0</v>
      </c>
      <c r="CK43" s="4">
        <v>0</v>
      </c>
      <c r="CL43" s="4">
        <v>0</v>
      </c>
      <c r="CM43" s="4">
        <v>72464.73</v>
      </c>
      <c r="CN43" s="4">
        <v>0</v>
      </c>
      <c r="CO43" s="4">
        <v>0</v>
      </c>
      <c r="CQ43" s="4">
        <v>0</v>
      </c>
      <c r="CR43" s="4">
        <v>0</v>
      </c>
      <c r="CS43" s="4">
        <v>0</v>
      </c>
      <c r="CU43" s="4">
        <v>0</v>
      </c>
      <c r="CV43" s="4">
        <f t="shared" ref="CV43:CV64" si="7">CI43-CU43</f>
        <v>0</v>
      </c>
      <c r="CW43" s="37" t="str">
        <f t="shared" ref="CW43:CW64" si="8">IF(CI43=0,"n/a",CU43/(CI43))</f>
        <v>n/a</v>
      </c>
      <c r="CX43" s="37"/>
    </row>
    <row r="44" spans="1:110" s="4" customFormat="1" hidden="1" outlineLevel="1" x14ac:dyDescent="0.2">
      <c r="A44" s="4" t="s">
        <v>60</v>
      </c>
      <c r="B44" s="11" t="s">
        <v>192</v>
      </c>
      <c r="C44" s="4" t="s">
        <v>193</v>
      </c>
      <c r="D44" s="4">
        <v>0</v>
      </c>
      <c r="E44" s="4">
        <v>0</v>
      </c>
      <c r="F44" s="4">
        <v>0</v>
      </c>
      <c r="G44" s="4">
        <v>148310.32</v>
      </c>
      <c r="H44" s="4">
        <v>0</v>
      </c>
      <c r="I44" s="4">
        <v>148310.32</v>
      </c>
      <c r="K44" s="4">
        <v>0</v>
      </c>
      <c r="L44" s="4">
        <v>0</v>
      </c>
      <c r="M44" s="4">
        <v>0</v>
      </c>
      <c r="O44" s="4">
        <v>0</v>
      </c>
      <c r="Q44" s="53">
        <v>0</v>
      </c>
      <c r="R44" s="53">
        <v>0</v>
      </c>
      <c r="T44" s="53"/>
      <c r="U44" s="4">
        <v>0</v>
      </c>
      <c r="V44" s="4">
        <v>157323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53">
        <v>0</v>
      </c>
      <c r="CK44" s="4">
        <v>0</v>
      </c>
      <c r="CL44" s="4">
        <v>0</v>
      </c>
      <c r="CM44" s="4">
        <v>104992.32000000001</v>
      </c>
      <c r="CN44" s="4">
        <v>0</v>
      </c>
      <c r="CO44" s="4">
        <v>0</v>
      </c>
      <c r="CQ44" s="4">
        <v>0</v>
      </c>
      <c r="CR44" s="4">
        <v>0</v>
      </c>
      <c r="CS44" s="4">
        <v>0</v>
      </c>
      <c r="CU44" s="4">
        <v>0</v>
      </c>
      <c r="CV44" s="4">
        <f t="shared" si="7"/>
        <v>0</v>
      </c>
      <c r="CW44" s="37" t="str">
        <f t="shared" si="8"/>
        <v>n/a</v>
      </c>
      <c r="CX44" s="37"/>
    </row>
    <row r="45" spans="1:110" s="4" customFormat="1" outlineLevel="1" x14ac:dyDescent="0.2">
      <c r="B45" s="11" t="s">
        <v>355</v>
      </c>
      <c r="C45" s="4" t="s">
        <v>356</v>
      </c>
      <c r="O45" s="4">
        <v>236976.64000000001</v>
      </c>
      <c r="Q45" s="53"/>
      <c r="R45" s="53"/>
      <c r="T45" s="53"/>
      <c r="CI45" s="53">
        <v>269000</v>
      </c>
      <c r="CK45" s="4">
        <v>0</v>
      </c>
      <c r="CL45" s="4">
        <v>0</v>
      </c>
      <c r="CM45" s="4">
        <v>0</v>
      </c>
      <c r="CN45" s="4">
        <v>0</v>
      </c>
      <c r="CO45" s="4">
        <v>177457.05</v>
      </c>
      <c r="CQ45" s="4">
        <v>0</v>
      </c>
      <c r="CR45" s="4">
        <v>0</v>
      </c>
      <c r="CS45" s="4">
        <v>0</v>
      </c>
      <c r="CU45" s="4">
        <v>177457.05</v>
      </c>
      <c r="CV45" s="4">
        <f t="shared" si="7"/>
        <v>91542.950000000012</v>
      </c>
      <c r="CW45" s="37">
        <f t="shared" si="8"/>
        <v>0.65969163568773226</v>
      </c>
      <c r="CX45" s="37"/>
    </row>
    <row r="46" spans="1:110" s="4" customFormat="1" outlineLevel="1" x14ac:dyDescent="0.2">
      <c r="A46" s="4" t="s">
        <v>61</v>
      </c>
      <c r="B46" s="11" t="s">
        <v>194</v>
      </c>
      <c r="C46" s="4" t="s">
        <v>195</v>
      </c>
      <c r="D46" s="4">
        <v>0</v>
      </c>
      <c r="E46" s="4">
        <v>40840.32</v>
      </c>
      <c r="F46" s="4">
        <v>0</v>
      </c>
      <c r="G46" s="4">
        <v>1870846.24</v>
      </c>
      <c r="H46" s="4">
        <v>0</v>
      </c>
      <c r="I46" s="4">
        <v>1911686.56</v>
      </c>
      <c r="K46" s="4">
        <v>0</v>
      </c>
      <c r="L46" s="4">
        <v>0</v>
      </c>
      <c r="M46" s="4">
        <v>0</v>
      </c>
      <c r="O46" s="4">
        <v>1911686.56</v>
      </c>
      <c r="Q46" s="53">
        <v>0</v>
      </c>
      <c r="R46" s="53">
        <v>0</v>
      </c>
      <c r="T46" s="53"/>
      <c r="U46" s="4">
        <v>0</v>
      </c>
      <c r="V46" s="4">
        <v>0</v>
      </c>
      <c r="W46" s="4">
        <v>1988350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53">
        <v>1988350</v>
      </c>
      <c r="CK46" s="4">
        <v>2499.9900000000002</v>
      </c>
      <c r="CL46" s="4">
        <v>27167.850000000002</v>
      </c>
      <c r="CM46" s="4">
        <v>1274593.31</v>
      </c>
      <c r="CN46" s="4">
        <v>0</v>
      </c>
      <c r="CO46" s="4">
        <v>1304261.1500000001</v>
      </c>
      <c r="CQ46" s="4">
        <v>0</v>
      </c>
      <c r="CR46" s="4">
        <v>0</v>
      </c>
      <c r="CS46" s="4">
        <v>0</v>
      </c>
      <c r="CU46" s="4">
        <v>1304261.1499999999</v>
      </c>
      <c r="CV46" s="4">
        <f t="shared" si="7"/>
        <v>684088.85000000009</v>
      </c>
      <c r="CW46" s="37">
        <f t="shared" si="8"/>
        <v>0.65595149244348327</v>
      </c>
      <c r="CX46" s="37"/>
    </row>
    <row r="47" spans="1:110" s="4" customFormat="1" outlineLevel="1" x14ac:dyDescent="0.2">
      <c r="A47" s="4" t="s">
        <v>62</v>
      </c>
      <c r="B47" s="11" t="s">
        <v>196</v>
      </c>
      <c r="C47" s="4" t="s">
        <v>197</v>
      </c>
      <c r="D47" s="4">
        <v>0</v>
      </c>
      <c r="E47" s="4">
        <v>606.27</v>
      </c>
      <c r="F47" s="4">
        <v>0</v>
      </c>
      <c r="G47" s="4">
        <v>39037.5</v>
      </c>
      <c r="H47" s="4">
        <v>0</v>
      </c>
      <c r="I47" s="4">
        <v>39643.769999999997</v>
      </c>
      <c r="K47" s="4">
        <v>0</v>
      </c>
      <c r="L47" s="4">
        <v>0</v>
      </c>
      <c r="M47" s="4">
        <v>0</v>
      </c>
      <c r="O47" s="4">
        <v>39643.770000000004</v>
      </c>
      <c r="Q47" s="53">
        <v>0</v>
      </c>
      <c r="R47" s="53">
        <v>0</v>
      </c>
      <c r="T47" s="53"/>
      <c r="U47" s="4">
        <v>0</v>
      </c>
      <c r="V47" s="4">
        <v>0</v>
      </c>
      <c r="W47" s="4">
        <v>0</v>
      </c>
      <c r="X47" s="4">
        <v>36500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53">
        <v>36500</v>
      </c>
      <c r="CK47" s="4">
        <v>1850</v>
      </c>
      <c r="CL47" s="4">
        <v>1940.6200000000001</v>
      </c>
      <c r="CM47" s="4">
        <v>29335</v>
      </c>
      <c r="CN47" s="4">
        <v>0</v>
      </c>
      <c r="CO47" s="4">
        <v>33125.620000000003</v>
      </c>
      <c r="CQ47" s="4">
        <v>0</v>
      </c>
      <c r="CR47" s="4">
        <v>0</v>
      </c>
      <c r="CS47" s="4">
        <v>0</v>
      </c>
      <c r="CU47" s="4">
        <v>33125.620000000003</v>
      </c>
      <c r="CV47" s="4">
        <f t="shared" si="7"/>
        <v>3374.3799999999974</v>
      </c>
      <c r="CW47" s="37">
        <f t="shared" si="8"/>
        <v>0.90755123287671235</v>
      </c>
      <c r="CX47" s="37"/>
    </row>
    <row r="48" spans="1:110" s="4" customFormat="1" outlineLevel="1" x14ac:dyDescent="0.2">
      <c r="A48" s="4" t="s">
        <v>63</v>
      </c>
      <c r="B48" s="11" t="s">
        <v>198</v>
      </c>
      <c r="C48" s="4" t="s">
        <v>199</v>
      </c>
      <c r="D48" s="4">
        <v>0</v>
      </c>
      <c r="E48" s="4">
        <v>0</v>
      </c>
      <c r="F48" s="4">
        <v>0</v>
      </c>
      <c r="G48" s="4">
        <v>46571</v>
      </c>
      <c r="H48" s="4">
        <v>0</v>
      </c>
      <c r="I48" s="4">
        <v>46571</v>
      </c>
      <c r="K48" s="4">
        <v>0</v>
      </c>
      <c r="L48" s="4">
        <v>0</v>
      </c>
      <c r="M48" s="4">
        <v>0</v>
      </c>
      <c r="O48" s="4">
        <v>46571</v>
      </c>
      <c r="Q48" s="53">
        <v>0</v>
      </c>
      <c r="R48" s="53">
        <v>0</v>
      </c>
      <c r="T48" s="53"/>
      <c r="U48" s="4">
        <v>0</v>
      </c>
      <c r="V48" s="4">
        <v>0</v>
      </c>
      <c r="W48" s="4">
        <v>0</v>
      </c>
      <c r="X48" s="4">
        <v>0</v>
      </c>
      <c r="Y48" s="4">
        <v>46872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53">
        <v>46872</v>
      </c>
      <c r="CK48" s="4">
        <v>0</v>
      </c>
      <c r="CL48" s="4">
        <v>0</v>
      </c>
      <c r="CM48" s="4">
        <v>31181.25</v>
      </c>
      <c r="CN48" s="4">
        <v>0</v>
      </c>
      <c r="CO48" s="4">
        <v>31181.25</v>
      </c>
      <c r="CQ48" s="4">
        <v>0</v>
      </c>
      <c r="CR48" s="4">
        <v>0</v>
      </c>
      <c r="CS48" s="4">
        <v>0</v>
      </c>
      <c r="CU48" s="4">
        <v>31181.25</v>
      </c>
      <c r="CV48" s="4">
        <f t="shared" si="7"/>
        <v>15690.75</v>
      </c>
      <c r="CW48" s="37">
        <f t="shared" si="8"/>
        <v>0.66524257552483357</v>
      </c>
      <c r="CX48" s="37"/>
    </row>
    <row r="49" spans="1:102" s="4" customFormat="1" outlineLevel="1" x14ac:dyDescent="0.2">
      <c r="A49" s="4" t="s">
        <v>64</v>
      </c>
      <c r="B49" s="11" t="s">
        <v>200</v>
      </c>
      <c r="C49" s="4" t="s">
        <v>201</v>
      </c>
      <c r="D49" s="4">
        <v>0</v>
      </c>
      <c r="E49" s="4">
        <v>0</v>
      </c>
      <c r="F49" s="4">
        <v>0</v>
      </c>
      <c r="G49" s="4">
        <v>48419</v>
      </c>
      <c r="H49" s="4">
        <v>0</v>
      </c>
      <c r="I49" s="4">
        <v>48419</v>
      </c>
      <c r="K49" s="4">
        <v>0</v>
      </c>
      <c r="L49" s="4">
        <v>0</v>
      </c>
      <c r="M49" s="4">
        <v>0</v>
      </c>
      <c r="O49" s="4">
        <v>48419</v>
      </c>
      <c r="Q49" s="53">
        <v>0</v>
      </c>
      <c r="R49" s="53">
        <v>0</v>
      </c>
      <c r="T49" s="53"/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46037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53">
        <v>46037</v>
      </c>
      <c r="CK49" s="4">
        <v>0</v>
      </c>
      <c r="CL49" s="4">
        <v>0</v>
      </c>
      <c r="CM49" s="4">
        <v>31196.33</v>
      </c>
      <c r="CN49" s="4">
        <v>0</v>
      </c>
      <c r="CO49" s="4">
        <v>31196.33</v>
      </c>
      <c r="CQ49" s="4">
        <v>0</v>
      </c>
      <c r="CR49" s="4">
        <v>0</v>
      </c>
      <c r="CS49" s="4">
        <v>0</v>
      </c>
      <c r="CU49" s="4">
        <v>31196.33</v>
      </c>
      <c r="CV49" s="4">
        <f t="shared" si="7"/>
        <v>14840.669999999998</v>
      </c>
      <c r="CW49" s="37">
        <f t="shared" si="8"/>
        <v>0.67763603188739496</v>
      </c>
      <c r="CX49" s="37"/>
    </row>
    <row r="50" spans="1:102" s="4" customFormat="1" outlineLevel="1" x14ac:dyDescent="0.2">
      <c r="A50" s="4" t="s">
        <v>65</v>
      </c>
      <c r="B50" s="11" t="s">
        <v>202</v>
      </c>
      <c r="C50" s="4" t="s">
        <v>203</v>
      </c>
      <c r="D50" s="4">
        <v>0</v>
      </c>
      <c r="E50" s="4">
        <v>0</v>
      </c>
      <c r="F50" s="4">
        <v>0</v>
      </c>
      <c r="G50" s="4">
        <v>75717.75</v>
      </c>
      <c r="H50" s="4">
        <v>0</v>
      </c>
      <c r="I50" s="4">
        <v>75717.75</v>
      </c>
      <c r="K50" s="4">
        <v>0</v>
      </c>
      <c r="L50" s="4">
        <v>0</v>
      </c>
      <c r="M50" s="4">
        <v>0</v>
      </c>
      <c r="O50" s="4">
        <v>75717.75</v>
      </c>
      <c r="Q50" s="53">
        <v>0</v>
      </c>
      <c r="R50" s="53">
        <v>0</v>
      </c>
      <c r="T50" s="53"/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65532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53">
        <v>65532</v>
      </c>
      <c r="CK50" s="4">
        <v>0</v>
      </c>
      <c r="CL50" s="4">
        <v>0</v>
      </c>
      <c r="CM50" s="4">
        <v>44411.85</v>
      </c>
      <c r="CN50" s="4">
        <v>0</v>
      </c>
      <c r="CO50" s="4">
        <v>44411.85</v>
      </c>
      <c r="CQ50" s="4">
        <v>0</v>
      </c>
      <c r="CR50" s="4">
        <v>0</v>
      </c>
      <c r="CS50" s="4">
        <v>0</v>
      </c>
      <c r="CU50" s="4">
        <v>44411.85</v>
      </c>
      <c r="CV50" s="4">
        <f t="shared" si="7"/>
        <v>21120.15</v>
      </c>
      <c r="CW50" s="37">
        <f t="shared" si="8"/>
        <v>0.67771241530855153</v>
      </c>
      <c r="CX50" s="37"/>
    </row>
    <row r="51" spans="1:102" s="4" customFormat="1" outlineLevel="1" x14ac:dyDescent="0.2">
      <c r="A51" s="4" t="s">
        <v>66</v>
      </c>
      <c r="B51" s="11" t="s">
        <v>204</v>
      </c>
      <c r="C51" s="4" t="s">
        <v>205</v>
      </c>
      <c r="D51" s="4">
        <v>0</v>
      </c>
      <c r="E51" s="4">
        <v>0</v>
      </c>
      <c r="F51" s="4">
        <v>0</v>
      </c>
      <c r="G51" s="4">
        <v>36613.71</v>
      </c>
      <c r="H51" s="4">
        <v>0</v>
      </c>
      <c r="I51" s="4">
        <v>36613.71</v>
      </c>
      <c r="K51" s="4">
        <v>0</v>
      </c>
      <c r="L51" s="4">
        <v>0</v>
      </c>
      <c r="M51" s="4">
        <v>0</v>
      </c>
      <c r="O51" s="4">
        <v>36613.71</v>
      </c>
      <c r="Q51" s="53">
        <v>0</v>
      </c>
      <c r="R51" s="53">
        <v>0</v>
      </c>
      <c r="T51" s="53"/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34652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53">
        <v>34652</v>
      </c>
      <c r="CK51" s="4">
        <v>0</v>
      </c>
      <c r="CL51" s="4">
        <v>0</v>
      </c>
      <c r="CM51" s="4">
        <v>22260.22</v>
      </c>
      <c r="CN51" s="4">
        <v>0</v>
      </c>
      <c r="CO51" s="4">
        <v>22260.22</v>
      </c>
      <c r="CQ51" s="4">
        <v>0</v>
      </c>
      <c r="CR51" s="4">
        <v>0</v>
      </c>
      <c r="CS51" s="4">
        <v>0</v>
      </c>
      <c r="CU51" s="4">
        <v>22260.22</v>
      </c>
      <c r="CV51" s="4">
        <f t="shared" si="7"/>
        <v>12391.779999999999</v>
      </c>
      <c r="CW51" s="37">
        <f t="shared" si="8"/>
        <v>0.64239351263996314</v>
      </c>
      <c r="CX51" s="37"/>
    </row>
    <row r="52" spans="1:102" s="4" customFormat="1" outlineLevel="1" x14ac:dyDescent="0.2">
      <c r="A52" s="4" t="s">
        <v>67</v>
      </c>
      <c r="B52" s="11" t="s">
        <v>206</v>
      </c>
      <c r="C52" s="4" t="s">
        <v>207</v>
      </c>
      <c r="D52" s="4">
        <v>0</v>
      </c>
      <c r="E52" s="4">
        <v>0</v>
      </c>
      <c r="F52" s="4">
        <v>0</v>
      </c>
      <c r="G52" s="4">
        <v>28423.77</v>
      </c>
      <c r="H52" s="4">
        <v>0</v>
      </c>
      <c r="I52" s="4">
        <v>28423.77</v>
      </c>
      <c r="K52" s="4">
        <v>0</v>
      </c>
      <c r="L52" s="4">
        <v>0</v>
      </c>
      <c r="M52" s="4">
        <v>0</v>
      </c>
      <c r="O52" s="4">
        <v>28423.77</v>
      </c>
      <c r="Q52" s="53">
        <v>0</v>
      </c>
      <c r="R52" s="53">
        <v>0</v>
      </c>
      <c r="T52" s="53"/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28437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53">
        <v>28437</v>
      </c>
      <c r="CK52" s="4">
        <v>0</v>
      </c>
      <c r="CL52" s="4">
        <v>0</v>
      </c>
      <c r="CM52" s="4">
        <v>18912.5</v>
      </c>
      <c r="CN52" s="4">
        <v>0</v>
      </c>
      <c r="CO52" s="4">
        <v>18912.5</v>
      </c>
      <c r="CQ52" s="4">
        <v>0</v>
      </c>
      <c r="CR52" s="4">
        <v>0</v>
      </c>
      <c r="CS52" s="4">
        <v>0</v>
      </c>
      <c r="CU52" s="4">
        <v>18912.5</v>
      </c>
      <c r="CV52" s="4">
        <f t="shared" si="7"/>
        <v>9524.5</v>
      </c>
      <c r="CW52" s="37">
        <f t="shared" si="8"/>
        <v>0.66506663853430392</v>
      </c>
      <c r="CX52" s="37"/>
    </row>
    <row r="53" spans="1:102" s="4" customFormat="1" outlineLevel="1" x14ac:dyDescent="0.2">
      <c r="A53" s="4" t="s">
        <v>68</v>
      </c>
      <c r="B53" s="11" t="s">
        <v>208</v>
      </c>
      <c r="C53" s="4" t="s">
        <v>209</v>
      </c>
      <c r="D53" s="4">
        <v>0</v>
      </c>
      <c r="E53" s="4">
        <v>0</v>
      </c>
      <c r="F53" s="4">
        <v>0</v>
      </c>
      <c r="G53" s="4">
        <v>27591.96</v>
      </c>
      <c r="H53" s="4">
        <v>0</v>
      </c>
      <c r="I53" s="4">
        <v>27591.96</v>
      </c>
      <c r="K53" s="4">
        <v>0</v>
      </c>
      <c r="L53" s="4">
        <v>0</v>
      </c>
      <c r="M53" s="4">
        <v>0</v>
      </c>
      <c r="O53" s="4">
        <v>27591.96</v>
      </c>
      <c r="Q53" s="53">
        <v>0</v>
      </c>
      <c r="R53" s="53">
        <v>0</v>
      </c>
      <c r="T53" s="53"/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30420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53">
        <v>30420</v>
      </c>
      <c r="CK53" s="4">
        <v>0</v>
      </c>
      <c r="CL53" s="4">
        <v>0</v>
      </c>
      <c r="CM53" s="4">
        <v>17263.98</v>
      </c>
      <c r="CN53" s="4">
        <v>0</v>
      </c>
      <c r="CO53" s="4">
        <v>17263.98</v>
      </c>
      <c r="CQ53" s="4">
        <v>0</v>
      </c>
      <c r="CR53" s="4">
        <v>0</v>
      </c>
      <c r="CS53" s="4">
        <v>0</v>
      </c>
      <c r="CU53" s="4">
        <v>17263.98</v>
      </c>
      <c r="CV53" s="4">
        <f t="shared" si="7"/>
        <v>13156.02</v>
      </c>
      <c r="CW53" s="37">
        <f t="shared" si="8"/>
        <v>0.5675207100591716</v>
      </c>
      <c r="CX53" s="37"/>
    </row>
    <row r="54" spans="1:102" s="4" customFormat="1" outlineLevel="1" x14ac:dyDescent="0.2">
      <c r="A54" s="4" t="s">
        <v>69</v>
      </c>
      <c r="B54" s="11" t="s">
        <v>210</v>
      </c>
      <c r="C54" s="4" t="s">
        <v>211</v>
      </c>
      <c r="D54" s="4">
        <v>0</v>
      </c>
      <c r="E54" s="4">
        <v>0</v>
      </c>
      <c r="F54" s="4">
        <v>0</v>
      </c>
      <c r="G54" s="4">
        <v>54263.32</v>
      </c>
      <c r="H54" s="4">
        <v>0</v>
      </c>
      <c r="I54" s="4">
        <v>54263.32</v>
      </c>
      <c r="K54" s="4">
        <v>0</v>
      </c>
      <c r="L54" s="4">
        <v>0</v>
      </c>
      <c r="M54" s="4">
        <v>0</v>
      </c>
      <c r="O54" s="4">
        <v>54263.32</v>
      </c>
      <c r="Q54" s="53">
        <v>0</v>
      </c>
      <c r="R54" s="53">
        <v>0</v>
      </c>
      <c r="T54" s="53"/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52595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53">
        <v>52595</v>
      </c>
      <c r="CK54" s="4">
        <v>0</v>
      </c>
      <c r="CL54" s="4">
        <v>0</v>
      </c>
      <c r="CM54" s="4">
        <v>35154.15</v>
      </c>
      <c r="CN54" s="4">
        <v>0</v>
      </c>
      <c r="CO54" s="4">
        <v>35154.15</v>
      </c>
      <c r="CQ54" s="4">
        <v>0</v>
      </c>
      <c r="CR54" s="4">
        <v>0</v>
      </c>
      <c r="CS54" s="4">
        <v>0</v>
      </c>
      <c r="CU54" s="4">
        <v>35154.15</v>
      </c>
      <c r="CV54" s="4">
        <f t="shared" si="7"/>
        <v>17440.849999999999</v>
      </c>
      <c r="CW54" s="37">
        <f t="shared" si="8"/>
        <v>0.66839338340146404</v>
      </c>
      <c r="CX54" s="37"/>
    </row>
    <row r="55" spans="1:102" s="4" customFormat="1" outlineLevel="1" x14ac:dyDescent="0.2">
      <c r="A55" s="4" t="s">
        <v>70</v>
      </c>
      <c r="B55" s="11" t="s">
        <v>212</v>
      </c>
      <c r="C55" s="4" t="s">
        <v>213</v>
      </c>
      <c r="D55" s="4">
        <v>0</v>
      </c>
      <c r="E55" s="4">
        <v>0</v>
      </c>
      <c r="F55" s="4">
        <v>0</v>
      </c>
      <c r="G55" s="4">
        <v>55420.07</v>
      </c>
      <c r="H55" s="4">
        <v>0</v>
      </c>
      <c r="I55" s="4">
        <v>55420.07</v>
      </c>
      <c r="K55" s="4">
        <v>0</v>
      </c>
      <c r="L55" s="4">
        <v>0</v>
      </c>
      <c r="M55" s="4">
        <v>0</v>
      </c>
      <c r="O55" s="4">
        <v>55420.07</v>
      </c>
      <c r="Q55" s="53">
        <v>0</v>
      </c>
      <c r="R55" s="53">
        <v>0</v>
      </c>
      <c r="T55" s="53"/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57842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53">
        <v>57842</v>
      </c>
      <c r="CK55" s="4">
        <v>0</v>
      </c>
      <c r="CL55" s="4">
        <v>0</v>
      </c>
      <c r="CM55" s="4">
        <v>35540.39</v>
      </c>
      <c r="CN55" s="4">
        <v>0</v>
      </c>
      <c r="CO55" s="4">
        <v>35540.39</v>
      </c>
      <c r="CQ55" s="4">
        <v>0</v>
      </c>
      <c r="CR55" s="4">
        <v>0</v>
      </c>
      <c r="CS55" s="4">
        <v>0</v>
      </c>
      <c r="CU55" s="4">
        <v>35540.39</v>
      </c>
      <c r="CV55" s="4">
        <f t="shared" si="7"/>
        <v>22301.61</v>
      </c>
      <c r="CW55" s="37">
        <f t="shared" si="8"/>
        <v>0.61443916185470759</v>
      </c>
      <c r="CX55" s="37"/>
    </row>
    <row r="56" spans="1:102" s="4" customFormat="1" outlineLevel="1" x14ac:dyDescent="0.2">
      <c r="A56" s="4" t="s">
        <v>71</v>
      </c>
      <c r="B56" s="11" t="s">
        <v>214</v>
      </c>
      <c r="C56" s="4" t="s">
        <v>215</v>
      </c>
      <c r="D56" s="4">
        <v>0</v>
      </c>
      <c r="E56" s="4">
        <v>0</v>
      </c>
      <c r="F56" s="4">
        <v>0</v>
      </c>
      <c r="G56" s="4">
        <v>134645.20000000001</v>
      </c>
      <c r="H56" s="4">
        <v>0</v>
      </c>
      <c r="I56" s="4">
        <v>134645.20000000001</v>
      </c>
      <c r="K56" s="4">
        <v>0</v>
      </c>
      <c r="L56" s="4">
        <v>0</v>
      </c>
      <c r="M56" s="4">
        <v>0</v>
      </c>
      <c r="O56" s="4">
        <v>134645.20000000001</v>
      </c>
      <c r="Q56" s="53">
        <v>0</v>
      </c>
      <c r="R56" s="53">
        <v>0</v>
      </c>
      <c r="T56" s="53"/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145703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53">
        <v>145703</v>
      </c>
      <c r="CK56" s="4">
        <v>0</v>
      </c>
      <c r="CL56" s="4">
        <v>0</v>
      </c>
      <c r="CM56" s="4">
        <v>97217.45</v>
      </c>
      <c r="CN56" s="4">
        <v>0</v>
      </c>
      <c r="CO56" s="4">
        <v>97217.45</v>
      </c>
      <c r="CQ56" s="4">
        <v>0</v>
      </c>
      <c r="CR56" s="4">
        <v>0</v>
      </c>
      <c r="CS56" s="4">
        <v>0</v>
      </c>
      <c r="CU56" s="4">
        <v>97217.45</v>
      </c>
      <c r="CV56" s="4">
        <f t="shared" si="7"/>
        <v>48485.55</v>
      </c>
      <c r="CW56" s="37">
        <f t="shared" si="8"/>
        <v>0.66723025606885233</v>
      </c>
      <c r="CX56" s="37"/>
    </row>
    <row r="57" spans="1:102" s="4" customFormat="1" outlineLevel="1" x14ac:dyDescent="0.2">
      <c r="A57" s="4" t="s">
        <v>72</v>
      </c>
      <c r="B57" s="11" t="s">
        <v>216</v>
      </c>
      <c r="C57" s="4" t="s">
        <v>217</v>
      </c>
      <c r="D57" s="4">
        <v>0</v>
      </c>
      <c r="E57" s="4">
        <v>24381.040000000001</v>
      </c>
      <c r="F57" s="4">
        <v>0</v>
      </c>
      <c r="G57" s="4">
        <v>348242.41000000003</v>
      </c>
      <c r="H57" s="4">
        <v>0</v>
      </c>
      <c r="I57" s="4">
        <v>372623.45</v>
      </c>
      <c r="K57" s="4">
        <v>0</v>
      </c>
      <c r="L57" s="4">
        <v>0</v>
      </c>
      <c r="M57" s="4">
        <v>0</v>
      </c>
      <c r="O57" s="4">
        <v>372623.45</v>
      </c>
      <c r="Q57" s="53">
        <v>0</v>
      </c>
      <c r="R57" s="53">
        <v>0</v>
      </c>
      <c r="T57" s="53"/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453201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53">
        <v>453201</v>
      </c>
      <c r="CK57" s="4">
        <v>0</v>
      </c>
      <c r="CL57" s="4">
        <v>18050.52</v>
      </c>
      <c r="CM57" s="4">
        <v>263862.77</v>
      </c>
      <c r="CN57" s="4">
        <v>0</v>
      </c>
      <c r="CO57" s="4">
        <v>281913.29000000004</v>
      </c>
      <c r="CQ57" s="4">
        <v>0</v>
      </c>
      <c r="CR57" s="4">
        <v>0</v>
      </c>
      <c r="CS57" s="4">
        <v>0</v>
      </c>
      <c r="CU57" s="4">
        <v>281913.28999999998</v>
      </c>
      <c r="CV57" s="4">
        <f t="shared" si="7"/>
        <v>171287.71000000002</v>
      </c>
      <c r="CW57" s="37">
        <f t="shared" si="8"/>
        <v>0.62204913493129976</v>
      </c>
      <c r="CX57" s="37"/>
    </row>
    <row r="58" spans="1:102" s="4" customFormat="1" hidden="1" outlineLevel="1" x14ac:dyDescent="0.2">
      <c r="A58" s="4" t="s">
        <v>218</v>
      </c>
      <c r="B58" s="11" t="s">
        <v>219</v>
      </c>
      <c r="C58" s="4" t="s">
        <v>220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K58" s="4">
        <v>0</v>
      </c>
      <c r="L58" s="4">
        <v>0</v>
      </c>
      <c r="M58" s="4">
        <v>0</v>
      </c>
      <c r="O58" s="4">
        <v>0</v>
      </c>
      <c r="Q58" s="53">
        <v>0</v>
      </c>
      <c r="R58" s="53">
        <v>0</v>
      </c>
      <c r="T58" s="53"/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53">
        <v>0</v>
      </c>
      <c r="CK58" s="4">
        <v>0</v>
      </c>
      <c r="CL58" s="4">
        <v>0</v>
      </c>
      <c r="CM58" s="4">
        <v>0</v>
      </c>
      <c r="CN58" s="4">
        <v>0</v>
      </c>
      <c r="CO58" s="4">
        <v>0</v>
      </c>
      <c r="CQ58" s="4">
        <v>0</v>
      </c>
      <c r="CR58" s="4">
        <v>0</v>
      </c>
      <c r="CS58" s="4">
        <v>0</v>
      </c>
      <c r="CU58" s="4">
        <v>0</v>
      </c>
      <c r="CV58" s="4">
        <f t="shared" si="7"/>
        <v>0</v>
      </c>
      <c r="CW58" s="37" t="str">
        <f t="shared" si="8"/>
        <v>n/a</v>
      </c>
      <c r="CX58" s="37"/>
    </row>
    <row r="59" spans="1:102" s="4" customFormat="1" outlineLevel="1" x14ac:dyDescent="0.2">
      <c r="A59" s="4" t="s">
        <v>73</v>
      </c>
      <c r="B59" s="11" t="s">
        <v>221</v>
      </c>
      <c r="C59" s="4" t="s">
        <v>222</v>
      </c>
      <c r="D59" s="4">
        <v>0</v>
      </c>
      <c r="E59" s="4">
        <v>0</v>
      </c>
      <c r="F59" s="4">
        <v>0</v>
      </c>
      <c r="G59" s="4">
        <v>23936</v>
      </c>
      <c r="H59" s="4">
        <v>0</v>
      </c>
      <c r="I59" s="4">
        <v>23936</v>
      </c>
      <c r="K59" s="4">
        <v>0</v>
      </c>
      <c r="L59" s="4">
        <v>0</v>
      </c>
      <c r="M59" s="4">
        <v>0</v>
      </c>
      <c r="O59" s="4">
        <v>23936</v>
      </c>
      <c r="Q59" s="53">
        <v>0</v>
      </c>
      <c r="R59" s="53">
        <v>0</v>
      </c>
      <c r="T59" s="53"/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22008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53">
        <v>22008</v>
      </c>
      <c r="CK59" s="4">
        <v>0</v>
      </c>
      <c r="CL59" s="4">
        <v>0</v>
      </c>
      <c r="CM59" s="4">
        <v>14752.57</v>
      </c>
      <c r="CN59" s="4">
        <v>0</v>
      </c>
      <c r="CO59" s="4">
        <v>14752.57</v>
      </c>
      <c r="CQ59" s="4">
        <v>0</v>
      </c>
      <c r="CR59" s="4">
        <v>0</v>
      </c>
      <c r="CS59" s="4">
        <v>0</v>
      </c>
      <c r="CU59" s="4">
        <v>14752.57</v>
      </c>
      <c r="CV59" s="4">
        <f t="shared" si="7"/>
        <v>7255.43</v>
      </c>
      <c r="CW59" s="37">
        <f t="shared" si="8"/>
        <v>0.67032760814249359</v>
      </c>
      <c r="CX59" s="37"/>
    </row>
    <row r="60" spans="1:102" s="4" customFormat="1" outlineLevel="1" x14ac:dyDescent="0.2">
      <c r="A60" s="4" t="s">
        <v>74</v>
      </c>
      <c r="B60" s="11" t="s">
        <v>223</v>
      </c>
      <c r="C60" s="4" t="s">
        <v>224</v>
      </c>
      <c r="D60" s="4">
        <v>0</v>
      </c>
      <c r="E60" s="4">
        <v>0</v>
      </c>
      <c r="F60" s="4">
        <v>0</v>
      </c>
      <c r="G60" s="4">
        <v>128670.3</v>
      </c>
      <c r="H60" s="4">
        <v>0</v>
      </c>
      <c r="I60" s="4">
        <v>128670.3</v>
      </c>
      <c r="K60" s="4">
        <v>0</v>
      </c>
      <c r="L60" s="4">
        <v>0</v>
      </c>
      <c r="M60" s="4">
        <v>0</v>
      </c>
      <c r="O60" s="4">
        <v>128670.3</v>
      </c>
      <c r="Q60" s="53">
        <v>0</v>
      </c>
      <c r="R60" s="53">
        <v>0</v>
      </c>
      <c r="T60" s="53"/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128876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53">
        <v>128876</v>
      </c>
      <c r="CK60" s="4">
        <v>0</v>
      </c>
      <c r="CL60" s="4">
        <v>0</v>
      </c>
      <c r="CM60" s="4">
        <v>84053.900000000009</v>
      </c>
      <c r="CN60" s="4">
        <v>0</v>
      </c>
      <c r="CO60" s="4">
        <v>84053.900000000009</v>
      </c>
      <c r="CQ60" s="4">
        <v>0</v>
      </c>
      <c r="CR60" s="4">
        <v>0</v>
      </c>
      <c r="CS60" s="4">
        <v>0</v>
      </c>
      <c r="CU60" s="4">
        <v>84053.900000000009</v>
      </c>
      <c r="CV60" s="4">
        <f t="shared" si="7"/>
        <v>44822.099999999991</v>
      </c>
      <c r="CW60" s="37">
        <f t="shared" si="8"/>
        <v>0.65220754834104111</v>
      </c>
      <c r="CX60" s="37"/>
    </row>
    <row r="61" spans="1:102" s="4" customFormat="1" outlineLevel="1" x14ac:dyDescent="0.2">
      <c r="A61" s="4" t="s">
        <v>75</v>
      </c>
      <c r="B61" s="11" t="s">
        <v>225</v>
      </c>
      <c r="C61" s="4" t="s">
        <v>226</v>
      </c>
      <c r="D61" s="4">
        <v>0</v>
      </c>
      <c r="E61" s="4">
        <v>403.25</v>
      </c>
      <c r="F61" s="4">
        <v>0</v>
      </c>
      <c r="G61" s="4">
        <v>15725.15</v>
      </c>
      <c r="H61" s="4">
        <v>0</v>
      </c>
      <c r="I61" s="4">
        <v>16128.4</v>
      </c>
      <c r="K61" s="4">
        <v>0</v>
      </c>
      <c r="L61" s="4">
        <v>0</v>
      </c>
      <c r="M61" s="4">
        <v>0</v>
      </c>
      <c r="O61" s="4">
        <v>16128.4</v>
      </c>
      <c r="Q61" s="53">
        <v>0</v>
      </c>
      <c r="R61" s="53">
        <v>0</v>
      </c>
      <c r="T61" s="53"/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22000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53">
        <v>22000</v>
      </c>
      <c r="CK61" s="4">
        <v>0</v>
      </c>
      <c r="CL61" s="4">
        <v>0</v>
      </c>
      <c r="CM61" s="4">
        <v>1788</v>
      </c>
      <c r="CN61" s="4">
        <v>0</v>
      </c>
      <c r="CO61" s="4">
        <v>1788</v>
      </c>
      <c r="CQ61" s="4">
        <v>0</v>
      </c>
      <c r="CR61" s="4">
        <v>0</v>
      </c>
      <c r="CS61" s="4">
        <v>0</v>
      </c>
      <c r="CU61" s="4">
        <v>1788</v>
      </c>
      <c r="CV61" s="4">
        <f t="shared" si="7"/>
        <v>20212</v>
      </c>
      <c r="CW61" s="37">
        <f t="shared" si="8"/>
        <v>8.1272727272727274E-2</v>
      </c>
      <c r="CX61" s="37"/>
    </row>
    <row r="62" spans="1:102" s="4" customFormat="1" outlineLevel="1" x14ac:dyDescent="0.2">
      <c r="A62" s="4" t="s">
        <v>76</v>
      </c>
      <c r="B62" s="11" t="s">
        <v>227</v>
      </c>
      <c r="C62" s="4" t="s">
        <v>228</v>
      </c>
      <c r="D62" s="4">
        <v>6882</v>
      </c>
      <c r="E62" s="4">
        <v>500</v>
      </c>
      <c r="F62" s="4">
        <v>0</v>
      </c>
      <c r="G62" s="4">
        <v>3453.28</v>
      </c>
      <c r="H62" s="4">
        <v>0</v>
      </c>
      <c r="I62" s="4">
        <v>10835.28</v>
      </c>
      <c r="K62" s="4">
        <v>0</v>
      </c>
      <c r="L62" s="4">
        <v>0</v>
      </c>
      <c r="M62" s="4">
        <v>0</v>
      </c>
      <c r="O62" s="4">
        <v>10835.28</v>
      </c>
      <c r="Q62" s="53">
        <v>0</v>
      </c>
      <c r="R62" s="53">
        <v>0</v>
      </c>
      <c r="T62" s="53"/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15000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>
        <v>0</v>
      </c>
      <c r="CF62" s="4">
        <v>0</v>
      </c>
      <c r="CG62" s="4">
        <v>0</v>
      </c>
      <c r="CH62" s="4">
        <v>0</v>
      </c>
      <c r="CI62" s="53">
        <v>15000</v>
      </c>
      <c r="CK62" s="4">
        <v>2416.2400000000002</v>
      </c>
      <c r="CL62" s="4">
        <v>0</v>
      </c>
      <c r="CM62" s="4">
        <v>0</v>
      </c>
      <c r="CN62" s="4">
        <v>0</v>
      </c>
      <c r="CO62" s="4">
        <v>2416.2400000000002</v>
      </c>
      <c r="CQ62" s="4">
        <v>0</v>
      </c>
      <c r="CR62" s="4">
        <v>0</v>
      </c>
      <c r="CS62" s="4">
        <v>0</v>
      </c>
      <c r="CU62" s="4">
        <v>2416.2400000000002</v>
      </c>
      <c r="CV62" s="4">
        <f t="shared" si="7"/>
        <v>12583.76</v>
      </c>
      <c r="CW62" s="37">
        <f t="shared" si="8"/>
        <v>0.16108266666666668</v>
      </c>
      <c r="CX62" s="37"/>
    </row>
    <row r="63" spans="1:102" s="4" customFormat="1" outlineLevel="1" x14ac:dyDescent="0.2">
      <c r="A63" s="4" t="s">
        <v>77</v>
      </c>
      <c r="B63" s="11" t="s">
        <v>229</v>
      </c>
      <c r="C63" s="4" t="s">
        <v>230</v>
      </c>
      <c r="D63" s="4">
        <v>1000</v>
      </c>
      <c r="E63" s="4">
        <v>0</v>
      </c>
      <c r="F63" s="4">
        <v>0</v>
      </c>
      <c r="G63" s="4">
        <v>273.68</v>
      </c>
      <c r="H63" s="4">
        <v>0</v>
      </c>
      <c r="I63" s="4">
        <v>1273.68</v>
      </c>
      <c r="K63" s="4">
        <v>0</v>
      </c>
      <c r="L63" s="4">
        <v>0</v>
      </c>
      <c r="M63" s="4">
        <v>0</v>
      </c>
      <c r="O63" s="4">
        <v>1273.68</v>
      </c>
      <c r="Q63" s="53">
        <v>0</v>
      </c>
      <c r="R63" s="53">
        <v>0</v>
      </c>
      <c r="T63" s="53"/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1750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>
        <v>0</v>
      </c>
      <c r="CF63" s="4">
        <v>0</v>
      </c>
      <c r="CG63" s="4">
        <v>0</v>
      </c>
      <c r="CH63" s="4">
        <v>0</v>
      </c>
      <c r="CI63" s="53">
        <v>1750</v>
      </c>
      <c r="CK63" s="4">
        <v>150</v>
      </c>
      <c r="CL63" s="4">
        <v>0</v>
      </c>
      <c r="CM63" s="4">
        <v>0</v>
      </c>
      <c r="CN63" s="4">
        <v>0</v>
      </c>
      <c r="CO63" s="4">
        <v>150</v>
      </c>
      <c r="CQ63" s="4">
        <v>0</v>
      </c>
      <c r="CR63" s="4">
        <v>0</v>
      </c>
      <c r="CS63" s="4">
        <v>0</v>
      </c>
      <c r="CU63" s="4">
        <v>150</v>
      </c>
      <c r="CV63" s="4">
        <f t="shared" si="7"/>
        <v>1600</v>
      </c>
      <c r="CW63" s="37">
        <f t="shared" si="8"/>
        <v>8.5714285714285715E-2</v>
      </c>
      <c r="CX63" s="37"/>
    </row>
    <row r="64" spans="1:102" s="4" customFormat="1" outlineLevel="1" x14ac:dyDescent="0.2">
      <c r="A64" s="4" t="s">
        <v>78</v>
      </c>
      <c r="B64" s="11" t="s">
        <v>231</v>
      </c>
      <c r="C64" s="4" t="s">
        <v>232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K64" s="4">
        <v>0</v>
      </c>
      <c r="L64" s="4">
        <v>0</v>
      </c>
      <c r="M64" s="4">
        <v>0</v>
      </c>
      <c r="O64" s="4">
        <v>0</v>
      </c>
      <c r="Q64" s="53">
        <v>0</v>
      </c>
      <c r="R64" s="53">
        <v>0</v>
      </c>
      <c r="T64" s="53"/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1750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4">
        <v>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0</v>
      </c>
      <c r="BX64" s="4">
        <v>0</v>
      </c>
      <c r="BY64" s="4">
        <v>0</v>
      </c>
      <c r="BZ64" s="4">
        <v>0</v>
      </c>
      <c r="CA64" s="4">
        <v>0</v>
      </c>
      <c r="CB64" s="4">
        <v>0</v>
      </c>
      <c r="CC64" s="4">
        <v>0</v>
      </c>
      <c r="CD64" s="4">
        <v>0</v>
      </c>
      <c r="CE64" s="4">
        <v>0</v>
      </c>
      <c r="CF64" s="4">
        <v>0</v>
      </c>
      <c r="CG64" s="4">
        <v>0</v>
      </c>
      <c r="CH64" s="4">
        <v>0</v>
      </c>
      <c r="CI64" s="53">
        <v>1750</v>
      </c>
      <c r="CK64" s="4">
        <v>0</v>
      </c>
      <c r="CL64" s="4">
        <v>0</v>
      </c>
      <c r="CM64" s="4">
        <v>0</v>
      </c>
      <c r="CN64" s="4">
        <v>0</v>
      </c>
      <c r="CO64" s="4">
        <v>0</v>
      </c>
      <c r="CQ64" s="4">
        <v>0</v>
      </c>
      <c r="CR64" s="4">
        <v>0</v>
      </c>
      <c r="CS64" s="4">
        <v>0</v>
      </c>
      <c r="CU64" s="4">
        <v>0</v>
      </c>
      <c r="CV64" s="4">
        <f t="shared" si="7"/>
        <v>1750</v>
      </c>
      <c r="CW64" s="37">
        <f t="shared" si="8"/>
        <v>0</v>
      </c>
      <c r="CX64" s="37"/>
    </row>
    <row r="65" spans="1:108" s="4" customFormat="1" x14ac:dyDescent="0.2">
      <c r="A65" s="6" t="s">
        <v>19</v>
      </c>
      <c r="B65" s="11"/>
      <c r="C65" s="2" t="s">
        <v>12</v>
      </c>
      <c r="D65" s="6">
        <v>7882</v>
      </c>
      <c r="E65" s="6">
        <v>66730.880000000005</v>
      </c>
      <c r="F65" s="6">
        <v>0</v>
      </c>
      <c r="G65" s="6">
        <v>3174826.9799999995</v>
      </c>
      <c r="H65" s="6">
        <v>0</v>
      </c>
      <c r="I65" s="6">
        <v>3249439.8599999994</v>
      </c>
      <c r="J65" s="7"/>
      <c r="K65" s="6">
        <v>0</v>
      </c>
      <c r="L65" s="6">
        <v>0</v>
      </c>
      <c r="M65" s="6">
        <v>0</v>
      </c>
      <c r="N65" s="7"/>
      <c r="O65" s="6">
        <v>3249439.86</v>
      </c>
      <c r="P65" s="6"/>
      <c r="Q65" s="6">
        <v>0</v>
      </c>
      <c r="R65" s="6">
        <v>0</v>
      </c>
      <c r="S65" s="6"/>
      <c r="T65" s="7"/>
      <c r="U65" s="6">
        <v>111677</v>
      </c>
      <c r="V65" s="6">
        <v>157323</v>
      </c>
      <c r="W65" s="6">
        <v>1988350</v>
      </c>
      <c r="X65" s="6">
        <v>36500</v>
      </c>
      <c r="Y65" s="6">
        <v>46872</v>
      </c>
      <c r="Z65" s="6">
        <v>46037</v>
      </c>
      <c r="AA65" s="6">
        <v>65532</v>
      </c>
      <c r="AB65" s="6">
        <v>34652</v>
      </c>
      <c r="AC65" s="6">
        <v>28437</v>
      </c>
      <c r="AD65" s="6">
        <v>30420</v>
      </c>
      <c r="AE65" s="6">
        <v>52595</v>
      </c>
      <c r="AF65" s="6">
        <v>57842</v>
      </c>
      <c r="AG65" s="6">
        <v>145703</v>
      </c>
      <c r="AH65" s="6">
        <v>453201</v>
      </c>
      <c r="AI65" s="6">
        <v>22008</v>
      </c>
      <c r="AJ65" s="6">
        <v>128876</v>
      </c>
      <c r="AK65" s="6">
        <v>22000</v>
      </c>
      <c r="AL65" s="6">
        <v>15000</v>
      </c>
      <c r="AM65" s="6">
        <v>1750</v>
      </c>
      <c r="AN65" s="6">
        <v>1750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3446525</v>
      </c>
      <c r="CJ65" s="7"/>
      <c r="CK65" s="6">
        <v>6916.23</v>
      </c>
      <c r="CL65" s="6">
        <v>47158.990000000005</v>
      </c>
      <c r="CM65" s="6">
        <v>2178980.7200000002</v>
      </c>
      <c r="CN65" s="6">
        <v>0</v>
      </c>
      <c r="CO65" s="6">
        <v>2233055.9399999995</v>
      </c>
      <c r="CP65" s="2"/>
      <c r="CQ65" s="6">
        <v>0</v>
      </c>
      <c r="CR65" s="6">
        <v>0</v>
      </c>
      <c r="CS65" s="6">
        <v>0</v>
      </c>
      <c r="CU65" s="6">
        <v>2233055.94</v>
      </c>
      <c r="CV65" s="6">
        <f>CI65-CU65</f>
        <v>1213469.06</v>
      </c>
      <c r="CW65" s="38">
        <f>IF(CI65=0,"n/a",CU65/(CI65))</f>
        <v>0.64791520154358373</v>
      </c>
      <c r="CX65" s="36"/>
    </row>
    <row r="66" spans="1:108" s="4" customFormat="1" x14ac:dyDescent="0.2">
      <c r="B66" s="11"/>
      <c r="I66" s="7"/>
      <c r="J66" s="7"/>
      <c r="M66" s="7"/>
      <c r="N66" s="7"/>
      <c r="O66" s="7"/>
      <c r="P66" s="7"/>
      <c r="Q66" s="7"/>
      <c r="R66" s="7"/>
      <c r="S66" s="7"/>
      <c r="T66" s="7"/>
      <c r="CI66" s="7"/>
      <c r="CJ66" s="7"/>
      <c r="CO66" s="7"/>
      <c r="CS66" s="7"/>
      <c r="CW66" s="37"/>
      <c r="CX66" s="37"/>
    </row>
    <row r="67" spans="1:108" s="4" customFormat="1" outlineLevel="1" x14ac:dyDescent="0.2">
      <c r="A67" s="4" t="s">
        <v>79</v>
      </c>
      <c r="B67" s="11" t="s">
        <v>233</v>
      </c>
      <c r="C67" s="4" t="s">
        <v>234</v>
      </c>
      <c r="D67" s="4">
        <v>1911.16</v>
      </c>
      <c r="E67" s="4">
        <v>15733.68</v>
      </c>
      <c r="F67" s="4">
        <v>0</v>
      </c>
      <c r="G67" s="4">
        <v>741833.70000000007</v>
      </c>
      <c r="H67" s="4">
        <v>0</v>
      </c>
      <c r="I67" s="4">
        <v>759478.54</v>
      </c>
      <c r="K67" s="4">
        <v>0</v>
      </c>
      <c r="L67" s="4">
        <v>0</v>
      </c>
      <c r="M67" s="4">
        <v>0</v>
      </c>
      <c r="O67" s="4">
        <v>759478.54</v>
      </c>
      <c r="Q67" s="53">
        <v>0</v>
      </c>
      <c r="R67" s="53">
        <v>0</v>
      </c>
      <c r="T67" s="53"/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879436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0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0</v>
      </c>
      <c r="BX67" s="4">
        <v>0</v>
      </c>
      <c r="BY67" s="4">
        <v>0</v>
      </c>
      <c r="BZ67" s="4">
        <v>0</v>
      </c>
      <c r="CA67" s="4">
        <v>0</v>
      </c>
      <c r="CB67" s="4">
        <v>0</v>
      </c>
      <c r="CC67" s="4">
        <v>0</v>
      </c>
      <c r="CD67" s="4">
        <v>0</v>
      </c>
      <c r="CE67" s="4">
        <v>0</v>
      </c>
      <c r="CF67" s="4">
        <v>0</v>
      </c>
      <c r="CG67" s="4">
        <v>0</v>
      </c>
      <c r="CH67" s="4">
        <v>0</v>
      </c>
      <c r="CI67" s="53">
        <v>879436</v>
      </c>
      <c r="CK67" s="4">
        <v>1728.52</v>
      </c>
      <c r="CL67" s="4">
        <v>11250.25</v>
      </c>
      <c r="CM67" s="4">
        <v>545861.27</v>
      </c>
      <c r="CN67" s="4">
        <v>0</v>
      </c>
      <c r="CO67" s="4">
        <v>558840.04</v>
      </c>
      <c r="CQ67" s="4">
        <v>0</v>
      </c>
      <c r="CR67" s="4">
        <v>0</v>
      </c>
      <c r="CS67" s="4">
        <v>0</v>
      </c>
      <c r="CU67" s="4">
        <v>558840.04</v>
      </c>
      <c r="CV67" s="4">
        <f>CI67-CU67</f>
        <v>320595.95999999996</v>
      </c>
      <c r="CW67" s="37">
        <f>IF(CI67=0,"n/a",CU67/(CI67))</f>
        <v>0.63545276745550561</v>
      </c>
      <c r="CX67" s="37"/>
    </row>
    <row r="68" spans="1:108" s="4" customFormat="1" x14ac:dyDescent="0.2">
      <c r="A68" s="6" t="s">
        <v>23</v>
      </c>
      <c r="B68" s="11"/>
      <c r="C68" s="2" t="s">
        <v>21</v>
      </c>
      <c r="D68" s="6">
        <v>1911.16</v>
      </c>
      <c r="E68" s="6">
        <v>15733.68</v>
      </c>
      <c r="F68" s="6">
        <v>0</v>
      </c>
      <c r="G68" s="6">
        <v>741833.70000000007</v>
      </c>
      <c r="H68" s="6">
        <v>0</v>
      </c>
      <c r="I68" s="6">
        <v>759478.54</v>
      </c>
      <c r="J68" s="7"/>
      <c r="K68" s="6">
        <v>0</v>
      </c>
      <c r="L68" s="6">
        <v>0</v>
      </c>
      <c r="M68" s="6">
        <v>0</v>
      </c>
      <c r="N68" s="7"/>
      <c r="O68" s="6">
        <v>759478.54</v>
      </c>
      <c r="P68" s="6"/>
      <c r="Q68" s="6">
        <v>0</v>
      </c>
      <c r="R68" s="6">
        <v>0</v>
      </c>
      <c r="S68" s="6"/>
      <c r="T68" s="7"/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879436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879436</v>
      </c>
      <c r="CJ68" s="7"/>
      <c r="CK68" s="6">
        <v>1728.52</v>
      </c>
      <c r="CL68" s="6">
        <v>11250.25</v>
      </c>
      <c r="CM68" s="6">
        <v>545861.27</v>
      </c>
      <c r="CN68" s="6">
        <v>0</v>
      </c>
      <c r="CO68" s="6">
        <v>558840.04</v>
      </c>
      <c r="CP68" s="2"/>
      <c r="CQ68" s="6">
        <v>0</v>
      </c>
      <c r="CR68" s="6">
        <v>0</v>
      </c>
      <c r="CS68" s="6">
        <v>0</v>
      </c>
      <c r="CU68" s="6">
        <v>558840.04</v>
      </c>
      <c r="CV68" s="6">
        <f>CI68-CU68</f>
        <v>320595.95999999996</v>
      </c>
      <c r="CW68" s="38">
        <f>IF(CI68=0,"n/a",CU68/(CI68))</f>
        <v>0.63545276745550561</v>
      </c>
      <c r="CX68" s="36"/>
    </row>
    <row r="69" spans="1:108" s="4" customFormat="1" x14ac:dyDescent="0.2">
      <c r="B69" s="11"/>
      <c r="I69" s="7"/>
      <c r="J69" s="7"/>
      <c r="M69" s="7"/>
      <c r="N69" s="7"/>
      <c r="O69" s="7"/>
      <c r="P69" s="7"/>
      <c r="Q69" s="7"/>
      <c r="R69" s="7"/>
      <c r="S69" s="7"/>
      <c r="T69" s="7"/>
      <c r="CI69" s="7"/>
      <c r="CJ69" s="7"/>
      <c r="CO69" s="7"/>
      <c r="CS69" s="7"/>
      <c r="CW69" s="37"/>
      <c r="CX69" s="37"/>
    </row>
    <row r="70" spans="1:108" s="4" customFormat="1" x14ac:dyDescent="0.2">
      <c r="A70" s="5" t="s">
        <v>2</v>
      </c>
      <c r="B70" s="11"/>
      <c r="C70" s="2" t="s">
        <v>22</v>
      </c>
      <c r="D70" s="5">
        <f t="shared" ref="D70:H70" si="9">D65+D68</f>
        <v>9793.16</v>
      </c>
      <c r="E70" s="5">
        <f t="shared" si="9"/>
        <v>82464.56</v>
      </c>
      <c r="F70" s="5">
        <f t="shared" si="9"/>
        <v>0</v>
      </c>
      <c r="G70" s="5">
        <f t="shared" si="9"/>
        <v>3916660.6799999997</v>
      </c>
      <c r="H70" s="5">
        <f t="shared" si="9"/>
        <v>0</v>
      </c>
      <c r="I70" s="5">
        <f>I65+I68</f>
        <v>4008918.3999999994</v>
      </c>
      <c r="J70" s="7"/>
      <c r="K70" s="5">
        <f t="shared" ref="K70:L70" si="10">K65+K68</f>
        <v>0</v>
      </c>
      <c r="L70" s="5">
        <f t="shared" si="10"/>
        <v>0</v>
      </c>
      <c r="M70" s="5">
        <f>M65+M68</f>
        <v>0</v>
      </c>
      <c r="N70" s="7"/>
      <c r="O70" s="5">
        <f>O65+O68</f>
        <v>4008918.4</v>
      </c>
      <c r="P70" s="5"/>
      <c r="Q70" s="5"/>
      <c r="R70" s="5"/>
      <c r="S70" s="5"/>
      <c r="T70" s="7"/>
      <c r="U70" s="5">
        <f t="shared" ref="U70:CF70" si="11">U65+U68</f>
        <v>111677</v>
      </c>
      <c r="V70" s="5">
        <f t="shared" si="11"/>
        <v>157323</v>
      </c>
      <c r="W70" s="5">
        <f t="shared" si="11"/>
        <v>1988350</v>
      </c>
      <c r="X70" s="5">
        <f t="shared" si="11"/>
        <v>36500</v>
      </c>
      <c r="Y70" s="5">
        <f t="shared" si="11"/>
        <v>46872</v>
      </c>
      <c r="Z70" s="5">
        <f t="shared" si="11"/>
        <v>46037</v>
      </c>
      <c r="AA70" s="5">
        <f t="shared" si="11"/>
        <v>65532</v>
      </c>
      <c r="AB70" s="5">
        <f t="shared" si="11"/>
        <v>34652</v>
      </c>
      <c r="AC70" s="5">
        <f t="shared" si="11"/>
        <v>28437</v>
      </c>
      <c r="AD70" s="5">
        <f t="shared" si="11"/>
        <v>30420</v>
      </c>
      <c r="AE70" s="5">
        <f t="shared" si="11"/>
        <v>52595</v>
      </c>
      <c r="AF70" s="5">
        <f t="shared" si="11"/>
        <v>57842</v>
      </c>
      <c r="AG70" s="5">
        <f t="shared" si="11"/>
        <v>145703</v>
      </c>
      <c r="AH70" s="5">
        <f t="shared" si="11"/>
        <v>453201</v>
      </c>
      <c r="AI70" s="5">
        <f t="shared" si="11"/>
        <v>22008</v>
      </c>
      <c r="AJ70" s="5">
        <f t="shared" si="11"/>
        <v>128876</v>
      </c>
      <c r="AK70" s="5">
        <f t="shared" si="11"/>
        <v>22000</v>
      </c>
      <c r="AL70" s="5">
        <f t="shared" si="11"/>
        <v>15000</v>
      </c>
      <c r="AM70" s="5">
        <f t="shared" si="11"/>
        <v>1750</v>
      </c>
      <c r="AN70" s="5">
        <f t="shared" si="11"/>
        <v>1750</v>
      </c>
      <c r="AO70" s="5">
        <f t="shared" si="11"/>
        <v>879436</v>
      </c>
      <c r="AP70" s="5">
        <f t="shared" si="11"/>
        <v>0</v>
      </c>
      <c r="AQ70" s="5">
        <f t="shared" si="11"/>
        <v>0</v>
      </c>
      <c r="AR70" s="5">
        <f t="shared" si="11"/>
        <v>0</v>
      </c>
      <c r="AS70" s="5">
        <f t="shared" si="11"/>
        <v>0</v>
      </c>
      <c r="AT70" s="5">
        <f t="shared" si="11"/>
        <v>0</v>
      </c>
      <c r="AU70" s="5">
        <f t="shared" si="11"/>
        <v>0</v>
      </c>
      <c r="AV70" s="5">
        <f t="shared" si="11"/>
        <v>0</v>
      </c>
      <c r="AW70" s="5">
        <f t="shared" si="11"/>
        <v>0</v>
      </c>
      <c r="AX70" s="5">
        <f t="shared" si="11"/>
        <v>0</v>
      </c>
      <c r="AY70" s="5">
        <f t="shared" si="11"/>
        <v>0</v>
      </c>
      <c r="AZ70" s="5">
        <f t="shared" si="11"/>
        <v>0</v>
      </c>
      <c r="BA70" s="5">
        <f t="shared" si="11"/>
        <v>0</v>
      </c>
      <c r="BB70" s="5">
        <f t="shared" si="11"/>
        <v>0</v>
      </c>
      <c r="BC70" s="5">
        <f t="shared" si="11"/>
        <v>0</v>
      </c>
      <c r="BD70" s="5">
        <f t="shared" si="11"/>
        <v>0</v>
      </c>
      <c r="BE70" s="5">
        <f t="shared" si="11"/>
        <v>0</v>
      </c>
      <c r="BF70" s="5">
        <f t="shared" si="11"/>
        <v>0</v>
      </c>
      <c r="BG70" s="5">
        <f t="shared" si="11"/>
        <v>0</v>
      </c>
      <c r="BH70" s="5">
        <f t="shared" si="11"/>
        <v>0</v>
      </c>
      <c r="BI70" s="5">
        <f t="shared" si="11"/>
        <v>0</v>
      </c>
      <c r="BJ70" s="5">
        <f t="shared" si="11"/>
        <v>0</v>
      </c>
      <c r="BK70" s="5">
        <f t="shared" si="11"/>
        <v>0</v>
      </c>
      <c r="BL70" s="5">
        <f t="shared" si="11"/>
        <v>0</v>
      </c>
      <c r="BM70" s="5">
        <f t="shared" si="11"/>
        <v>0</v>
      </c>
      <c r="BN70" s="5">
        <f t="shared" si="11"/>
        <v>0</v>
      </c>
      <c r="BO70" s="5">
        <f t="shared" si="11"/>
        <v>0</v>
      </c>
      <c r="BP70" s="5">
        <f t="shared" si="11"/>
        <v>0</v>
      </c>
      <c r="BQ70" s="5">
        <f t="shared" si="11"/>
        <v>0</v>
      </c>
      <c r="BR70" s="5">
        <f t="shared" si="11"/>
        <v>0</v>
      </c>
      <c r="BS70" s="5">
        <f t="shared" si="11"/>
        <v>0</v>
      </c>
      <c r="BT70" s="5">
        <f t="shared" si="11"/>
        <v>0</v>
      </c>
      <c r="BU70" s="5">
        <f t="shared" si="11"/>
        <v>0</v>
      </c>
      <c r="BV70" s="5">
        <f t="shared" si="11"/>
        <v>0</v>
      </c>
      <c r="BW70" s="5">
        <f t="shared" si="11"/>
        <v>0</v>
      </c>
      <c r="BX70" s="5">
        <f t="shared" si="11"/>
        <v>0</v>
      </c>
      <c r="BY70" s="5">
        <f t="shared" si="11"/>
        <v>0</v>
      </c>
      <c r="BZ70" s="5">
        <f t="shared" si="11"/>
        <v>0</v>
      </c>
      <c r="CA70" s="5">
        <f t="shared" si="11"/>
        <v>0</v>
      </c>
      <c r="CB70" s="5">
        <f t="shared" si="11"/>
        <v>0</v>
      </c>
      <c r="CC70" s="5">
        <f t="shared" si="11"/>
        <v>0</v>
      </c>
      <c r="CD70" s="5">
        <f t="shared" si="11"/>
        <v>0</v>
      </c>
      <c r="CE70" s="5">
        <f t="shared" si="11"/>
        <v>0</v>
      </c>
      <c r="CF70" s="5">
        <f t="shared" si="11"/>
        <v>0</v>
      </c>
      <c r="CG70" s="5">
        <f t="shared" ref="CG70:CH70" si="12">CG65+CG68</f>
        <v>0</v>
      </c>
      <c r="CH70" s="5">
        <f t="shared" si="12"/>
        <v>0</v>
      </c>
      <c r="CI70" s="5">
        <f>CI65+CI68</f>
        <v>4325961</v>
      </c>
      <c r="CJ70" s="7"/>
      <c r="CK70" s="5">
        <f t="shared" ref="CK70:CN70" si="13">CK65+CK68</f>
        <v>8644.75</v>
      </c>
      <c r="CL70" s="5">
        <f t="shared" si="13"/>
        <v>58409.240000000005</v>
      </c>
      <c r="CM70" s="5">
        <f t="shared" si="13"/>
        <v>2724841.99</v>
      </c>
      <c r="CN70" s="5">
        <f t="shared" si="13"/>
        <v>0</v>
      </c>
      <c r="CO70" s="5">
        <f>CO65+CO68</f>
        <v>2791895.9799999995</v>
      </c>
      <c r="CP70" s="2"/>
      <c r="CQ70" s="5">
        <f t="shared" ref="CQ70:CR70" si="14">CQ65+CQ68</f>
        <v>0</v>
      </c>
      <c r="CR70" s="5">
        <f t="shared" si="14"/>
        <v>0</v>
      </c>
      <c r="CS70" s="5">
        <f>CS65+CS68</f>
        <v>0</v>
      </c>
      <c r="CU70" s="5">
        <f>CU65+CU68</f>
        <v>2791895.98</v>
      </c>
      <c r="CV70" s="5">
        <f>CV65+CV68</f>
        <v>1534065.02</v>
      </c>
      <c r="CW70" s="39">
        <f>IF(CI70=0,"n/a",CU70/(CI70))</f>
        <v>0.64538168050983358</v>
      </c>
      <c r="CX70" s="36"/>
    </row>
    <row r="71" spans="1:108" s="4" customFormat="1" x14ac:dyDescent="0.2">
      <c r="B71" s="11"/>
      <c r="I71" s="7"/>
      <c r="J71" s="7"/>
      <c r="M71" s="7"/>
      <c r="N71" s="7"/>
      <c r="O71" s="7"/>
      <c r="P71" s="7"/>
      <c r="Q71" s="7"/>
      <c r="R71" s="7"/>
      <c r="S71" s="7"/>
      <c r="T71" s="7"/>
      <c r="CI71" s="7"/>
      <c r="CJ71" s="7"/>
      <c r="CO71" s="7"/>
      <c r="CS71" s="7"/>
      <c r="CW71" s="37"/>
      <c r="CX71" s="37"/>
    </row>
    <row r="72" spans="1:108" s="4" customFormat="1" outlineLevel="1" x14ac:dyDescent="0.2">
      <c r="A72" s="4" t="s">
        <v>80</v>
      </c>
      <c r="B72" s="11" t="s">
        <v>235</v>
      </c>
      <c r="C72" s="4" t="s">
        <v>236</v>
      </c>
      <c r="D72" s="4">
        <v>0</v>
      </c>
      <c r="E72" s="4">
        <v>0</v>
      </c>
      <c r="F72" s="4">
        <v>0</v>
      </c>
      <c r="G72" s="4">
        <v>573.52</v>
      </c>
      <c r="H72" s="4">
        <v>0</v>
      </c>
      <c r="I72" s="4">
        <v>573.52</v>
      </c>
      <c r="K72" s="4">
        <v>0</v>
      </c>
      <c r="L72" s="4">
        <v>0</v>
      </c>
      <c r="M72" s="4">
        <v>0</v>
      </c>
      <c r="O72" s="4">
        <v>573.52</v>
      </c>
      <c r="Q72" s="53">
        <v>0</v>
      </c>
      <c r="R72" s="53">
        <v>0</v>
      </c>
      <c r="T72" s="53"/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1428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53">
        <v>1428</v>
      </c>
      <c r="CK72" s="4">
        <v>0</v>
      </c>
      <c r="CL72" s="4">
        <v>0</v>
      </c>
      <c r="CM72" s="4">
        <v>453.08</v>
      </c>
      <c r="CN72" s="4">
        <v>0</v>
      </c>
      <c r="CO72" s="4">
        <v>453.08</v>
      </c>
      <c r="CQ72" s="4">
        <v>0</v>
      </c>
      <c r="CR72" s="4">
        <v>0</v>
      </c>
      <c r="CS72" s="4">
        <v>0</v>
      </c>
      <c r="CU72" s="4">
        <v>453.08</v>
      </c>
      <c r="CV72" s="4">
        <f t="shared" ref="CV72:CV101" si="15">CI72-CU72</f>
        <v>974.92000000000007</v>
      </c>
      <c r="CW72" s="37">
        <f t="shared" ref="CW72:CW101" si="16">IF(CI72=0,"n/a",CU72/(CI72))</f>
        <v>0.31728291316526608</v>
      </c>
      <c r="CX72" s="37"/>
    </row>
    <row r="73" spans="1:108" s="4" customFormat="1" outlineLevel="1" x14ac:dyDescent="0.2">
      <c r="A73" s="4" t="s">
        <v>81</v>
      </c>
      <c r="B73" s="11" t="s">
        <v>237</v>
      </c>
      <c r="C73" s="4" t="s">
        <v>238</v>
      </c>
      <c r="D73" s="4">
        <v>0</v>
      </c>
      <c r="E73" s="4">
        <v>84.99</v>
      </c>
      <c r="F73" s="4">
        <v>0</v>
      </c>
      <c r="G73" s="4">
        <v>19399.45</v>
      </c>
      <c r="H73" s="4">
        <v>0</v>
      </c>
      <c r="I73" s="4">
        <v>19484.440000000002</v>
      </c>
      <c r="K73" s="4">
        <v>0</v>
      </c>
      <c r="L73" s="4">
        <v>0</v>
      </c>
      <c r="M73" s="4">
        <v>0</v>
      </c>
      <c r="O73" s="4">
        <v>19484.439999999999</v>
      </c>
      <c r="Q73" s="53">
        <v>0</v>
      </c>
      <c r="R73" s="53">
        <v>0</v>
      </c>
      <c r="T73" s="53"/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20750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53">
        <v>20750</v>
      </c>
      <c r="CK73" s="4">
        <v>0</v>
      </c>
      <c r="CL73" s="4">
        <v>22</v>
      </c>
      <c r="CM73" s="4">
        <v>14876.970000000001</v>
      </c>
      <c r="CN73" s="4">
        <v>0</v>
      </c>
      <c r="CO73" s="4">
        <v>14898.970000000001</v>
      </c>
      <c r="CQ73" s="4">
        <v>0</v>
      </c>
      <c r="CR73" s="4">
        <v>0</v>
      </c>
      <c r="CS73" s="4">
        <v>0</v>
      </c>
      <c r="CU73" s="4">
        <v>14898.970000000001</v>
      </c>
      <c r="CV73" s="4">
        <f t="shared" si="15"/>
        <v>5851.0299999999988</v>
      </c>
      <c r="CW73" s="37">
        <f t="shared" si="16"/>
        <v>0.71802265060240966</v>
      </c>
      <c r="CX73" s="37"/>
    </row>
    <row r="74" spans="1:108" s="4" customFormat="1" outlineLevel="1" x14ac:dyDescent="0.2">
      <c r="A74" s="4" t="s">
        <v>82</v>
      </c>
      <c r="B74" s="11" t="s">
        <v>239</v>
      </c>
      <c r="C74" s="4" t="s">
        <v>240</v>
      </c>
      <c r="D74" s="4">
        <v>0</v>
      </c>
      <c r="E74" s="4">
        <v>67.5</v>
      </c>
      <c r="F74" s="4">
        <v>0</v>
      </c>
      <c r="G74" s="4">
        <v>978</v>
      </c>
      <c r="H74" s="4">
        <v>0</v>
      </c>
      <c r="I74" s="4">
        <v>1045.5</v>
      </c>
      <c r="K74" s="4">
        <v>0</v>
      </c>
      <c r="L74" s="4">
        <v>0</v>
      </c>
      <c r="M74" s="4">
        <v>0</v>
      </c>
      <c r="O74" s="4">
        <v>1045.5</v>
      </c>
      <c r="Q74" s="53">
        <v>0</v>
      </c>
      <c r="R74" s="53">
        <v>0</v>
      </c>
      <c r="T74" s="53"/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1025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53">
        <v>1025</v>
      </c>
      <c r="CK74" s="4">
        <v>17</v>
      </c>
      <c r="CL74" s="4">
        <v>0</v>
      </c>
      <c r="CM74" s="4">
        <v>474</v>
      </c>
      <c r="CN74" s="4">
        <v>0</v>
      </c>
      <c r="CO74" s="4">
        <v>491</v>
      </c>
      <c r="CQ74" s="4">
        <v>0</v>
      </c>
      <c r="CR74" s="4">
        <v>0</v>
      </c>
      <c r="CS74" s="4">
        <v>0</v>
      </c>
      <c r="CU74" s="4">
        <v>491</v>
      </c>
      <c r="CV74" s="4">
        <f t="shared" si="15"/>
        <v>534</v>
      </c>
      <c r="CW74" s="37">
        <f t="shared" si="16"/>
        <v>0.47902439024390242</v>
      </c>
      <c r="CX74" s="37"/>
    </row>
    <row r="75" spans="1:108" s="4" customFormat="1" outlineLevel="1" x14ac:dyDescent="0.2">
      <c r="A75" s="4" t="s">
        <v>83</v>
      </c>
      <c r="B75" s="11" t="s">
        <v>241</v>
      </c>
      <c r="C75" s="4" t="s">
        <v>242</v>
      </c>
      <c r="D75" s="4">
        <v>5378.54</v>
      </c>
      <c r="E75" s="4">
        <v>366.67</v>
      </c>
      <c r="F75" s="4">
        <v>0</v>
      </c>
      <c r="G75" s="4">
        <v>440.77</v>
      </c>
      <c r="H75" s="4">
        <v>0</v>
      </c>
      <c r="I75" s="4">
        <v>6185.98</v>
      </c>
      <c r="K75" s="4">
        <v>0</v>
      </c>
      <c r="L75" s="4">
        <v>0</v>
      </c>
      <c r="M75" s="4">
        <v>0</v>
      </c>
      <c r="O75" s="4">
        <v>6185.9800000000005</v>
      </c>
      <c r="Q75" s="53">
        <v>0</v>
      </c>
      <c r="R75" s="53">
        <v>0</v>
      </c>
      <c r="T75" s="53"/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7311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53">
        <v>7311</v>
      </c>
      <c r="CK75" s="4">
        <v>3647.09</v>
      </c>
      <c r="CL75" s="4">
        <v>0</v>
      </c>
      <c r="CM75" s="4">
        <v>31.98</v>
      </c>
      <c r="CN75" s="4">
        <v>0</v>
      </c>
      <c r="CO75" s="4">
        <v>3679.07</v>
      </c>
      <c r="CQ75" s="4">
        <v>0</v>
      </c>
      <c r="CR75" s="4">
        <v>0</v>
      </c>
      <c r="CS75" s="4">
        <v>0</v>
      </c>
      <c r="CU75" s="4">
        <v>3679.07</v>
      </c>
      <c r="CV75" s="4">
        <f t="shared" si="15"/>
        <v>3631.93</v>
      </c>
      <c r="CW75" s="37">
        <f t="shared" si="16"/>
        <v>0.50322390917795101</v>
      </c>
      <c r="CX75" s="37"/>
    </row>
    <row r="76" spans="1:108" s="4" customFormat="1" outlineLevel="1" x14ac:dyDescent="0.2">
      <c r="A76" s="4" t="s">
        <v>84</v>
      </c>
      <c r="B76" s="11" t="s">
        <v>243</v>
      </c>
      <c r="C76" s="4" t="s">
        <v>244</v>
      </c>
      <c r="D76" s="4">
        <v>8541.4600000000009</v>
      </c>
      <c r="E76" s="4">
        <v>0</v>
      </c>
      <c r="F76" s="4">
        <v>0</v>
      </c>
      <c r="G76" s="4">
        <v>0</v>
      </c>
      <c r="H76" s="4">
        <v>0</v>
      </c>
      <c r="I76" s="4">
        <v>8541.4600000000009</v>
      </c>
      <c r="K76" s="4">
        <v>0</v>
      </c>
      <c r="L76" s="4">
        <v>0</v>
      </c>
      <c r="M76" s="4">
        <v>0</v>
      </c>
      <c r="O76" s="4">
        <v>8541.4600000000009</v>
      </c>
      <c r="Q76" s="53">
        <v>0</v>
      </c>
      <c r="R76" s="53">
        <v>0</v>
      </c>
      <c r="T76" s="53"/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10250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53">
        <v>10250</v>
      </c>
      <c r="CK76" s="4">
        <v>5682.01</v>
      </c>
      <c r="CL76" s="4">
        <v>0</v>
      </c>
      <c r="CM76" s="4">
        <v>0</v>
      </c>
      <c r="CN76" s="4">
        <v>0</v>
      </c>
      <c r="CO76" s="4">
        <v>5682.01</v>
      </c>
      <c r="CQ76" s="4">
        <v>0</v>
      </c>
      <c r="CR76" s="4">
        <v>0</v>
      </c>
      <c r="CS76" s="4">
        <v>0</v>
      </c>
      <c r="CU76" s="4">
        <v>5682.01</v>
      </c>
      <c r="CV76" s="4">
        <f t="shared" si="15"/>
        <v>4567.99</v>
      </c>
      <c r="CW76" s="37">
        <f t="shared" si="16"/>
        <v>0.55434243902439029</v>
      </c>
      <c r="CX76" s="37"/>
    </row>
    <row r="77" spans="1:108" s="4" customFormat="1" outlineLevel="1" x14ac:dyDescent="0.2">
      <c r="A77" s="4" t="s">
        <v>85</v>
      </c>
      <c r="B77" s="11" t="s">
        <v>245</v>
      </c>
      <c r="C77" s="4" t="s">
        <v>246</v>
      </c>
      <c r="D77" s="4">
        <v>33091.64</v>
      </c>
      <c r="E77" s="4">
        <v>400</v>
      </c>
      <c r="F77" s="4">
        <v>0</v>
      </c>
      <c r="G77" s="4">
        <v>1151</v>
      </c>
      <c r="H77" s="4">
        <v>0</v>
      </c>
      <c r="I77" s="4">
        <v>34642.639999999999</v>
      </c>
      <c r="K77" s="4">
        <v>0</v>
      </c>
      <c r="L77" s="4">
        <v>0</v>
      </c>
      <c r="M77" s="4">
        <v>0</v>
      </c>
      <c r="O77" s="4">
        <v>34642.639999999999</v>
      </c>
      <c r="Q77" s="53">
        <v>0</v>
      </c>
      <c r="R77" s="53">
        <v>0</v>
      </c>
      <c r="T77" s="53"/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48250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53">
        <v>48250</v>
      </c>
      <c r="CK77" s="4">
        <v>31668.33</v>
      </c>
      <c r="CL77" s="4">
        <v>175</v>
      </c>
      <c r="CM77" s="4">
        <v>0</v>
      </c>
      <c r="CN77" s="4">
        <v>0</v>
      </c>
      <c r="CO77" s="4">
        <v>31843.33</v>
      </c>
      <c r="CQ77" s="4">
        <v>0</v>
      </c>
      <c r="CR77" s="4">
        <v>0</v>
      </c>
      <c r="CS77" s="4">
        <v>0</v>
      </c>
      <c r="CU77" s="4">
        <v>31843.33</v>
      </c>
      <c r="CV77" s="4">
        <f t="shared" si="15"/>
        <v>16406.669999999998</v>
      </c>
      <c r="CW77" s="37">
        <f t="shared" si="16"/>
        <v>0.65996538860103626</v>
      </c>
      <c r="CX77" s="37"/>
    </row>
    <row r="78" spans="1:108" s="4" customFormat="1" outlineLevel="1" x14ac:dyDescent="0.2">
      <c r="A78" s="4" t="s">
        <v>86</v>
      </c>
      <c r="B78" s="11" t="s">
        <v>247</v>
      </c>
      <c r="C78" s="4" t="s">
        <v>248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K78" s="4">
        <v>0</v>
      </c>
      <c r="L78" s="4">
        <v>0</v>
      </c>
      <c r="M78" s="4">
        <v>0</v>
      </c>
      <c r="O78" s="4">
        <v>0</v>
      </c>
      <c r="Q78" s="53">
        <v>0</v>
      </c>
      <c r="R78" s="53">
        <v>0</v>
      </c>
      <c r="T78" s="53"/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5221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53">
        <v>5221</v>
      </c>
      <c r="CK78" s="4">
        <v>0</v>
      </c>
      <c r="CL78" s="4">
        <v>0</v>
      </c>
      <c r="CM78" s="4">
        <v>0</v>
      </c>
      <c r="CN78" s="4">
        <v>0</v>
      </c>
      <c r="CO78" s="4">
        <v>0</v>
      </c>
      <c r="CQ78" s="4">
        <v>0</v>
      </c>
      <c r="CR78" s="4">
        <v>0</v>
      </c>
      <c r="CS78" s="4">
        <v>0</v>
      </c>
      <c r="CU78" s="4">
        <v>0</v>
      </c>
      <c r="CV78" s="4">
        <f t="shared" si="15"/>
        <v>5221</v>
      </c>
      <c r="CW78" s="37">
        <f t="shared" si="16"/>
        <v>0</v>
      </c>
      <c r="CX78" s="37"/>
    </row>
    <row r="79" spans="1:108" s="4" customFormat="1" outlineLevel="1" x14ac:dyDescent="0.2">
      <c r="A79" s="4" t="s">
        <v>87</v>
      </c>
      <c r="B79" s="11" t="s">
        <v>249</v>
      </c>
      <c r="C79" s="4" t="s">
        <v>250</v>
      </c>
      <c r="D79" s="4">
        <v>0</v>
      </c>
      <c r="E79" s="4">
        <v>0</v>
      </c>
      <c r="F79" s="4">
        <v>0</v>
      </c>
      <c r="G79" s="4">
        <v>1050</v>
      </c>
      <c r="H79" s="4">
        <v>0</v>
      </c>
      <c r="I79" s="4">
        <v>1050</v>
      </c>
      <c r="K79" s="4">
        <v>0</v>
      </c>
      <c r="L79" s="4">
        <v>0</v>
      </c>
      <c r="M79" s="4">
        <v>0</v>
      </c>
      <c r="O79" s="4">
        <v>1050</v>
      </c>
      <c r="Q79" s="53">
        <v>0</v>
      </c>
      <c r="R79" s="53">
        <v>0</v>
      </c>
      <c r="T79" s="53"/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1224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53">
        <v>1224</v>
      </c>
      <c r="CK79" s="4">
        <v>0</v>
      </c>
      <c r="CL79" s="4">
        <v>0</v>
      </c>
      <c r="CM79" s="4">
        <v>915</v>
      </c>
      <c r="CN79" s="4">
        <v>0</v>
      </c>
      <c r="CO79" s="4">
        <v>915</v>
      </c>
      <c r="CQ79" s="4">
        <v>0</v>
      </c>
      <c r="CR79" s="4">
        <v>0</v>
      </c>
      <c r="CS79" s="4">
        <v>0</v>
      </c>
      <c r="CU79" s="4">
        <v>915</v>
      </c>
      <c r="CV79" s="4">
        <f t="shared" si="15"/>
        <v>309</v>
      </c>
      <c r="CW79" s="37">
        <f t="shared" si="16"/>
        <v>0.74754901960784315</v>
      </c>
      <c r="CX79" s="37"/>
    </row>
    <row r="80" spans="1:108" s="4" customFormat="1" outlineLevel="1" x14ac:dyDescent="0.2">
      <c r="A80" s="4" t="s">
        <v>88</v>
      </c>
      <c r="B80" s="11" t="s">
        <v>251</v>
      </c>
      <c r="C80" s="4" t="s">
        <v>252</v>
      </c>
      <c r="D80" s="4">
        <v>748</v>
      </c>
      <c r="E80" s="4">
        <v>0</v>
      </c>
      <c r="F80" s="4">
        <v>0</v>
      </c>
      <c r="G80" s="4">
        <v>100381.89</v>
      </c>
      <c r="H80" s="4">
        <v>0</v>
      </c>
      <c r="I80" s="4">
        <v>101129.89</v>
      </c>
      <c r="K80" s="4">
        <v>0</v>
      </c>
      <c r="L80" s="4">
        <v>0</v>
      </c>
      <c r="M80" s="4">
        <v>0</v>
      </c>
      <c r="O80" s="4">
        <v>101129.89</v>
      </c>
      <c r="Q80" s="53">
        <v>0</v>
      </c>
      <c r="R80" s="53">
        <v>0</v>
      </c>
      <c r="T80" s="53"/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132617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53">
        <v>116052</v>
      </c>
      <c r="CK80" s="4">
        <v>0</v>
      </c>
      <c r="CL80" s="4">
        <v>0</v>
      </c>
      <c r="CM80" s="4">
        <v>56067.22</v>
      </c>
      <c r="CN80" s="4">
        <v>0</v>
      </c>
      <c r="CO80" s="4">
        <v>56067.22</v>
      </c>
      <c r="CQ80" s="4">
        <v>0</v>
      </c>
      <c r="CR80" s="4">
        <v>0</v>
      </c>
      <c r="CS80" s="4">
        <v>0</v>
      </c>
      <c r="CU80" s="4">
        <v>56067.22</v>
      </c>
      <c r="CV80" s="4">
        <f t="shared" si="15"/>
        <v>59984.78</v>
      </c>
      <c r="CW80" s="37">
        <f t="shared" si="16"/>
        <v>0.48312153172715683</v>
      </c>
      <c r="CX80" s="37"/>
      <c r="DD80" s="4" t="s">
        <v>382</v>
      </c>
    </row>
    <row r="81" spans="1:102" s="4" customFormat="1" hidden="1" outlineLevel="1" x14ac:dyDescent="0.2">
      <c r="A81" s="4" t="s">
        <v>253</v>
      </c>
      <c r="B81" s="11" t="s">
        <v>254</v>
      </c>
      <c r="C81" s="4" t="s">
        <v>255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K81" s="4">
        <v>0</v>
      </c>
      <c r="L81" s="4">
        <v>0</v>
      </c>
      <c r="M81" s="4">
        <v>0</v>
      </c>
      <c r="O81" s="4">
        <v>0</v>
      </c>
      <c r="Q81" s="53">
        <v>0</v>
      </c>
      <c r="R81" s="53">
        <v>0</v>
      </c>
      <c r="T81" s="53"/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53">
        <v>0</v>
      </c>
      <c r="CK81" s="4">
        <v>0</v>
      </c>
      <c r="CL81" s="4">
        <v>0</v>
      </c>
      <c r="CM81" s="4">
        <v>0</v>
      </c>
      <c r="CN81" s="4">
        <v>0</v>
      </c>
      <c r="CO81" s="4">
        <v>0</v>
      </c>
      <c r="CQ81" s="4">
        <v>0</v>
      </c>
      <c r="CR81" s="4">
        <v>0</v>
      </c>
      <c r="CS81" s="4">
        <v>0</v>
      </c>
      <c r="CU81" s="4">
        <v>0</v>
      </c>
      <c r="CV81" s="4">
        <f t="shared" si="15"/>
        <v>0</v>
      </c>
      <c r="CW81" s="37" t="str">
        <f t="shared" si="16"/>
        <v>n/a</v>
      </c>
      <c r="CX81" s="37"/>
    </row>
    <row r="82" spans="1:102" s="4" customFormat="1" outlineLevel="1" x14ac:dyDescent="0.2">
      <c r="A82" s="4" t="s">
        <v>89</v>
      </c>
      <c r="B82" s="11" t="s">
        <v>256</v>
      </c>
      <c r="C82" s="4" t="s">
        <v>257</v>
      </c>
      <c r="D82" s="4">
        <v>30.400000000000002</v>
      </c>
      <c r="E82" s="4">
        <v>0</v>
      </c>
      <c r="F82" s="4">
        <v>0</v>
      </c>
      <c r="G82" s="4">
        <v>1128.69</v>
      </c>
      <c r="H82" s="4">
        <v>0</v>
      </c>
      <c r="I82" s="4">
        <v>1159.0900000000001</v>
      </c>
      <c r="K82" s="4">
        <v>0</v>
      </c>
      <c r="L82" s="4">
        <v>0</v>
      </c>
      <c r="M82" s="4">
        <v>0</v>
      </c>
      <c r="O82" s="4">
        <v>1159.0899999999999</v>
      </c>
      <c r="Q82" s="53">
        <v>0</v>
      </c>
      <c r="R82" s="53">
        <v>0</v>
      </c>
      <c r="T82" s="53"/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1619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4">
        <v>0</v>
      </c>
      <c r="CI82" s="53">
        <v>1619</v>
      </c>
      <c r="CK82" s="4">
        <v>0</v>
      </c>
      <c r="CL82" s="4">
        <v>0</v>
      </c>
      <c r="CM82" s="4">
        <v>696</v>
      </c>
      <c r="CN82" s="4">
        <v>0</v>
      </c>
      <c r="CO82" s="4">
        <v>696</v>
      </c>
      <c r="CQ82" s="4">
        <v>0</v>
      </c>
      <c r="CR82" s="4">
        <v>0</v>
      </c>
      <c r="CS82" s="4">
        <v>0</v>
      </c>
      <c r="CU82" s="4">
        <v>696</v>
      </c>
      <c r="CV82" s="4">
        <f t="shared" si="15"/>
        <v>923</v>
      </c>
      <c r="CW82" s="37">
        <f t="shared" si="16"/>
        <v>0.42989499691167388</v>
      </c>
      <c r="CX82" s="37"/>
    </row>
    <row r="83" spans="1:102" s="4" customFormat="1" outlineLevel="1" x14ac:dyDescent="0.2">
      <c r="A83" s="4" t="s">
        <v>90</v>
      </c>
      <c r="B83" s="11" t="s">
        <v>258</v>
      </c>
      <c r="C83" s="4" t="s">
        <v>259</v>
      </c>
      <c r="D83" s="4">
        <v>0</v>
      </c>
      <c r="E83" s="4">
        <v>0</v>
      </c>
      <c r="F83" s="4">
        <v>689.37</v>
      </c>
      <c r="G83" s="4">
        <v>8732.14</v>
      </c>
      <c r="H83" s="4">
        <v>0</v>
      </c>
      <c r="I83" s="4">
        <v>9421.51</v>
      </c>
      <c r="K83" s="4">
        <v>0</v>
      </c>
      <c r="L83" s="4">
        <v>0</v>
      </c>
      <c r="M83" s="4">
        <v>0</v>
      </c>
      <c r="O83" s="4">
        <v>9421.51</v>
      </c>
      <c r="Q83" s="53">
        <v>0</v>
      </c>
      <c r="R83" s="53">
        <v>0</v>
      </c>
      <c r="T83" s="53"/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9956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0</v>
      </c>
      <c r="CI83" s="53">
        <v>9956</v>
      </c>
      <c r="CK83" s="4">
        <v>0</v>
      </c>
      <c r="CL83" s="4">
        <v>0</v>
      </c>
      <c r="CM83" s="4">
        <v>5657.17</v>
      </c>
      <c r="CN83" s="4">
        <v>0</v>
      </c>
      <c r="CO83" s="4">
        <v>5657.17</v>
      </c>
      <c r="CQ83" s="4">
        <v>0</v>
      </c>
      <c r="CR83" s="4">
        <v>0</v>
      </c>
      <c r="CS83" s="4">
        <v>0</v>
      </c>
      <c r="CU83" s="4">
        <v>5657.17</v>
      </c>
      <c r="CV83" s="4">
        <f t="shared" si="15"/>
        <v>4298.83</v>
      </c>
      <c r="CW83" s="37">
        <f t="shared" si="16"/>
        <v>0.56821715548413021</v>
      </c>
      <c r="CX83" s="37"/>
    </row>
    <row r="84" spans="1:102" s="4" customFormat="1" outlineLevel="1" x14ac:dyDescent="0.2">
      <c r="A84" s="4" t="s">
        <v>91</v>
      </c>
      <c r="B84" s="11" t="s">
        <v>260</v>
      </c>
      <c r="C84" s="4" t="s">
        <v>261</v>
      </c>
      <c r="D84" s="4">
        <v>0</v>
      </c>
      <c r="E84" s="4">
        <v>199</v>
      </c>
      <c r="F84" s="4">
        <v>0</v>
      </c>
      <c r="G84" s="4">
        <v>21553.63</v>
      </c>
      <c r="H84" s="4">
        <v>0</v>
      </c>
      <c r="I84" s="4">
        <v>21752.63</v>
      </c>
      <c r="K84" s="4">
        <v>0</v>
      </c>
      <c r="L84" s="4">
        <v>0</v>
      </c>
      <c r="M84" s="4">
        <v>0</v>
      </c>
      <c r="O84" s="4">
        <v>21752.63</v>
      </c>
      <c r="Q84" s="53">
        <v>0</v>
      </c>
      <c r="R84" s="53">
        <v>0</v>
      </c>
      <c r="T84" s="53"/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33045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53">
        <v>33045</v>
      </c>
      <c r="CK84" s="4">
        <v>0</v>
      </c>
      <c r="CL84" s="4">
        <v>199</v>
      </c>
      <c r="CM84" s="4">
        <v>28010.33</v>
      </c>
      <c r="CN84" s="4">
        <v>0</v>
      </c>
      <c r="CO84" s="4">
        <v>28209.33</v>
      </c>
      <c r="CQ84" s="4">
        <v>0</v>
      </c>
      <c r="CR84" s="4">
        <v>0</v>
      </c>
      <c r="CS84" s="4">
        <v>0</v>
      </c>
      <c r="CU84" s="4">
        <v>28209.33</v>
      </c>
      <c r="CV84" s="4">
        <f t="shared" si="15"/>
        <v>4835.6699999999983</v>
      </c>
      <c r="CW84" s="37">
        <f t="shared" si="16"/>
        <v>0.85366409441670454</v>
      </c>
      <c r="CX84" s="37"/>
    </row>
    <row r="85" spans="1:102" s="4" customFormat="1" outlineLevel="1" x14ac:dyDescent="0.2">
      <c r="A85" s="4" t="s">
        <v>92</v>
      </c>
      <c r="B85" s="11" t="s">
        <v>262</v>
      </c>
      <c r="C85" s="4" t="s">
        <v>263</v>
      </c>
      <c r="D85" s="4">
        <v>0</v>
      </c>
      <c r="E85" s="4">
        <v>0</v>
      </c>
      <c r="F85" s="4">
        <v>0</v>
      </c>
      <c r="G85" s="4">
        <v>57669.03</v>
      </c>
      <c r="H85" s="4">
        <v>0</v>
      </c>
      <c r="I85" s="4">
        <v>57669.03</v>
      </c>
      <c r="K85" s="4">
        <v>0</v>
      </c>
      <c r="L85" s="4">
        <v>0</v>
      </c>
      <c r="M85" s="4">
        <v>0</v>
      </c>
      <c r="O85" s="4">
        <v>57669.03</v>
      </c>
      <c r="Q85" s="53">
        <v>0</v>
      </c>
      <c r="R85" s="53">
        <v>0</v>
      </c>
      <c r="T85" s="53"/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78319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53">
        <v>78319</v>
      </c>
      <c r="CK85" s="4">
        <v>0</v>
      </c>
      <c r="CL85" s="4">
        <v>0</v>
      </c>
      <c r="CM85" s="4">
        <v>12962.15</v>
      </c>
      <c r="CN85" s="4">
        <v>0</v>
      </c>
      <c r="CO85" s="4">
        <v>12962.15</v>
      </c>
      <c r="CQ85" s="4">
        <v>0</v>
      </c>
      <c r="CR85" s="4">
        <v>0</v>
      </c>
      <c r="CS85" s="4">
        <v>0</v>
      </c>
      <c r="CU85" s="4">
        <v>12962.15</v>
      </c>
      <c r="CV85" s="4">
        <f t="shared" si="15"/>
        <v>65356.85</v>
      </c>
      <c r="CW85" s="37">
        <f t="shared" si="16"/>
        <v>0.16550453912843627</v>
      </c>
      <c r="CX85" s="37"/>
    </row>
    <row r="86" spans="1:102" s="4" customFormat="1" outlineLevel="1" x14ac:dyDescent="0.2">
      <c r="A86" s="4" t="s">
        <v>264</v>
      </c>
      <c r="B86" s="11" t="s">
        <v>265</v>
      </c>
      <c r="C86" s="4" t="s">
        <v>266</v>
      </c>
      <c r="D86" s="4">
        <v>0</v>
      </c>
      <c r="E86" s="4">
        <v>0</v>
      </c>
      <c r="F86" s="4">
        <v>0</v>
      </c>
      <c r="G86" s="4">
        <v>4717.5</v>
      </c>
      <c r="H86" s="4">
        <v>0</v>
      </c>
      <c r="I86" s="4">
        <v>4717.5</v>
      </c>
      <c r="K86" s="4">
        <v>0</v>
      </c>
      <c r="L86" s="4">
        <v>0</v>
      </c>
      <c r="M86" s="4">
        <v>0</v>
      </c>
      <c r="O86" s="4">
        <v>4717.5</v>
      </c>
      <c r="Q86" s="53">
        <v>0</v>
      </c>
      <c r="R86" s="53">
        <v>0</v>
      </c>
      <c r="T86" s="53"/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53">
        <v>0</v>
      </c>
      <c r="CK86" s="4">
        <v>0</v>
      </c>
      <c r="CL86" s="4">
        <v>0</v>
      </c>
      <c r="CM86" s="4">
        <v>0</v>
      </c>
      <c r="CN86" s="4">
        <v>0</v>
      </c>
      <c r="CO86" s="4">
        <v>0</v>
      </c>
      <c r="CQ86" s="4">
        <v>0</v>
      </c>
      <c r="CR86" s="4">
        <v>0</v>
      </c>
      <c r="CS86" s="4">
        <v>0</v>
      </c>
      <c r="CU86" s="4">
        <v>0</v>
      </c>
      <c r="CV86" s="4">
        <f t="shared" si="15"/>
        <v>0</v>
      </c>
      <c r="CW86" s="37" t="str">
        <f t="shared" si="16"/>
        <v>n/a</v>
      </c>
      <c r="CX86" s="37"/>
    </row>
    <row r="87" spans="1:102" s="4" customFormat="1" outlineLevel="1" x14ac:dyDescent="0.2">
      <c r="A87" s="4" t="s">
        <v>93</v>
      </c>
      <c r="B87" s="11" t="s">
        <v>267</v>
      </c>
      <c r="C87" s="4" t="s">
        <v>268</v>
      </c>
      <c r="D87" s="4">
        <v>0</v>
      </c>
      <c r="E87" s="4">
        <v>0</v>
      </c>
      <c r="F87" s="4">
        <v>0</v>
      </c>
      <c r="G87" s="4">
        <v>390</v>
      </c>
      <c r="H87" s="4">
        <v>0</v>
      </c>
      <c r="I87" s="4">
        <v>390</v>
      </c>
      <c r="K87" s="4">
        <v>0</v>
      </c>
      <c r="L87" s="4">
        <v>0</v>
      </c>
      <c r="M87" s="4">
        <v>0</v>
      </c>
      <c r="O87" s="4">
        <v>390</v>
      </c>
      <c r="Q87" s="53">
        <v>0</v>
      </c>
      <c r="R87" s="53">
        <v>0</v>
      </c>
      <c r="T87" s="53"/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1020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53">
        <v>1020</v>
      </c>
      <c r="CK87" s="4">
        <v>0</v>
      </c>
      <c r="CL87" s="4">
        <v>0</v>
      </c>
      <c r="CM87" s="4">
        <v>414</v>
      </c>
      <c r="CN87" s="4">
        <v>0</v>
      </c>
      <c r="CO87" s="4">
        <v>414</v>
      </c>
      <c r="CQ87" s="4">
        <v>0</v>
      </c>
      <c r="CR87" s="4">
        <v>0</v>
      </c>
      <c r="CS87" s="4">
        <v>0</v>
      </c>
      <c r="CU87" s="4">
        <v>414</v>
      </c>
      <c r="CV87" s="4">
        <f t="shared" si="15"/>
        <v>606</v>
      </c>
      <c r="CW87" s="37">
        <f t="shared" si="16"/>
        <v>0.40588235294117647</v>
      </c>
      <c r="CX87" s="37"/>
    </row>
    <row r="88" spans="1:102" s="4" customFormat="1" outlineLevel="1" x14ac:dyDescent="0.2">
      <c r="A88" s="4" t="s">
        <v>94</v>
      </c>
      <c r="B88" s="11" t="s">
        <v>269</v>
      </c>
      <c r="C88" s="4" t="s">
        <v>270</v>
      </c>
      <c r="D88" s="4">
        <v>0</v>
      </c>
      <c r="E88" s="4">
        <v>0</v>
      </c>
      <c r="F88" s="4">
        <v>0</v>
      </c>
      <c r="G88" s="4">
        <v>15546.5</v>
      </c>
      <c r="H88" s="4">
        <v>0</v>
      </c>
      <c r="I88" s="4">
        <v>15546.5</v>
      </c>
      <c r="K88" s="4">
        <v>0</v>
      </c>
      <c r="L88" s="4">
        <v>0</v>
      </c>
      <c r="M88" s="4">
        <v>0</v>
      </c>
      <c r="O88" s="4">
        <v>15546.5</v>
      </c>
      <c r="Q88" s="53">
        <v>0</v>
      </c>
      <c r="R88" s="53">
        <v>0</v>
      </c>
      <c r="T88" s="53"/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21420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53">
        <v>21420</v>
      </c>
      <c r="CK88" s="4">
        <v>0</v>
      </c>
      <c r="CL88" s="4">
        <v>0</v>
      </c>
      <c r="CM88" s="4">
        <v>12274.630000000001</v>
      </c>
      <c r="CN88" s="4">
        <v>0</v>
      </c>
      <c r="CO88" s="4">
        <v>12274.630000000001</v>
      </c>
      <c r="CQ88" s="4">
        <v>0</v>
      </c>
      <c r="CR88" s="4">
        <v>0</v>
      </c>
      <c r="CS88" s="4">
        <v>0</v>
      </c>
      <c r="CU88" s="4">
        <v>12274.630000000001</v>
      </c>
      <c r="CV88" s="4">
        <f t="shared" si="15"/>
        <v>9145.369999999999</v>
      </c>
      <c r="CW88" s="37">
        <f t="shared" si="16"/>
        <v>0.57304528478057892</v>
      </c>
      <c r="CX88" s="37"/>
    </row>
    <row r="89" spans="1:102" s="4" customFormat="1" outlineLevel="1" x14ac:dyDescent="0.2">
      <c r="A89" s="4" t="s">
        <v>95</v>
      </c>
      <c r="B89" s="11" t="s">
        <v>271</v>
      </c>
      <c r="C89" s="4" t="s">
        <v>272</v>
      </c>
      <c r="D89" s="4">
        <v>0</v>
      </c>
      <c r="E89" s="4">
        <v>0</v>
      </c>
      <c r="F89" s="4">
        <v>0</v>
      </c>
      <c r="G89" s="4">
        <v>47167.72</v>
      </c>
      <c r="H89" s="4">
        <v>0</v>
      </c>
      <c r="I89" s="4">
        <v>47167.72</v>
      </c>
      <c r="K89" s="4">
        <v>0</v>
      </c>
      <c r="L89" s="4">
        <v>0</v>
      </c>
      <c r="M89" s="4">
        <v>0</v>
      </c>
      <c r="O89" s="4">
        <v>47167.72</v>
      </c>
      <c r="Q89" s="53">
        <v>0</v>
      </c>
      <c r="R89" s="53">
        <v>0</v>
      </c>
      <c r="T89" s="53"/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50778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53">
        <v>50778</v>
      </c>
      <c r="CK89" s="4">
        <v>0</v>
      </c>
      <c r="CL89" s="4">
        <v>0</v>
      </c>
      <c r="CM89" s="4">
        <v>38313.33</v>
      </c>
      <c r="CN89" s="4">
        <v>0</v>
      </c>
      <c r="CO89" s="4">
        <v>38313.33</v>
      </c>
      <c r="CQ89" s="4">
        <v>0</v>
      </c>
      <c r="CR89" s="4">
        <v>0</v>
      </c>
      <c r="CS89" s="4">
        <v>0</v>
      </c>
      <c r="CU89" s="4">
        <v>38313.33</v>
      </c>
      <c r="CV89" s="4">
        <f t="shared" si="15"/>
        <v>12464.669999999998</v>
      </c>
      <c r="CW89" s="37">
        <f t="shared" si="16"/>
        <v>0.7545261727519792</v>
      </c>
      <c r="CX89" s="37"/>
    </row>
    <row r="90" spans="1:102" s="4" customFormat="1" outlineLevel="1" x14ac:dyDescent="0.2">
      <c r="A90" s="4" t="s">
        <v>96</v>
      </c>
      <c r="B90" s="11" t="s">
        <v>273</v>
      </c>
      <c r="C90" s="4" t="s">
        <v>274</v>
      </c>
      <c r="D90" s="4">
        <v>0</v>
      </c>
      <c r="E90" s="4">
        <v>0</v>
      </c>
      <c r="F90" s="4">
        <v>0</v>
      </c>
      <c r="G90" s="4">
        <v>10885.37</v>
      </c>
      <c r="H90" s="4">
        <v>0</v>
      </c>
      <c r="I90" s="4">
        <v>10885.37</v>
      </c>
      <c r="K90" s="4">
        <v>0</v>
      </c>
      <c r="L90" s="4">
        <v>0</v>
      </c>
      <c r="M90" s="4">
        <v>0</v>
      </c>
      <c r="O90" s="4">
        <v>10885.37</v>
      </c>
      <c r="Q90" s="53">
        <v>0</v>
      </c>
      <c r="R90" s="53">
        <v>0</v>
      </c>
      <c r="T90" s="53"/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14097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53">
        <v>14097</v>
      </c>
      <c r="CK90" s="4">
        <v>0</v>
      </c>
      <c r="CL90" s="4">
        <v>0</v>
      </c>
      <c r="CM90" s="4">
        <v>9470.27</v>
      </c>
      <c r="CN90" s="4">
        <v>0</v>
      </c>
      <c r="CO90" s="4">
        <v>9470.27</v>
      </c>
      <c r="CQ90" s="4">
        <v>0</v>
      </c>
      <c r="CR90" s="4">
        <v>0</v>
      </c>
      <c r="CS90" s="4">
        <v>0</v>
      </c>
      <c r="CU90" s="4">
        <v>9470.27</v>
      </c>
      <c r="CV90" s="4">
        <f t="shared" si="15"/>
        <v>4626.7299999999996</v>
      </c>
      <c r="CW90" s="37">
        <f t="shared" si="16"/>
        <v>0.6717932893523445</v>
      </c>
      <c r="CX90" s="37"/>
    </row>
    <row r="91" spans="1:102" s="4" customFormat="1" outlineLevel="1" x14ac:dyDescent="0.2">
      <c r="A91" s="4" t="s">
        <v>97</v>
      </c>
      <c r="B91" s="11" t="s">
        <v>275</v>
      </c>
      <c r="C91" s="4" t="s">
        <v>276</v>
      </c>
      <c r="D91" s="4">
        <v>0</v>
      </c>
      <c r="E91" s="4">
        <v>0</v>
      </c>
      <c r="F91" s="4">
        <v>0</v>
      </c>
      <c r="G91" s="4">
        <v>18325.420000000002</v>
      </c>
      <c r="H91" s="4">
        <v>0</v>
      </c>
      <c r="I91" s="4">
        <v>18325.420000000002</v>
      </c>
      <c r="K91" s="4">
        <v>0</v>
      </c>
      <c r="L91" s="4">
        <v>0</v>
      </c>
      <c r="M91" s="4">
        <v>0</v>
      </c>
      <c r="O91" s="4">
        <v>18325.420000000002</v>
      </c>
      <c r="Q91" s="53">
        <v>0</v>
      </c>
      <c r="R91" s="53">
        <v>0</v>
      </c>
      <c r="T91" s="53"/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17111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53">
        <v>17111</v>
      </c>
      <c r="CK91" s="4">
        <v>0</v>
      </c>
      <c r="CL91" s="4">
        <v>0</v>
      </c>
      <c r="CM91" s="4">
        <v>10852.800000000001</v>
      </c>
      <c r="CN91" s="4">
        <v>0</v>
      </c>
      <c r="CO91" s="4">
        <v>10852.800000000001</v>
      </c>
      <c r="CQ91" s="4">
        <v>0</v>
      </c>
      <c r="CR91" s="4">
        <v>0</v>
      </c>
      <c r="CS91" s="4">
        <v>0</v>
      </c>
      <c r="CU91" s="4">
        <v>10852.800000000001</v>
      </c>
      <c r="CV91" s="4">
        <f t="shared" si="15"/>
        <v>6258.1999999999989</v>
      </c>
      <c r="CW91" s="37">
        <f t="shared" si="16"/>
        <v>0.63425866401729891</v>
      </c>
      <c r="CX91" s="37"/>
    </row>
    <row r="92" spans="1:102" s="4" customFormat="1" outlineLevel="1" x14ac:dyDescent="0.2">
      <c r="A92" s="4" t="s">
        <v>98</v>
      </c>
      <c r="B92" s="11" t="s">
        <v>277</v>
      </c>
      <c r="C92" s="4" t="s">
        <v>278</v>
      </c>
      <c r="D92" s="4">
        <v>0</v>
      </c>
      <c r="E92" s="4">
        <v>0</v>
      </c>
      <c r="F92" s="4">
        <v>0</v>
      </c>
      <c r="G92" s="4">
        <v>306.78000000000003</v>
      </c>
      <c r="H92" s="4">
        <v>0</v>
      </c>
      <c r="I92" s="4">
        <v>306.78000000000003</v>
      </c>
      <c r="K92" s="4">
        <v>0</v>
      </c>
      <c r="L92" s="4">
        <v>0</v>
      </c>
      <c r="M92" s="4">
        <v>0</v>
      </c>
      <c r="O92" s="4">
        <v>306.78000000000003</v>
      </c>
      <c r="Q92" s="53">
        <v>0</v>
      </c>
      <c r="R92" s="53">
        <v>0</v>
      </c>
      <c r="T92" s="53"/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520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53">
        <v>520</v>
      </c>
      <c r="CK92" s="4">
        <v>0</v>
      </c>
      <c r="CL92" s="4">
        <v>0</v>
      </c>
      <c r="CM92" s="4">
        <v>404.78000000000003</v>
      </c>
      <c r="CN92" s="4">
        <v>0</v>
      </c>
      <c r="CO92" s="4">
        <v>404.78000000000003</v>
      </c>
      <c r="CQ92" s="4">
        <v>0</v>
      </c>
      <c r="CR92" s="4">
        <v>0</v>
      </c>
      <c r="CS92" s="4">
        <v>0</v>
      </c>
      <c r="CU92" s="4">
        <v>404.78000000000003</v>
      </c>
      <c r="CV92" s="4">
        <f t="shared" si="15"/>
        <v>115.21999999999997</v>
      </c>
      <c r="CW92" s="37">
        <f t="shared" si="16"/>
        <v>0.778423076923077</v>
      </c>
      <c r="CX92" s="37"/>
    </row>
    <row r="93" spans="1:102" s="4" customFormat="1" outlineLevel="1" x14ac:dyDescent="0.2">
      <c r="A93" s="4" t="s">
        <v>99</v>
      </c>
      <c r="B93" s="11" t="s">
        <v>279</v>
      </c>
      <c r="C93" s="4" t="s">
        <v>280</v>
      </c>
      <c r="D93" s="4">
        <v>2977.5</v>
      </c>
      <c r="E93" s="4">
        <v>184</v>
      </c>
      <c r="F93" s="4">
        <v>0</v>
      </c>
      <c r="G93" s="4">
        <v>48327.200000000004</v>
      </c>
      <c r="H93" s="4">
        <v>0</v>
      </c>
      <c r="I93" s="4">
        <v>51488.700000000004</v>
      </c>
      <c r="K93" s="4">
        <v>80279.540000000008</v>
      </c>
      <c r="L93" s="4">
        <v>0</v>
      </c>
      <c r="M93" s="4">
        <v>80279.540000000008</v>
      </c>
      <c r="O93" s="4">
        <v>131768.24</v>
      </c>
      <c r="Q93" s="53">
        <v>0</v>
      </c>
      <c r="R93" s="53">
        <v>0</v>
      </c>
      <c r="T93" s="53"/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36096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53">
        <v>36096</v>
      </c>
      <c r="CK93" s="4">
        <v>1588.5</v>
      </c>
      <c r="CL93" s="4">
        <v>0</v>
      </c>
      <c r="CM93" s="4">
        <v>20618.939999999999</v>
      </c>
      <c r="CN93" s="4">
        <v>0</v>
      </c>
      <c r="CO93" s="4">
        <v>22207.439999999999</v>
      </c>
      <c r="CQ93" s="4">
        <v>0</v>
      </c>
      <c r="CR93" s="4">
        <v>0</v>
      </c>
      <c r="CS93" s="4">
        <v>0</v>
      </c>
      <c r="CU93" s="4">
        <v>22207.439999999999</v>
      </c>
      <c r="CV93" s="4">
        <f t="shared" si="15"/>
        <v>13888.560000000001</v>
      </c>
      <c r="CW93" s="37">
        <f t="shared" si="16"/>
        <v>0.61523271276595737</v>
      </c>
      <c r="CX93" s="37"/>
    </row>
    <row r="94" spans="1:102" s="4" customFormat="1" outlineLevel="1" x14ac:dyDescent="0.2">
      <c r="A94" s="4" t="s">
        <v>100</v>
      </c>
      <c r="B94" s="11" t="s">
        <v>281</v>
      </c>
      <c r="C94" s="4" t="s">
        <v>282</v>
      </c>
      <c r="D94" s="4">
        <v>0</v>
      </c>
      <c r="E94" s="4">
        <v>457.3</v>
      </c>
      <c r="F94" s="4">
        <v>0</v>
      </c>
      <c r="G94" s="4">
        <v>18958.189999999999</v>
      </c>
      <c r="H94" s="4">
        <v>0</v>
      </c>
      <c r="I94" s="4">
        <v>19415.489999999998</v>
      </c>
      <c r="K94" s="4">
        <v>0</v>
      </c>
      <c r="L94" s="4">
        <v>0</v>
      </c>
      <c r="M94" s="4">
        <v>0</v>
      </c>
      <c r="O94" s="4">
        <v>19415.490000000002</v>
      </c>
      <c r="Q94" s="53">
        <v>0</v>
      </c>
      <c r="R94" s="53">
        <v>0</v>
      </c>
      <c r="T94" s="53"/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28000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53">
        <v>28000</v>
      </c>
      <c r="CK94" s="4">
        <v>0</v>
      </c>
      <c r="CL94" s="4">
        <v>0</v>
      </c>
      <c r="CM94" s="4">
        <v>23312.71</v>
      </c>
      <c r="CN94" s="4">
        <v>0</v>
      </c>
      <c r="CO94" s="4">
        <v>23312.71</v>
      </c>
      <c r="CQ94" s="4">
        <v>0</v>
      </c>
      <c r="CR94" s="4">
        <v>0</v>
      </c>
      <c r="CS94" s="4">
        <v>0</v>
      </c>
      <c r="CU94" s="4">
        <v>23312.71</v>
      </c>
      <c r="CV94" s="4">
        <f t="shared" si="15"/>
        <v>4687.2900000000009</v>
      </c>
      <c r="CW94" s="37">
        <f t="shared" si="16"/>
        <v>0.83259678571428564</v>
      </c>
      <c r="CX94" s="37"/>
    </row>
    <row r="95" spans="1:102" s="4" customFormat="1" outlineLevel="1" x14ac:dyDescent="0.2">
      <c r="A95" s="4" t="s">
        <v>101</v>
      </c>
      <c r="B95" s="11" t="s">
        <v>283</v>
      </c>
      <c r="C95" s="4" t="s">
        <v>284</v>
      </c>
      <c r="D95" s="4">
        <v>0</v>
      </c>
      <c r="E95" s="4">
        <v>169.37</v>
      </c>
      <c r="F95" s="4">
        <v>0</v>
      </c>
      <c r="G95" s="4">
        <v>9106.6</v>
      </c>
      <c r="H95" s="4">
        <v>0</v>
      </c>
      <c r="I95" s="4">
        <v>9275.9700000000012</v>
      </c>
      <c r="K95" s="4">
        <v>0</v>
      </c>
      <c r="L95" s="4">
        <v>0</v>
      </c>
      <c r="M95" s="4">
        <v>0</v>
      </c>
      <c r="O95" s="4">
        <v>9275.9699999999993</v>
      </c>
      <c r="Q95" s="53">
        <v>0</v>
      </c>
      <c r="R95" s="53">
        <v>0</v>
      </c>
      <c r="T95" s="53"/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10200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53">
        <v>10200</v>
      </c>
      <c r="CK95" s="4">
        <v>0</v>
      </c>
      <c r="CL95" s="4">
        <v>91.18</v>
      </c>
      <c r="CM95" s="4">
        <v>4655.0200000000004</v>
      </c>
      <c r="CN95" s="4">
        <v>0</v>
      </c>
      <c r="CO95" s="4">
        <v>4746.2000000000007</v>
      </c>
      <c r="CQ95" s="4">
        <v>0</v>
      </c>
      <c r="CR95" s="4">
        <v>0</v>
      </c>
      <c r="CS95" s="4">
        <v>0</v>
      </c>
      <c r="CU95" s="4">
        <v>4746.2</v>
      </c>
      <c r="CV95" s="4">
        <f t="shared" si="15"/>
        <v>5453.8</v>
      </c>
      <c r="CW95" s="37">
        <f t="shared" si="16"/>
        <v>0.46531372549019606</v>
      </c>
      <c r="CX95" s="37"/>
    </row>
    <row r="96" spans="1:102" s="4" customFormat="1" outlineLevel="1" x14ac:dyDescent="0.2">
      <c r="A96" s="4" t="s">
        <v>102</v>
      </c>
      <c r="B96" s="11" t="s">
        <v>285</v>
      </c>
      <c r="C96" s="4" t="s">
        <v>286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K96" s="4">
        <v>0</v>
      </c>
      <c r="L96" s="4">
        <v>0</v>
      </c>
      <c r="M96" s="4">
        <v>0</v>
      </c>
      <c r="O96" s="4">
        <v>0</v>
      </c>
      <c r="Q96" s="53">
        <v>0</v>
      </c>
      <c r="R96" s="53">
        <v>0</v>
      </c>
      <c r="T96" s="53"/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510</v>
      </c>
      <c r="BM96" s="4">
        <v>0</v>
      </c>
      <c r="BN96" s="4">
        <v>0</v>
      </c>
      <c r="BO96" s="4">
        <v>0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0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53">
        <v>510</v>
      </c>
      <c r="CK96" s="4">
        <v>0</v>
      </c>
      <c r="CL96" s="4">
        <v>0</v>
      </c>
      <c r="CM96" s="4">
        <v>0</v>
      </c>
      <c r="CN96" s="4">
        <v>0</v>
      </c>
      <c r="CO96" s="4">
        <v>0</v>
      </c>
      <c r="CQ96" s="4">
        <v>0</v>
      </c>
      <c r="CR96" s="4">
        <v>0</v>
      </c>
      <c r="CS96" s="4">
        <v>0</v>
      </c>
      <c r="CU96" s="4">
        <v>0</v>
      </c>
      <c r="CV96" s="4">
        <f t="shared" si="15"/>
        <v>510</v>
      </c>
      <c r="CW96" s="37">
        <f t="shared" si="16"/>
        <v>0</v>
      </c>
      <c r="CX96" s="37"/>
    </row>
    <row r="97" spans="1:102" s="4" customFormat="1" outlineLevel="1" x14ac:dyDescent="0.2">
      <c r="A97" s="4" t="s">
        <v>103</v>
      </c>
      <c r="B97" s="11" t="s">
        <v>287</v>
      </c>
      <c r="C97" s="4" t="s">
        <v>357</v>
      </c>
      <c r="D97" s="4">
        <v>0</v>
      </c>
      <c r="E97" s="4">
        <v>0</v>
      </c>
      <c r="F97" s="4">
        <v>0</v>
      </c>
      <c r="G97" s="4">
        <v>264718.40000000002</v>
      </c>
      <c r="H97" s="4">
        <v>0</v>
      </c>
      <c r="I97" s="4">
        <v>264718.40000000002</v>
      </c>
      <c r="K97" s="4">
        <v>0</v>
      </c>
      <c r="L97" s="4">
        <v>145000</v>
      </c>
      <c r="M97" s="4">
        <v>145000</v>
      </c>
      <c r="O97" s="4">
        <v>145000</v>
      </c>
      <c r="Q97" s="53">
        <v>0</v>
      </c>
      <c r="R97" s="53">
        <v>0</v>
      </c>
      <c r="T97" s="53"/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402736</v>
      </c>
      <c r="BN97" s="4">
        <v>0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53">
        <v>150000</v>
      </c>
      <c r="CK97" s="4">
        <v>0</v>
      </c>
      <c r="CL97" s="4">
        <v>0</v>
      </c>
      <c r="CM97" s="4">
        <v>0</v>
      </c>
      <c r="CN97" s="4">
        <v>0</v>
      </c>
      <c r="CO97" s="4">
        <v>0</v>
      </c>
      <c r="CQ97" s="4">
        <v>0</v>
      </c>
      <c r="CR97" s="4">
        <v>0</v>
      </c>
      <c r="CS97" s="4">
        <v>0</v>
      </c>
      <c r="CU97" s="4">
        <v>0</v>
      </c>
      <c r="CV97" s="4">
        <f t="shared" si="15"/>
        <v>150000</v>
      </c>
      <c r="CW97" s="37">
        <f t="shared" si="16"/>
        <v>0</v>
      </c>
      <c r="CX97" s="37"/>
    </row>
    <row r="98" spans="1:102" s="4" customFormat="1" outlineLevel="1" x14ac:dyDescent="0.2">
      <c r="B98" s="11" t="s">
        <v>287</v>
      </c>
      <c r="C98" s="4" t="s">
        <v>358</v>
      </c>
      <c r="O98" s="4">
        <v>264718.40000000002</v>
      </c>
      <c r="Q98" s="53"/>
      <c r="R98" s="53"/>
      <c r="T98" s="53"/>
      <c r="CI98" s="53">
        <v>252736</v>
      </c>
      <c r="CK98" s="4">
        <v>0</v>
      </c>
      <c r="CL98" s="4">
        <v>0</v>
      </c>
      <c r="CM98" s="4">
        <v>55672.77</v>
      </c>
      <c r="CN98" s="4">
        <v>0</v>
      </c>
      <c r="CO98" s="4">
        <v>55672.77</v>
      </c>
      <c r="CQ98" s="4">
        <v>0</v>
      </c>
      <c r="CR98" s="4">
        <v>0</v>
      </c>
      <c r="CS98" s="4">
        <v>0</v>
      </c>
      <c r="CT98" s="4">
        <v>0</v>
      </c>
      <c r="CU98" s="4">
        <v>55672.77</v>
      </c>
      <c r="CV98" s="4">
        <f t="shared" si="15"/>
        <v>197063.23</v>
      </c>
      <c r="CW98" s="37">
        <f t="shared" si="16"/>
        <v>0.2202803320460876</v>
      </c>
      <c r="CX98" s="37"/>
    </row>
    <row r="99" spans="1:102" s="4" customFormat="1" outlineLevel="1" x14ac:dyDescent="0.2">
      <c r="A99" s="4" t="s">
        <v>104</v>
      </c>
      <c r="B99" s="11" t="s">
        <v>289</v>
      </c>
      <c r="C99" s="4" t="s">
        <v>359</v>
      </c>
      <c r="D99" s="4">
        <v>0</v>
      </c>
      <c r="E99" s="4">
        <v>0</v>
      </c>
      <c r="F99" s="4">
        <v>0</v>
      </c>
      <c r="G99" s="4">
        <v>33851.49</v>
      </c>
      <c r="H99" s="4">
        <v>0</v>
      </c>
      <c r="I99" s="4">
        <v>33851.49</v>
      </c>
      <c r="K99" s="4">
        <v>0</v>
      </c>
      <c r="L99" s="4">
        <v>318901</v>
      </c>
      <c r="M99" s="4">
        <v>318901</v>
      </c>
      <c r="O99" s="4">
        <v>318901</v>
      </c>
      <c r="Q99" s="53">
        <v>0</v>
      </c>
      <c r="R99" s="53">
        <v>0</v>
      </c>
      <c r="T99" s="53"/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371514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0</v>
      </c>
      <c r="CI99" s="53">
        <v>314740</v>
      </c>
      <c r="CK99" s="4">
        <v>0</v>
      </c>
      <c r="CL99" s="4">
        <v>0</v>
      </c>
      <c r="CM99" s="4">
        <v>0</v>
      </c>
      <c r="CN99" s="4">
        <v>0</v>
      </c>
      <c r="CO99" s="4">
        <v>0</v>
      </c>
      <c r="CQ99" s="4">
        <v>0</v>
      </c>
      <c r="CR99" s="4">
        <v>157370</v>
      </c>
      <c r="CS99" s="4">
        <v>157370</v>
      </c>
      <c r="CU99" s="4">
        <v>157370</v>
      </c>
      <c r="CV99" s="4">
        <f t="shared" si="15"/>
        <v>157370</v>
      </c>
      <c r="CW99" s="37">
        <f t="shared" si="16"/>
        <v>0.5</v>
      </c>
      <c r="CX99" s="37"/>
    </row>
    <row r="100" spans="1:102" s="4" customFormat="1" outlineLevel="1" x14ac:dyDescent="0.2">
      <c r="B100" s="11" t="s">
        <v>289</v>
      </c>
      <c r="C100" s="4" t="s">
        <v>360</v>
      </c>
      <c r="O100" s="4">
        <v>33851.49</v>
      </c>
      <c r="Q100" s="53"/>
      <c r="R100" s="53"/>
      <c r="T100" s="53"/>
      <c r="CI100" s="53">
        <v>56774</v>
      </c>
      <c r="CK100" s="4">
        <v>0</v>
      </c>
      <c r="CL100" s="4">
        <v>0</v>
      </c>
      <c r="CM100" s="4">
        <v>42959.31</v>
      </c>
      <c r="CN100" s="4">
        <v>0</v>
      </c>
      <c r="CO100" s="4">
        <v>42959.31</v>
      </c>
      <c r="CQ100" s="4">
        <v>0</v>
      </c>
      <c r="CR100" s="4">
        <v>0</v>
      </c>
      <c r="CS100" s="4">
        <v>0</v>
      </c>
      <c r="CU100" s="4">
        <v>42959.31</v>
      </c>
      <c r="CV100" s="4">
        <f t="shared" si="15"/>
        <v>13814.690000000002</v>
      </c>
      <c r="CW100" s="37">
        <f t="shared" si="16"/>
        <v>0.7566722443371966</v>
      </c>
      <c r="CX100" s="37"/>
    </row>
    <row r="101" spans="1:102" s="4" customFormat="1" outlineLevel="1" x14ac:dyDescent="0.2">
      <c r="A101" s="4" t="s">
        <v>124</v>
      </c>
      <c r="B101" s="11" t="s">
        <v>291</v>
      </c>
      <c r="C101" s="4" t="s">
        <v>361</v>
      </c>
      <c r="D101" s="4">
        <v>0</v>
      </c>
      <c r="E101" s="4">
        <v>0</v>
      </c>
      <c r="F101" s="4">
        <v>0</v>
      </c>
      <c r="G101" s="4">
        <v>628510.26</v>
      </c>
      <c r="H101" s="4">
        <v>0</v>
      </c>
      <c r="I101" s="4">
        <v>628510.26</v>
      </c>
      <c r="K101" s="4">
        <v>0</v>
      </c>
      <c r="L101" s="4">
        <v>0</v>
      </c>
      <c r="M101" s="4">
        <v>0</v>
      </c>
      <c r="O101" s="4">
        <v>628510.26</v>
      </c>
      <c r="Q101" s="53">
        <v>0</v>
      </c>
      <c r="R101" s="53">
        <v>0</v>
      </c>
      <c r="T101" s="53"/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4">
        <v>718618</v>
      </c>
      <c r="CI101" s="53">
        <v>718050.5</v>
      </c>
      <c r="CK101" s="4">
        <v>0</v>
      </c>
      <c r="CL101" s="4">
        <v>0</v>
      </c>
      <c r="CM101" s="4">
        <v>538562.86</v>
      </c>
      <c r="CN101" s="4">
        <v>0</v>
      </c>
      <c r="CO101" s="4">
        <v>538562.86</v>
      </c>
      <c r="CQ101" s="4">
        <v>0</v>
      </c>
      <c r="CR101" s="4">
        <v>0</v>
      </c>
      <c r="CS101" s="4">
        <v>0</v>
      </c>
      <c r="CU101" s="4">
        <v>538562.86</v>
      </c>
      <c r="CV101" s="4">
        <f t="shared" si="15"/>
        <v>179487.64</v>
      </c>
      <c r="CW101" s="37">
        <f t="shared" si="16"/>
        <v>0.75003479560281616</v>
      </c>
      <c r="CX101" s="37"/>
    </row>
    <row r="102" spans="1:102" s="4" customFormat="1" x14ac:dyDescent="0.2">
      <c r="A102" s="5" t="s">
        <v>20</v>
      </c>
      <c r="B102" s="11"/>
      <c r="C102" s="2" t="s">
        <v>13</v>
      </c>
      <c r="D102" s="5">
        <v>50767.54</v>
      </c>
      <c r="E102" s="5">
        <v>1928.83</v>
      </c>
      <c r="F102" s="5">
        <v>689.37</v>
      </c>
      <c r="G102" s="5">
        <v>1313869.55</v>
      </c>
      <c r="H102" s="5">
        <v>0</v>
      </c>
      <c r="I102" s="5">
        <v>1367255.29</v>
      </c>
      <c r="J102" s="7"/>
      <c r="K102" s="5">
        <v>80279.540000000008</v>
      </c>
      <c r="L102" s="5">
        <v>463901</v>
      </c>
      <c r="M102" s="5">
        <v>544180.54</v>
      </c>
      <c r="N102" s="7"/>
      <c r="O102" s="5">
        <v>1911435.83</v>
      </c>
      <c r="P102" s="5"/>
      <c r="Q102" s="5">
        <v>0</v>
      </c>
      <c r="R102" s="5">
        <v>0</v>
      </c>
      <c r="S102" s="5"/>
      <c r="T102" s="7"/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1428</v>
      </c>
      <c r="AQ102" s="5">
        <v>20750</v>
      </c>
      <c r="AR102" s="5">
        <v>1025</v>
      </c>
      <c r="AS102" s="5">
        <v>7311</v>
      </c>
      <c r="AT102" s="5">
        <v>10250</v>
      </c>
      <c r="AU102" s="5">
        <v>48250</v>
      </c>
      <c r="AV102" s="5">
        <v>5221</v>
      </c>
      <c r="AW102" s="5">
        <v>1224</v>
      </c>
      <c r="AX102" s="5">
        <v>132617</v>
      </c>
      <c r="AY102" s="5">
        <v>1619</v>
      </c>
      <c r="AZ102" s="5">
        <v>9956</v>
      </c>
      <c r="BA102" s="5">
        <v>33045</v>
      </c>
      <c r="BB102" s="5">
        <v>78319</v>
      </c>
      <c r="BC102" s="5">
        <v>1020</v>
      </c>
      <c r="BD102" s="5">
        <v>21420</v>
      </c>
      <c r="BE102" s="5">
        <v>50778</v>
      </c>
      <c r="BF102" s="5">
        <v>14097</v>
      </c>
      <c r="BG102" s="5">
        <v>17111</v>
      </c>
      <c r="BH102" s="5">
        <v>520</v>
      </c>
      <c r="BI102" s="5">
        <v>36096</v>
      </c>
      <c r="BJ102" s="5">
        <v>28000</v>
      </c>
      <c r="BK102" s="5">
        <v>10200</v>
      </c>
      <c r="BL102" s="5">
        <v>510</v>
      </c>
      <c r="BM102" s="5">
        <v>402736</v>
      </c>
      <c r="BN102" s="5">
        <v>371514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718618</v>
      </c>
      <c r="CI102" s="5">
        <f>SUM(CI72:CI101)</f>
        <v>2006502.5</v>
      </c>
      <c r="CJ102" s="7"/>
      <c r="CK102" s="5">
        <v>42602.93</v>
      </c>
      <c r="CL102" s="5">
        <v>487.18</v>
      </c>
      <c r="CM102" s="5">
        <v>877655.32</v>
      </c>
      <c r="CN102" s="5">
        <v>0</v>
      </c>
      <c r="CO102" s="5">
        <v>920745.43</v>
      </c>
      <c r="CP102" s="2"/>
      <c r="CQ102" s="5">
        <v>0</v>
      </c>
      <c r="CR102" s="5">
        <v>157370</v>
      </c>
      <c r="CS102" s="5">
        <v>157370</v>
      </c>
      <c r="CU102" s="5">
        <v>1078115.4300000002</v>
      </c>
      <c r="CV102" s="5">
        <f>CI102-CU102</f>
        <v>928387.06999999983</v>
      </c>
      <c r="CW102" s="39">
        <f>IF(CI102=0,"n/a",CU102/(CI102))</f>
        <v>0.53731078331574478</v>
      </c>
      <c r="CX102" s="36"/>
    </row>
    <row r="103" spans="1:102" s="4" customFormat="1" x14ac:dyDescent="0.2">
      <c r="B103" s="11"/>
      <c r="I103" s="7"/>
      <c r="J103" s="7"/>
      <c r="M103" s="7"/>
      <c r="N103" s="7"/>
      <c r="O103" s="7"/>
      <c r="P103" s="7"/>
      <c r="Q103" s="7"/>
      <c r="R103" s="7"/>
      <c r="S103" s="7"/>
      <c r="T103" s="7"/>
      <c r="CI103" s="7"/>
      <c r="CJ103" s="7"/>
      <c r="CO103" s="7"/>
      <c r="CS103" s="7"/>
      <c r="CW103" s="37"/>
      <c r="CX103" s="37"/>
    </row>
    <row r="104" spans="1:102" s="4" customFormat="1" outlineLevel="1" x14ac:dyDescent="0.2">
      <c r="A104" s="4" t="s">
        <v>105</v>
      </c>
      <c r="B104" s="11" t="s">
        <v>292</v>
      </c>
      <c r="C104" s="4" t="s">
        <v>293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K104" s="4">
        <v>0</v>
      </c>
      <c r="L104" s="4">
        <v>0</v>
      </c>
      <c r="M104" s="4">
        <v>0</v>
      </c>
      <c r="O104" s="4">
        <v>0</v>
      </c>
      <c r="Q104" s="53">
        <v>0</v>
      </c>
      <c r="R104" s="53">
        <v>0</v>
      </c>
      <c r="T104" s="53"/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1530</v>
      </c>
      <c r="BP104" s="4">
        <v>0</v>
      </c>
      <c r="BQ104" s="4">
        <v>0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53">
        <v>1530</v>
      </c>
      <c r="CK104" s="4">
        <v>0</v>
      </c>
      <c r="CL104" s="4">
        <v>0</v>
      </c>
      <c r="CM104" s="4">
        <v>0</v>
      </c>
      <c r="CN104" s="4">
        <v>0</v>
      </c>
      <c r="CO104" s="4">
        <v>0</v>
      </c>
      <c r="CQ104" s="4">
        <v>0</v>
      </c>
      <c r="CR104" s="4">
        <v>0</v>
      </c>
      <c r="CS104" s="4">
        <v>0</v>
      </c>
      <c r="CU104" s="4">
        <v>0</v>
      </c>
      <c r="CV104" s="4">
        <f t="shared" ref="CV104:CV121" si="17">CI104-CU104</f>
        <v>1530</v>
      </c>
      <c r="CW104" s="37">
        <f t="shared" ref="CW104:CW121" si="18">IF(CI104=0,"n/a",CU104/(CI104))</f>
        <v>0</v>
      </c>
      <c r="CX104" s="37"/>
    </row>
    <row r="105" spans="1:102" s="4" customFormat="1" outlineLevel="1" x14ac:dyDescent="0.2">
      <c r="A105" s="4" t="s">
        <v>106</v>
      </c>
      <c r="B105" s="11" t="s">
        <v>294</v>
      </c>
      <c r="C105" s="4" t="s">
        <v>295</v>
      </c>
      <c r="D105" s="4">
        <v>3443.62</v>
      </c>
      <c r="E105" s="4">
        <v>0</v>
      </c>
      <c r="F105" s="4">
        <v>0</v>
      </c>
      <c r="G105" s="4">
        <v>7847.82</v>
      </c>
      <c r="H105" s="4">
        <v>0</v>
      </c>
      <c r="I105" s="4">
        <v>11291.439999999999</v>
      </c>
      <c r="K105" s="4">
        <v>0</v>
      </c>
      <c r="L105" s="4">
        <v>0</v>
      </c>
      <c r="M105" s="4">
        <v>0</v>
      </c>
      <c r="O105" s="4">
        <v>11291.44</v>
      </c>
      <c r="Q105" s="53">
        <v>0</v>
      </c>
      <c r="R105" s="53">
        <v>0</v>
      </c>
      <c r="T105" s="53"/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13770</v>
      </c>
      <c r="BQ105" s="4">
        <v>0</v>
      </c>
      <c r="BR105" s="4">
        <v>0</v>
      </c>
      <c r="BS105" s="4">
        <v>0</v>
      </c>
      <c r="BT105" s="4">
        <v>0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53">
        <v>13770</v>
      </c>
      <c r="CK105" s="4">
        <v>3245.03</v>
      </c>
      <c r="CL105" s="4">
        <v>115.45</v>
      </c>
      <c r="CM105" s="4">
        <v>4517.13</v>
      </c>
      <c r="CN105" s="4">
        <v>0</v>
      </c>
      <c r="CO105" s="4">
        <v>7877.6100000000006</v>
      </c>
      <c r="CQ105" s="4">
        <v>0</v>
      </c>
      <c r="CR105" s="4">
        <v>0</v>
      </c>
      <c r="CS105" s="4">
        <v>0</v>
      </c>
      <c r="CU105" s="4">
        <v>7877.6100000000006</v>
      </c>
      <c r="CV105" s="4">
        <f t="shared" si="17"/>
        <v>5892.3899999999994</v>
      </c>
      <c r="CW105" s="37">
        <f t="shared" si="18"/>
        <v>0.57208496732026148</v>
      </c>
      <c r="CX105" s="37"/>
    </row>
    <row r="106" spans="1:102" s="4" customFormat="1" outlineLevel="1" x14ac:dyDescent="0.2">
      <c r="A106" s="4" t="s">
        <v>107</v>
      </c>
      <c r="B106" s="11" t="s">
        <v>296</v>
      </c>
      <c r="C106" s="4" t="s">
        <v>297</v>
      </c>
      <c r="D106" s="4">
        <v>11414.16</v>
      </c>
      <c r="E106" s="4">
        <v>0</v>
      </c>
      <c r="F106" s="4">
        <v>0</v>
      </c>
      <c r="G106" s="4">
        <v>0</v>
      </c>
      <c r="H106" s="4">
        <v>0</v>
      </c>
      <c r="I106" s="4">
        <v>11414.16</v>
      </c>
      <c r="K106" s="4">
        <v>0</v>
      </c>
      <c r="L106" s="4">
        <v>0</v>
      </c>
      <c r="M106" s="4">
        <v>0</v>
      </c>
      <c r="O106" s="4">
        <v>11414.16</v>
      </c>
      <c r="Q106" s="53">
        <v>0</v>
      </c>
      <c r="R106" s="53">
        <v>0</v>
      </c>
      <c r="T106" s="53"/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18797</v>
      </c>
      <c r="BR106" s="4">
        <v>0</v>
      </c>
      <c r="BS106" s="4">
        <v>0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53">
        <v>18797</v>
      </c>
      <c r="CK106" s="4">
        <v>12284.87</v>
      </c>
      <c r="CL106" s="4">
        <v>0</v>
      </c>
      <c r="CM106" s="4">
        <v>0</v>
      </c>
      <c r="CN106" s="4">
        <v>0</v>
      </c>
      <c r="CO106" s="4">
        <v>12284.87</v>
      </c>
      <c r="CQ106" s="4">
        <v>0</v>
      </c>
      <c r="CR106" s="4">
        <v>0</v>
      </c>
      <c r="CS106" s="4">
        <v>0</v>
      </c>
      <c r="CU106" s="4">
        <v>12284.87</v>
      </c>
      <c r="CV106" s="4">
        <f t="shared" si="17"/>
        <v>6512.1299999999992</v>
      </c>
      <c r="CW106" s="37">
        <f t="shared" si="18"/>
        <v>0.65355482257807096</v>
      </c>
      <c r="CX106" s="37"/>
    </row>
    <row r="107" spans="1:102" s="4" customFormat="1" outlineLevel="1" x14ac:dyDescent="0.2">
      <c r="A107" s="4" t="s">
        <v>108</v>
      </c>
      <c r="B107" s="11" t="s">
        <v>298</v>
      </c>
      <c r="C107" s="4" t="s">
        <v>299</v>
      </c>
      <c r="D107" s="4">
        <v>0</v>
      </c>
      <c r="E107" s="4">
        <v>0</v>
      </c>
      <c r="F107" s="4">
        <v>0</v>
      </c>
      <c r="G107" s="4">
        <v>1401.22</v>
      </c>
      <c r="H107" s="4">
        <v>0</v>
      </c>
      <c r="I107" s="4">
        <v>1401.22</v>
      </c>
      <c r="K107" s="4">
        <v>0</v>
      </c>
      <c r="L107" s="4">
        <v>0</v>
      </c>
      <c r="M107" s="4">
        <v>0</v>
      </c>
      <c r="O107" s="4">
        <v>1401.22</v>
      </c>
      <c r="Q107" s="53">
        <v>0</v>
      </c>
      <c r="R107" s="53">
        <v>0</v>
      </c>
      <c r="T107" s="53"/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3121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53">
        <v>3121</v>
      </c>
      <c r="CK107" s="4">
        <v>0</v>
      </c>
      <c r="CL107" s="4">
        <v>0</v>
      </c>
      <c r="CM107" s="4">
        <v>1298.58</v>
      </c>
      <c r="CN107" s="4">
        <v>0</v>
      </c>
      <c r="CO107" s="4">
        <v>1298.58</v>
      </c>
      <c r="CQ107" s="4">
        <v>0</v>
      </c>
      <c r="CR107" s="4">
        <v>0</v>
      </c>
      <c r="CS107" s="4">
        <v>0</v>
      </c>
      <c r="CU107" s="4">
        <v>1298.58</v>
      </c>
      <c r="CV107" s="4">
        <f t="shared" si="17"/>
        <v>1822.42</v>
      </c>
      <c r="CW107" s="37">
        <f t="shared" si="18"/>
        <v>0.41607818007049019</v>
      </c>
      <c r="CX107" s="37"/>
    </row>
    <row r="108" spans="1:102" s="4" customFormat="1" outlineLevel="1" x14ac:dyDescent="0.2">
      <c r="A108" s="4" t="s">
        <v>109</v>
      </c>
      <c r="B108" s="11" t="s">
        <v>300</v>
      </c>
      <c r="C108" s="4" t="s">
        <v>301</v>
      </c>
      <c r="D108" s="4">
        <v>0</v>
      </c>
      <c r="E108" s="4">
        <v>0</v>
      </c>
      <c r="F108" s="4">
        <v>0</v>
      </c>
      <c r="G108" s="4">
        <v>11719.51</v>
      </c>
      <c r="H108" s="4">
        <v>0</v>
      </c>
      <c r="I108" s="4">
        <v>11719.51</v>
      </c>
      <c r="K108" s="4">
        <v>0</v>
      </c>
      <c r="L108" s="4">
        <v>0</v>
      </c>
      <c r="M108" s="4">
        <v>0</v>
      </c>
      <c r="O108" s="4">
        <v>11719.51</v>
      </c>
      <c r="Q108" s="53">
        <v>0</v>
      </c>
      <c r="R108" s="53">
        <v>0</v>
      </c>
      <c r="T108" s="53"/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9843</v>
      </c>
      <c r="BT108" s="4">
        <v>0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53">
        <v>9843</v>
      </c>
      <c r="CK108" s="4">
        <v>0</v>
      </c>
      <c r="CL108" s="4">
        <v>0</v>
      </c>
      <c r="CM108" s="4">
        <v>6983.12</v>
      </c>
      <c r="CN108" s="4">
        <v>0</v>
      </c>
      <c r="CO108" s="4">
        <v>6983.12</v>
      </c>
      <c r="CQ108" s="4">
        <v>0</v>
      </c>
      <c r="CR108" s="4">
        <v>0</v>
      </c>
      <c r="CS108" s="4">
        <v>0</v>
      </c>
      <c r="CU108" s="4">
        <v>6983.12</v>
      </c>
      <c r="CV108" s="4">
        <f t="shared" si="17"/>
        <v>2859.88</v>
      </c>
      <c r="CW108" s="37">
        <f t="shared" si="18"/>
        <v>0.70945037082190388</v>
      </c>
      <c r="CX108" s="37"/>
    </row>
    <row r="109" spans="1:102" s="4" customFormat="1" outlineLevel="1" x14ac:dyDescent="0.2">
      <c r="A109" s="4" t="s">
        <v>302</v>
      </c>
      <c r="B109" s="11" t="s">
        <v>303</v>
      </c>
      <c r="C109" s="4" t="s">
        <v>304</v>
      </c>
      <c r="D109" s="4">
        <v>0</v>
      </c>
      <c r="E109" s="4">
        <v>0</v>
      </c>
      <c r="F109" s="4">
        <v>0</v>
      </c>
      <c r="G109" s="4">
        <v>143.13</v>
      </c>
      <c r="H109" s="4">
        <v>0</v>
      </c>
      <c r="I109" s="4">
        <v>143.13</v>
      </c>
      <c r="K109" s="4">
        <v>0</v>
      </c>
      <c r="L109" s="4">
        <v>0</v>
      </c>
      <c r="M109" s="4">
        <v>0</v>
      </c>
      <c r="O109" s="4">
        <v>143.13</v>
      </c>
      <c r="Q109" s="53">
        <v>0</v>
      </c>
      <c r="R109" s="53">
        <v>0</v>
      </c>
      <c r="T109" s="53"/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4">
        <v>0</v>
      </c>
      <c r="CI109" s="53">
        <v>0</v>
      </c>
      <c r="CK109" s="4">
        <v>0</v>
      </c>
      <c r="CL109" s="4">
        <v>0</v>
      </c>
      <c r="CM109" s="4">
        <v>0</v>
      </c>
      <c r="CN109" s="4">
        <v>0</v>
      </c>
      <c r="CO109" s="4">
        <v>0</v>
      </c>
      <c r="CQ109" s="4">
        <v>0</v>
      </c>
      <c r="CR109" s="4">
        <v>0</v>
      </c>
      <c r="CS109" s="4">
        <v>0</v>
      </c>
      <c r="CU109" s="4">
        <v>0</v>
      </c>
      <c r="CV109" s="4">
        <f t="shared" si="17"/>
        <v>0</v>
      </c>
      <c r="CW109" s="37" t="str">
        <f t="shared" si="18"/>
        <v>n/a</v>
      </c>
      <c r="CX109" s="37"/>
    </row>
    <row r="110" spans="1:102" s="4" customFormat="1" outlineLevel="1" x14ac:dyDescent="0.2">
      <c r="A110" s="4" t="s">
        <v>110</v>
      </c>
      <c r="B110" s="11" t="s">
        <v>305</v>
      </c>
      <c r="C110" s="4" t="s">
        <v>306</v>
      </c>
      <c r="D110" s="4">
        <v>0</v>
      </c>
      <c r="E110" s="4">
        <v>0</v>
      </c>
      <c r="F110" s="4">
        <v>0</v>
      </c>
      <c r="G110" s="4">
        <v>781.89</v>
      </c>
      <c r="H110" s="4">
        <v>0</v>
      </c>
      <c r="I110" s="4">
        <v>781.89</v>
      </c>
      <c r="K110" s="4">
        <v>0</v>
      </c>
      <c r="L110" s="4">
        <v>0</v>
      </c>
      <c r="M110" s="4">
        <v>0</v>
      </c>
      <c r="O110" s="4">
        <v>781.89</v>
      </c>
      <c r="Q110" s="53">
        <v>0</v>
      </c>
      <c r="R110" s="53">
        <v>0</v>
      </c>
      <c r="T110" s="53"/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1148</v>
      </c>
      <c r="BU110" s="4">
        <v>0</v>
      </c>
      <c r="BV110" s="4">
        <v>0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4">
        <v>0</v>
      </c>
      <c r="CI110" s="53">
        <v>1148</v>
      </c>
      <c r="CK110" s="4">
        <v>0</v>
      </c>
      <c r="CL110" s="4">
        <v>0</v>
      </c>
      <c r="CM110" s="4">
        <v>171.68</v>
      </c>
      <c r="CN110" s="4">
        <v>0</v>
      </c>
      <c r="CO110" s="4">
        <v>171.68</v>
      </c>
      <c r="CQ110" s="4">
        <v>0</v>
      </c>
      <c r="CR110" s="4">
        <v>0</v>
      </c>
      <c r="CS110" s="4">
        <v>0</v>
      </c>
      <c r="CU110" s="4">
        <v>171.68</v>
      </c>
      <c r="CV110" s="4">
        <f t="shared" si="17"/>
        <v>976.31999999999994</v>
      </c>
      <c r="CW110" s="37">
        <f t="shared" si="18"/>
        <v>0.14954703832752614</v>
      </c>
      <c r="CX110" s="37"/>
    </row>
    <row r="111" spans="1:102" s="4" customFormat="1" outlineLevel="1" x14ac:dyDescent="0.2">
      <c r="A111" s="4" t="s">
        <v>111</v>
      </c>
      <c r="B111" s="11" t="s">
        <v>307</v>
      </c>
      <c r="C111" s="4" t="s">
        <v>308</v>
      </c>
      <c r="D111" s="4">
        <v>0</v>
      </c>
      <c r="E111" s="4">
        <v>0</v>
      </c>
      <c r="F111" s="4">
        <v>0</v>
      </c>
      <c r="G111" s="4">
        <v>16990.189999999999</v>
      </c>
      <c r="H111" s="4">
        <v>0</v>
      </c>
      <c r="I111" s="4">
        <v>16990.189999999999</v>
      </c>
      <c r="K111" s="4">
        <v>0</v>
      </c>
      <c r="L111" s="4">
        <v>0</v>
      </c>
      <c r="M111" s="4">
        <v>0</v>
      </c>
      <c r="O111" s="4">
        <v>16990.189999999999</v>
      </c>
      <c r="Q111" s="53">
        <v>0</v>
      </c>
      <c r="R111" s="53">
        <v>0</v>
      </c>
      <c r="T111" s="53"/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20400</v>
      </c>
      <c r="BV111" s="4">
        <v>0</v>
      </c>
      <c r="BW111" s="4">
        <v>0</v>
      </c>
      <c r="BX111" s="4">
        <v>0</v>
      </c>
      <c r="BY111" s="4">
        <v>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53">
        <v>20400</v>
      </c>
      <c r="CK111" s="4">
        <v>0</v>
      </c>
      <c r="CL111" s="4">
        <v>0</v>
      </c>
      <c r="CM111" s="4">
        <v>10897.800000000001</v>
      </c>
      <c r="CN111" s="4">
        <v>0</v>
      </c>
      <c r="CO111" s="4">
        <v>10897.800000000001</v>
      </c>
      <c r="CQ111" s="4">
        <v>0</v>
      </c>
      <c r="CR111" s="4">
        <v>0</v>
      </c>
      <c r="CS111" s="4">
        <v>0</v>
      </c>
      <c r="CU111" s="4">
        <v>10897.800000000001</v>
      </c>
      <c r="CV111" s="4">
        <f t="shared" si="17"/>
        <v>9502.1999999999989</v>
      </c>
      <c r="CW111" s="37">
        <f t="shared" si="18"/>
        <v>0.5342058823529412</v>
      </c>
      <c r="CX111" s="37"/>
    </row>
    <row r="112" spans="1:102" s="4" customFormat="1" outlineLevel="1" x14ac:dyDescent="0.2">
      <c r="A112" s="4" t="s">
        <v>112</v>
      </c>
      <c r="B112" s="11" t="s">
        <v>309</v>
      </c>
      <c r="C112" s="4" t="s">
        <v>310</v>
      </c>
      <c r="D112" s="4">
        <v>861.65</v>
      </c>
      <c r="E112" s="4">
        <v>1202.06</v>
      </c>
      <c r="F112" s="4">
        <v>0</v>
      </c>
      <c r="G112" s="4">
        <v>79659.11</v>
      </c>
      <c r="H112" s="4">
        <v>472.05</v>
      </c>
      <c r="I112" s="4">
        <v>82194.87000000001</v>
      </c>
      <c r="K112" s="4">
        <v>0</v>
      </c>
      <c r="L112" s="4">
        <v>0</v>
      </c>
      <c r="M112" s="4">
        <v>0</v>
      </c>
      <c r="O112" s="4">
        <v>82194.87</v>
      </c>
      <c r="Q112" s="53">
        <v>0</v>
      </c>
      <c r="R112" s="53">
        <v>0</v>
      </c>
      <c r="T112" s="53"/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95093</v>
      </c>
      <c r="BW112" s="4">
        <v>0</v>
      </c>
      <c r="BX112" s="4">
        <v>0</v>
      </c>
      <c r="BY112" s="4">
        <v>0</v>
      </c>
      <c r="BZ112" s="4">
        <v>0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53">
        <v>95093</v>
      </c>
      <c r="CK112" s="4">
        <v>0</v>
      </c>
      <c r="CL112" s="4">
        <v>247.57</v>
      </c>
      <c r="CM112" s="4">
        <v>48316.15</v>
      </c>
      <c r="CN112" s="4">
        <v>0</v>
      </c>
      <c r="CO112" s="4">
        <v>48563.72</v>
      </c>
      <c r="CQ112" s="4">
        <v>0</v>
      </c>
      <c r="CR112" s="4">
        <v>0</v>
      </c>
      <c r="CS112" s="4">
        <v>0</v>
      </c>
      <c r="CU112" s="4">
        <v>48563.72</v>
      </c>
      <c r="CV112" s="4">
        <f t="shared" si="17"/>
        <v>46529.279999999999</v>
      </c>
      <c r="CW112" s="37">
        <f t="shared" si="18"/>
        <v>0.51069710704257942</v>
      </c>
      <c r="CX112" s="37"/>
    </row>
    <row r="113" spans="1:102" s="4" customFormat="1" outlineLevel="1" x14ac:dyDescent="0.2">
      <c r="A113" s="4" t="s">
        <v>113</v>
      </c>
      <c r="B113" s="11" t="s">
        <v>311</v>
      </c>
      <c r="C113" s="4" t="s">
        <v>312</v>
      </c>
      <c r="D113" s="4">
        <v>0</v>
      </c>
      <c r="E113" s="4">
        <v>0</v>
      </c>
      <c r="F113" s="4">
        <v>0</v>
      </c>
      <c r="G113" s="4">
        <v>63781.270000000004</v>
      </c>
      <c r="H113" s="4">
        <v>0</v>
      </c>
      <c r="I113" s="4">
        <v>63781.270000000004</v>
      </c>
      <c r="K113" s="4">
        <v>0</v>
      </c>
      <c r="L113" s="4">
        <v>0</v>
      </c>
      <c r="M113" s="4">
        <v>0</v>
      </c>
      <c r="O113" s="4">
        <v>63781.270000000004</v>
      </c>
      <c r="Q113" s="53">
        <v>0</v>
      </c>
      <c r="R113" s="53">
        <v>0</v>
      </c>
      <c r="T113" s="53"/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48296</v>
      </c>
      <c r="BX113" s="4">
        <v>0</v>
      </c>
      <c r="BY113" s="4">
        <v>0</v>
      </c>
      <c r="BZ113" s="4">
        <v>0</v>
      </c>
      <c r="CA113" s="4">
        <v>0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53">
        <v>48296</v>
      </c>
      <c r="CK113" s="4">
        <v>0</v>
      </c>
      <c r="CL113" s="4">
        <v>0</v>
      </c>
      <c r="CM113" s="4">
        <v>39720.51</v>
      </c>
      <c r="CN113" s="4">
        <v>0</v>
      </c>
      <c r="CO113" s="4">
        <v>39720.51</v>
      </c>
      <c r="CQ113" s="4">
        <v>0</v>
      </c>
      <c r="CR113" s="4">
        <v>0</v>
      </c>
      <c r="CS113" s="4">
        <v>0</v>
      </c>
      <c r="CU113" s="4">
        <v>39720.51</v>
      </c>
      <c r="CV113" s="4">
        <f t="shared" si="17"/>
        <v>8575.489999999998</v>
      </c>
      <c r="CW113" s="37">
        <f t="shared" si="18"/>
        <v>0.8224389183369224</v>
      </c>
      <c r="CX113" s="37"/>
    </row>
    <row r="114" spans="1:102" s="4" customFormat="1" outlineLevel="1" x14ac:dyDescent="0.2">
      <c r="A114" s="4" t="s">
        <v>114</v>
      </c>
      <c r="B114" s="11" t="s">
        <v>313</v>
      </c>
      <c r="C114" s="4" t="s">
        <v>314</v>
      </c>
      <c r="D114" s="4">
        <v>0</v>
      </c>
      <c r="E114" s="4">
        <v>0</v>
      </c>
      <c r="F114" s="4">
        <v>0</v>
      </c>
      <c r="G114" s="4">
        <v>36080.300000000003</v>
      </c>
      <c r="H114" s="4">
        <v>27.95</v>
      </c>
      <c r="I114" s="4">
        <v>36108.25</v>
      </c>
      <c r="K114" s="4">
        <v>0</v>
      </c>
      <c r="L114" s="4">
        <v>0</v>
      </c>
      <c r="M114" s="4">
        <v>0</v>
      </c>
      <c r="O114" s="4">
        <v>36108.25</v>
      </c>
      <c r="Q114" s="53">
        <v>0</v>
      </c>
      <c r="R114" s="53">
        <v>0</v>
      </c>
      <c r="T114" s="53"/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25495</v>
      </c>
      <c r="BY114" s="4">
        <v>0</v>
      </c>
      <c r="BZ114" s="4">
        <v>0</v>
      </c>
      <c r="CA114" s="4">
        <v>0</v>
      </c>
      <c r="CB114" s="4">
        <v>0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53">
        <v>25495</v>
      </c>
      <c r="CK114" s="4">
        <v>0</v>
      </c>
      <c r="CL114" s="4">
        <v>20.11</v>
      </c>
      <c r="CM114" s="4">
        <v>19910.22</v>
      </c>
      <c r="CN114" s="4">
        <v>123.60000000000001</v>
      </c>
      <c r="CO114" s="4">
        <v>20053.93</v>
      </c>
      <c r="CQ114" s="4">
        <v>0</v>
      </c>
      <c r="CR114" s="4">
        <v>0</v>
      </c>
      <c r="CS114" s="4">
        <v>0</v>
      </c>
      <c r="CU114" s="4">
        <v>20053.93</v>
      </c>
      <c r="CV114" s="4">
        <f t="shared" si="17"/>
        <v>5441.07</v>
      </c>
      <c r="CW114" s="37">
        <f t="shared" si="18"/>
        <v>0.78658285938419303</v>
      </c>
      <c r="CX114" s="37"/>
    </row>
    <row r="115" spans="1:102" s="4" customFormat="1" outlineLevel="1" x14ac:dyDescent="0.2">
      <c r="A115" s="4" t="s">
        <v>115</v>
      </c>
      <c r="B115" s="11" t="s">
        <v>315</v>
      </c>
      <c r="C115" s="4" t="s">
        <v>316</v>
      </c>
      <c r="D115" s="4">
        <v>0</v>
      </c>
      <c r="E115" s="4">
        <v>0</v>
      </c>
      <c r="F115" s="4">
        <v>0</v>
      </c>
      <c r="G115" s="4">
        <v>21965.29</v>
      </c>
      <c r="H115" s="4">
        <v>0</v>
      </c>
      <c r="I115" s="4">
        <v>21965.29</v>
      </c>
      <c r="K115" s="4">
        <v>0</v>
      </c>
      <c r="L115" s="4">
        <v>0</v>
      </c>
      <c r="M115" s="4">
        <v>0</v>
      </c>
      <c r="O115" s="4">
        <v>21965.29</v>
      </c>
      <c r="Q115" s="53">
        <v>0</v>
      </c>
      <c r="R115" s="53">
        <v>0</v>
      </c>
      <c r="T115" s="53"/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25011</v>
      </c>
      <c r="BZ115" s="4">
        <v>0</v>
      </c>
      <c r="CA115" s="4">
        <v>0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53">
        <v>25011</v>
      </c>
      <c r="CK115" s="4">
        <v>0</v>
      </c>
      <c r="CL115" s="4">
        <v>0</v>
      </c>
      <c r="CM115" s="4">
        <v>15057.64</v>
      </c>
      <c r="CN115" s="4">
        <v>0</v>
      </c>
      <c r="CO115" s="4">
        <v>15057.64</v>
      </c>
      <c r="CQ115" s="4">
        <v>0</v>
      </c>
      <c r="CR115" s="4">
        <v>0</v>
      </c>
      <c r="CS115" s="4">
        <v>0</v>
      </c>
      <c r="CU115" s="4">
        <v>15057.64</v>
      </c>
      <c r="CV115" s="4">
        <f t="shared" si="17"/>
        <v>9953.36</v>
      </c>
      <c r="CW115" s="37">
        <f t="shared" si="18"/>
        <v>0.60204070209107985</v>
      </c>
      <c r="CX115" s="37"/>
    </row>
    <row r="116" spans="1:102" s="4" customFormat="1" outlineLevel="1" x14ac:dyDescent="0.2">
      <c r="A116" s="4" t="s">
        <v>116</v>
      </c>
      <c r="B116" s="11" t="s">
        <v>317</v>
      </c>
      <c r="C116" s="4" t="s">
        <v>318</v>
      </c>
      <c r="D116" s="4">
        <v>0</v>
      </c>
      <c r="E116" s="4">
        <v>0</v>
      </c>
      <c r="F116" s="4">
        <v>0</v>
      </c>
      <c r="G116" s="4">
        <v>3395.9900000000002</v>
      </c>
      <c r="H116" s="4">
        <v>0</v>
      </c>
      <c r="I116" s="4">
        <v>3395.9900000000002</v>
      </c>
      <c r="K116" s="4">
        <v>0</v>
      </c>
      <c r="L116" s="4">
        <v>0</v>
      </c>
      <c r="M116" s="4">
        <v>0</v>
      </c>
      <c r="O116" s="4">
        <v>3395.9900000000002</v>
      </c>
      <c r="Q116" s="53">
        <v>0</v>
      </c>
      <c r="R116" s="53">
        <v>0</v>
      </c>
      <c r="T116" s="53"/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3368</v>
      </c>
      <c r="CA116" s="4">
        <v>0</v>
      </c>
      <c r="CB116" s="4">
        <v>0</v>
      </c>
      <c r="CC116" s="4">
        <v>0</v>
      </c>
      <c r="CD116" s="4">
        <v>0</v>
      </c>
      <c r="CE116" s="4">
        <v>0</v>
      </c>
      <c r="CF116" s="4">
        <v>0</v>
      </c>
      <c r="CG116" s="4">
        <v>0</v>
      </c>
      <c r="CH116" s="4">
        <v>0</v>
      </c>
      <c r="CI116" s="53">
        <v>3368</v>
      </c>
      <c r="CK116" s="4">
        <v>0</v>
      </c>
      <c r="CL116" s="4">
        <v>0</v>
      </c>
      <c r="CM116" s="4">
        <v>583.16</v>
      </c>
      <c r="CN116" s="4">
        <v>0</v>
      </c>
      <c r="CO116" s="4">
        <v>583.16</v>
      </c>
      <c r="CQ116" s="4">
        <v>0</v>
      </c>
      <c r="CR116" s="4">
        <v>0</v>
      </c>
      <c r="CS116" s="4">
        <v>0</v>
      </c>
      <c r="CU116" s="4">
        <v>583.16</v>
      </c>
      <c r="CV116" s="4">
        <f t="shared" si="17"/>
        <v>2784.84</v>
      </c>
      <c r="CW116" s="37">
        <f t="shared" si="18"/>
        <v>0.17314726840855105</v>
      </c>
      <c r="CX116" s="37"/>
    </row>
    <row r="117" spans="1:102" s="4" customFormat="1" outlineLevel="1" x14ac:dyDescent="0.2">
      <c r="A117" s="4" t="s">
        <v>117</v>
      </c>
      <c r="B117" s="11" t="s">
        <v>319</v>
      </c>
      <c r="C117" s="4" t="s">
        <v>320</v>
      </c>
      <c r="D117" s="4">
        <v>0</v>
      </c>
      <c r="E117" s="4">
        <v>0</v>
      </c>
      <c r="F117" s="4">
        <v>0</v>
      </c>
      <c r="G117" s="4">
        <v>55.61</v>
      </c>
      <c r="H117" s="4">
        <v>0</v>
      </c>
      <c r="I117" s="4">
        <v>55.61</v>
      </c>
      <c r="K117" s="4">
        <v>0</v>
      </c>
      <c r="L117" s="4">
        <v>0</v>
      </c>
      <c r="M117" s="4">
        <v>0</v>
      </c>
      <c r="O117" s="4">
        <v>55.61</v>
      </c>
      <c r="Q117" s="53">
        <v>0</v>
      </c>
      <c r="R117" s="53">
        <v>0</v>
      </c>
      <c r="T117" s="53"/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522</v>
      </c>
      <c r="CB117" s="4">
        <v>0</v>
      </c>
      <c r="CC117" s="4">
        <v>0</v>
      </c>
      <c r="CD117" s="4">
        <v>0</v>
      </c>
      <c r="CE117" s="4">
        <v>0</v>
      </c>
      <c r="CF117" s="4">
        <v>0</v>
      </c>
      <c r="CG117" s="4">
        <v>0</v>
      </c>
      <c r="CH117" s="4">
        <v>0</v>
      </c>
      <c r="CI117" s="53">
        <v>522</v>
      </c>
      <c r="CK117" s="4">
        <v>0</v>
      </c>
      <c r="CL117" s="4">
        <v>0</v>
      </c>
      <c r="CM117" s="4">
        <v>0</v>
      </c>
      <c r="CN117" s="4">
        <v>0</v>
      </c>
      <c r="CO117" s="4">
        <v>0</v>
      </c>
      <c r="CQ117" s="4">
        <v>0</v>
      </c>
      <c r="CR117" s="4">
        <v>0</v>
      </c>
      <c r="CS117" s="4">
        <v>0</v>
      </c>
      <c r="CU117" s="4">
        <v>0</v>
      </c>
      <c r="CV117" s="4">
        <f t="shared" si="17"/>
        <v>522</v>
      </c>
      <c r="CW117" s="37">
        <f t="shared" si="18"/>
        <v>0</v>
      </c>
      <c r="CX117" s="37"/>
    </row>
    <row r="118" spans="1:102" s="4" customFormat="1" outlineLevel="1" x14ac:dyDescent="0.2">
      <c r="A118" s="4" t="s">
        <v>118</v>
      </c>
      <c r="B118" s="11" t="s">
        <v>321</v>
      </c>
      <c r="C118" s="4" t="s">
        <v>322</v>
      </c>
      <c r="D118" s="4">
        <v>1016.16</v>
      </c>
      <c r="E118" s="4">
        <v>0</v>
      </c>
      <c r="F118" s="4">
        <v>0</v>
      </c>
      <c r="G118" s="4">
        <v>18382.760000000002</v>
      </c>
      <c r="H118" s="4">
        <v>0</v>
      </c>
      <c r="I118" s="4">
        <v>19398.920000000002</v>
      </c>
      <c r="K118" s="4">
        <v>0</v>
      </c>
      <c r="L118" s="4">
        <v>0</v>
      </c>
      <c r="M118" s="4">
        <v>0</v>
      </c>
      <c r="O118" s="4">
        <v>19398.920000000002</v>
      </c>
      <c r="Q118" s="53">
        <v>0</v>
      </c>
      <c r="R118" s="53">
        <v>0</v>
      </c>
      <c r="T118" s="53"/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19736</v>
      </c>
      <c r="CC118" s="4">
        <v>0</v>
      </c>
      <c r="CD118" s="4">
        <v>0</v>
      </c>
      <c r="CE118" s="4">
        <v>0</v>
      </c>
      <c r="CF118" s="4">
        <v>0</v>
      </c>
      <c r="CG118" s="4">
        <v>0</v>
      </c>
      <c r="CH118" s="4">
        <v>0</v>
      </c>
      <c r="CI118" s="53">
        <v>19736</v>
      </c>
      <c r="CK118" s="4">
        <v>99.92</v>
      </c>
      <c r="CL118" s="4">
        <v>270.39999999999998</v>
      </c>
      <c r="CM118" s="4">
        <v>10303.59</v>
      </c>
      <c r="CN118" s="4">
        <v>0</v>
      </c>
      <c r="CO118" s="4">
        <v>10673.91</v>
      </c>
      <c r="CQ118" s="4">
        <v>0</v>
      </c>
      <c r="CR118" s="4">
        <v>0</v>
      </c>
      <c r="CS118" s="4">
        <v>0</v>
      </c>
      <c r="CU118" s="4">
        <v>10673.91</v>
      </c>
      <c r="CV118" s="4">
        <f t="shared" si="17"/>
        <v>9062.09</v>
      </c>
      <c r="CW118" s="37">
        <f t="shared" si="18"/>
        <v>0.54083451560599916</v>
      </c>
      <c r="CX118" s="37"/>
    </row>
    <row r="119" spans="1:102" s="4" customFormat="1" outlineLevel="1" x14ac:dyDescent="0.2">
      <c r="A119" s="4" t="s">
        <v>119</v>
      </c>
      <c r="B119" s="11" t="s">
        <v>323</v>
      </c>
      <c r="C119" s="4" t="s">
        <v>324</v>
      </c>
      <c r="D119" s="4">
        <v>0</v>
      </c>
      <c r="E119" s="4">
        <v>0</v>
      </c>
      <c r="F119" s="4">
        <v>0</v>
      </c>
      <c r="G119" s="4">
        <v>2523.9299999999998</v>
      </c>
      <c r="H119" s="4">
        <v>0</v>
      </c>
      <c r="I119" s="4">
        <v>2523.9299999999998</v>
      </c>
      <c r="K119" s="4">
        <v>0</v>
      </c>
      <c r="L119" s="4">
        <v>0</v>
      </c>
      <c r="M119" s="4">
        <v>0</v>
      </c>
      <c r="O119" s="4">
        <v>2523.9299999999998</v>
      </c>
      <c r="Q119" s="53">
        <v>0</v>
      </c>
      <c r="R119" s="53">
        <v>0</v>
      </c>
      <c r="T119" s="53"/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3000</v>
      </c>
      <c r="CD119" s="4">
        <v>0</v>
      </c>
      <c r="CE119" s="4">
        <v>0</v>
      </c>
      <c r="CF119" s="4">
        <v>0</v>
      </c>
      <c r="CG119" s="4">
        <v>0</v>
      </c>
      <c r="CH119" s="4">
        <v>0</v>
      </c>
      <c r="CI119" s="53">
        <v>3000</v>
      </c>
      <c r="CK119" s="4">
        <v>0</v>
      </c>
      <c r="CL119" s="4">
        <v>0</v>
      </c>
      <c r="CM119" s="4">
        <v>1922.3500000000001</v>
      </c>
      <c r="CN119" s="4">
        <v>0</v>
      </c>
      <c r="CO119" s="4">
        <v>1922.3500000000001</v>
      </c>
      <c r="CQ119" s="4">
        <v>0</v>
      </c>
      <c r="CR119" s="4">
        <v>0</v>
      </c>
      <c r="CS119" s="4">
        <v>0</v>
      </c>
      <c r="CU119" s="4">
        <v>1922.3500000000001</v>
      </c>
      <c r="CV119" s="4">
        <f t="shared" si="17"/>
        <v>1077.6499999999999</v>
      </c>
      <c r="CW119" s="37">
        <f t="shared" si="18"/>
        <v>0.64078333333333337</v>
      </c>
      <c r="CX119" s="37"/>
    </row>
    <row r="120" spans="1:102" s="4" customFormat="1" outlineLevel="1" x14ac:dyDescent="0.2">
      <c r="A120" s="4" t="s">
        <v>120</v>
      </c>
      <c r="B120" s="11" t="s">
        <v>325</v>
      </c>
      <c r="C120" s="4" t="s">
        <v>326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K120" s="4">
        <v>0</v>
      </c>
      <c r="L120" s="4">
        <v>0</v>
      </c>
      <c r="M120" s="4">
        <v>0</v>
      </c>
      <c r="O120" s="4">
        <v>0</v>
      </c>
      <c r="Q120" s="53">
        <v>0</v>
      </c>
      <c r="R120" s="53">
        <v>0</v>
      </c>
      <c r="T120" s="53"/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0</v>
      </c>
      <c r="BN120" s="4">
        <v>0</v>
      </c>
      <c r="BO120" s="4">
        <v>0</v>
      </c>
      <c r="BP120" s="4">
        <v>0</v>
      </c>
      <c r="BQ120" s="4">
        <v>0</v>
      </c>
      <c r="BR120" s="4">
        <v>0</v>
      </c>
      <c r="BS120" s="4">
        <v>0</v>
      </c>
      <c r="BT120" s="4">
        <v>0</v>
      </c>
      <c r="BU120" s="4">
        <v>0</v>
      </c>
      <c r="BV120" s="4">
        <v>0</v>
      </c>
      <c r="BW120" s="4">
        <v>0</v>
      </c>
      <c r="BX120" s="4">
        <v>0</v>
      </c>
      <c r="BY120" s="4">
        <v>0</v>
      </c>
      <c r="BZ120" s="4">
        <v>0</v>
      </c>
      <c r="CA120" s="4">
        <v>0</v>
      </c>
      <c r="CB120" s="4">
        <v>0</v>
      </c>
      <c r="CC120" s="4">
        <v>0</v>
      </c>
      <c r="CD120" s="4">
        <v>510</v>
      </c>
      <c r="CE120" s="4">
        <v>0</v>
      </c>
      <c r="CF120" s="4">
        <v>0</v>
      </c>
      <c r="CG120" s="4">
        <v>0</v>
      </c>
      <c r="CH120" s="4">
        <v>0</v>
      </c>
      <c r="CI120" s="53">
        <v>510</v>
      </c>
      <c r="CK120" s="4">
        <v>0</v>
      </c>
      <c r="CL120" s="4">
        <v>0</v>
      </c>
      <c r="CM120" s="4">
        <v>0</v>
      </c>
      <c r="CN120" s="4">
        <v>0</v>
      </c>
      <c r="CO120" s="4">
        <v>0</v>
      </c>
      <c r="CQ120" s="4">
        <v>0</v>
      </c>
      <c r="CR120" s="4">
        <v>0</v>
      </c>
      <c r="CS120" s="4">
        <v>0</v>
      </c>
      <c r="CU120" s="4">
        <v>0</v>
      </c>
      <c r="CV120" s="4">
        <f t="shared" si="17"/>
        <v>510</v>
      </c>
      <c r="CW120" s="37">
        <f t="shared" si="18"/>
        <v>0</v>
      </c>
      <c r="CX120" s="37"/>
    </row>
    <row r="121" spans="1:102" s="4" customFormat="1" outlineLevel="1" x14ac:dyDescent="0.2">
      <c r="A121" s="4" t="s">
        <v>121</v>
      </c>
      <c r="B121" s="11" t="s">
        <v>327</v>
      </c>
      <c r="C121" s="4" t="s">
        <v>328</v>
      </c>
      <c r="D121" s="4">
        <v>0</v>
      </c>
      <c r="E121" s="4">
        <v>0</v>
      </c>
      <c r="F121" s="4">
        <v>0</v>
      </c>
      <c r="G121" s="4">
        <v>29.72</v>
      </c>
      <c r="H121" s="4">
        <v>0</v>
      </c>
      <c r="I121" s="4">
        <v>29.72</v>
      </c>
      <c r="K121" s="4">
        <v>0</v>
      </c>
      <c r="L121" s="4">
        <v>0</v>
      </c>
      <c r="M121" s="4">
        <v>0</v>
      </c>
      <c r="O121" s="4">
        <v>29.72</v>
      </c>
      <c r="Q121" s="53">
        <v>0</v>
      </c>
      <c r="R121" s="53">
        <v>0</v>
      </c>
      <c r="T121" s="53"/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M121" s="4">
        <v>0</v>
      </c>
      <c r="BN121" s="4">
        <v>0</v>
      </c>
      <c r="BO121" s="4">
        <v>0</v>
      </c>
      <c r="BP121" s="4">
        <v>0</v>
      </c>
      <c r="BQ121" s="4">
        <v>0</v>
      </c>
      <c r="BR121" s="4">
        <v>0</v>
      </c>
      <c r="BS121" s="4">
        <v>0</v>
      </c>
      <c r="BT121" s="4">
        <v>0</v>
      </c>
      <c r="BU121" s="4">
        <v>0</v>
      </c>
      <c r="BV121" s="4">
        <v>0</v>
      </c>
      <c r="BW121" s="4">
        <v>0</v>
      </c>
      <c r="BX121" s="4">
        <v>0</v>
      </c>
      <c r="BY121" s="4">
        <v>0</v>
      </c>
      <c r="BZ121" s="4">
        <v>0</v>
      </c>
      <c r="CA121" s="4">
        <v>0</v>
      </c>
      <c r="CB121" s="4">
        <v>0</v>
      </c>
      <c r="CC121" s="4">
        <v>0</v>
      </c>
      <c r="CD121" s="4">
        <v>0</v>
      </c>
      <c r="CE121" s="4">
        <v>510</v>
      </c>
      <c r="CF121" s="4">
        <v>0</v>
      </c>
      <c r="CG121" s="4">
        <v>0</v>
      </c>
      <c r="CH121" s="4">
        <v>0</v>
      </c>
      <c r="CI121" s="53">
        <v>510</v>
      </c>
      <c r="CK121" s="4">
        <v>0</v>
      </c>
      <c r="CL121" s="4">
        <v>7.28</v>
      </c>
      <c r="CM121" s="4">
        <v>287.02</v>
      </c>
      <c r="CN121" s="4">
        <v>0</v>
      </c>
      <c r="CO121" s="4">
        <v>294.29999999999995</v>
      </c>
      <c r="CQ121" s="4">
        <v>0</v>
      </c>
      <c r="CR121" s="4">
        <v>0</v>
      </c>
      <c r="CS121" s="4">
        <v>0</v>
      </c>
      <c r="CU121" s="4">
        <v>294.3</v>
      </c>
      <c r="CV121" s="4">
        <f t="shared" si="17"/>
        <v>215.7</v>
      </c>
      <c r="CW121" s="37">
        <f t="shared" si="18"/>
        <v>0.57705882352941174</v>
      </c>
      <c r="CX121" s="37"/>
    </row>
    <row r="122" spans="1:102" s="4" customFormat="1" x14ac:dyDescent="0.2">
      <c r="A122" s="5" t="s">
        <v>24</v>
      </c>
      <c r="B122" s="11"/>
      <c r="C122" s="2" t="s">
        <v>14</v>
      </c>
      <c r="D122" s="5">
        <v>16735.59</v>
      </c>
      <c r="E122" s="5">
        <v>1202.06</v>
      </c>
      <c r="F122" s="5">
        <v>0</v>
      </c>
      <c r="G122" s="5">
        <v>264757.73999999993</v>
      </c>
      <c r="H122" s="5">
        <v>500</v>
      </c>
      <c r="I122" s="5">
        <v>283195.38999999996</v>
      </c>
      <c r="J122" s="7"/>
      <c r="K122" s="5">
        <v>0</v>
      </c>
      <c r="L122" s="5">
        <v>0</v>
      </c>
      <c r="M122" s="5">
        <v>0</v>
      </c>
      <c r="N122" s="7"/>
      <c r="O122" s="5">
        <v>283195.38999999996</v>
      </c>
      <c r="P122" s="5"/>
      <c r="Q122" s="5">
        <v>0</v>
      </c>
      <c r="R122" s="5">
        <v>0</v>
      </c>
      <c r="S122" s="5"/>
      <c r="T122" s="7"/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1530</v>
      </c>
      <c r="BP122" s="5">
        <v>13770</v>
      </c>
      <c r="BQ122" s="5">
        <v>18797</v>
      </c>
      <c r="BR122" s="5">
        <v>3121</v>
      </c>
      <c r="BS122" s="5">
        <v>9843</v>
      </c>
      <c r="BT122" s="5">
        <v>1148</v>
      </c>
      <c r="BU122" s="5">
        <v>20400</v>
      </c>
      <c r="BV122" s="5">
        <v>95093</v>
      </c>
      <c r="BW122" s="5">
        <v>48296</v>
      </c>
      <c r="BX122" s="5">
        <v>25495</v>
      </c>
      <c r="BY122" s="5">
        <v>25011</v>
      </c>
      <c r="BZ122" s="5">
        <v>3368</v>
      </c>
      <c r="CA122" s="5">
        <v>522</v>
      </c>
      <c r="CB122" s="5">
        <v>19736</v>
      </c>
      <c r="CC122" s="5">
        <v>3000</v>
      </c>
      <c r="CD122" s="5">
        <v>510</v>
      </c>
      <c r="CE122" s="5">
        <v>510</v>
      </c>
      <c r="CF122" s="5">
        <v>0</v>
      </c>
      <c r="CG122" s="5">
        <v>0</v>
      </c>
      <c r="CH122" s="5">
        <v>0</v>
      </c>
      <c r="CI122" s="5">
        <v>290150</v>
      </c>
      <c r="CJ122" s="7"/>
      <c r="CK122" s="5">
        <v>15629.820000000002</v>
      </c>
      <c r="CL122" s="5">
        <v>660.81</v>
      </c>
      <c r="CM122" s="5">
        <v>159968.95000000001</v>
      </c>
      <c r="CN122" s="5">
        <v>123.60000000000001</v>
      </c>
      <c r="CO122" s="5">
        <v>176383.18000000002</v>
      </c>
      <c r="CP122" s="2"/>
      <c r="CQ122" s="5">
        <v>0</v>
      </c>
      <c r="CR122" s="5">
        <v>0</v>
      </c>
      <c r="CS122" s="5">
        <v>0</v>
      </c>
      <c r="CU122" s="5">
        <v>176383.18000000002</v>
      </c>
      <c r="CV122" s="5">
        <f>CI122-CU122</f>
        <v>113766.81999999998</v>
      </c>
      <c r="CW122" s="39">
        <f>IF(CI122=0,"n/a",CU122/(CI122))</f>
        <v>0.60790342926072727</v>
      </c>
      <c r="CX122" s="36"/>
    </row>
    <row r="123" spans="1:102" s="4" customFormat="1" x14ac:dyDescent="0.2">
      <c r="B123" s="11"/>
      <c r="I123" s="7"/>
      <c r="J123" s="7"/>
      <c r="M123" s="7"/>
      <c r="N123" s="7"/>
      <c r="O123" s="7"/>
      <c r="P123" s="7"/>
      <c r="Q123" s="7"/>
      <c r="R123" s="7"/>
      <c r="S123" s="7"/>
      <c r="T123" s="7"/>
      <c r="CI123" s="7"/>
      <c r="CJ123" s="7"/>
      <c r="CO123" s="7"/>
      <c r="CS123" s="7"/>
      <c r="CW123" s="37"/>
      <c r="CX123" s="37"/>
    </row>
    <row r="124" spans="1:102" s="4" customFormat="1" outlineLevel="1" x14ac:dyDescent="0.2">
      <c r="A124" s="4" t="s">
        <v>122</v>
      </c>
      <c r="B124" s="11" t="s">
        <v>329</v>
      </c>
      <c r="C124" s="4" t="s">
        <v>330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K124" s="4">
        <v>0</v>
      </c>
      <c r="L124" s="4">
        <v>0</v>
      </c>
      <c r="M124" s="4">
        <v>0</v>
      </c>
      <c r="O124" s="4">
        <v>0</v>
      </c>
      <c r="Q124" s="53">
        <v>0</v>
      </c>
      <c r="R124" s="53">
        <v>0</v>
      </c>
      <c r="T124" s="53"/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M124" s="4">
        <v>0</v>
      </c>
      <c r="BN124" s="4">
        <v>0</v>
      </c>
      <c r="BO124" s="4">
        <v>0</v>
      </c>
      <c r="BP124" s="4">
        <v>0</v>
      </c>
      <c r="BQ124" s="4">
        <v>0</v>
      </c>
      <c r="BR124" s="4">
        <v>0</v>
      </c>
      <c r="BS124" s="4">
        <v>0</v>
      </c>
      <c r="BT124" s="4">
        <v>0</v>
      </c>
      <c r="BU124" s="4">
        <v>0</v>
      </c>
      <c r="BV124" s="4">
        <v>0</v>
      </c>
      <c r="BW124" s="4">
        <v>0</v>
      </c>
      <c r="BX124" s="4">
        <v>0</v>
      </c>
      <c r="BY124" s="4">
        <v>0</v>
      </c>
      <c r="BZ124" s="4">
        <v>0</v>
      </c>
      <c r="CA124" s="4">
        <v>0</v>
      </c>
      <c r="CB124" s="4">
        <v>0</v>
      </c>
      <c r="CC124" s="4">
        <v>0</v>
      </c>
      <c r="CD124" s="4">
        <v>0</v>
      </c>
      <c r="CE124" s="4">
        <v>0</v>
      </c>
      <c r="CF124" s="4">
        <v>12500</v>
      </c>
      <c r="CG124" s="4">
        <v>0</v>
      </c>
      <c r="CH124" s="4">
        <v>0</v>
      </c>
      <c r="CI124" s="53">
        <v>12500</v>
      </c>
      <c r="CK124" s="4">
        <v>0</v>
      </c>
      <c r="CL124" s="4">
        <v>0</v>
      </c>
      <c r="CM124" s="4">
        <v>12500</v>
      </c>
      <c r="CN124" s="4">
        <v>0</v>
      </c>
      <c r="CO124" s="4">
        <v>12500</v>
      </c>
      <c r="CQ124" s="4">
        <v>0</v>
      </c>
      <c r="CR124" s="4">
        <v>0</v>
      </c>
      <c r="CS124" s="4">
        <v>0</v>
      </c>
      <c r="CU124" s="4">
        <v>12500</v>
      </c>
      <c r="CV124" s="4">
        <f t="shared" ref="CV124:CV125" si="19">CI124-CU124</f>
        <v>0</v>
      </c>
      <c r="CW124" s="37">
        <f t="shared" ref="CW124:CW125" si="20">IF(CI124=0,"n/a",CU124/(CI124))</f>
        <v>1</v>
      </c>
      <c r="CX124" s="37"/>
    </row>
    <row r="125" spans="1:102" s="4" customFormat="1" outlineLevel="1" x14ac:dyDescent="0.2">
      <c r="A125" s="4" t="s">
        <v>123</v>
      </c>
      <c r="B125" s="11" t="s">
        <v>331</v>
      </c>
      <c r="C125" s="4" t="s">
        <v>332</v>
      </c>
      <c r="D125" s="4">
        <v>0</v>
      </c>
      <c r="E125" s="4">
        <v>0</v>
      </c>
      <c r="F125" s="4">
        <v>0</v>
      </c>
      <c r="G125" s="4">
        <v>461102.5</v>
      </c>
      <c r="H125" s="4">
        <v>0</v>
      </c>
      <c r="I125" s="4">
        <v>461102.5</v>
      </c>
      <c r="K125" s="4">
        <v>1253281.46</v>
      </c>
      <c r="L125" s="4">
        <v>0</v>
      </c>
      <c r="M125" s="4">
        <v>1253281.46</v>
      </c>
      <c r="O125" s="4">
        <v>1714383.96</v>
      </c>
      <c r="Q125" s="53">
        <v>0</v>
      </c>
      <c r="R125" s="53">
        <v>0</v>
      </c>
      <c r="T125" s="53"/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4">
        <v>0</v>
      </c>
      <c r="BN125" s="4">
        <v>0</v>
      </c>
      <c r="BO125" s="4">
        <v>0</v>
      </c>
      <c r="BP125" s="4">
        <v>0</v>
      </c>
      <c r="BQ125" s="4">
        <v>0</v>
      </c>
      <c r="BR125" s="4">
        <v>0</v>
      </c>
      <c r="BS125" s="4">
        <v>0</v>
      </c>
      <c r="BT125" s="4">
        <v>0</v>
      </c>
      <c r="BU125" s="4">
        <v>0</v>
      </c>
      <c r="BV125" s="4">
        <v>0</v>
      </c>
      <c r="BW125" s="4">
        <v>0</v>
      </c>
      <c r="BX125" s="4">
        <v>0</v>
      </c>
      <c r="BY125" s="4">
        <v>0</v>
      </c>
      <c r="BZ125" s="4">
        <v>0</v>
      </c>
      <c r="CA125" s="4">
        <v>0</v>
      </c>
      <c r="CB125" s="4">
        <v>0</v>
      </c>
      <c r="CC125" s="4">
        <v>0</v>
      </c>
      <c r="CD125" s="4">
        <v>0</v>
      </c>
      <c r="CE125" s="4">
        <v>0</v>
      </c>
      <c r="CF125" s="4">
        <v>0</v>
      </c>
      <c r="CG125" s="4">
        <v>110000</v>
      </c>
      <c r="CH125" s="4">
        <v>0</v>
      </c>
      <c r="CI125" s="53">
        <v>124565</v>
      </c>
      <c r="CK125" s="4">
        <v>0</v>
      </c>
      <c r="CL125" s="4">
        <v>0</v>
      </c>
      <c r="CM125" s="4">
        <v>14565</v>
      </c>
      <c r="CN125" s="4">
        <v>0</v>
      </c>
      <c r="CO125" s="4">
        <v>14565</v>
      </c>
      <c r="CQ125" s="4">
        <v>0</v>
      </c>
      <c r="CR125" s="4">
        <v>0</v>
      </c>
      <c r="CS125" s="4">
        <v>0</v>
      </c>
      <c r="CU125" s="4">
        <v>14565</v>
      </c>
      <c r="CV125" s="4">
        <f t="shared" si="19"/>
        <v>110000</v>
      </c>
      <c r="CW125" s="37">
        <f t="shared" si="20"/>
        <v>0.11692690563159797</v>
      </c>
      <c r="CX125" s="37"/>
    </row>
    <row r="126" spans="1:102" s="4" customFormat="1" x14ac:dyDescent="0.2">
      <c r="A126" s="5" t="s">
        <v>25</v>
      </c>
      <c r="B126" s="11"/>
      <c r="C126" s="2" t="s">
        <v>15</v>
      </c>
      <c r="D126" s="5">
        <v>0</v>
      </c>
      <c r="E126" s="5">
        <v>0</v>
      </c>
      <c r="F126" s="5">
        <v>0</v>
      </c>
      <c r="G126" s="5">
        <v>461102.5</v>
      </c>
      <c r="H126" s="5">
        <v>0</v>
      </c>
      <c r="I126" s="5">
        <v>461102.5</v>
      </c>
      <c r="J126" s="7"/>
      <c r="K126" s="5">
        <v>1253281.46</v>
      </c>
      <c r="L126" s="5">
        <v>0</v>
      </c>
      <c r="M126" s="5">
        <v>1253281.46</v>
      </c>
      <c r="N126" s="7"/>
      <c r="O126" s="5">
        <v>1714383.96</v>
      </c>
      <c r="P126" s="5"/>
      <c r="Q126" s="5">
        <v>0</v>
      </c>
      <c r="R126" s="5">
        <v>0</v>
      </c>
      <c r="S126" s="5"/>
      <c r="T126" s="7"/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12500</v>
      </c>
      <c r="CG126" s="5">
        <v>110000</v>
      </c>
      <c r="CH126" s="5">
        <v>0</v>
      </c>
      <c r="CI126" s="5">
        <f>SUM(CI124:CI125)</f>
        <v>137065</v>
      </c>
      <c r="CJ126" s="7"/>
      <c r="CK126" s="5">
        <v>0</v>
      </c>
      <c r="CL126" s="5">
        <v>0</v>
      </c>
      <c r="CM126" s="5">
        <v>27065</v>
      </c>
      <c r="CN126" s="5">
        <v>0</v>
      </c>
      <c r="CO126" s="5">
        <v>27065</v>
      </c>
      <c r="CP126" s="2"/>
      <c r="CQ126" s="5">
        <v>0</v>
      </c>
      <c r="CR126" s="5">
        <v>0</v>
      </c>
      <c r="CS126" s="5">
        <v>0</v>
      </c>
      <c r="CU126" s="5">
        <v>27065</v>
      </c>
      <c r="CV126" s="5">
        <f>CI126-CU126</f>
        <v>110000</v>
      </c>
      <c r="CW126" s="39">
        <f>IF(CI126=0,"n/a",CU126/(CI126))</f>
        <v>0.19746105862182176</v>
      </c>
      <c r="CX126" s="36"/>
    </row>
    <row r="127" spans="1:102" s="4" customFormat="1" x14ac:dyDescent="0.2">
      <c r="B127" s="11"/>
      <c r="I127" s="9"/>
      <c r="J127" s="7"/>
      <c r="M127" s="9"/>
      <c r="N127" s="7"/>
      <c r="O127" s="7"/>
      <c r="P127" s="7"/>
      <c r="Q127" s="7"/>
      <c r="R127" s="7"/>
      <c r="S127" s="7"/>
      <c r="T127" s="7"/>
      <c r="CI127" s="7"/>
      <c r="CJ127" s="7"/>
      <c r="CO127" s="9"/>
      <c r="CS127" s="9"/>
      <c r="CW127" s="37"/>
      <c r="CX127" s="37"/>
    </row>
    <row r="128" spans="1:102" s="4" customFormat="1" x14ac:dyDescent="0.2">
      <c r="A128" s="5" t="s">
        <v>2</v>
      </c>
      <c r="B128" s="11"/>
      <c r="C128" s="2" t="s">
        <v>16</v>
      </c>
      <c r="D128" s="5">
        <f t="shared" ref="D128:H128" si="21">D70+D102+D122+D126</f>
        <v>77296.289999999994</v>
      </c>
      <c r="E128" s="5">
        <f t="shared" si="21"/>
        <v>85595.45</v>
      </c>
      <c r="F128" s="5">
        <f t="shared" si="21"/>
        <v>689.37</v>
      </c>
      <c r="G128" s="5">
        <f t="shared" si="21"/>
        <v>5956390.4699999997</v>
      </c>
      <c r="H128" s="5">
        <f t="shared" si="21"/>
        <v>500</v>
      </c>
      <c r="I128" s="5">
        <f>I70+I102+I122+I126</f>
        <v>6120471.5799999991</v>
      </c>
      <c r="J128" s="7"/>
      <c r="K128" s="5">
        <f t="shared" ref="K128:L128" si="22">K70+K102+K122+K126</f>
        <v>1333561</v>
      </c>
      <c r="L128" s="5">
        <f t="shared" si="22"/>
        <v>463901</v>
      </c>
      <c r="M128" s="5">
        <f>M70+M102+M122+M126</f>
        <v>1797462</v>
      </c>
      <c r="N128" s="7"/>
      <c r="O128" s="5">
        <f>O70+O102+O122+O126</f>
        <v>7917933.5800000001</v>
      </c>
      <c r="P128" s="5"/>
      <c r="Q128" s="5"/>
      <c r="R128" s="5"/>
      <c r="S128" s="5"/>
      <c r="T128" s="7"/>
      <c r="U128" s="5">
        <f t="shared" ref="U128:CF128" si="23">U70+U102+U122+U126</f>
        <v>111677</v>
      </c>
      <c r="V128" s="5">
        <f t="shared" si="23"/>
        <v>157323</v>
      </c>
      <c r="W128" s="5">
        <f t="shared" si="23"/>
        <v>1988350</v>
      </c>
      <c r="X128" s="5">
        <f t="shared" si="23"/>
        <v>36500</v>
      </c>
      <c r="Y128" s="5">
        <f t="shared" si="23"/>
        <v>46872</v>
      </c>
      <c r="Z128" s="5">
        <f t="shared" si="23"/>
        <v>46037</v>
      </c>
      <c r="AA128" s="5">
        <f t="shared" si="23"/>
        <v>65532</v>
      </c>
      <c r="AB128" s="5">
        <f t="shared" si="23"/>
        <v>34652</v>
      </c>
      <c r="AC128" s="5">
        <f t="shared" si="23"/>
        <v>28437</v>
      </c>
      <c r="AD128" s="5">
        <f t="shared" si="23"/>
        <v>30420</v>
      </c>
      <c r="AE128" s="5">
        <f t="shared" si="23"/>
        <v>52595</v>
      </c>
      <c r="AF128" s="5">
        <f t="shared" si="23"/>
        <v>57842</v>
      </c>
      <c r="AG128" s="5">
        <f t="shared" si="23"/>
        <v>145703</v>
      </c>
      <c r="AH128" s="5">
        <f t="shared" si="23"/>
        <v>453201</v>
      </c>
      <c r="AI128" s="5">
        <f t="shared" si="23"/>
        <v>22008</v>
      </c>
      <c r="AJ128" s="5">
        <f t="shared" si="23"/>
        <v>128876</v>
      </c>
      <c r="AK128" s="5">
        <f t="shared" si="23"/>
        <v>22000</v>
      </c>
      <c r="AL128" s="5">
        <f t="shared" si="23"/>
        <v>15000</v>
      </c>
      <c r="AM128" s="5">
        <f t="shared" si="23"/>
        <v>1750</v>
      </c>
      <c r="AN128" s="5">
        <f t="shared" si="23"/>
        <v>1750</v>
      </c>
      <c r="AO128" s="5">
        <f t="shared" si="23"/>
        <v>879436</v>
      </c>
      <c r="AP128" s="5">
        <f t="shared" si="23"/>
        <v>1428</v>
      </c>
      <c r="AQ128" s="5">
        <f t="shared" si="23"/>
        <v>20750</v>
      </c>
      <c r="AR128" s="5">
        <f t="shared" si="23"/>
        <v>1025</v>
      </c>
      <c r="AS128" s="5">
        <f t="shared" si="23"/>
        <v>7311</v>
      </c>
      <c r="AT128" s="5">
        <f t="shared" si="23"/>
        <v>10250</v>
      </c>
      <c r="AU128" s="5">
        <f t="shared" si="23"/>
        <v>48250</v>
      </c>
      <c r="AV128" s="5">
        <f t="shared" si="23"/>
        <v>5221</v>
      </c>
      <c r="AW128" s="5">
        <f t="shared" si="23"/>
        <v>1224</v>
      </c>
      <c r="AX128" s="5">
        <f t="shared" si="23"/>
        <v>132617</v>
      </c>
      <c r="AY128" s="5">
        <f t="shared" si="23"/>
        <v>1619</v>
      </c>
      <c r="AZ128" s="5">
        <f t="shared" si="23"/>
        <v>9956</v>
      </c>
      <c r="BA128" s="5">
        <f t="shared" si="23"/>
        <v>33045</v>
      </c>
      <c r="BB128" s="5">
        <f t="shared" si="23"/>
        <v>78319</v>
      </c>
      <c r="BC128" s="5">
        <f t="shared" si="23"/>
        <v>1020</v>
      </c>
      <c r="BD128" s="5">
        <f t="shared" si="23"/>
        <v>21420</v>
      </c>
      <c r="BE128" s="5">
        <f t="shared" si="23"/>
        <v>50778</v>
      </c>
      <c r="BF128" s="5">
        <f t="shared" si="23"/>
        <v>14097</v>
      </c>
      <c r="BG128" s="5">
        <f t="shared" si="23"/>
        <v>17111</v>
      </c>
      <c r="BH128" s="5">
        <f t="shared" si="23"/>
        <v>520</v>
      </c>
      <c r="BI128" s="5">
        <f t="shared" si="23"/>
        <v>36096</v>
      </c>
      <c r="BJ128" s="5">
        <f t="shared" si="23"/>
        <v>28000</v>
      </c>
      <c r="BK128" s="5">
        <f t="shared" si="23"/>
        <v>10200</v>
      </c>
      <c r="BL128" s="5">
        <f t="shared" si="23"/>
        <v>510</v>
      </c>
      <c r="BM128" s="5">
        <f t="shared" si="23"/>
        <v>402736</v>
      </c>
      <c r="BN128" s="5">
        <f t="shared" si="23"/>
        <v>371514</v>
      </c>
      <c r="BO128" s="5">
        <f t="shared" si="23"/>
        <v>1530</v>
      </c>
      <c r="BP128" s="5">
        <f t="shared" si="23"/>
        <v>13770</v>
      </c>
      <c r="BQ128" s="5">
        <f t="shared" si="23"/>
        <v>18797</v>
      </c>
      <c r="BR128" s="5">
        <f t="shared" si="23"/>
        <v>3121</v>
      </c>
      <c r="BS128" s="5">
        <f t="shared" si="23"/>
        <v>9843</v>
      </c>
      <c r="BT128" s="5">
        <f t="shared" si="23"/>
        <v>1148</v>
      </c>
      <c r="BU128" s="5">
        <f t="shared" si="23"/>
        <v>20400</v>
      </c>
      <c r="BV128" s="5">
        <f t="shared" si="23"/>
        <v>95093</v>
      </c>
      <c r="BW128" s="5">
        <f t="shared" si="23"/>
        <v>48296</v>
      </c>
      <c r="BX128" s="5">
        <f t="shared" si="23"/>
        <v>25495</v>
      </c>
      <c r="BY128" s="5">
        <f t="shared" si="23"/>
        <v>25011</v>
      </c>
      <c r="BZ128" s="5">
        <f t="shared" si="23"/>
        <v>3368</v>
      </c>
      <c r="CA128" s="5">
        <f t="shared" si="23"/>
        <v>522</v>
      </c>
      <c r="CB128" s="5">
        <f t="shared" si="23"/>
        <v>19736</v>
      </c>
      <c r="CC128" s="5">
        <f t="shared" si="23"/>
        <v>3000</v>
      </c>
      <c r="CD128" s="5">
        <f t="shared" si="23"/>
        <v>510</v>
      </c>
      <c r="CE128" s="5">
        <f t="shared" si="23"/>
        <v>510</v>
      </c>
      <c r="CF128" s="5">
        <f t="shared" si="23"/>
        <v>12500</v>
      </c>
      <c r="CG128" s="5">
        <f t="shared" ref="CG128:CH128" si="24">CG70+CG102+CG122+CG126</f>
        <v>110000</v>
      </c>
      <c r="CH128" s="5">
        <f t="shared" si="24"/>
        <v>718618</v>
      </c>
      <c r="CI128" s="5">
        <f>CI70+CI102+CI122+CI126</f>
        <v>6759678.5</v>
      </c>
      <c r="CJ128" s="7"/>
      <c r="CK128" s="5">
        <f t="shared" ref="CK128:CN128" si="25">CK70+CK102+CK122+CK126</f>
        <v>66877.5</v>
      </c>
      <c r="CL128" s="5">
        <f t="shared" si="25"/>
        <v>59557.23</v>
      </c>
      <c r="CM128" s="5">
        <f t="shared" si="25"/>
        <v>3789531.2600000002</v>
      </c>
      <c r="CN128" s="5">
        <f t="shared" si="25"/>
        <v>123.60000000000001</v>
      </c>
      <c r="CO128" s="5">
        <f>CO70+CO102+CO122+CO126</f>
        <v>3916089.59</v>
      </c>
      <c r="CP128" s="2"/>
      <c r="CQ128" s="5">
        <f t="shared" ref="CQ128:CR128" si="26">CQ70+CQ102+CQ122+CQ126</f>
        <v>0</v>
      </c>
      <c r="CR128" s="5">
        <f t="shared" si="26"/>
        <v>157370</v>
      </c>
      <c r="CS128" s="5">
        <f>CS70+CS102+CS122+CS126</f>
        <v>157370</v>
      </c>
      <c r="CU128" s="5">
        <f>CU70+CU102+CU122+CU126</f>
        <v>4073459.5900000003</v>
      </c>
      <c r="CV128" s="5"/>
      <c r="CW128" s="39"/>
      <c r="CX128" s="36"/>
    </row>
    <row r="129" spans="1:102" s="4" customFormat="1" x14ac:dyDescent="0.2">
      <c r="B129" s="11"/>
      <c r="I129" s="6"/>
      <c r="J129" s="7"/>
      <c r="M129" s="6"/>
      <c r="N129" s="7"/>
      <c r="O129" s="7"/>
      <c r="P129" s="7"/>
      <c r="Q129" s="7"/>
      <c r="R129" s="7"/>
      <c r="S129" s="7"/>
      <c r="T129" s="7"/>
      <c r="CI129" s="7"/>
      <c r="CJ129" s="7"/>
      <c r="CO129" s="6"/>
      <c r="CS129" s="6"/>
      <c r="CW129" s="37"/>
      <c r="CX129" s="37"/>
    </row>
    <row r="130" spans="1:102" s="4" customFormat="1" ht="13.5" thickBot="1" x14ac:dyDescent="0.25">
      <c r="A130" s="8" t="s">
        <v>2</v>
      </c>
      <c r="B130" s="11"/>
      <c r="C130" s="2" t="s">
        <v>46</v>
      </c>
      <c r="D130" s="8">
        <f t="shared" ref="D130:H130" si="27">D41-D128</f>
        <v>6118.0500000000029</v>
      </c>
      <c r="E130" s="8">
        <f t="shared" si="27"/>
        <v>24735.400000000009</v>
      </c>
      <c r="F130" s="8">
        <f t="shared" si="27"/>
        <v>-689.37</v>
      </c>
      <c r="G130" s="8">
        <f t="shared" si="27"/>
        <v>42958.770000000484</v>
      </c>
      <c r="H130" s="8">
        <f t="shared" si="27"/>
        <v>0</v>
      </c>
      <c r="I130" s="5">
        <f>I41-I128</f>
        <v>2648016.4400000004</v>
      </c>
      <c r="J130" s="7"/>
      <c r="K130" s="8">
        <f t="shared" ref="K130:L130" si="28">K41-K128</f>
        <v>0</v>
      </c>
      <c r="L130" s="8">
        <f t="shared" si="28"/>
        <v>-2612.7799999999697</v>
      </c>
      <c r="M130" s="5">
        <f>M41-M128</f>
        <v>-2612.7799999997951</v>
      </c>
      <c r="N130" s="7"/>
      <c r="O130" s="5">
        <f>O41-O128</f>
        <v>2645403.6599999983</v>
      </c>
      <c r="P130" s="54"/>
      <c r="Q130" s="8"/>
      <c r="R130" s="8"/>
      <c r="S130" s="5"/>
      <c r="T130" s="7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5"/>
      <c r="CJ130" s="7"/>
      <c r="CK130" s="8">
        <f t="shared" ref="CK130:CN130" si="29">CK41-CK128</f>
        <v>72268.5</v>
      </c>
      <c r="CL130" s="8">
        <f t="shared" si="29"/>
        <v>154325.25999999998</v>
      </c>
      <c r="CM130" s="8">
        <f t="shared" si="29"/>
        <v>2639725.0599999991</v>
      </c>
      <c r="CN130" s="8">
        <f t="shared" si="29"/>
        <v>176.39999999999998</v>
      </c>
      <c r="CO130" s="5">
        <f>CO41-CO128</f>
        <v>2866495.2200000007</v>
      </c>
      <c r="CP130" s="2"/>
      <c r="CQ130" s="8">
        <f t="shared" ref="CQ130:CR130" si="30">CQ41-CQ128</f>
        <v>-28588.979999999996</v>
      </c>
      <c r="CR130" s="8">
        <f t="shared" si="30"/>
        <v>976307.22</v>
      </c>
      <c r="CS130" s="5">
        <f>CS41-CS128</f>
        <v>947718.24</v>
      </c>
      <c r="CU130" s="5">
        <f>CU41-CU128</f>
        <v>3814213.4599999995</v>
      </c>
      <c r="CV130" s="5"/>
      <c r="CW130" s="39"/>
      <c r="CX130" s="36"/>
    </row>
    <row r="131" spans="1:102" s="4" customFormat="1" ht="13.5" thickTop="1" x14ac:dyDescent="0.2">
      <c r="B131" s="11"/>
      <c r="CW131" s="37"/>
      <c r="CX131" s="37"/>
    </row>
    <row r="132" spans="1:102" x14ac:dyDescent="0.2">
      <c r="A132" s="3" t="s">
        <v>48</v>
      </c>
      <c r="C132" s="1" t="s">
        <v>7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K132" s="3">
        <v>0</v>
      </c>
      <c r="L132" s="3">
        <v>0</v>
      </c>
      <c r="M132" s="3">
        <v>0</v>
      </c>
      <c r="O132" s="3">
        <v>0</v>
      </c>
      <c r="Q132" s="3">
        <v>0</v>
      </c>
      <c r="R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1"/>
      <c r="CQ132" s="3">
        <v>0</v>
      </c>
      <c r="CR132" s="3">
        <v>0</v>
      </c>
      <c r="CS132" s="3">
        <v>0</v>
      </c>
      <c r="CU132" s="3">
        <v>0</v>
      </c>
    </row>
    <row r="134" spans="1:102" x14ac:dyDescent="0.2">
      <c r="A134" s="3" t="s">
        <v>49</v>
      </c>
      <c r="C134" s="1" t="s">
        <v>8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K134" s="3">
        <v>0</v>
      </c>
      <c r="L134" s="3">
        <v>0</v>
      </c>
      <c r="M134" s="3">
        <v>0</v>
      </c>
      <c r="O134" s="3">
        <v>0</v>
      </c>
      <c r="Q134" s="3">
        <v>0</v>
      </c>
      <c r="R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1"/>
      <c r="CQ134" s="3">
        <v>0</v>
      </c>
      <c r="CR134" s="3">
        <v>0</v>
      </c>
      <c r="CS134" s="3">
        <v>0</v>
      </c>
      <c r="CU134" s="3">
        <v>0</v>
      </c>
    </row>
    <row r="136" spans="1:102" x14ac:dyDescent="0.2">
      <c r="B136" s="42"/>
      <c r="C136" s="43" t="s">
        <v>51</v>
      </c>
      <c r="I136" s="44"/>
      <c r="J136" s="44"/>
      <c r="M136" s="44"/>
      <c r="N136" s="44"/>
      <c r="O136" s="44"/>
      <c r="P136" s="44"/>
      <c r="Q136" s="44"/>
      <c r="R136" s="44"/>
      <c r="S136" s="44"/>
      <c r="T136" s="44"/>
      <c r="CI136" s="44"/>
      <c r="CJ136" s="44"/>
      <c r="CO136" s="44"/>
      <c r="CP136" s="44"/>
      <c r="CS136" s="44"/>
      <c r="CT136" s="44"/>
      <c r="CU136" s="44"/>
      <c r="CV136" s="44"/>
      <c r="CW136" s="45"/>
    </row>
    <row r="138" spans="1:102" ht="13.5" thickBot="1" x14ac:dyDescent="0.25">
      <c r="C138" s="1" t="s">
        <v>47</v>
      </c>
      <c r="I138" s="40">
        <f>I130-I132-I134-I136</f>
        <v>2648016.4400000004</v>
      </c>
      <c r="M138" s="40">
        <f>M130-M132-M134-M136</f>
        <v>-2612.7799999997951</v>
      </c>
      <c r="O138" s="40">
        <f>O130-O132-O134-O136</f>
        <v>2645403.6599999983</v>
      </c>
      <c r="S138"/>
      <c r="T138"/>
      <c r="CI138"/>
      <c r="CO138" s="40">
        <f>CO130-CO132-CO134-CO136</f>
        <v>2866495.2200000007</v>
      </c>
      <c r="CS138" s="40">
        <f>CS130-CS132-CS134-CS136</f>
        <v>947718.24</v>
      </c>
      <c r="CU138" s="40">
        <f>CU130-CU132-CU134-CU136</f>
        <v>3814213.4599999995</v>
      </c>
    </row>
    <row r="139" spans="1:102" ht="13.5" thickTop="1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PED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2018-04-05T13:20:17Z</cp:lastPrinted>
  <dcterms:created xsi:type="dcterms:W3CDTF">1997-12-11T19:58:58Z</dcterms:created>
  <dcterms:modified xsi:type="dcterms:W3CDTF">2018-04-06T17:49:34Z</dcterms:modified>
</cp:coreProperties>
</file>