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  <sheet name="Projections" sheetId="2" r:id="rId2"/>
  </sheets>
  <definedNames>
    <definedName name="NvsASD">"V2018-10-31"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"https://jcspa.jeffco.k12.co.us/psp/PA92PRD_newwin/EMPLOYEE/PSFT_EP/c/REPORT_BOOKS.IC_RUN_DRILLDOWN.GBL?Action=A&amp;NVS_INSTANCE=5381481_8084529"</definedName>
    <definedName name="NvsElapsedTime">0.0000462962925666943</definedName>
    <definedName name="NvsEndTime">43404.5081481481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"V2018-10-31"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Sheet1!$CX$4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L137" i="1" l="1"/>
  <c r="CL141" i="1" s="1"/>
  <c r="CL139" i="1"/>
  <c r="CL138" i="1"/>
  <c r="CL136" i="1"/>
  <c r="CL135" i="1"/>
  <c r="CL134" i="1"/>
  <c r="R34" i="2" l="1"/>
  <c r="CR120" i="2"/>
  <c r="CL120" i="2"/>
  <c r="CG120" i="2"/>
  <c r="CC120" i="2"/>
  <c r="BY120" i="2"/>
  <c r="BU120" i="2"/>
  <c r="BQ120" i="2"/>
  <c r="BM120" i="2"/>
  <c r="BI120" i="2"/>
  <c r="BE120" i="2"/>
  <c r="BA120" i="2"/>
  <c r="AW120" i="2"/>
  <c r="AS120" i="2"/>
  <c r="AO120" i="2"/>
  <c r="AK120" i="2"/>
  <c r="AG120" i="2"/>
  <c r="AC120" i="2"/>
  <c r="Y120" i="2"/>
  <c r="U120" i="2"/>
  <c r="K120" i="2"/>
  <c r="F120" i="2"/>
  <c r="CT118" i="2"/>
  <c r="CS118" i="2"/>
  <c r="CT117" i="2"/>
  <c r="CS117" i="2"/>
  <c r="CT116" i="2"/>
  <c r="CS116" i="2"/>
  <c r="CT114" i="2"/>
  <c r="CS114" i="2"/>
  <c r="CT113" i="2"/>
  <c r="CS113" i="2"/>
  <c r="CT112" i="2"/>
  <c r="CS112" i="2"/>
  <c r="CT111" i="2"/>
  <c r="CS111" i="2"/>
  <c r="CT110" i="2"/>
  <c r="CS110" i="2"/>
  <c r="CT109" i="2"/>
  <c r="CS109" i="2"/>
  <c r="CT108" i="2"/>
  <c r="CS108" i="2"/>
  <c r="CT107" i="2"/>
  <c r="CS107" i="2"/>
  <c r="CT106" i="2"/>
  <c r="CS106" i="2"/>
  <c r="CT105" i="2"/>
  <c r="CS105" i="2"/>
  <c r="CT104" i="2"/>
  <c r="CS104" i="2"/>
  <c r="CT103" i="2"/>
  <c r="CS103" i="2"/>
  <c r="CT102" i="2"/>
  <c r="CS102" i="2"/>
  <c r="CT101" i="2"/>
  <c r="CS101" i="2"/>
  <c r="CT100" i="2"/>
  <c r="CS100" i="2"/>
  <c r="CT99" i="2"/>
  <c r="CS99" i="2"/>
  <c r="CT98" i="2"/>
  <c r="CS98" i="2"/>
  <c r="CT97" i="2"/>
  <c r="CS97" i="2"/>
  <c r="CT95" i="2"/>
  <c r="CS95" i="2"/>
  <c r="CT94" i="2"/>
  <c r="CS94" i="2"/>
  <c r="CT93" i="2"/>
  <c r="CS93" i="2"/>
  <c r="CT92" i="2"/>
  <c r="CS92" i="2"/>
  <c r="CT91" i="2"/>
  <c r="CS91" i="2"/>
  <c r="CT90" i="2"/>
  <c r="CS90" i="2"/>
  <c r="CT89" i="2"/>
  <c r="CS89" i="2"/>
  <c r="CT88" i="2"/>
  <c r="CS88" i="2"/>
  <c r="CT87" i="2"/>
  <c r="CS87" i="2"/>
  <c r="CT86" i="2"/>
  <c r="CS86" i="2"/>
  <c r="CT85" i="2"/>
  <c r="CS85" i="2"/>
  <c r="CT84" i="2"/>
  <c r="CS84" i="2"/>
  <c r="CT83" i="2"/>
  <c r="CS83" i="2"/>
  <c r="CT82" i="2"/>
  <c r="CS82" i="2"/>
  <c r="CT81" i="2"/>
  <c r="CS81" i="2"/>
  <c r="CT80" i="2"/>
  <c r="CS80" i="2"/>
  <c r="CT79" i="2"/>
  <c r="CS79" i="2"/>
  <c r="CT78" i="2"/>
  <c r="CS78" i="2"/>
  <c r="CT77" i="2"/>
  <c r="CS77" i="2"/>
  <c r="CT76" i="2"/>
  <c r="CS76" i="2"/>
  <c r="CT75" i="2"/>
  <c r="CS75" i="2"/>
  <c r="CT74" i="2"/>
  <c r="CS74" i="2"/>
  <c r="CT73" i="2"/>
  <c r="CS73" i="2"/>
  <c r="CT72" i="2"/>
  <c r="CS72" i="2"/>
  <c r="CT71" i="2"/>
  <c r="CS71" i="2"/>
  <c r="CT70" i="2"/>
  <c r="CS70" i="2"/>
  <c r="CT69" i="2"/>
  <c r="CS69" i="2"/>
  <c r="CT68" i="2"/>
  <c r="CS68" i="2"/>
  <c r="CT67" i="2"/>
  <c r="CS67" i="2"/>
  <c r="CT65" i="2"/>
  <c r="CS65" i="2"/>
  <c r="CR65" i="2"/>
  <c r="CP65" i="2"/>
  <c r="CP120" i="2" s="1"/>
  <c r="CP122" i="2" s="1"/>
  <c r="CP130" i="2" s="1"/>
  <c r="CO65" i="2"/>
  <c r="CO120" i="2" s="1"/>
  <c r="CN65" i="2"/>
  <c r="CN120" i="2" s="1"/>
  <c r="CL65" i="2"/>
  <c r="CK65" i="2"/>
  <c r="CK120" i="2" s="1"/>
  <c r="CK122" i="2" s="1"/>
  <c r="CJ65" i="2"/>
  <c r="CJ120" i="2" s="1"/>
  <c r="CI65" i="2"/>
  <c r="CI120" i="2" s="1"/>
  <c r="CG65" i="2"/>
  <c r="CF65" i="2"/>
  <c r="CF120" i="2" s="1"/>
  <c r="CE65" i="2"/>
  <c r="CE120" i="2" s="1"/>
  <c r="CD65" i="2"/>
  <c r="CD120" i="2" s="1"/>
  <c r="CC65" i="2"/>
  <c r="CB65" i="2"/>
  <c r="CB120" i="2" s="1"/>
  <c r="CA65" i="2"/>
  <c r="CA120" i="2" s="1"/>
  <c r="BZ65" i="2"/>
  <c r="BZ120" i="2" s="1"/>
  <c r="BY65" i="2"/>
  <c r="BX65" i="2"/>
  <c r="BX120" i="2" s="1"/>
  <c r="BW65" i="2"/>
  <c r="BW120" i="2" s="1"/>
  <c r="BV65" i="2"/>
  <c r="BV120" i="2" s="1"/>
  <c r="BU65" i="2"/>
  <c r="BT65" i="2"/>
  <c r="BT120" i="2" s="1"/>
  <c r="BS65" i="2"/>
  <c r="BS120" i="2" s="1"/>
  <c r="BR65" i="2"/>
  <c r="BR120" i="2" s="1"/>
  <c r="BQ65" i="2"/>
  <c r="BP65" i="2"/>
  <c r="BP120" i="2" s="1"/>
  <c r="BO65" i="2"/>
  <c r="BO120" i="2" s="1"/>
  <c r="BN65" i="2"/>
  <c r="BN120" i="2" s="1"/>
  <c r="BM65" i="2"/>
  <c r="BL65" i="2"/>
  <c r="BL120" i="2" s="1"/>
  <c r="BK65" i="2"/>
  <c r="BK120" i="2" s="1"/>
  <c r="BJ65" i="2"/>
  <c r="BJ120" i="2" s="1"/>
  <c r="BI65" i="2"/>
  <c r="BH65" i="2"/>
  <c r="BH120" i="2" s="1"/>
  <c r="BG65" i="2"/>
  <c r="BG120" i="2" s="1"/>
  <c r="BF65" i="2"/>
  <c r="BF120" i="2" s="1"/>
  <c r="BE65" i="2"/>
  <c r="BD65" i="2"/>
  <c r="BD120" i="2" s="1"/>
  <c r="BC65" i="2"/>
  <c r="BC120" i="2" s="1"/>
  <c r="BB65" i="2"/>
  <c r="BB120" i="2" s="1"/>
  <c r="BA65" i="2"/>
  <c r="AZ65" i="2"/>
  <c r="AZ120" i="2" s="1"/>
  <c r="AY65" i="2"/>
  <c r="AY120" i="2" s="1"/>
  <c r="AX65" i="2"/>
  <c r="AX120" i="2" s="1"/>
  <c r="AW65" i="2"/>
  <c r="AV65" i="2"/>
  <c r="AV120" i="2" s="1"/>
  <c r="AU65" i="2"/>
  <c r="AU120" i="2" s="1"/>
  <c r="AT65" i="2"/>
  <c r="AT120" i="2" s="1"/>
  <c r="AS65" i="2"/>
  <c r="AR65" i="2"/>
  <c r="AR120" i="2" s="1"/>
  <c r="AQ65" i="2"/>
  <c r="AQ120" i="2" s="1"/>
  <c r="AP65" i="2"/>
  <c r="AP120" i="2" s="1"/>
  <c r="AO65" i="2"/>
  <c r="AN65" i="2"/>
  <c r="AN120" i="2" s="1"/>
  <c r="AM65" i="2"/>
  <c r="AM120" i="2" s="1"/>
  <c r="AL65" i="2"/>
  <c r="AL120" i="2" s="1"/>
  <c r="AK65" i="2"/>
  <c r="AJ65" i="2"/>
  <c r="AJ120" i="2" s="1"/>
  <c r="AI65" i="2"/>
  <c r="AI120" i="2" s="1"/>
  <c r="AH65" i="2"/>
  <c r="AH120" i="2" s="1"/>
  <c r="AG65" i="2"/>
  <c r="AF65" i="2"/>
  <c r="AF120" i="2" s="1"/>
  <c r="AE65" i="2"/>
  <c r="AE120" i="2" s="1"/>
  <c r="AD65" i="2"/>
  <c r="AD120" i="2" s="1"/>
  <c r="AC65" i="2"/>
  <c r="AB65" i="2"/>
  <c r="AB120" i="2" s="1"/>
  <c r="AA65" i="2"/>
  <c r="AA120" i="2" s="1"/>
  <c r="Z65" i="2"/>
  <c r="Z120" i="2" s="1"/>
  <c r="Y65" i="2"/>
  <c r="X65" i="2"/>
  <c r="X120" i="2" s="1"/>
  <c r="W65" i="2"/>
  <c r="W120" i="2" s="1"/>
  <c r="V65" i="2"/>
  <c r="V120" i="2" s="1"/>
  <c r="U65" i="2"/>
  <c r="T65" i="2"/>
  <c r="T120" i="2" s="1"/>
  <c r="N65" i="2"/>
  <c r="N120" i="2" s="1"/>
  <c r="L65" i="2"/>
  <c r="L120" i="2" s="1"/>
  <c r="L122" i="2" s="1"/>
  <c r="L130" i="2" s="1"/>
  <c r="K65" i="2"/>
  <c r="J65" i="2"/>
  <c r="J120" i="2" s="1"/>
  <c r="H65" i="2"/>
  <c r="H120" i="2" s="1"/>
  <c r="G65" i="2"/>
  <c r="G120" i="2" s="1"/>
  <c r="G122" i="2" s="1"/>
  <c r="F65" i="2"/>
  <c r="E65" i="2"/>
  <c r="E120" i="2" s="1"/>
  <c r="D65" i="2"/>
  <c r="D120" i="2" s="1"/>
  <c r="CT63" i="2"/>
  <c r="CS63" i="2"/>
  <c r="CT62" i="2"/>
  <c r="CS62" i="2"/>
  <c r="CT60" i="2"/>
  <c r="CS60" i="2"/>
  <c r="CT59" i="2"/>
  <c r="CS59" i="2"/>
  <c r="CT58" i="2"/>
  <c r="CS58" i="2"/>
  <c r="CT57" i="2"/>
  <c r="CS57" i="2"/>
  <c r="CT56" i="2"/>
  <c r="CS56" i="2"/>
  <c r="CT55" i="2"/>
  <c r="CS55" i="2"/>
  <c r="CT54" i="2"/>
  <c r="CS54" i="2"/>
  <c r="CT53" i="2"/>
  <c r="CS53" i="2"/>
  <c r="CT52" i="2"/>
  <c r="CS52" i="2"/>
  <c r="CT51" i="2"/>
  <c r="CS51" i="2"/>
  <c r="CT50" i="2"/>
  <c r="CS50" i="2"/>
  <c r="CT49" i="2"/>
  <c r="CS49" i="2"/>
  <c r="CT48" i="2"/>
  <c r="CS48" i="2"/>
  <c r="CT47" i="2"/>
  <c r="CS47" i="2"/>
  <c r="CT46" i="2"/>
  <c r="CS46" i="2"/>
  <c r="CT45" i="2"/>
  <c r="CS45" i="2"/>
  <c r="CT44" i="2"/>
  <c r="CS44" i="2"/>
  <c r="CT43" i="2"/>
  <c r="CS43" i="2"/>
  <c r="CT42" i="2"/>
  <c r="CS42" i="2"/>
  <c r="CT41" i="2"/>
  <c r="CS41" i="2"/>
  <c r="CT40" i="2"/>
  <c r="CS40" i="2"/>
  <c r="CT39" i="2"/>
  <c r="CS39" i="2"/>
  <c r="CT38" i="2"/>
  <c r="CS38" i="2"/>
  <c r="CR36" i="2"/>
  <c r="CR122" i="2" s="1"/>
  <c r="CR130" i="2" s="1"/>
  <c r="CP36" i="2"/>
  <c r="CO36" i="2"/>
  <c r="CO122" i="2" s="1"/>
  <c r="CN36" i="2"/>
  <c r="CN122" i="2" s="1"/>
  <c r="CL36" i="2"/>
  <c r="CL122" i="2" s="1"/>
  <c r="CL130" i="2" s="1"/>
  <c r="CK36" i="2"/>
  <c r="CJ36" i="2"/>
  <c r="CJ122" i="2" s="1"/>
  <c r="CI36" i="2"/>
  <c r="CI122" i="2" s="1"/>
  <c r="N36" i="2"/>
  <c r="L36" i="2"/>
  <c r="K36" i="2"/>
  <c r="K122" i="2" s="1"/>
  <c r="J36" i="2"/>
  <c r="J122" i="2" s="1"/>
  <c r="H36" i="2"/>
  <c r="G36" i="2"/>
  <c r="F36" i="2"/>
  <c r="F122" i="2" s="1"/>
  <c r="E36" i="2"/>
  <c r="E122" i="2" s="1"/>
  <c r="D36" i="2"/>
  <c r="R36" i="2"/>
  <c r="CT36" i="2" s="1"/>
  <c r="CT33" i="2"/>
  <c r="CS33" i="2"/>
  <c r="CT32" i="2"/>
  <c r="CS32" i="2"/>
  <c r="R32" i="2"/>
  <c r="R31" i="2"/>
  <c r="CT31" i="2" s="1"/>
  <c r="CT30" i="2"/>
  <c r="CT29" i="2"/>
  <c r="CS29" i="2"/>
  <c r="CT28" i="2"/>
  <c r="CS28" i="2"/>
  <c r="CT27" i="2"/>
  <c r="CT26" i="2"/>
  <c r="CT25" i="2"/>
  <c r="CS25" i="2"/>
  <c r="CT24" i="2"/>
  <c r="CS24" i="2"/>
  <c r="CT23" i="2"/>
  <c r="CT22" i="2"/>
  <c r="R22" i="2"/>
  <c r="CS22" i="2" s="1"/>
  <c r="CT21" i="2"/>
  <c r="CS21" i="2"/>
  <c r="CT20" i="2"/>
  <c r="R19" i="2"/>
  <c r="CT19" i="2" s="1"/>
  <c r="CT18" i="2"/>
  <c r="R18" i="2"/>
  <c r="CS18" i="2" s="1"/>
  <c r="CT17" i="2"/>
  <c r="CS17" i="2"/>
  <c r="R16" i="2"/>
  <c r="CT16" i="2" s="1"/>
  <c r="R15" i="2"/>
  <c r="CT15" i="2" s="1"/>
  <c r="CT14" i="2"/>
  <c r="R14" i="2"/>
  <c r="CS14" i="2" s="1"/>
  <c r="CT13" i="2"/>
  <c r="CS13" i="2"/>
  <c r="R13" i="2"/>
  <c r="B5" i="2"/>
  <c r="CS93" i="1"/>
  <c r="CT93" i="1"/>
  <c r="CS91" i="1"/>
  <c r="CT91" i="1"/>
  <c r="CT40" i="1"/>
  <c r="CS40" i="1"/>
  <c r="CT24" i="1"/>
  <c r="CS24" i="1"/>
  <c r="D122" i="2" l="1"/>
  <c r="H122" i="2"/>
  <c r="H130" i="2" s="1"/>
  <c r="N122" i="2"/>
  <c r="N130" i="2" s="1"/>
  <c r="CS16" i="2"/>
  <c r="CS20" i="2"/>
  <c r="CS27" i="2"/>
  <c r="CS31" i="2"/>
  <c r="CS34" i="2"/>
  <c r="CS36" i="2" s="1"/>
  <c r="CS15" i="2"/>
  <c r="CS19" i="2"/>
  <c r="CS23" i="2"/>
  <c r="CS26" i="2"/>
  <c r="CS30" i="2"/>
  <c r="CT34" i="2"/>
  <c r="CT118" i="1"/>
  <c r="CS118" i="1"/>
  <c r="CT117" i="1"/>
  <c r="CS117" i="1"/>
  <c r="CT116" i="1"/>
  <c r="CS116" i="1"/>
  <c r="CT114" i="1"/>
  <c r="CS114" i="1"/>
  <c r="CT113" i="1"/>
  <c r="CS113" i="1"/>
  <c r="CT112" i="1"/>
  <c r="CS112" i="1"/>
  <c r="CT111" i="1"/>
  <c r="CS111" i="1"/>
  <c r="CT110" i="1"/>
  <c r="CS110" i="1"/>
  <c r="CT109" i="1"/>
  <c r="CS109" i="1"/>
  <c r="CT108" i="1"/>
  <c r="CS108" i="1"/>
  <c r="CT107" i="1"/>
  <c r="CS107" i="1"/>
  <c r="CT106" i="1"/>
  <c r="CS106" i="1"/>
  <c r="CT105" i="1"/>
  <c r="CS105" i="1"/>
  <c r="CT104" i="1"/>
  <c r="CS104" i="1"/>
  <c r="CT103" i="1"/>
  <c r="CS103" i="1"/>
  <c r="CT102" i="1"/>
  <c r="CS102" i="1"/>
  <c r="CT101" i="1"/>
  <c r="CS101" i="1"/>
  <c r="CT100" i="1"/>
  <c r="CS100" i="1"/>
  <c r="CT99" i="1"/>
  <c r="CS99" i="1"/>
  <c r="CT98" i="1"/>
  <c r="CS98" i="1"/>
  <c r="CT97" i="1"/>
  <c r="CS97" i="1"/>
  <c r="CT95" i="1"/>
  <c r="CS95" i="1"/>
  <c r="CT94" i="1"/>
  <c r="CS94" i="1"/>
  <c r="CT92" i="1"/>
  <c r="CS92" i="1"/>
  <c r="CT90" i="1"/>
  <c r="CS90" i="1"/>
  <c r="CT89" i="1"/>
  <c r="CS89" i="1"/>
  <c r="CT88" i="1"/>
  <c r="CS88" i="1"/>
  <c r="CT87" i="1"/>
  <c r="CS87" i="1"/>
  <c r="CT86" i="1"/>
  <c r="CS86" i="1"/>
  <c r="CT85" i="1"/>
  <c r="CS85" i="1"/>
  <c r="CT84" i="1"/>
  <c r="CS84" i="1"/>
  <c r="CT83" i="1"/>
  <c r="CS83" i="1"/>
  <c r="CT82" i="1"/>
  <c r="CS82" i="1"/>
  <c r="CT81" i="1"/>
  <c r="CS81" i="1"/>
  <c r="CT80" i="1"/>
  <c r="CS80" i="1"/>
  <c r="CT79" i="1"/>
  <c r="CS79" i="1"/>
  <c r="CT78" i="1"/>
  <c r="CS78" i="1"/>
  <c r="CT77" i="1"/>
  <c r="CS77" i="1"/>
  <c r="CT76" i="1"/>
  <c r="CS76" i="1"/>
  <c r="CT75" i="1"/>
  <c r="CS75" i="1"/>
  <c r="CT74" i="1"/>
  <c r="CS74" i="1"/>
  <c r="CT73" i="1"/>
  <c r="CS73" i="1"/>
  <c r="CT72" i="1"/>
  <c r="CS72" i="1"/>
  <c r="CT71" i="1"/>
  <c r="CS71" i="1"/>
  <c r="CT70" i="1"/>
  <c r="CS70" i="1"/>
  <c r="CT69" i="1"/>
  <c r="CS69" i="1"/>
  <c r="CT68" i="1"/>
  <c r="CS68" i="1"/>
  <c r="CT67" i="1"/>
  <c r="CS67" i="1"/>
  <c r="CR65" i="1"/>
  <c r="CR120" i="1" s="1"/>
  <c r="CP65" i="1"/>
  <c r="CP120" i="1" s="1"/>
  <c r="CO65" i="1"/>
  <c r="CO120" i="1" s="1"/>
  <c r="CN65" i="1"/>
  <c r="CN120" i="1" s="1"/>
  <c r="CL65" i="1"/>
  <c r="CL120" i="1" s="1"/>
  <c r="CK65" i="1"/>
  <c r="CK120" i="1" s="1"/>
  <c r="CJ65" i="1"/>
  <c r="CJ120" i="1" s="1"/>
  <c r="CI65" i="1"/>
  <c r="CI120" i="1" s="1"/>
  <c r="CG65" i="1"/>
  <c r="CT65" i="1" s="1"/>
  <c r="CF65" i="1"/>
  <c r="CF120" i="1" s="1"/>
  <c r="CE65" i="1"/>
  <c r="CE120" i="1" s="1"/>
  <c r="CD65" i="1"/>
  <c r="CD120" i="1" s="1"/>
  <c r="CC65" i="1"/>
  <c r="CC120" i="1" s="1"/>
  <c r="CB65" i="1"/>
  <c r="CB120" i="1" s="1"/>
  <c r="CA65" i="1"/>
  <c r="CA120" i="1" s="1"/>
  <c r="BZ65" i="1"/>
  <c r="BZ120" i="1" s="1"/>
  <c r="BY65" i="1"/>
  <c r="BY120" i="1" s="1"/>
  <c r="BX65" i="1"/>
  <c r="BX120" i="1" s="1"/>
  <c r="BW65" i="1"/>
  <c r="BW120" i="1" s="1"/>
  <c r="BV65" i="1"/>
  <c r="BV120" i="1" s="1"/>
  <c r="BU65" i="1"/>
  <c r="BU120" i="1" s="1"/>
  <c r="BT65" i="1"/>
  <c r="BT120" i="1" s="1"/>
  <c r="BS65" i="1"/>
  <c r="BS120" i="1" s="1"/>
  <c r="BR65" i="1"/>
  <c r="BR120" i="1" s="1"/>
  <c r="BQ65" i="1"/>
  <c r="BQ120" i="1" s="1"/>
  <c r="BP65" i="1"/>
  <c r="BP120" i="1" s="1"/>
  <c r="BO65" i="1"/>
  <c r="BO120" i="1" s="1"/>
  <c r="BN65" i="1"/>
  <c r="BN120" i="1" s="1"/>
  <c r="BM65" i="1"/>
  <c r="BM120" i="1" s="1"/>
  <c r="BL65" i="1"/>
  <c r="BL120" i="1" s="1"/>
  <c r="BK65" i="1"/>
  <c r="BK120" i="1" s="1"/>
  <c r="BJ65" i="1"/>
  <c r="BJ120" i="1" s="1"/>
  <c r="BI65" i="1"/>
  <c r="BI120" i="1" s="1"/>
  <c r="BH65" i="1"/>
  <c r="BH120" i="1" s="1"/>
  <c r="BG65" i="1"/>
  <c r="BG120" i="1" s="1"/>
  <c r="BF65" i="1"/>
  <c r="BF120" i="1" s="1"/>
  <c r="BE65" i="1"/>
  <c r="BE120" i="1" s="1"/>
  <c r="BD65" i="1"/>
  <c r="BD120" i="1" s="1"/>
  <c r="BC65" i="1"/>
  <c r="BC120" i="1" s="1"/>
  <c r="BB65" i="1"/>
  <c r="BB120" i="1" s="1"/>
  <c r="BA65" i="1"/>
  <c r="BA120" i="1" s="1"/>
  <c r="AZ65" i="1"/>
  <c r="AZ120" i="1" s="1"/>
  <c r="AY65" i="1"/>
  <c r="AY120" i="1" s="1"/>
  <c r="AX65" i="1"/>
  <c r="AX120" i="1" s="1"/>
  <c r="AW65" i="1"/>
  <c r="AW120" i="1" s="1"/>
  <c r="AV65" i="1"/>
  <c r="AV120" i="1" s="1"/>
  <c r="AU65" i="1"/>
  <c r="AU120" i="1" s="1"/>
  <c r="AT65" i="1"/>
  <c r="AT120" i="1" s="1"/>
  <c r="AS65" i="1"/>
  <c r="AS120" i="1" s="1"/>
  <c r="AR65" i="1"/>
  <c r="AR120" i="1" s="1"/>
  <c r="AQ65" i="1"/>
  <c r="AQ120" i="1" s="1"/>
  <c r="AP65" i="1"/>
  <c r="AP120" i="1" s="1"/>
  <c r="AO65" i="1"/>
  <c r="AO120" i="1" s="1"/>
  <c r="AN65" i="1"/>
  <c r="AN120" i="1" s="1"/>
  <c r="AM65" i="1"/>
  <c r="AM120" i="1" s="1"/>
  <c r="AL65" i="1"/>
  <c r="AL120" i="1" s="1"/>
  <c r="AK65" i="1"/>
  <c r="AK120" i="1" s="1"/>
  <c r="AJ65" i="1"/>
  <c r="AJ120" i="1" s="1"/>
  <c r="AI65" i="1"/>
  <c r="AI120" i="1" s="1"/>
  <c r="AH65" i="1"/>
  <c r="AH120" i="1" s="1"/>
  <c r="AG65" i="1"/>
  <c r="AG120" i="1" s="1"/>
  <c r="AF65" i="1"/>
  <c r="AF120" i="1" s="1"/>
  <c r="AE65" i="1"/>
  <c r="AE120" i="1" s="1"/>
  <c r="AD65" i="1"/>
  <c r="AD120" i="1" s="1"/>
  <c r="AC65" i="1"/>
  <c r="AC120" i="1" s="1"/>
  <c r="AB65" i="1"/>
  <c r="AB120" i="1" s="1"/>
  <c r="AA65" i="1"/>
  <c r="AA120" i="1" s="1"/>
  <c r="Z65" i="1"/>
  <c r="Z120" i="1" s="1"/>
  <c r="Y65" i="1"/>
  <c r="Y120" i="1" s="1"/>
  <c r="X65" i="1"/>
  <c r="X120" i="1" s="1"/>
  <c r="W65" i="1"/>
  <c r="W120" i="1" s="1"/>
  <c r="V65" i="1"/>
  <c r="V120" i="1" s="1"/>
  <c r="U65" i="1"/>
  <c r="U120" i="1" s="1"/>
  <c r="T65" i="1"/>
  <c r="T120" i="1" s="1"/>
  <c r="N65" i="1"/>
  <c r="N120" i="1" s="1"/>
  <c r="L65" i="1"/>
  <c r="L120" i="1" s="1"/>
  <c r="K65" i="1"/>
  <c r="K120" i="1" s="1"/>
  <c r="J65" i="1"/>
  <c r="J120" i="1" s="1"/>
  <c r="H65" i="1"/>
  <c r="H120" i="1" s="1"/>
  <c r="G65" i="1"/>
  <c r="G120" i="1" s="1"/>
  <c r="F65" i="1"/>
  <c r="F120" i="1" s="1"/>
  <c r="E65" i="1"/>
  <c r="E120" i="1" s="1"/>
  <c r="D65" i="1"/>
  <c r="D120" i="1" s="1"/>
  <c r="CT63" i="1"/>
  <c r="CS63" i="1"/>
  <c r="CT62" i="1"/>
  <c r="CS62" i="1"/>
  <c r="CT60" i="1"/>
  <c r="CS60" i="1"/>
  <c r="CS65" i="1" s="1"/>
  <c r="CT59" i="1"/>
  <c r="CS59" i="1"/>
  <c r="CT58" i="1"/>
  <c r="CS58" i="1"/>
  <c r="CT57" i="1"/>
  <c r="CS57" i="1"/>
  <c r="CT56" i="1"/>
  <c r="CS56" i="1"/>
  <c r="CT55" i="1"/>
  <c r="CS55" i="1"/>
  <c r="CT54" i="1"/>
  <c r="CS54" i="1"/>
  <c r="CT53" i="1"/>
  <c r="CS53" i="1"/>
  <c r="CT52" i="1"/>
  <c r="CS52" i="1"/>
  <c r="CT51" i="1"/>
  <c r="CS51" i="1"/>
  <c r="CT50" i="1"/>
  <c r="CS50" i="1"/>
  <c r="CT49" i="1"/>
  <c r="CS49" i="1"/>
  <c r="CT48" i="1"/>
  <c r="CS48" i="1"/>
  <c r="CT47" i="1"/>
  <c r="CS47" i="1"/>
  <c r="CT46" i="1"/>
  <c r="CS46" i="1"/>
  <c r="CT45" i="1"/>
  <c r="CS45" i="1"/>
  <c r="CT44" i="1"/>
  <c r="CS44" i="1"/>
  <c r="CT43" i="1"/>
  <c r="CS43" i="1"/>
  <c r="CT42" i="1"/>
  <c r="CS42" i="1"/>
  <c r="CT41" i="1"/>
  <c r="CS41" i="1"/>
  <c r="CT39" i="1"/>
  <c r="CS39" i="1"/>
  <c r="CT38" i="1"/>
  <c r="CS38" i="1"/>
  <c r="CR36" i="1"/>
  <c r="CR122" i="1" s="1"/>
  <c r="CR130" i="1" s="1"/>
  <c r="CP36" i="1"/>
  <c r="CP122" i="1" s="1"/>
  <c r="CP130" i="1" s="1"/>
  <c r="CO36" i="1"/>
  <c r="CO122" i="1" s="1"/>
  <c r="CN36" i="1"/>
  <c r="CL36" i="1"/>
  <c r="CL122" i="1" s="1"/>
  <c r="CL130" i="1" s="1"/>
  <c r="CK36" i="1"/>
  <c r="CK122" i="1" s="1"/>
  <c r="CJ36" i="1"/>
  <c r="CJ122" i="1" s="1"/>
  <c r="CI36" i="1"/>
  <c r="N36" i="1"/>
  <c r="L36" i="1"/>
  <c r="K36" i="1"/>
  <c r="J36" i="1"/>
  <c r="J122" i="1" s="1"/>
  <c r="H36" i="1"/>
  <c r="G36" i="1"/>
  <c r="F36" i="1"/>
  <c r="E36" i="1"/>
  <c r="E122" i="1" s="1"/>
  <c r="D36" i="1"/>
  <c r="CS34" i="1"/>
  <c r="CS36" i="1" s="1"/>
  <c r="R34" i="1"/>
  <c r="R36" i="1" s="1"/>
  <c r="CS33" i="1"/>
  <c r="CS32" i="1"/>
  <c r="R32" i="1"/>
  <c r="CT32" i="1" s="1"/>
  <c r="R31" i="1"/>
  <c r="CS31" i="1" s="1"/>
  <c r="R30" i="1"/>
  <c r="CT30" i="1" s="1"/>
  <c r="R29" i="1"/>
  <c r="CS29" i="1" s="1"/>
  <c r="R28" i="1"/>
  <c r="CT28" i="1" s="1"/>
  <c r="R27" i="1"/>
  <c r="CS27" i="1" s="1"/>
  <c r="R26" i="1"/>
  <c r="CT26" i="1" s="1"/>
  <c r="R25" i="1"/>
  <c r="CS25" i="1" s="1"/>
  <c r="R23" i="1"/>
  <c r="CT23" i="1" s="1"/>
  <c r="R22" i="1"/>
  <c r="CT22" i="1" s="1"/>
  <c r="R21" i="1"/>
  <c r="CT21" i="1" s="1"/>
  <c r="R20" i="1"/>
  <c r="CT20" i="1" s="1"/>
  <c r="R19" i="1"/>
  <c r="CT19" i="1" s="1"/>
  <c r="R18" i="1"/>
  <c r="CT18" i="1" s="1"/>
  <c r="R17" i="1"/>
  <c r="CT17" i="1" s="1"/>
  <c r="R16" i="1"/>
  <c r="CT16" i="1" s="1"/>
  <c r="R15" i="1"/>
  <c r="CT15" i="1" s="1"/>
  <c r="R14" i="1"/>
  <c r="CT14" i="1" s="1"/>
  <c r="R13" i="1"/>
  <c r="CT13" i="1" s="1"/>
  <c r="B5" i="1"/>
  <c r="CS19" i="1" l="1"/>
  <c r="CS13" i="1"/>
  <c r="CT27" i="1"/>
  <c r="CS30" i="1"/>
  <c r="CS21" i="1"/>
  <c r="CS26" i="1"/>
  <c r="CS28" i="1"/>
  <c r="CI122" i="1"/>
  <c r="CN122" i="1"/>
  <c r="CS17" i="1"/>
  <c r="CS15" i="1"/>
  <c r="CS23" i="1"/>
  <c r="CT31" i="1"/>
  <c r="CT36" i="1"/>
  <c r="G122" i="1"/>
  <c r="L122" i="1"/>
  <c r="L130" i="1" s="1"/>
  <c r="D122" i="1"/>
  <c r="F122" i="1"/>
  <c r="H122" i="1"/>
  <c r="H130" i="1" s="1"/>
  <c r="K122" i="1"/>
  <c r="N122" i="1"/>
  <c r="N130" i="1" s="1"/>
  <c r="CT25" i="1"/>
  <c r="CT29" i="1"/>
  <c r="CT33" i="1"/>
  <c r="CS14" i="1"/>
  <c r="CS16" i="1"/>
  <c r="CS18" i="1"/>
  <c r="CS20" i="1"/>
  <c r="CS22" i="1"/>
  <c r="CT34" i="1"/>
  <c r="CG120" i="1"/>
</calcChain>
</file>

<file path=xl/sharedStrings.xml><?xml version="1.0" encoding="utf-8"?>
<sst xmlns="http://schemas.openxmlformats.org/spreadsheetml/2006/main" count="1018" uniqueCount="354">
  <si>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</si>
  <si>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</si>
  <si>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</si>
  <si>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</si>
  <si>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</si>
  <si>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</si>
  <si>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</si>
  <si>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</si>
  <si>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</si>
  <si>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</si>
  <si>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</si>
  <si>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</si>
  <si>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</si>
  <si>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</si>
  <si>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</si>
  <si>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</si>
  <si>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</si>
  <si>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</si>
  <si>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</si>
  <si>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</si>
  <si>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</si>
  <si>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</si>
  <si>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</si>
  <si>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</si>
  <si>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</si>
  <si>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</si>
  <si>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</si>
  <si>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</si>
  <si>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</si>
  <si>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</si>
  <si>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</si>
  <si>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</si>
  <si>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</si>
  <si>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</si>
  <si>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</si>
  <si>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</si>
  <si>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</si>
  <si>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</si>
  <si>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</si>
  <si>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</si>
  <si>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</si>
  <si>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</si>
  <si>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</si>
  <si>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</si>
  <si>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</si>
  <si>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</si>
  <si>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</si>
  <si>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</si>
  <si>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</si>
  <si>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</si>
  <si>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</si>
  <si>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</si>
  <si>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</si>
  <si>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</si>
  <si>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</si>
  <si>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</si>
  <si>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</si>
  <si>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</si>
  <si>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</si>
  <si>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</si>
  <si>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</si>
  <si>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</si>
  <si>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</si>
  <si>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</si>
  <si>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</si>
  <si>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</si>
  <si>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</si>
  <si>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</si>
  <si>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</si>
  <si>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</si>
  <si>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</si>
  <si>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</si>
  <si>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</si>
  <si>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</si>
  <si>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</si>
  <si>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</si>
  <si>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</si>
  <si>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</si>
  <si>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</si>
  <si>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</si>
  <si>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</si>
  <si>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</si>
  <si>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</si>
  <si>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</si>
  <si>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</si>
  <si>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</si>
  <si>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</si>
  <si>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</si>
  <si>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</si>
  <si>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</si>
  <si>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</si>
  <si>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</si>
  <si>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</si>
  <si>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</si>
  <si>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</si>
  <si>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</si>
  <si>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</si>
  <si>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</si>
  <si>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</si>
  <si>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</si>
  <si>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</si>
  <si>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</si>
  <si>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</si>
  <si>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</si>
  <si>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</si>
  <si>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</si>
  <si>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</si>
  <si>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</si>
  <si>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</si>
  <si>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</si>
  <si>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</si>
  <si>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</si>
  <si>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</si>
  <si>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</si>
  <si>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</si>
  <si>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</si>
  <si>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</si>
  <si>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</si>
  <si>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</si>
  <si>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</si>
  <si>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</si>
  <si>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</si>
  <si>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</si>
  <si>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</si>
  <si>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</si>
  <si>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</si>
  <si>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</si>
  <si>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</si>
  <si>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</si>
  <si>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</si>
  <si>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</si>
  <si>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</si>
  <si>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</si>
  <si>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</si>
  <si>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</si>
  <si>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</si>
  <si>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</si>
  <si>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</si>
  <si>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</si>
  <si>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</si>
  <si>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</si>
  <si>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</si>
  <si>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</si>
  <si>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</si>
  <si>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</si>
  <si>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</si>
  <si>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</si>
  <si>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</si>
  <si>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</si>
  <si>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</si>
  <si>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</si>
  <si>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</si>
  <si>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</si>
  <si>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</si>
  <si>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</si>
  <si>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</si>
  <si>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</si>
  <si>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</si>
  <si>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</si>
  <si>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</si>
  <si>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</si>
  <si>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</si>
  <si>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</si>
  <si>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</si>
  <si>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</si>
  <si>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</si>
  <si>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</si>
  <si>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</si>
  <si>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</si>
  <si>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</si>
  <si>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</si>
  <si>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</si>
  <si>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</si>
  <si>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</si>
  <si>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</si>
  <si>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</si>
  <si>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</si>
  <si>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</si>
  <si>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</si>
  <si>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</si>
  <si>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</si>
  <si>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</si>
  <si>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</si>
  <si>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</si>
  <si>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</si>
  <si>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</si>
  <si>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</si>
  <si>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</si>
  <si>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</si>
  <si>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</si>
  <si>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</si>
  <si>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</si>
  <si>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</si>
  <si>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</si>
  <si>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</si>
  <si>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</si>
  <si>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</si>
  <si>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</si>
  <si>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</si>
  <si>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</si>
  <si>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</si>
  <si>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</si>
  <si>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</si>
  <si>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</si>
  <si>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</si>
  <si>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</si>
  <si>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</si>
  <si>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</si>
  <si>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</si>
  <si>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</si>
  <si>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</si>
  <si>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</si>
  <si>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</si>
  <si>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</si>
  <si>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</si>
  <si>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</si>
  <si>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</si>
  <si>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</si>
  <si>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</si>
  <si>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</si>
  <si>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</si>
  <si>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</si>
  <si>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</si>
  <si>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</si>
  <si>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</si>
  <si>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</si>
  <si>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</si>
  <si>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</si>
  <si>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</si>
  <si>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</si>
  <si>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</si>
  <si>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</si>
  <si>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</si>
  <si>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</si>
  <si>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</si>
  <si>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</si>
  <si>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</si>
  <si>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</si>
  <si>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</si>
  <si>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</si>
  <si>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</si>
  <si>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</si>
  <si>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</si>
  <si>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</si>
  <si>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</si>
  <si>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</si>
  <si>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</si>
  <si>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</si>
  <si>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</si>
  <si>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</si>
  <si>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</si>
  <si>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</si>
  <si>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</si>
  <si>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</si>
  <si>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</si>
  <si>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</si>
  <si>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</si>
  <si>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</si>
  <si>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</si>
  <si>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</si>
  <si>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</si>
  <si>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</si>
  <si>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</si>
  <si>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</si>
  <si>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</si>
  <si>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</si>
  <si>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</si>
  <si>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</si>
  <si>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</si>
  <si>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</si>
  <si>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</si>
  <si>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</si>
  <si>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</si>
  <si>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</si>
  <si>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</si>
  <si>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</si>
  <si>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</si>
  <si>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</si>
  <si>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</si>
  <si>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</si>
  <si>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</si>
  <si>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</si>
  <si>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</si>
  <si>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</si>
  <si>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</si>
  <si>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</si>
  <si>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</si>
  <si>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</si>
  <si>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</si>
  <si>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</si>
  <si>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</si>
  <si>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</si>
  <si>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</si>
  <si>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</si>
  <si>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</si>
  <si>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</si>
  <si>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</si>
  <si>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</si>
  <si>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</si>
  <si>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</si>
  <si>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</si>
  <si>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</si>
  <si>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</si>
  <si>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</si>
  <si>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</si>
  <si>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</si>
  <si>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</si>
  <si>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</si>
  <si>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</si>
  <si>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</si>
  <si>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</si>
  <si>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</si>
  <si>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</si>
  <si>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</si>
  <si>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</si>
  <si>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</si>
  <si>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</si>
  <si>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</si>
  <si>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</si>
  <si>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</si>
  <si>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</si>
  <si>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</si>
  <si>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</si>
  <si>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</si>
  <si>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</si>
  <si>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</si>
  <si>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</si>
  <si>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</si>
  <si>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</si>
  <si>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</si>
  <si>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</si>
  <si>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</si>
  <si>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</si>
  <si>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</si>
  <si>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</si>
  <si>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</si>
  <si>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512100-513400</t>
  </si>
  <si>
    <t>Admistration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</si>
  <si>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</si>
  <si>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</si>
  <si>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</si>
  <si>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</si>
  <si>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</si>
  <si>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PROJECTIONS</t>
  </si>
  <si>
    <t>Less Carry Forward</t>
  </si>
  <si>
    <t xml:space="preserve">       Projected Revenue</t>
  </si>
  <si>
    <t xml:space="preserve">       Projected Salaries/Benefits</t>
  </si>
  <si>
    <t xml:space="preserve">        Projected Purchased Services</t>
  </si>
  <si>
    <t xml:space="preserve">        Projected Materials</t>
  </si>
  <si>
    <t xml:space="preserve">        Projected Capital Outlay</t>
  </si>
  <si>
    <t>MARGIN PROJECTION</t>
  </si>
  <si>
    <t>Unaudited Financials</t>
  </si>
  <si>
    <t>07/01/18 - 10/31/18</t>
  </si>
  <si>
    <t>Board November 12,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</si>
</sst>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5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/>
    <xf numFmtId="43" fontId="8" fillId="0" borderId="0" xfId="1" applyFont="1" applyAlignment="1">
      <alignment horizontal="center"/>
    </xf>
    <xf numFmtId="4" fontId="8" fillId="0" borderId="0" xfId="1" applyNumberFormat="1" applyFont="1" applyFill="1"/>
    <xf numFmtId="43" fontId="8" fillId="0" borderId="0" xfId="1" applyFont="1" applyFill="1"/>
    <xf numFmtId="9" fontId="8" fillId="0" borderId="0" xfId="2" applyFont="1" applyAlignment="1">
      <alignment horizontal="center"/>
    </xf>
    <xf numFmtId="4" fontId="5" fillId="0" borderId="0" xfId="1" applyNumberFormat="1" applyFont="1" applyFill="1"/>
    <xf numFmtId="43" fontId="9" fillId="0" borderId="0" xfId="1" applyFont="1"/>
    <xf numFmtId="43" fontId="2" fillId="0" borderId="0" xfId="1" applyFont="1" applyAlignment="1">
      <alignment horizontal="center"/>
    </xf>
    <xf numFmtId="0" fontId="0" fillId="0" borderId="0" xfId="0" applyAlignment="1"/>
    <xf numFmtId="43" fontId="2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123825</xdr:colOff>
      <xdr:row>2</xdr:row>
      <xdr:rowOff>41275</xdr:rowOff>
    </xdr:from>
    <xdr:to>
      <xdr:col>17</xdr:col>
      <xdr:colOff>193675</xdr:colOff>
      <xdr:row>5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44925" y="269875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123825</xdr:colOff>
      <xdr:row>2</xdr:row>
      <xdr:rowOff>41275</xdr:rowOff>
    </xdr:from>
    <xdr:to>
      <xdr:col>17</xdr:col>
      <xdr:colOff>193675</xdr:colOff>
      <xdr:row>5</xdr:row>
      <xdr:rowOff>28575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575" y="269875"/>
          <a:ext cx="1450975" cy="473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Y141"/>
  <sheetViews>
    <sheetView tabSelected="1" view="pageBreakPreview" topLeftCell="B2" zoomScale="60" zoomScaleNormal="75" workbookViewId="0">
      <pane xSplit="6" ySplit="8" topLeftCell="M64" activePane="bottomRight" state="frozen"/>
      <selection activeCell="B2" sqref="B2"/>
      <selection pane="topRight" activeCell="H2" sqref="H2"/>
      <selection pane="bottomLeft" activeCell="B10" sqref="B10"/>
      <selection pane="bottomRight" activeCell="DB67" sqref="DB6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9.5703125" style="35" customWidth="1"/>
    <col min="99" max="99" width="19.5703125" style="35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1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42</v>
      </c>
      <c r="CN1" s="3" t="s">
        <v>56</v>
      </c>
      <c r="CO1" s="3" t="s">
        <v>57</v>
      </c>
      <c r="CP1" s="3" t="s">
        <v>33</v>
      </c>
      <c r="CR1" s="3" t="s">
        <v>35</v>
      </c>
      <c r="CS1" s="3" t="s">
        <v>2</v>
      </c>
      <c r="CT1" s="35" t="s">
        <v>2</v>
      </c>
    </row>
    <row r="2" spans="1:103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2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18"/>
      <c r="CQ2" s="16"/>
      <c r="CR2" s="64" t="s">
        <v>331</v>
      </c>
      <c r="CS2" s="16"/>
      <c r="CT2" s="36"/>
      <c r="CU2" s="36"/>
      <c r="CV2" s="16"/>
      <c r="CW2" s="19" t="s">
        <v>0</v>
      </c>
      <c r="CX2" s="50" t="s">
        <v>329</v>
      </c>
      <c r="CY2" s="16"/>
    </row>
    <row r="3" spans="1:103" s="4" customFormat="1" x14ac:dyDescent="0.2">
      <c r="A3" s="16"/>
      <c r="B3" s="51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3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64" t="s">
        <v>351</v>
      </c>
      <c r="CS3" s="16"/>
      <c r="CT3" s="36"/>
      <c r="CU3" s="36"/>
      <c r="CV3" s="16"/>
      <c r="CW3" s="16"/>
      <c r="CX3" s="16"/>
      <c r="CY3" s="16"/>
    </row>
    <row r="4" spans="1:103" s="4" customFormat="1" x14ac:dyDescent="0.2">
      <c r="A4" s="16"/>
      <c r="B4" s="51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4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23"/>
      <c r="CQ4" s="16"/>
      <c r="CR4" s="64" t="s">
        <v>352</v>
      </c>
      <c r="CS4" s="16"/>
      <c r="CT4" s="36"/>
      <c r="CU4" s="36"/>
      <c r="CV4" s="16"/>
      <c r="CW4" s="16"/>
      <c r="CX4" s="52">
        <v>43404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24"/>
      <c r="CM5" s="25"/>
      <c r="CN5" s="16"/>
      <c r="CO5" s="16"/>
      <c r="CP5" s="25"/>
      <c r="CQ5" s="16"/>
      <c r="CR5" s="64"/>
      <c r="CS5" s="16"/>
      <c r="CT5" s="36"/>
      <c r="CU5" s="36"/>
      <c r="CV5" s="16"/>
      <c r="CW5" s="53" t="s">
        <v>332</v>
      </c>
      <c r="CX5" s="26"/>
      <c r="CY5" s="16"/>
    </row>
    <row r="6" spans="1:103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27"/>
      <c r="CM6" s="27"/>
      <c r="CN6" s="16"/>
      <c r="CO6" s="16"/>
      <c r="CP6" s="27"/>
      <c r="CQ6" s="16"/>
      <c r="CR6" s="64" t="s">
        <v>353</v>
      </c>
      <c r="CS6" s="16"/>
      <c r="CT6" s="36"/>
      <c r="CU6" s="36"/>
      <c r="CV6" s="16"/>
      <c r="CW6" s="54" t="s">
        <v>331</v>
      </c>
      <c r="CX6" s="16"/>
      <c r="CY6" s="16"/>
    </row>
    <row r="7" spans="1:103" s="4" customFormat="1" x14ac:dyDescent="0.2">
      <c r="A7" s="16"/>
      <c r="B7" s="49">
        <v>43404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36"/>
      <c r="CU7" s="36"/>
      <c r="CV7" s="16"/>
      <c r="CW7" s="16"/>
      <c r="CX7" s="16"/>
      <c r="CY7" s="16"/>
    </row>
    <row r="8" spans="1:103" s="28" customFormat="1" ht="24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317</v>
      </c>
      <c r="CJ8" s="13" t="s">
        <v>318</v>
      </c>
      <c r="CK8" s="13" t="s">
        <v>319</v>
      </c>
      <c r="CL8" s="14" t="s">
        <v>28</v>
      </c>
      <c r="CM8" s="13"/>
      <c r="CN8" s="13" t="s">
        <v>325</v>
      </c>
      <c r="CO8" s="13" t="s">
        <v>326</v>
      </c>
      <c r="CP8" s="14" t="s">
        <v>28</v>
      </c>
      <c r="CQ8" s="13"/>
      <c r="CR8" s="14" t="s">
        <v>28</v>
      </c>
      <c r="CS8" s="14"/>
      <c r="CT8" s="37"/>
      <c r="CU8" s="37"/>
      <c r="CV8" s="13"/>
      <c r="CW8" s="13"/>
      <c r="CX8" s="13"/>
      <c r="CY8" s="13"/>
    </row>
    <row r="9" spans="1:103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279</v>
      </c>
      <c r="BO9" s="13" t="s">
        <v>281</v>
      </c>
      <c r="BP9" s="13" t="s">
        <v>283</v>
      </c>
      <c r="BQ9" s="13" t="s">
        <v>285</v>
      </c>
      <c r="BR9" s="13" t="s">
        <v>287</v>
      </c>
      <c r="BS9" s="13" t="s">
        <v>289</v>
      </c>
      <c r="BT9" s="13" t="s">
        <v>291</v>
      </c>
      <c r="BU9" s="13" t="s">
        <v>293</v>
      </c>
      <c r="BV9" s="13" t="s">
        <v>295</v>
      </c>
      <c r="BW9" s="13" t="s">
        <v>297</v>
      </c>
      <c r="BX9" s="13" t="s">
        <v>299</v>
      </c>
      <c r="BY9" s="13" t="s">
        <v>301</v>
      </c>
      <c r="BZ9" s="13" t="s">
        <v>303</v>
      </c>
      <c r="CA9" s="13" t="s">
        <v>305</v>
      </c>
      <c r="CB9" s="13" t="s">
        <v>307</v>
      </c>
      <c r="CC9" s="13" t="s">
        <v>309</v>
      </c>
      <c r="CD9" s="13" t="s">
        <v>311</v>
      </c>
      <c r="CE9" s="13" t="s">
        <v>316</v>
      </c>
      <c r="CF9" s="13" t="s">
        <v>155</v>
      </c>
      <c r="CG9" s="14" t="s">
        <v>38</v>
      </c>
      <c r="CH9" s="14"/>
      <c r="CI9" s="13" t="s">
        <v>321</v>
      </c>
      <c r="CJ9" s="13" t="s">
        <v>322</v>
      </c>
      <c r="CK9" s="13" t="s">
        <v>323</v>
      </c>
      <c r="CL9" s="14" t="s">
        <v>31</v>
      </c>
      <c r="CM9" s="15"/>
      <c r="CN9" s="13" t="s">
        <v>327</v>
      </c>
      <c r="CO9" s="13" t="s">
        <v>328</v>
      </c>
      <c r="CP9" s="14" t="s">
        <v>32</v>
      </c>
      <c r="CQ9" s="13"/>
      <c r="CR9" s="14" t="s">
        <v>34</v>
      </c>
      <c r="CS9" s="14" t="s">
        <v>39</v>
      </c>
      <c r="CT9" s="37" t="s">
        <v>40</v>
      </c>
      <c r="CU9" s="37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62657.49</v>
      </c>
      <c r="CJ11" s="12">
        <v>105530.51</v>
      </c>
      <c r="CK11" s="12">
        <v>1930278.19</v>
      </c>
      <c r="CL11" s="5">
        <v>2098466.19</v>
      </c>
      <c r="CM11" s="1"/>
      <c r="CN11" s="12"/>
      <c r="CO11" s="12">
        <v>788564.45</v>
      </c>
      <c r="CP11" s="5">
        <v>788564.45000000007</v>
      </c>
      <c r="CR11" s="5">
        <v>2887030.64</v>
      </c>
      <c r="CS11" s="5"/>
      <c r="CT11" s="41"/>
      <c r="CU11" s="38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29">
        <v>-18000</v>
      </c>
      <c r="Q13" s="29">
        <v>0</v>
      </c>
      <c r="R13" s="31">
        <f t="shared" ref="R13:R32" si="0">-1*(P13+Q13)</f>
        <v>18000</v>
      </c>
      <c r="S13" s="29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9">
        <v>0</v>
      </c>
      <c r="CI13" s="3">
        <v>576.19000000000005</v>
      </c>
      <c r="CJ13" s="3">
        <v>0</v>
      </c>
      <c r="CK13" s="3">
        <v>1799.6200000000001</v>
      </c>
      <c r="CL13" s="3">
        <v>2375.8100000000004</v>
      </c>
      <c r="CN13" s="3">
        <v>0</v>
      </c>
      <c r="CO13" s="3">
        <v>0</v>
      </c>
      <c r="CP13" s="3">
        <v>0</v>
      </c>
      <c r="CR13" s="3">
        <v>2375.81</v>
      </c>
      <c r="CS13" s="3">
        <f t="shared" ref="CS13:CS33" si="1">R13-CR13</f>
        <v>15624.19</v>
      </c>
      <c r="CT13" s="35">
        <f t="shared" ref="CT13:CT33" si="2">IF(R13=0,"n/a",CR13/(R13))</f>
        <v>0.13198944444444444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29">
        <v>-1250</v>
      </c>
      <c r="Q14" s="29">
        <v>0</v>
      </c>
      <c r="R14" s="31">
        <f t="shared" si="0"/>
        <v>1250</v>
      </c>
      <c r="S14" s="29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9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1250</v>
      </c>
      <c r="CT14" s="35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29">
        <v>-18797</v>
      </c>
      <c r="Q15" s="29">
        <v>0</v>
      </c>
      <c r="R15" s="31">
        <f t="shared" si="0"/>
        <v>18797</v>
      </c>
      <c r="S15" s="29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9">
        <v>0</v>
      </c>
      <c r="CI15" s="3">
        <v>5933.4400000000005</v>
      </c>
      <c r="CJ15" s="3">
        <v>0</v>
      </c>
      <c r="CK15" s="3">
        <v>5</v>
      </c>
      <c r="CL15" s="3">
        <v>5938.4400000000005</v>
      </c>
      <c r="CN15" s="3">
        <v>0</v>
      </c>
      <c r="CO15" s="3">
        <v>0</v>
      </c>
      <c r="CP15" s="3">
        <v>0</v>
      </c>
      <c r="CR15" s="3">
        <v>5938.4400000000005</v>
      </c>
      <c r="CS15" s="3">
        <f t="shared" si="1"/>
        <v>12858.56</v>
      </c>
      <c r="CT15" s="35">
        <f t="shared" si="2"/>
        <v>0.31592488163004739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29">
        <v>-8680</v>
      </c>
      <c r="Q16" s="29">
        <v>0</v>
      </c>
      <c r="R16" s="31">
        <f t="shared" si="0"/>
        <v>8680</v>
      </c>
      <c r="S16" s="29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9">
        <v>0</v>
      </c>
      <c r="CI16" s="3">
        <v>3555.81</v>
      </c>
      <c r="CJ16" s="3">
        <v>0</v>
      </c>
      <c r="CK16" s="3">
        <v>0</v>
      </c>
      <c r="CL16" s="3">
        <v>3555.81</v>
      </c>
      <c r="CN16" s="3">
        <v>0</v>
      </c>
      <c r="CO16" s="3">
        <v>0</v>
      </c>
      <c r="CP16" s="3">
        <v>0</v>
      </c>
      <c r="CR16" s="3">
        <v>3555.81</v>
      </c>
      <c r="CS16" s="3">
        <f t="shared" si="1"/>
        <v>5124.1900000000005</v>
      </c>
      <c r="CT16" s="35">
        <f t="shared" si="2"/>
        <v>0.40965552995391702</v>
      </c>
    </row>
    <row r="17" spans="1:98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29">
        <v>-973789</v>
      </c>
      <c r="Q17" s="29">
        <v>0</v>
      </c>
      <c r="R17" s="31">
        <f t="shared" si="0"/>
        <v>973789</v>
      </c>
      <c r="S17" s="29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9">
        <v>0</v>
      </c>
      <c r="CI17" s="3">
        <v>0</v>
      </c>
      <c r="CJ17" s="3">
        <v>0</v>
      </c>
      <c r="CK17" s="3">
        <v>491847.59</v>
      </c>
      <c r="CL17" s="3">
        <v>491847.59</v>
      </c>
      <c r="CN17" s="3">
        <v>0</v>
      </c>
      <c r="CO17" s="3">
        <v>0</v>
      </c>
      <c r="CP17" s="3">
        <v>0</v>
      </c>
      <c r="CR17" s="3">
        <v>491847.59</v>
      </c>
      <c r="CS17" s="3">
        <f t="shared" si="1"/>
        <v>481941.41</v>
      </c>
      <c r="CT17" s="35">
        <f t="shared" si="2"/>
        <v>0.50508640988961673</v>
      </c>
    </row>
    <row r="18" spans="1:98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29">
        <v>-3800</v>
      </c>
      <c r="Q18" s="29">
        <v>0</v>
      </c>
      <c r="R18" s="31">
        <f t="shared" si="0"/>
        <v>3800</v>
      </c>
      <c r="S18" s="29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9">
        <v>0</v>
      </c>
      <c r="CI18" s="3">
        <v>0</v>
      </c>
      <c r="CJ18" s="3">
        <v>0</v>
      </c>
      <c r="CK18" s="3">
        <v>0</v>
      </c>
      <c r="CL18" s="3">
        <v>0</v>
      </c>
      <c r="CN18" s="3">
        <v>0</v>
      </c>
      <c r="CO18" s="3">
        <v>2922.19</v>
      </c>
      <c r="CP18" s="3">
        <v>2922.19</v>
      </c>
      <c r="CR18" s="3">
        <v>2922.19</v>
      </c>
      <c r="CS18" s="3">
        <f t="shared" si="1"/>
        <v>877.81</v>
      </c>
      <c r="CT18" s="35">
        <f t="shared" si="2"/>
        <v>0.7689973684210526</v>
      </c>
    </row>
    <row r="19" spans="1:98" outlineLevel="1" x14ac:dyDescent="0.2">
      <c r="A19" s="3" t="s">
        <v>141</v>
      </c>
      <c r="B19" s="10" t="s">
        <v>142</v>
      </c>
      <c r="C19" s="3" t="s">
        <v>143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29">
        <v>-31815</v>
      </c>
      <c r="Q19" s="29">
        <v>0</v>
      </c>
      <c r="R19" s="31">
        <f t="shared" si="0"/>
        <v>31815</v>
      </c>
      <c r="S19" s="29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9">
        <v>0</v>
      </c>
      <c r="CI19" s="3">
        <v>0</v>
      </c>
      <c r="CJ19" s="3">
        <v>0</v>
      </c>
      <c r="CK19" s="3">
        <v>4.5</v>
      </c>
      <c r="CL19" s="3">
        <v>4.5</v>
      </c>
      <c r="CN19" s="3">
        <v>0</v>
      </c>
      <c r="CO19" s="3">
        <v>0</v>
      </c>
      <c r="CP19" s="3">
        <v>0</v>
      </c>
      <c r="CR19" s="3">
        <v>4.5</v>
      </c>
      <c r="CS19" s="3">
        <f t="shared" si="1"/>
        <v>31810.5</v>
      </c>
      <c r="CT19" s="35">
        <f t="shared" si="2"/>
        <v>1.4144271570014144E-4</v>
      </c>
    </row>
    <row r="20" spans="1:98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29">
        <v>-209712</v>
      </c>
      <c r="Q20" s="29">
        <v>0</v>
      </c>
      <c r="R20" s="31">
        <f t="shared" si="0"/>
        <v>209712</v>
      </c>
      <c r="S20" s="29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9">
        <v>0</v>
      </c>
      <c r="CI20" s="3">
        <v>0</v>
      </c>
      <c r="CJ20" s="3">
        <v>0</v>
      </c>
      <c r="CK20" s="3">
        <v>0</v>
      </c>
      <c r="CL20" s="3">
        <v>0</v>
      </c>
      <c r="CN20" s="3">
        <v>67404.52</v>
      </c>
      <c r="CO20" s="3">
        <v>0</v>
      </c>
      <c r="CP20" s="3">
        <v>67404.52</v>
      </c>
      <c r="CR20" s="3">
        <v>67404.52</v>
      </c>
      <c r="CS20" s="3">
        <f t="shared" si="1"/>
        <v>142307.47999999998</v>
      </c>
      <c r="CT20" s="35">
        <f t="shared" si="2"/>
        <v>0.32141470206759748</v>
      </c>
    </row>
    <row r="21" spans="1:98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29">
        <v>-76250</v>
      </c>
      <c r="Q21" s="29">
        <v>0</v>
      </c>
      <c r="R21" s="31">
        <f t="shared" si="0"/>
        <v>76250</v>
      </c>
      <c r="S21" s="29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9">
        <v>0</v>
      </c>
      <c r="CI21" s="3">
        <v>0</v>
      </c>
      <c r="CJ21" s="3">
        <v>0</v>
      </c>
      <c r="CK21" s="3">
        <v>81270</v>
      </c>
      <c r="CL21" s="3">
        <v>81270</v>
      </c>
      <c r="CN21" s="3">
        <v>0</v>
      </c>
      <c r="CO21" s="3">
        <v>0</v>
      </c>
      <c r="CP21" s="3">
        <v>0</v>
      </c>
      <c r="CR21" s="3">
        <v>81270</v>
      </c>
      <c r="CS21" s="3">
        <f t="shared" si="1"/>
        <v>-5020</v>
      </c>
      <c r="CT21" s="35">
        <f t="shared" si="2"/>
        <v>1.0658360655737704</v>
      </c>
    </row>
    <row r="22" spans="1:98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29">
        <v>0</v>
      </c>
      <c r="Q22" s="29">
        <v>0</v>
      </c>
      <c r="R22" s="31">
        <f t="shared" si="0"/>
        <v>0</v>
      </c>
      <c r="S22" s="29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9">
        <v>0</v>
      </c>
      <c r="CI22" s="3">
        <v>0</v>
      </c>
      <c r="CJ22" s="3">
        <v>0</v>
      </c>
      <c r="CK22" s="3">
        <v>0</v>
      </c>
      <c r="CL22" s="3">
        <v>0</v>
      </c>
      <c r="CN22" s="3">
        <v>0</v>
      </c>
      <c r="CO22" s="3">
        <v>0</v>
      </c>
      <c r="CP22" s="3">
        <v>0</v>
      </c>
      <c r="CR22" s="3">
        <v>0</v>
      </c>
      <c r="CS22" s="3">
        <f t="shared" si="1"/>
        <v>0</v>
      </c>
      <c r="CT22" s="35" t="str">
        <f t="shared" si="2"/>
        <v>n/a</v>
      </c>
    </row>
    <row r="23" spans="1:98" outlineLevel="1" x14ac:dyDescent="0.2">
      <c r="A23" s="3" t="s">
        <v>153</v>
      </c>
      <c r="B23" s="10" t="s">
        <v>154</v>
      </c>
      <c r="C23" s="3" t="s">
        <v>333</v>
      </c>
      <c r="D23" s="3">
        <v>0</v>
      </c>
      <c r="E23" s="3">
        <v>0</v>
      </c>
      <c r="F23" s="3">
        <v>5159406.0999999996</v>
      </c>
      <c r="G23" s="3">
        <v>0</v>
      </c>
      <c r="H23" s="3">
        <v>5159406.0999999996</v>
      </c>
      <c r="J23" s="3">
        <v>0</v>
      </c>
      <c r="K23" s="3">
        <v>465569.95</v>
      </c>
      <c r="L23" s="3">
        <v>465569.95</v>
      </c>
      <c r="N23" s="3">
        <v>5159406.0999999996</v>
      </c>
      <c r="P23" s="60">
        <v>-5553551</v>
      </c>
      <c r="Q23" s="60">
        <v>0</v>
      </c>
      <c r="R23" s="4">
        <f t="shared" si="0"/>
        <v>5553551</v>
      </c>
      <c r="S23" s="60"/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60">
        <v>0</v>
      </c>
      <c r="CI23" s="3">
        <v>0</v>
      </c>
      <c r="CJ23" s="3">
        <v>0</v>
      </c>
      <c r="CK23" s="3">
        <v>2777334.84</v>
      </c>
      <c r="CL23" s="3">
        <v>2777334.84</v>
      </c>
      <c r="CN23" s="3">
        <v>0</v>
      </c>
      <c r="CO23" s="3">
        <v>230294.59</v>
      </c>
      <c r="CP23" s="3">
        <v>0</v>
      </c>
      <c r="CR23" s="3">
        <v>2777334.84</v>
      </c>
      <c r="CS23" s="3">
        <f t="shared" si="1"/>
        <v>2776216.16</v>
      </c>
      <c r="CT23" s="35">
        <f t="shared" si="2"/>
        <v>0.50010071754090313</v>
      </c>
    </row>
    <row r="24" spans="1:98" outlineLevel="1" x14ac:dyDescent="0.2">
      <c r="B24" s="10" t="s">
        <v>154</v>
      </c>
      <c r="C24" s="3" t="s">
        <v>334</v>
      </c>
      <c r="N24" s="3">
        <v>465569.95</v>
      </c>
      <c r="P24" s="60"/>
      <c r="Q24" s="60"/>
      <c r="R24" s="4">
        <v>467155.04</v>
      </c>
      <c r="S24" s="60"/>
      <c r="CG24" s="60">
        <v>0</v>
      </c>
      <c r="CL24" s="3">
        <v>0</v>
      </c>
      <c r="CP24" s="3">
        <v>230294.59</v>
      </c>
      <c r="CR24" s="3">
        <v>230294.59</v>
      </c>
      <c r="CS24" s="3">
        <f t="shared" si="1"/>
        <v>236860.44999999998</v>
      </c>
      <c r="CT24" s="35">
        <f t="shared" si="2"/>
        <v>0.4929725043745648</v>
      </c>
    </row>
    <row r="25" spans="1:98" outlineLevel="1" x14ac:dyDescent="0.2">
      <c r="A25" s="3" t="s">
        <v>156</v>
      </c>
      <c r="B25" s="10" t="s">
        <v>157</v>
      </c>
      <c r="C25" s="3" t="s">
        <v>158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60">
        <v>-65000</v>
      </c>
      <c r="Q25" s="60">
        <v>0</v>
      </c>
      <c r="R25" s="4">
        <f t="shared" si="0"/>
        <v>65000</v>
      </c>
      <c r="S25" s="60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60">
        <v>0</v>
      </c>
      <c r="CI25" s="3">
        <v>0</v>
      </c>
      <c r="CJ25" s="3">
        <v>0</v>
      </c>
      <c r="CK25" s="3">
        <v>48549.37</v>
      </c>
      <c r="CL25" s="3">
        <v>48549.37</v>
      </c>
      <c r="CN25" s="3">
        <v>0</v>
      </c>
      <c r="CO25" s="3">
        <v>0</v>
      </c>
      <c r="CP25" s="3">
        <v>0</v>
      </c>
      <c r="CR25" s="3">
        <v>48549.37</v>
      </c>
      <c r="CS25" s="3">
        <f t="shared" si="1"/>
        <v>16450.629999999997</v>
      </c>
      <c r="CT25" s="35">
        <f t="shared" si="2"/>
        <v>0.7469133846153847</v>
      </c>
    </row>
    <row r="26" spans="1:98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60">
        <v>-155000</v>
      </c>
      <c r="Q26" s="60">
        <v>0</v>
      </c>
      <c r="R26" s="4">
        <f t="shared" si="0"/>
        <v>155000</v>
      </c>
      <c r="S26" s="60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60">
        <v>0</v>
      </c>
      <c r="CI26" s="3">
        <v>0</v>
      </c>
      <c r="CJ26" s="3">
        <v>69133.8</v>
      </c>
      <c r="CK26" s="3">
        <v>0</v>
      </c>
      <c r="CL26" s="3">
        <v>69133.8</v>
      </c>
      <c r="CN26" s="3">
        <v>0</v>
      </c>
      <c r="CO26" s="3">
        <v>0</v>
      </c>
      <c r="CP26" s="3">
        <v>0</v>
      </c>
      <c r="CR26" s="3">
        <v>69133.8</v>
      </c>
      <c r="CS26" s="3">
        <f t="shared" si="1"/>
        <v>85866.2</v>
      </c>
      <c r="CT26" s="35">
        <f t="shared" si="2"/>
        <v>0.44602451612903227</v>
      </c>
    </row>
    <row r="27" spans="1:98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60">
        <v>-124000</v>
      </c>
      <c r="Q27" s="60">
        <v>0</v>
      </c>
      <c r="R27" s="4">
        <f t="shared" si="0"/>
        <v>124000</v>
      </c>
      <c r="S27" s="60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60">
        <v>0</v>
      </c>
      <c r="CI27" s="3">
        <v>0</v>
      </c>
      <c r="CJ27" s="3">
        <v>0</v>
      </c>
      <c r="CK27" s="3">
        <v>73610</v>
      </c>
      <c r="CL27" s="3">
        <v>73610</v>
      </c>
      <c r="CN27" s="3">
        <v>0</v>
      </c>
      <c r="CO27" s="3">
        <v>0</v>
      </c>
      <c r="CP27" s="3">
        <v>0</v>
      </c>
      <c r="CR27" s="3">
        <v>73610</v>
      </c>
      <c r="CS27" s="3">
        <f t="shared" si="1"/>
        <v>50390</v>
      </c>
      <c r="CT27" s="35">
        <f t="shared" si="2"/>
        <v>0.59362903225806452</v>
      </c>
    </row>
    <row r="28" spans="1:98" outlineLevel="1" x14ac:dyDescent="0.2">
      <c r="A28" s="3" t="s">
        <v>165</v>
      </c>
      <c r="B28" s="10" t="s">
        <v>166</v>
      </c>
      <c r="C28" s="3" t="s">
        <v>167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60">
        <v>-18000</v>
      </c>
      <c r="Q28" s="60">
        <v>0</v>
      </c>
      <c r="R28" s="4">
        <f t="shared" si="0"/>
        <v>18000</v>
      </c>
      <c r="S28" s="60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60">
        <v>0</v>
      </c>
      <c r="CI28" s="3">
        <v>0</v>
      </c>
      <c r="CJ28" s="3">
        <v>0</v>
      </c>
      <c r="CK28" s="3">
        <v>4830</v>
      </c>
      <c r="CL28" s="3">
        <v>4830</v>
      </c>
      <c r="CN28" s="3">
        <v>0</v>
      </c>
      <c r="CO28" s="3">
        <v>0</v>
      </c>
      <c r="CP28" s="3">
        <v>0</v>
      </c>
      <c r="CR28" s="3">
        <v>4830</v>
      </c>
      <c r="CS28" s="3">
        <f t="shared" si="1"/>
        <v>13170</v>
      </c>
      <c r="CT28" s="35">
        <f t="shared" si="2"/>
        <v>0.26833333333333331</v>
      </c>
    </row>
    <row r="29" spans="1:98" outlineLevel="1" x14ac:dyDescent="0.2">
      <c r="A29" s="3" t="s">
        <v>168</v>
      </c>
      <c r="B29" s="10" t="s">
        <v>169</v>
      </c>
      <c r="C29" s="3" t="s">
        <v>170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60">
        <v>-43550</v>
      </c>
      <c r="Q29" s="60">
        <v>0</v>
      </c>
      <c r="R29" s="4">
        <f t="shared" si="0"/>
        <v>43550</v>
      </c>
      <c r="S29" s="60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60">
        <v>0</v>
      </c>
      <c r="CI29" s="3">
        <v>30353</v>
      </c>
      <c r="CJ29" s="3">
        <v>0</v>
      </c>
      <c r="CK29" s="3">
        <v>0</v>
      </c>
      <c r="CL29" s="3">
        <v>30353</v>
      </c>
      <c r="CN29" s="3">
        <v>0</v>
      </c>
      <c r="CO29" s="3">
        <v>0</v>
      </c>
      <c r="CP29" s="3">
        <v>0</v>
      </c>
      <c r="CR29" s="3">
        <v>30353</v>
      </c>
      <c r="CS29" s="3">
        <f t="shared" si="1"/>
        <v>13197</v>
      </c>
      <c r="CT29" s="35">
        <f t="shared" si="2"/>
        <v>0.69696900114810567</v>
      </c>
    </row>
    <row r="30" spans="1:98" outlineLevel="1" x14ac:dyDescent="0.2">
      <c r="A30" s="3" t="s">
        <v>171</v>
      </c>
      <c r="B30" s="10" t="s">
        <v>172</v>
      </c>
      <c r="C30" s="3" t="s">
        <v>173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60">
        <v>-23000</v>
      </c>
      <c r="Q30" s="60">
        <v>0</v>
      </c>
      <c r="R30" s="4">
        <f t="shared" si="0"/>
        <v>23000</v>
      </c>
      <c r="S30" s="60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60">
        <v>0</v>
      </c>
      <c r="CI30" s="3">
        <v>5253.25</v>
      </c>
      <c r="CJ30" s="3">
        <v>0</v>
      </c>
      <c r="CK30" s="3">
        <v>0</v>
      </c>
      <c r="CL30" s="3">
        <v>5253.25</v>
      </c>
      <c r="CN30" s="3">
        <v>0</v>
      </c>
      <c r="CO30" s="3">
        <v>0</v>
      </c>
      <c r="CP30" s="3">
        <v>0</v>
      </c>
      <c r="CR30" s="3">
        <v>5253.25</v>
      </c>
      <c r="CS30" s="3">
        <f t="shared" si="1"/>
        <v>17746.75</v>
      </c>
      <c r="CT30" s="35">
        <f t="shared" si="2"/>
        <v>0.22840217391304349</v>
      </c>
    </row>
    <row r="31" spans="1:98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60">
        <v>-5000</v>
      </c>
      <c r="Q31" s="60">
        <v>0</v>
      </c>
      <c r="R31" s="4">
        <f t="shared" si="0"/>
        <v>5000</v>
      </c>
      <c r="S31" s="60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60">
        <v>0</v>
      </c>
      <c r="CI31" s="3">
        <v>0</v>
      </c>
      <c r="CJ31" s="3">
        <v>0</v>
      </c>
      <c r="CK31" s="3">
        <v>1199</v>
      </c>
      <c r="CL31" s="3">
        <v>1199</v>
      </c>
      <c r="CN31" s="3">
        <v>0</v>
      </c>
      <c r="CO31" s="3">
        <v>0</v>
      </c>
      <c r="CP31" s="3">
        <v>0</v>
      </c>
      <c r="CR31" s="3">
        <v>1199</v>
      </c>
      <c r="CS31" s="3">
        <f t="shared" si="1"/>
        <v>3801</v>
      </c>
      <c r="CT31" s="35">
        <f t="shared" si="2"/>
        <v>0.23980000000000001</v>
      </c>
    </row>
    <row r="32" spans="1:98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60">
        <v>-600</v>
      </c>
      <c r="Q32" s="60">
        <v>0</v>
      </c>
      <c r="R32" s="4">
        <f t="shared" si="0"/>
        <v>600</v>
      </c>
      <c r="S32" s="60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60">
        <v>0</v>
      </c>
      <c r="CI32" s="3">
        <v>0</v>
      </c>
      <c r="CJ32" s="3">
        <v>0</v>
      </c>
      <c r="CK32" s="3">
        <v>4</v>
      </c>
      <c r="CL32" s="3">
        <v>4</v>
      </c>
      <c r="CN32" s="3">
        <v>0</v>
      </c>
      <c r="CO32" s="3">
        <v>0</v>
      </c>
      <c r="CP32" s="3">
        <v>0</v>
      </c>
      <c r="CR32" s="3">
        <v>4</v>
      </c>
      <c r="CS32" s="3">
        <f t="shared" si="1"/>
        <v>596</v>
      </c>
      <c r="CT32" s="35">
        <f t="shared" si="2"/>
        <v>6.6666666666666671E-3</v>
      </c>
    </row>
    <row r="33" spans="1:99" outlineLevel="1" x14ac:dyDescent="0.2">
      <c r="A33" s="3" t="s">
        <v>180</v>
      </c>
      <c r="B33" s="10" t="s">
        <v>181</v>
      </c>
      <c r="C33" s="3" t="s">
        <v>335</v>
      </c>
      <c r="D33" s="3">
        <v>0</v>
      </c>
      <c r="E33" s="3">
        <v>0</v>
      </c>
      <c r="F33" s="3">
        <v>-283531.87</v>
      </c>
      <c r="G33" s="3">
        <v>0</v>
      </c>
      <c r="H33" s="3">
        <v>-283531.87</v>
      </c>
      <c r="J33" s="3">
        <v>-182038.08000000002</v>
      </c>
      <c r="K33" s="3">
        <v>0</v>
      </c>
      <c r="L33" s="3">
        <v>-182038.08000000002</v>
      </c>
      <c r="N33" s="3">
        <v>-465569.95</v>
      </c>
      <c r="P33" s="60">
        <v>0</v>
      </c>
      <c r="Q33" s="60">
        <v>0</v>
      </c>
      <c r="R33" s="4">
        <v>-467155.04</v>
      </c>
      <c r="S33" s="60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60">
        <v>0</v>
      </c>
      <c r="CI33" s="3">
        <v>0</v>
      </c>
      <c r="CJ33" s="3">
        <v>0</v>
      </c>
      <c r="CK33" s="3">
        <v>-129187.81</v>
      </c>
      <c r="CL33" s="3">
        <v>-129187.81</v>
      </c>
      <c r="CN33" s="3">
        <v>-101106.78</v>
      </c>
      <c r="CO33" s="3">
        <v>0</v>
      </c>
      <c r="CP33" s="3">
        <v>-101106.78</v>
      </c>
      <c r="CR33" s="3">
        <v>-230294.59</v>
      </c>
      <c r="CS33" s="3">
        <f t="shared" si="1"/>
        <v>-236860.44999999998</v>
      </c>
      <c r="CT33" s="35">
        <f t="shared" si="2"/>
        <v>0.4929725043745648</v>
      </c>
    </row>
    <row r="34" spans="1:99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-7329794</v>
      </c>
      <c r="Q34" s="5">
        <v>0</v>
      </c>
      <c r="R34" s="5">
        <f>-1*(P34+Q34)</f>
        <v>7329794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45671.69</v>
      </c>
      <c r="CJ34" s="5">
        <v>69133.8</v>
      </c>
      <c r="CK34" s="5">
        <v>3351266.11</v>
      </c>
      <c r="CL34" s="5">
        <v>3466071.6</v>
      </c>
      <c r="CM34" s="2"/>
      <c r="CN34" s="5">
        <v>-33702.259999999995</v>
      </c>
      <c r="CO34" s="5">
        <v>233216.78</v>
      </c>
      <c r="CP34" s="5">
        <v>199514.52</v>
      </c>
      <c r="CR34" s="5">
        <v>3665586.12</v>
      </c>
      <c r="CS34" s="5">
        <f>R34-CR34</f>
        <v>3664207.88</v>
      </c>
      <c r="CT34" s="41">
        <f>IF(R34=0,"n/a",CR34/(R34))</f>
        <v>0.50009401628476868</v>
      </c>
      <c r="CU34" s="38"/>
    </row>
    <row r="35" spans="1:99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L35" s="7"/>
      <c r="CP35" s="7"/>
      <c r="CT35" s="39"/>
      <c r="CU35" s="39"/>
    </row>
    <row r="36" spans="1:99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7329794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 t="shared" ref="CI36:CK36" si="5">CI11+CI34</f>
        <v>108329.18</v>
      </c>
      <c r="CJ36" s="5">
        <f t="shared" si="5"/>
        <v>174664.31</v>
      </c>
      <c r="CK36" s="5">
        <f t="shared" si="5"/>
        <v>5281544.3</v>
      </c>
      <c r="CL36" s="5">
        <f>CL11+CL34</f>
        <v>5564537.79</v>
      </c>
      <c r="CM36" s="2"/>
      <c r="CN36" s="5">
        <f t="shared" ref="CN36:CO36" si="6">CN11+CN34</f>
        <v>-33702.259999999995</v>
      </c>
      <c r="CO36" s="5">
        <f t="shared" si="6"/>
        <v>1021781.23</v>
      </c>
      <c r="CP36" s="5">
        <f>CP11+CP34</f>
        <v>988078.97000000009</v>
      </c>
      <c r="CR36" s="5">
        <f>CR11+CR34</f>
        <v>6552616.7599999998</v>
      </c>
      <c r="CS36" s="5">
        <f>CS11+CS34</f>
        <v>3664207.88</v>
      </c>
      <c r="CT36" s="41">
        <f>IF(R36=0,"n/a",CR36/(R36))</f>
        <v>0.89397011157475914</v>
      </c>
      <c r="CU36" s="38"/>
    </row>
    <row r="37" spans="1:99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L37" s="6"/>
      <c r="CP37" s="6"/>
    </row>
    <row r="38" spans="1:99" hidden="1" outlineLevel="1" x14ac:dyDescent="0.2">
      <c r="A38" s="3" t="s">
        <v>58</v>
      </c>
      <c r="B38" s="10" t="s">
        <v>182</v>
      </c>
      <c r="C38" s="3" t="s">
        <v>183</v>
      </c>
      <c r="D38" s="3">
        <v>0</v>
      </c>
      <c r="E38" s="3">
        <v>0</v>
      </c>
      <c r="F38" s="3">
        <v>113537.25</v>
      </c>
      <c r="G38" s="3">
        <v>0</v>
      </c>
      <c r="H38" s="3">
        <v>113537.25</v>
      </c>
      <c r="J38" s="3">
        <v>0</v>
      </c>
      <c r="K38" s="3">
        <v>0</v>
      </c>
      <c r="L38" s="3">
        <v>0</v>
      </c>
      <c r="N38" s="3">
        <v>0</v>
      </c>
      <c r="P38" s="60">
        <v>0</v>
      </c>
      <c r="Q38" s="60">
        <v>0</v>
      </c>
      <c r="R38" s="4"/>
      <c r="S38" s="60"/>
      <c r="T38" s="3">
        <v>112200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60">
        <v>0</v>
      </c>
      <c r="CI38" s="3">
        <v>0</v>
      </c>
      <c r="CJ38" s="3">
        <v>0</v>
      </c>
      <c r="CK38" s="3">
        <v>37216.67</v>
      </c>
      <c r="CL38" s="3">
        <v>0</v>
      </c>
      <c r="CN38" s="3">
        <v>0</v>
      </c>
      <c r="CO38" s="3">
        <v>0</v>
      </c>
      <c r="CP38" s="3">
        <v>0</v>
      </c>
      <c r="CR38" s="3">
        <v>0</v>
      </c>
      <c r="CS38" s="3">
        <f t="shared" ref="CS38:CS59" si="7">CG38-CR38</f>
        <v>0</v>
      </c>
      <c r="CT38" s="35" t="str">
        <f t="shared" ref="CT38:CT59" si="8">IF(CG38=0,"n/a",CR38/(CG38))</f>
        <v>n/a</v>
      </c>
    </row>
    <row r="39" spans="1:99" hidden="1" outlineLevel="1" x14ac:dyDescent="0.2">
      <c r="A39" s="3" t="s">
        <v>59</v>
      </c>
      <c r="B39" s="10" t="s">
        <v>184</v>
      </c>
      <c r="C39" s="3" t="s">
        <v>185</v>
      </c>
      <c r="D39" s="3">
        <v>0</v>
      </c>
      <c r="E39" s="3">
        <v>0</v>
      </c>
      <c r="F39" s="3">
        <v>163422.01</v>
      </c>
      <c r="G39" s="3">
        <v>0</v>
      </c>
      <c r="H39" s="3">
        <v>163422.01</v>
      </c>
      <c r="J39" s="3">
        <v>0</v>
      </c>
      <c r="K39" s="3">
        <v>0</v>
      </c>
      <c r="L39" s="3">
        <v>0</v>
      </c>
      <c r="N39" s="3">
        <v>0</v>
      </c>
      <c r="P39" s="60">
        <v>0</v>
      </c>
      <c r="Q39" s="60">
        <v>0</v>
      </c>
      <c r="R39" s="4"/>
      <c r="S39" s="60"/>
      <c r="T39" s="3">
        <v>0</v>
      </c>
      <c r="U39" s="3">
        <v>159000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60">
        <v>0</v>
      </c>
      <c r="CI39" s="3">
        <v>0</v>
      </c>
      <c r="CJ39" s="3">
        <v>0</v>
      </c>
      <c r="CK39" s="3">
        <v>52569.67</v>
      </c>
      <c r="CL39" s="3">
        <v>0</v>
      </c>
      <c r="CN39" s="3">
        <v>0</v>
      </c>
      <c r="CO39" s="3">
        <v>0</v>
      </c>
      <c r="CP39" s="3">
        <v>0</v>
      </c>
      <c r="CR39" s="3">
        <v>0</v>
      </c>
      <c r="CS39" s="3">
        <f t="shared" si="7"/>
        <v>0</v>
      </c>
      <c r="CT39" s="35" t="str">
        <f t="shared" si="8"/>
        <v>n/a</v>
      </c>
    </row>
    <row r="40" spans="1:99" outlineLevel="1" x14ac:dyDescent="0.2">
      <c r="B40" s="10" t="s">
        <v>336</v>
      </c>
      <c r="C40" s="3" t="s">
        <v>337</v>
      </c>
      <c r="N40" s="3">
        <v>276959.26</v>
      </c>
      <c r="P40" s="60"/>
      <c r="Q40" s="60"/>
      <c r="R40" s="4"/>
      <c r="S40" s="60"/>
      <c r="CG40" s="60">
        <v>271200</v>
      </c>
      <c r="CL40" s="3">
        <v>89786.34</v>
      </c>
      <c r="CP40" s="3">
        <v>0</v>
      </c>
      <c r="CR40" s="3">
        <v>89786.34</v>
      </c>
      <c r="CS40" s="3">
        <f t="shared" si="7"/>
        <v>181413.66</v>
      </c>
      <c r="CT40" s="35">
        <f t="shared" si="8"/>
        <v>0.33107057522123895</v>
      </c>
    </row>
    <row r="41" spans="1:99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60">
        <v>0</v>
      </c>
      <c r="Q41" s="60">
        <v>0</v>
      </c>
      <c r="R41" s="4"/>
      <c r="S41" s="60"/>
      <c r="T41" s="3">
        <v>0</v>
      </c>
      <c r="U41" s="3">
        <v>0</v>
      </c>
      <c r="V41" s="3">
        <v>2070346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60">
        <v>2070346</v>
      </c>
      <c r="CI41" s="3">
        <v>2499.9900000000002</v>
      </c>
      <c r="CJ41" s="3">
        <v>16391.580000000002</v>
      </c>
      <c r="CK41" s="3">
        <v>653768.9</v>
      </c>
      <c r="CL41" s="3">
        <v>672660.47</v>
      </c>
      <c r="CN41" s="3">
        <v>0</v>
      </c>
      <c r="CO41" s="3">
        <v>0</v>
      </c>
      <c r="CP41" s="3">
        <v>0</v>
      </c>
      <c r="CR41" s="3">
        <v>672660.47</v>
      </c>
      <c r="CS41" s="3">
        <f t="shared" si="7"/>
        <v>1397685.53</v>
      </c>
      <c r="CT41" s="35">
        <f t="shared" si="8"/>
        <v>0.32490244142766472</v>
      </c>
    </row>
    <row r="42" spans="1:99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60">
        <v>0</v>
      </c>
      <c r="Q42" s="60">
        <v>0</v>
      </c>
      <c r="R42" s="4"/>
      <c r="S42" s="60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60">
        <v>35000</v>
      </c>
      <c r="CI42" s="3">
        <v>1800</v>
      </c>
      <c r="CJ42" s="3">
        <v>0</v>
      </c>
      <c r="CK42" s="3">
        <v>5000</v>
      </c>
      <c r="CL42" s="3">
        <v>6800</v>
      </c>
      <c r="CN42" s="3">
        <v>0</v>
      </c>
      <c r="CO42" s="3">
        <v>0</v>
      </c>
      <c r="CP42" s="3">
        <v>0</v>
      </c>
      <c r="CR42" s="3">
        <v>6800</v>
      </c>
      <c r="CS42" s="3">
        <f t="shared" si="7"/>
        <v>28200</v>
      </c>
      <c r="CT42" s="35">
        <f t="shared" si="8"/>
        <v>0.19428571428571428</v>
      </c>
    </row>
    <row r="43" spans="1:99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60">
        <v>0</v>
      </c>
      <c r="Q43" s="60">
        <v>0</v>
      </c>
      <c r="R43" s="4"/>
      <c r="S43" s="60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60">
        <v>24000</v>
      </c>
      <c r="CI43" s="3">
        <v>0</v>
      </c>
      <c r="CJ43" s="3">
        <v>0</v>
      </c>
      <c r="CK43" s="3">
        <v>5849.34</v>
      </c>
      <c r="CL43" s="3">
        <v>5849.34</v>
      </c>
      <c r="CN43" s="3">
        <v>0</v>
      </c>
      <c r="CO43" s="3">
        <v>0</v>
      </c>
      <c r="CP43" s="3">
        <v>0</v>
      </c>
      <c r="CR43" s="3">
        <v>5849.34</v>
      </c>
      <c r="CS43" s="3">
        <f t="shared" si="7"/>
        <v>18150.66</v>
      </c>
      <c r="CT43" s="35">
        <f t="shared" si="8"/>
        <v>0.24372250000000001</v>
      </c>
    </row>
    <row r="44" spans="1:99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60">
        <v>0</v>
      </c>
      <c r="Q44" s="60">
        <v>0</v>
      </c>
      <c r="R44" s="4"/>
      <c r="S44" s="60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60">
        <v>50000</v>
      </c>
      <c r="CI44" s="3">
        <v>0</v>
      </c>
      <c r="CJ44" s="3">
        <v>0</v>
      </c>
      <c r="CK44" s="3">
        <v>15905.970000000001</v>
      </c>
      <c r="CL44" s="3">
        <v>15905.970000000001</v>
      </c>
      <c r="CN44" s="3">
        <v>0</v>
      </c>
      <c r="CO44" s="3">
        <v>0</v>
      </c>
      <c r="CP44" s="3">
        <v>0</v>
      </c>
      <c r="CR44" s="3">
        <v>15905.970000000001</v>
      </c>
      <c r="CS44" s="3">
        <f t="shared" si="7"/>
        <v>34094.03</v>
      </c>
      <c r="CT44" s="35">
        <f t="shared" si="8"/>
        <v>0.3181194</v>
      </c>
    </row>
    <row r="45" spans="1:99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60">
        <v>0</v>
      </c>
      <c r="Q45" s="60">
        <v>0</v>
      </c>
      <c r="R45" s="4"/>
      <c r="S45" s="60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60">
        <v>47147</v>
      </c>
      <c r="CI45" s="3">
        <v>0</v>
      </c>
      <c r="CJ45" s="3">
        <v>0</v>
      </c>
      <c r="CK45" s="3">
        <v>13316.800000000001</v>
      </c>
      <c r="CL45" s="3">
        <v>13316.800000000001</v>
      </c>
      <c r="CN45" s="3">
        <v>0</v>
      </c>
      <c r="CO45" s="3">
        <v>0</v>
      </c>
      <c r="CP45" s="3">
        <v>0</v>
      </c>
      <c r="CR45" s="3">
        <v>13316.800000000001</v>
      </c>
      <c r="CS45" s="3">
        <f t="shared" si="7"/>
        <v>33830.199999999997</v>
      </c>
      <c r="CT45" s="35">
        <f t="shared" si="8"/>
        <v>0.2824527541519079</v>
      </c>
    </row>
    <row r="46" spans="1:99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60">
        <v>0</v>
      </c>
      <c r="Q46" s="60">
        <v>0</v>
      </c>
      <c r="R46" s="4"/>
      <c r="S46" s="60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76460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60">
        <v>76460</v>
      </c>
      <c r="CI46" s="3">
        <v>0</v>
      </c>
      <c r="CJ46" s="3">
        <v>0</v>
      </c>
      <c r="CK46" s="3">
        <v>24384.010000000002</v>
      </c>
      <c r="CL46" s="3">
        <v>24384.010000000002</v>
      </c>
      <c r="CN46" s="3">
        <v>0</v>
      </c>
      <c r="CO46" s="3">
        <v>0</v>
      </c>
      <c r="CP46" s="3">
        <v>0</v>
      </c>
      <c r="CR46" s="3">
        <v>24384.010000000002</v>
      </c>
      <c r="CS46" s="3">
        <f t="shared" si="7"/>
        <v>52075.99</v>
      </c>
      <c r="CT46" s="35">
        <f t="shared" si="8"/>
        <v>0.3189119801203244</v>
      </c>
    </row>
    <row r="47" spans="1:99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60">
        <v>0</v>
      </c>
      <c r="Q47" s="60">
        <v>0</v>
      </c>
      <c r="R47" s="4"/>
      <c r="S47" s="60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60">
        <v>34793</v>
      </c>
      <c r="CI47" s="3">
        <v>0</v>
      </c>
      <c r="CJ47" s="3">
        <v>0</v>
      </c>
      <c r="CK47" s="3">
        <v>7955.89</v>
      </c>
      <c r="CL47" s="3">
        <v>7955.89</v>
      </c>
      <c r="CN47" s="3">
        <v>0</v>
      </c>
      <c r="CO47" s="3">
        <v>0</v>
      </c>
      <c r="CP47" s="3">
        <v>0</v>
      </c>
      <c r="CR47" s="3">
        <v>7955.89</v>
      </c>
      <c r="CS47" s="3">
        <f t="shared" si="7"/>
        <v>26837.11</v>
      </c>
      <c r="CT47" s="35">
        <f t="shared" si="8"/>
        <v>0.22866352427212372</v>
      </c>
    </row>
    <row r="48" spans="1:99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60">
        <v>0</v>
      </c>
      <c r="Q48" s="60">
        <v>0</v>
      </c>
      <c r="R48" s="4"/>
      <c r="S48" s="60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60">
        <v>28434</v>
      </c>
      <c r="CI48" s="3">
        <v>0</v>
      </c>
      <c r="CJ48" s="3">
        <v>0</v>
      </c>
      <c r="CK48" s="3">
        <v>9422.23</v>
      </c>
      <c r="CL48" s="3">
        <v>9422.23</v>
      </c>
      <c r="CN48" s="3">
        <v>0</v>
      </c>
      <c r="CO48" s="3">
        <v>0</v>
      </c>
      <c r="CP48" s="3">
        <v>0</v>
      </c>
      <c r="CR48" s="3">
        <v>9422.23</v>
      </c>
      <c r="CS48" s="3">
        <f t="shared" si="7"/>
        <v>19011.77</v>
      </c>
      <c r="CT48" s="35">
        <f t="shared" si="8"/>
        <v>0.33137194907505096</v>
      </c>
    </row>
    <row r="49" spans="1:99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60">
        <v>0</v>
      </c>
      <c r="Q49" s="60">
        <v>0</v>
      </c>
      <c r="R49" s="4"/>
      <c r="S49" s="60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60">
        <v>31032</v>
      </c>
      <c r="CI49" s="3">
        <v>0</v>
      </c>
      <c r="CJ49" s="3">
        <v>0</v>
      </c>
      <c r="CK49" s="3">
        <v>5327.16</v>
      </c>
      <c r="CL49" s="3">
        <v>5327.16</v>
      </c>
      <c r="CN49" s="3">
        <v>0</v>
      </c>
      <c r="CO49" s="3">
        <v>0</v>
      </c>
      <c r="CP49" s="3">
        <v>0</v>
      </c>
      <c r="CR49" s="3">
        <v>5327.16</v>
      </c>
      <c r="CS49" s="3">
        <f t="shared" si="7"/>
        <v>25704.84</v>
      </c>
      <c r="CT49" s="35">
        <f t="shared" si="8"/>
        <v>0.17166666666666666</v>
      </c>
    </row>
    <row r="50" spans="1:99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60">
        <v>0</v>
      </c>
      <c r="Q50" s="60">
        <v>0</v>
      </c>
      <c r="R50" s="4"/>
      <c r="S50" s="60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60">
        <v>52846</v>
      </c>
      <c r="CI50" s="3">
        <v>0</v>
      </c>
      <c r="CJ50" s="3">
        <v>0</v>
      </c>
      <c r="CK50" s="3">
        <v>17454.7</v>
      </c>
      <c r="CL50" s="3">
        <v>17454.7</v>
      </c>
      <c r="CN50" s="3">
        <v>0</v>
      </c>
      <c r="CO50" s="3">
        <v>0</v>
      </c>
      <c r="CP50" s="3">
        <v>0</v>
      </c>
      <c r="CR50" s="3">
        <v>17454.7</v>
      </c>
      <c r="CS50" s="3">
        <f t="shared" si="7"/>
        <v>35391.300000000003</v>
      </c>
      <c r="CT50" s="35">
        <f t="shared" si="8"/>
        <v>0.33029368353328542</v>
      </c>
    </row>
    <row r="51" spans="1:99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60">
        <v>0</v>
      </c>
      <c r="Q51" s="60">
        <v>0</v>
      </c>
      <c r="R51" s="4"/>
      <c r="S51" s="60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60">
        <v>52886</v>
      </c>
      <c r="CI51" s="3">
        <v>0</v>
      </c>
      <c r="CJ51" s="3">
        <v>0</v>
      </c>
      <c r="CK51" s="3">
        <v>11697.61</v>
      </c>
      <c r="CL51" s="3">
        <v>11697.61</v>
      </c>
      <c r="CN51" s="3">
        <v>0</v>
      </c>
      <c r="CO51" s="3">
        <v>0</v>
      </c>
      <c r="CP51" s="3">
        <v>0</v>
      </c>
      <c r="CR51" s="3">
        <v>11697.61</v>
      </c>
      <c r="CS51" s="3">
        <f t="shared" si="7"/>
        <v>41188.39</v>
      </c>
      <c r="CT51" s="35">
        <f t="shared" si="8"/>
        <v>0.22118537987369058</v>
      </c>
    </row>
    <row r="52" spans="1:99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60">
        <v>0</v>
      </c>
      <c r="Q52" s="60">
        <v>0</v>
      </c>
      <c r="R52" s="4"/>
      <c r="S52" s="60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60">
        <v>143409</v>
      </c>
      <c r="CI52" s="3">
        <v>0</v>
      </c>
      <c r="CJ52" s="3">
        <v>0</v>
      </c>
      <c r="CK52" s="3">
        <v>50331.770000000004</v>
      </c>
      <c r="CL52" s="3">
        <v>50331.770000000004</v>
      </c>
      <c r="CN52" s="3">
        <v>0</v>
      </c>
      <c r="CO52" s="3">
        <v>0</v>
      </c>
      <c r="CP52" s="3">
        <v>0</v>
      </c>
      <c r="CR52" s="3">
        <v>50331.770000000004</v>
      </c>
      <c r="CS52" s="3">
        <f t="shared" si="7"/>
        <v>93077.23</v>
      </c>
      <c r="CT52" s="35">
        <f t="shared" si="8"/>
        <v>0.35096660600101809</v>
      </c>
    </row>
    <row r="53" spans="1:99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60">
        <v>0</v>
      </c>
      <c r="Q53" s="60">
        <v>0</v>
      </c>
      <c r="R53" s="4"/>
      <c r="S53" s="60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60">
        <v>549470</v>
      </c>
      <c r="CI53" s="3">
        <v>0</v>
      </c>
      <c r="CJ53" s="3">
        <v>12852.25</v>
      </c>
      <c r="CK53" s="3">
        <v>117874.61</v>
      </c>
      <c r="CL53" s="3">
        <v>130726.86</v>
      </c>
      <c r="CN53" s="3">
        <v>0</v>
      </c>
      <c r="CO53" s="3">
        <v>0</v>
      </c>
      <c r="CP53" s="3">
        <v>0</v>
      </c>
      <c r="CR53" s="3">
        <v>130726.86</v>
      </c>
      <c r="CS53" s="3">
        <f t="shared" si="7"/>
        <v>418743.14</v>
      </c>
      <c r="CT53" s="35">
        <f t="shared" si="8"/>
        <v>0.23791446302800881</v>
      </c>
    </row>
    <row r="54" spans="1:99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60">
        <v>0</v>
      </c>
      <c r="Q54" s="60">
        <v>0</v>
      </c>
      <c r="R54" s="4"/>
      <c r="S54" s="60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60">
        <v>20986</v>
      </c>
      <c r="CI54" s="3">
        <v>0</v>
      </c>
      <c r="CJ54" s="3">
        <v>0</v>
      </c>
      <c r="CK54" s="3">
        <v>6940.78</v>
      </c>
      <c r="CL54" s="3">
        <v>6940.78</v>
      </c>
      <c r="CN54" s="3">
        <v>0</v>
      </c>
      <c r="CO54" s="3">
        <v>0</v>
      </c>
      <c r="CP54" s="3">
        <v>0</v>
      </c>
      <c r="CR54" s="3">
        <v>6940.78</v>
      </c>
      <c r="CS54" s="3">
        <f t="shared" si="7"/>
        <v>14045.220000000001</v>
      </c>
      <c r="CT54" s="35">
        <f t="shared" si="8"/>
        <v>0.33073382254836559</v>
      </c>
    </row>
    <row r="55" spans="1:99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60">
        <v>0</v>
      </c>
      <c r="Q55" s="60">
        <v>0</v>
      </c>
      <c r="R55" s="4"/>
      <c r="S55" s="60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60">
        <v>137674</v>
      </c>
      <c r="CI55" s="3">
        <v>0</v>
      </c>
      <c r="CJ55" s="3">
        <v>0</v>
      </c>
      <c r="CK55" s="3">
        <v>43038.83</v>
      </c>
      <c r="CL55" s="3">
        <v>43038.83</v>
      </c>
      <c r="CN55" s="3">
        <v>0</v>
      </c>
      <c r="CO55" s="3">
        <v>0</v>
      </c>
      <c r="CP55" s="3">
        <v>0</v>
      </c>
      <c r="CR55" s="3">
        <v>43038.83</v>
      </c>
      <c r="CS55" s="3">
        <f t="shared" si="7"/>
        <v>94635.17</v>
      </c>
      <c r="CT55" s="35">
        <f t="shared" si="8"/>
        <v>0.31261407382657586</v>
      </c>
    </row>
    <row r="56" spans="1:99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60">
        <v>0</v>
      </c>
      <c r="Q56" s="60">
        <v>0</v>
      </c>
      <c r="R56" s="4"/>
      <c r="S56" s="60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60">
        <v>22000</v>
      </c>
      <c r="CI56" s="3">
        <v>0</v>
      </c>
      <c r="CJ56" s="3">
        <v>0</v>
      </c>
      <c r="CK56" s="3">
        <v>0</v>
      </c>
      <c r="CL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f t="shared" si="7"/>
        <v>22000</v>
      </c>
      <c r="CT56" s="35">
        <f t="shared" si="8"/>
        <v>0</v>
      </c>
    </row>
    <row r="57" spans="1:99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60">
        <v>0</v>
      </c>
      <c r="Q57" s="60">
        <v>0</v>
      </c>
      <c r="R57" s="4"/>
      <c r="S57" s="60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60">
        <v>108670</v>
      </c>
      <c r="CI57" s="3">
        <v>1250</v>
      </c>
      <c r="CJ57" s="3">
        <v>500</v>
      </c>
      <c r="CK57" s="3">
        <v>2000</v>
      </c>
      <c r="CL57" s="3">
        <v>3750</v>
      </c>
      <c r="CN57" s="3">
        <v>0</v>
      </c>
      <c r="CO57" s="3">
        <v>0</v>
      </c>
      <c r="CP57" s="3">
        <v>0</v>
      </c>
      <c r="CR57" s="3">
        <v>3750</v>
      </c>
      <c r="CS57" s="3">
        <f t="shared" si="7"/>
        <v>104920</v>
      </c>
      <c r="CT57" s="35">
        <f t="shared" si="8"/>
        <v>3.4508143921965585E-2</v>
      </c>
    </row>
    <row r="58" spans="1:99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60">
        <v>0</v>
      </c>
      <c r="Q58" s="60">
        <v>0</v>
      </c>
      <c r="R58" s="4"/>
      <c r="S58" s="60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60">
        <v>74810</v>
      </c>
      <c r="CI58" s="3">
        <v>250</v>
      </c>
      <c r="CJ58" s="3">
        <v>0</v>
      </c>
      <c r="CK58" s="3">
        <v>0</v>
      </c>
      <c r="CL58" s="3">
        <v>250</v>
      </c>
      <c r="CN58" s="3">
        <v>0</v>
      </c>
      <c r="CO58" s="3">
        <v>0</v>
      </c>
      <c r="CP58" s="3">
        <v>0</v>
      </c>
      <c r="CR58" s="3">
        <v>250</v>
      </c>
      <c r="CS58" s="3">
        <f t="shared" si="7"/>
        <v>74560</v>
      </c>
      <c r="CT58" s="35">
        <f t="shared" si="8"/>
        <v>3.3417992247025798E-3</v>
      </c>
    </row>
    <row r="59" spans="1:99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60">
        <v>0</v>
      </c>
      <c r="Q59" s="60">
        <v>0</v>
      </c>
      <c r="R59" s="4"/>
      <c r="S59" s="60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60">
        <v>7750</v>
      </c>
      <c r="CI59" s="3">
        <v>0</v>
      </c>
      <c r="CJ59" s="3">
        <v>0</v>
      </c>
      <c r="CK59" s="3">
        <v>0</v>
      </c>
      <c r="CL59" s="3">
        <v>0</v>
      </c>
      <c r="CN59" s="3">
        <v>0</v>
      </c>
      <c r="CO59" s="3">
        <v>0</v>
      </c>
      <c r="CP59" s="3">
        <v>0</v>
      </c>
      <c r="CR59" s="3">
        <v>0</v>
      </c>
      <c r="CS59" s="3">
        <f t="shared" si="7"/>
        <v>7750</v>
      </c>
      <c r="CT59" s="35">
        <f t="shared" si="8"/>
        <v>0</v>
      </c>
    </row>
    <row r="60" spans="1:99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2070346</v>
      </c>
      <c r="W60" s="6">
        <v>35000</v>
      </c>
      <c r="X60" s="6">
        <v>24000</v>
      </c>
      <c r="Y60" s="6">
        <v>50000</v>
      </c>
      <c r="Z60" s="6">
        <v>47147</v>
      </c>
      <c r="AA60" s="6">
        <v>76460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3838913</v>
      </c>
      <c r="CH60" s="7"/>
      <c r="CI60" s="6">
        <v>5799.99</v>
      </c>
      <c r="CJ60" s="6">
        <v>29743.83</v>
      </c>
      <c r="CK60" s="6">
        <v>1080054.94</v>
      </c>
      <c r="CL60" s="6">
        <v>1115598.7600000002</v>
      </c>
      <c r="CM60" s="2"/>
      <c r="CN60" s="6">
        <v>0</v>
      </c>
      <c r="CO60" s="6">
        <v>0</v>
      </c>
      <c r="CP60" s="6">
        <v>0</v>
      </c>
      <c r="CR60" s="6">
        <v>1115598.76</v>
      </c>
      <c r="CS60" s="6">
        <f>CG60-CR60</f>
        <v>2723314.24</v>
      </c>
      <c r="CT60" s="40">
        <f>IF(CG60=0,"n/a",CR60/(CG60))</f>
        <v>0.29060277219098218</v>
      </c>
      <c r="CU60" s="38"/>
    </row>
    <row r="61" spans="1:99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L61" s="7"/>
      <c r="CP61" s="7"/>
      <c r="CT61" s="39"/>
      <c r="CU61" s="39"/>
    </row>
    <row r="62" spans="1:99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60">
        <v>0</v>
      </c>
      <c r="Q62" s="60">
        <v>0</v>
      </c>
      <c r="R62" s="4"/>
      <c r="S62" s="60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1071433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60">
        <v>1071433</v>
      </c>
      <c r="CI62" s="3">
        <v>1685.1200000000001</v>
      </c>
      <c r="CJ62" s="3">
        <v>7487.45</v>
      </c>
      <c r="CK62" s="3">
        <v>282980.93</v>
      </c>
      <c r="CL62" s="3">
        <v>292153.5</v>
      </c>
      <c r="CN62" s="3">
        <v>0</v>
      </c>
      <c r="CO62" s="3">
        <v>0</v>
      </c>
      <c r="CP62" s="3">
        <v>0</v>
      </c>
      <c r="CR62" s="3">
        <v>292153.5</v>
      </c>
      <c r="CS62" s="3">
        <f>CG62-CR62</f>
        <v>779279.5</v>
      </c>
      <c r="CT62" s="35">
        <f>IF(CG62=0,"n/a",CR62/(CG62))</f>
        <v>0.2726754729413785</v>
      </c>
    </row>
    <row r="63" spans="1:99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1071433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1071433</v>
      </c>
      <c r="CH63" s="7"/>
      <c r="CI63" s="6">
        <v>1685.1200000000001</v>
      </c>
      <c r="CJ63" s="6">
        <v>7487.45</v>
      </c>
      <c r="CK63" s="6">
        <v>282980.93</v>
      </c>
      <c r="CL63" s="6">
        <v>292153.5</v>
      </c>
      <c r="CM63" s="2"/>
      <c r="CN63" s="6">
        <v>0</v>
      </c>
      <c r="CO63" s="6">
        <v>0</v>
      </c>
      <c r="CP63" s="6">
        <v>0</v>
      </c>
      <c r="CR63" s="6">
        <v>292153.5</v>
      </c>
      <c r="CS63" s="6">
        <f>CG63-CR63</f>
        <v>779279.5</v>
      </c>
      <c r="CT63" s="40">
        <f>IF(CG63=0,"n/a",CR63/(CG63))</f>
        <v>0.2726754729413785</v>
      </c>
      <c r="CU63" s="38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9"/>
      <c r="CU64" s="39"/>
    </row>
    <row r="65" spans="1:99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11">T60+T63</f>
        <v>112200</v>
      </c>
      <c r="U65" s="5">
        <f t="shared" si="11"/>
        <v>159000</v>
      </c>
      <c r="V65" s="5">
        <f t="shared" si="11"/>
        <v>2070346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76460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1071433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ref="AZ65:CF65" si="12">AZ60+AZ63</f>
        <v>0</v>
      </c>
      <c r="BA65" s="5">
        <f t="shared" si="12"/>
        <v>0</v>
      </c>
      <c r="BB65" s="5">
        <f t="shared" si="12"/>
        <v>0</v>
      </c>
      <c r="BC65" s="5">
        <f t="shared" si="12"/>
        <v>0</v>
      </c>
      <c r="BD65" s="5">
        <f t="shared" si="12"/>
        <v>0</v>
      </c>
      <c r="BE65" s="5">
        <f t="shared" si="12"/>
        <v>0</v>
      </c>
      <c r="BF65" s="5">
        <f t="shared" si="12"/>
        <v>0</v>
      </c>
      <c r="BG65" s="5">
        <f t="shared" si="12"/>
        <v>0</v>
      </c>
      <c r="BH65" s="5">
        <f t="shared" si="12"/>
        <v>0</v>
      </c>
      <c r="BI65" s="5">
        <f t="shared" si="12"/>
        <v>0</v>
      </c>
      <c r="BJ65" s="5">
        <f t="shared" si="12"/>
        <v>0</v>
      </c>
      <c r="BK65" s="5">
        <f t="shared" si="12"/>
        <v>0</v>
      </c>
      <c r="BL65" s="5">
        <f t="shared" si="12"/>
        <v>0</v>
      </c>
      <c r="BM65" s="5">
        <f t="shared" si="12"/>
        <v>0</v>
      </c>
      <c r="BN65" s="5">
        <f t="shared" si="12"/>
        <v>0</v>
      </c>
      <c r="BO65" s="5">
        <f t="shared" si="12"/>
        <v>0</v>
      </c>
      <c r="BP65" s="5">
        <f t="shared" si="12"/>
        <v>0</v>
      </c>
      <c r="BQ65" s="5">
        <f t="shared" si="12"/>
        <v>0</v>
      </c>
      <c r="BR65" s="5">
        <f t="shared" si="12"/>
        <v>0</v>
      </c>
      <c r="BS65" s="5">
        <f t="shared" si="12"/>
        <v>0</v>
      </c>
      <c r="BT65" s="5">
        <f t="shared" si="12"/>
        <v>0</v>
      </c>
      <c r="BU65" s="5">
        <f t="shared" si="12"/>
        <v>0</v>
      </c>
      <c r="BV65" s="5">
        <f t="shared" si="12"/>
        <v>0</v>
      </c>
      <c r="BW65" s="5">
        <f t="shared" si="12"/>
        <v>0</v>
      </c>
      <c r="BX65" s="5">
        <f t="shared" si="12"/>
        <v>0</v>
      </c>
      <c r="BY65" s="5">
        <f t="shared" si="12"/>
        <v>0</v>
      </c>
      <c r="BZ65" s="5">
        <f t="shared" si="12"/>
        <v>0</v>
      </c>
      <c r="CA65" s="5">
        <f t="shared" si="12"/>
        <v>0</v>
      </c>
      <c r="CB65" s="5">
        <f t="shared" si="12"/>
        <v>0</v>
      </c>
      <c r="CC65" s="5">
        <f t="shared" si="12"/>
        <v>0</v>
      </c>
      <c r="CD65" s="5">
        <f t="shared" si="12"/>
        <v>0</v>
      </c>
      <c r="CE65" s="5">
        <f t="shared" si="12"/>
        <v>0</v>
      </c>
      <c r="CF65" s="5">
        <f t="shared" si="12"/>
        <v>0</v>
      </c>
      <c r="CG65" s="5">
        <f>CG60+CG63</f>
        <v>4910346</v>
      </c>
      <c r="CH65" s="7"/>
      <c r="CI65" s="5">
        <f t="shared" ref="CI65:CK65" si="13">CI60+CI63</f>
        <v>7485.11</v>
      </c>
      <c r="CJ65" s="5">
        <f t="shared" si="13"/>
        <v>37231.279999999999</v>
      </c>
      <c r="CK65" s="5">
        <f t="shared" si="13"/>
        <v>1363035.8699999999</v>
      </c>
      <c r="CL65" s="5">
        <f>CL60+CL63</f>
        <v>1407752.2600000002</v>
      </c>
      <c r="CM65" s="2"/>
      <c r="CN65" s="5">
        <f t="shared" ref="CN65:CO65" si="14">CN60+CN63</f>
        <v>0</v>
      </c>
      <c r="CO65" s="5">
        <f t="shared" si="14"/>
        <v>0</v>
      </c>
      <c r="CP65" s="5">
        <f>CP60+CP63</f>
        <v>0</v>
      </c>
      <c r="CR65" s="5">
        <f>CR60+CR63</f>
        <v>1407752.26</v>
      </c>
      <c r="CS65" s="5">
        <f>CS60+CS63</f>
        <v>3502593.74</v>
      </c>
      <c r="CT65" s="41">
        <f>IF(CG65=0,"n/a",CR65/(CG65))</f>
        <v>0.28669105191365335</v>
      </c>
      <c r="CU65" s="38"/>
    </row>
    <row r="66" spans="1:99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L66" s="7"/>
      <c r="CP66" s="7"/>
      <c r="CT66" s="39"/>
      <c r="CU66" s="39"/>
    </row>
    <row r="67" spans="1:99" outlineLevel="1" x14ac:dyDescent="0.2">
      <c r="A67" s="3" t="s">
        <v>80</v>
      </c>
      <c r="B67" s="10" t="s">
        <v>226</v>
      </c>
      <c r="C67" s="3" t="s">
        <v>227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60">
        <v>0</v>
      </c>
      <c r="Q67" s="60">
        <v>0</v>
      </c>
      <c r="R67" s="4"/>
      <c r="S67" s="60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60">
        <v>1100</v>
      </c>
      <c r="CI67" s="3">
        <v>0</v>
      </c>
      <c r="CJ67" s="3">
        <v>0</v>
      </c>
      <c r="CK67" s="3">
        <v>36.64</v>
      </c>
      <c r="CL67" s="3">
        <v>36.64</v>
      </c>
      <c r="CN67" s="3">
        <v>0</v>
      </c>
      <c r="CO67" s="3">
        <v>0</v>
      </c>
      <c r="CP67" s="3">
        <v>0</v>
      </c>
      <c r="CR67" s="3">
        <v>36.64</v>
      </c>
      <c r="CS67" s="3">
        <f t="shared" ref="CS67:CS94" si="15">CG67-CR67</f>
        <v>1063.3599999999999</v>
      </c>
      <c r="CT67" s="35">
        <f t="shared" ref="CT67:CT94" si="16">IF(CG67=0,"n/a",CR67/(CG67))</f>
        <v>3.3309090909090906E-2</v>
      </c>
    </row>
    <row r="68" spans="1:99" outlineLevel="1" x14ac:dyDescent="0.2">
      <c r="A68" s="3" t="s">
        <v>81</v>
      </c>
      <c r="B68" s="10" t="s">
        <v>228</v>
      </c>
      <c r="C68" s="3" t="s">
        <v>229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60">
        <v>0</v>
      </c>
      <c r="Q68" s="60">
        <v>0</v>
      </c>
      <c r="R68" s="4"/>
      <c r="S68" s="60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60">
        <v>17470</v>
      </c>
      <c r="CI68" s="3">
        <v>0</v>
      </c>
      <c r="CJ68" s="3">
        <v>0</v>
      </c>
      <c r="CK68" s="3">
        <v>8718.130000000001</v>
      </c>
      <c r="CL68" s="3">
        <v>8718.130000000001</v>
      </c>
      <c r="CN68" s="3">
        <v>0</v>
      </c>
      <c r="CO68" s="3">
        <v>0</v>
      </c>
      <c r="CP68" s="3">
        <v>0</v>
      </c>
      <c r="CR68" s="3">
        <v>8718.130000000001</v>
      </c>
      <c r="CS68" s="3">
        <f t="shared" si="15"/>
        <v>8751.869999999999</v>
      </c>
      <c r="CT68" s="35">
        <f t="shared" si="16"/>
        <v>0.49903434459072704</v>
      </c>
    </row>
    <row r="69" spans="1:99" outlineLevel="1" x14ac:dyDescent="0.2">
      <c r="A69" s="3" t="s">
        <v>82</v>
      </c>
      <c r="B69" s="10" t="s">
        <v>230</v>
      </c>
      <c r="C69" s="3" t="s">
        <v>231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60">
        <v>0</v>
      </c>
      <c r="Q69" s="60">
        <v>0</v>
      </c>
      <c r="R69" s="4"/>
      <c r="S69" s="60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60">
        <v>825</v>
      </c>
      <c r="CI69" s="3">
        <v>0</v>
      </c>
      <c r="CJ69" s="3">
        <v>35</v>
      </c>
      <c r="CK69" s="3">
        <v>755.5</v>
      </c>
      <c r="CL69" s="3">
        <v>790.5</v>
      </c>
      <c r="CN69" s="3">
        <v>0</v>
      </c>
      <c r="CO69" s="3">
        <v>0</v>
      </c>
      <c r="CP69" s="3">
        <v>0</v>
      </c>
      <c r="CR69" s="3">
        <v>790.5</v>
      </c>
      <c r="CS69" s="3">
        <f t="shared" si="15"/>
        <v>34.5</v>
      </c>
      <c r="CT69" s="35">
        <f t="shared" si="16"/>
        <v>0.95818181818181813</v>
      </c>
    </row>
    <row r="70" spans="1:99" outlineLevel="1" x14ac:dyDescent="0.2">
      <c r="A70" s="3" t="s">
        <v>83</v>
      </c>
      <c r="B70" s="10" t="s">
        <v>232</v>
      </c>
      <c r="C70" s="3" t="s">
        <v>233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60">
        <v>0</v>
      </c>
      <c r="Q70" s="60">
        <v>0</v>
      </c>
      <c r="R70" s="4"/>
      <c r="S70" s="60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60">
        <v>7805</v>
      </c>
      <c r="CI70" s="3">
        <v>1973.1000000000001</v>
      </c>
      <c r="CJ70" s="3">
        <v>0</v>
      </c>
      <c r="CK70" s="3">
        <v>37.980000000000004</v>
      </c>
      <c r="CL70" s="3">
        <v>2011.0800000000002</v>
      </c>
      <c r="CN70" s="3">
        <v>0</v>
      </c>
      <c r="CO70" s="3">
        <v>0</v>
      </c>
      <c r="CP70" s="3">
        <v>0</v>
      </c>
      <c r="CR70" s="3">
        <v>2011.0800000000002</v>
      </c>
      <c r="CS70" s="3">
        <f t="shared" si="15"/>
        <v>5793.92</v>
      </c>
      <c r="CT70" s="35">
        <f t="shared" si="16"/>
        <v>0.25766559897501601</v>
      </c>
    </row>
    <row r="71" spans="1:99" outlineLevel="1" x14ac:dyDescent="0.2">
      <c r="A71" s="3" t="s">
        <v>84</v>
      </c>
      <c r="B71" s="10" t="s">
        <v>234</v>
      </c>
      <c r="C71" s="3" t="s">
        <v>235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60">
        <v>0</v>
      </c>
      <c r="Q71" s="60">
        <v>0</v>
      </c>
      <c r="R71" s="4"/>
      <c r="S71" s="60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60">
        <v>10384</v>
      </c>
      <c r="CI71" s="3">
        <v>2223.25</v>
      </c>
      <c r="CJ71" s="3">
        <v>0</v>
      </c>
      <c r="CK71" s="3">
        <v>0</v>
      </c>
      <c r="CL71" s="3">
        <v>2223.25</v>
      </c>
      <c r="CN71" s="3">
        <v>0</v>
      </c>
      <c r="CO71" s="3">
        <v>0</v>
      </c>
      <c r="CP71" s="3">
        <v>0</v>
      </c>
      <c r="CR71" s="3">
        <v>2223.25</v>
      </c>
      <c r="CS71" s="3">
        <f t="shared" si="15"/>
        <v>8160.75</v>
      </c>
      <c r="CT71" s="35">
        <f t="shared" si="16"/>
        <v>0.21410342835130972</v>
      </c>
    </row>
    <row r="72" spans="1:99" outlineLevel="1" x14ac:dyDescent="0.2">
      <c r="A72" s="3" t="s">
        <v>85</v>
      </c>
      <c r="B72" s="10" t="s">
        <v>236</v>
      </c>
      <c r="C72" s="3" t="s">
        <v>237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60">
        <v>0</v>
      </c>
      <c r="Q72" s="60">
        <v>0</v>
      </c>
      <c r="R72" s="4"/>
      <c r="S72" s="60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60">
        <v>48882</v>
      </c>
      <c r="CI72" s="3">
        <v>20718.439999999999</v>
      </c>
      <c r="CJ72" s="3">
        <v>0</v>
      </c>
      <c r="CK72" s="3">
        <v>0</v>
      </c>
      <c r="CL72" s="3">
        <v>20718.439999999999</v>
      </c>
      <c r="CN72" s="3">
        <v>0</v>
      </c>
      <c r="CO72" s="3">
        <v>0</v>
      </c>
      <c r="CP72" s="3">
        <v>0</v>
      </c>
      <c r="CR72" s="3">
        <v>20718.439999999999</v>
      </c>
      <c r="CS72" s="3">
        <f t="shared" si="15"/>
        <v>28163.56</v>
      </c>
      <c r="CT72" s="35">
        <f t="shared" si="16"/>
        <v>0.42384599648132232</v>
      </c>
    </row>
    <row r="73" spans="1:99" outlineLevel="1" x14ac:dyDescent="0.2">
      <c r="A73" s="3" t="s">
        <v>86</v>
      </c>
      <c r="B73" s="10" t="s">
        <v>238</v>
      </c>
      <c r="C73" s="3" t="s">
        <v>239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60">
        <v>0</v>
      </c>
      <c r="Q73" s="60">
        <v>0</v>
      </c>
      <c r="R73" s="4"/>
      <c r="S73" s="60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60">
        <v>5000</v>
      </c>
      <c r="CI73" s="3">
        <v>0</v>
      </c>
      <c r="CJ73" s="3">
        <v>0</v>
      </c>
      <c r="CK73" s="3">
        <v>0</v>
      </c>
      <c r="CL73" s="3">
        <v>0</v>
      </c>
      <c r="CN73" s="3">
        <v>0</v>
      </c>
      <c r="CO73" s="3">
        <v>0</v>
      </c>
      <c r="CP73" s="3">
        <v>0</v>
      </c>
      <c r="CR73" s="3">
        <v>0</v>
      </c>
      <c r="CS73" s="3">
        <f t="shared" si="15"/>
        <v>5000</v>
      </c>
      <c r="CT73" s="35">
        <f t="shared" si="16"/>
        <v>0</v>
      </c>
    </row>
    <row r="74" spans="1:99" outlineLevel="1" x14ac:dyDescent="0.2">
      <c r="A74" s="3" t="s">
        <v>87</v>
      </c>
      <c r="B74" s="10" t="s">
        <v>240</v>
      </c>
      <c r="C74" s="3" t="s">
        <v>241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60">
        <v>0</v>
      </c>
      <c r="Q74" s="60">
        <v>0</v>
      </c>
      <c r="R74" s="4"/>
      <c r="S74" s="60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60">
        <v>1000</v>
      </c>
      <c r="CI74" s="3">
        <v>0</v>
      </c>
      <c r="CJ74" s="3">
        <v>0</v>
      </c>
      <c r="CK74" s="3">
        <v>0</v>
      </c>
      <c r="CL74" s="3">
        <v>0</v>
      </c>
      <c r="CN74" s="3">
        <v>0</v>
      </c>
      <c r="CO74" s="3">
        <v>0</v>
      </c>
      <c r="CP74" s="3">
        <v>0</v>
      </c>
      <c r="CR74" s="3">
        <v>0</v>
      </c>
      <c r="CS74" s="3">
        <f t="shared" si="15"/>
        <v>1000</v>
      </c>
      <c r="CT74" s="35">
        <f t="shared" si="16"/>
        <v>0</v>
      </c>
    </row>
    <row r="75" spans="1:99" outlineLevel="1" x14ac:dyDescent="0.2">
      <c r="A75" s="3" t="s">
        <v>88</v>
      </c>
      <c r="B75" s="10" t="s">
        <v>242</v>
      </c>
      <c r="C75" s="3" t="s">
        <v>243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60">
        <v>0</v>
      </c>
      <c r="Q75" s="60">
        <v>0</v>
      </c>
      <c r="R75" s="4"/>
      <c r="S75" s="60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60">
        <v>139128</v>
      </c>
      <c r="CI75" s="3">
        <v>816.5</v>
      </c>
      <c r="CJ75" s="3">
        <v>0</v>
      </c>
      <c r="CK75" s="3">
        <v>21341.47</v>
      </c>
      <c r="CL75" s="3">
        <v>22157.97</v>
      </c>
      <c r="CN75" s="3">
        <v>0</v>
      </c>
      <c r="CO75" s="3">
        <v>0</v>
      </c>
      <c r="CP75" s="3">
        <v>0</v>
      </c>
      <c r="CR75" s="3">
        <v>22157.97</v>
      </c>
      <c r="CS75" s="3">
        <f t="shared" si="15"/>
        <v>116970.03</v>
      </c>
      <c r="CT75" s="35">
        <f t="shared" si="16"/>
        <v>0.15926319648093842</v>
      </c>
    </row>
    <row r="76" spans="1:99" outlineLevel="1" x14ac:dyDescent="0.2">
      <c r="A76" s="3" t="s">
        <v>89</v>
      </c>
      <c r="B76" s="10" t="s">
        <v>244</v>
      </c>
      <c r="C76" s="3" t="s">
        <v>245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60">
        <v>0</v>
      </c>
      <c r="Q76" s="60">
        <v>0</v>
      </c>
      <c r="R76" s="4"/>
      <c r="S76" s="60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60">
        <v>1250</v>
      </c>
      <c r="CI76" s="3">
        <v>0</v>
      </c>
      <c r="CJ76" s="3">
        <v>0</v>
      </c>
      <c r="CK76" s="3">
        <v>723.35</v>
      </c>
      <c r="CL76" s="3">
        <v>723.35</v>
      </c>
      <c r="CN76" s="3">
        <v>0</v>
      </c>
      <c r="CO76" s="3">
        <v>0</v>
      </c>
      <c r="CP76" s="3">
        <v>0</v>
      </c>
      <c r="CR76" s="3">
        <v>723.35</v>
      </c>
      <c r="CS76" s="3">
        <f t="shared" si="15"/>
        <v>526.65</v>
      </c>
      <c r="CT76" s="35">
        <f t="shared" si="16"/>
        <v>0.57867999999999997</v>
      </c>
    </row>
    <row r="77" spans="1:99" outlineLevel="1" x14ac:dyDescent="0.2">
      <c r="A77" s="3" t="s">
        <v>90</v>
      </c>
      <c r="B77" s="10" t="s">
        <v>246</v>
      </c>
      <c r="C77" s="3" t="s">
        <v>247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60">
        <v>0</v>
      </c>
      <c r="Q77" s="60">
        <v>0</v>
      </c>
      <c r="R77" s="4"/>
      <c r="S77" s="60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60">
        <v>11600</v>
      </c>
      <c r="CI77" s="3">
        <v>0</v>
      </c>
      <c r="CJ77" s="3">
        <v>0</v>
      </c>
      <c r="CK77" s="3">
        <v>598.70000000000005</v>
      </c>
      <c r="CL77" s="3">
        <v>598.70000000000005</v>
      </c>
      <c r="CN77" s="3">
        <v>0</v>
      </c>
      <c r="CO77" s="3">
        <v>0</v>
      </c>
      <c r="CP77" s="3">
        <v>0</v>
      </c>
      <c r="CR77" s="3">
        <v>598.70000000000005</v>
      </c>
      <c r="CS77" s="3">
        <f t="shared" si="15"/>
        <v>11001.3</v>
      </c>
      <c r="CT77" s="35">
        <f t="shared" si="16"/>
        <v>5.1612068965517247E-2</v>
      </c>
    </row>
    <row r="78" spans="1:99" outlineLevel="1" x14ac:dyDescent="0.2">
      <c r="A78" s="3" t="s">
        <v>91</v>
      </c>
      <c r="B78" s="10" t="s">
        <v>248</v>
      </c>
      <c r="C78" s="3" t="s">
        <v>249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60">
        <v>0</v>
      </c>
      <c r="Q78" s="60">
        <v>0</v>
      </c>
      <c r="R78" s="4"/>
      <c r="S78" s="60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60">
        <v>37275</v>
      </c>
      <c r="CI78" s="3">
        <v>0</v>
      </c>
      <c r="CJ78" s="3">
        <v>323.17</v>
      </c>
      <c r="CK78" s="3">
        <v>18642.86</v>
      </c>
      <c r="CL78" s="3">
        <v>18966.03</v>
      </c>
      <c r="CN78" s="3">
        <v>0</v>
      </c>
      <c r="CO78" s="3">
        <v>0</v>
      </c>
      <c r="CP78" s="3">
        <v>0</v>
      </c>
      <c r="CR78" s="3">
        <v>18966.03</v>
      </c>
      <c r="CS78" s="3">
        <f t="shared" si="15"/>
        <v>18308.97</v>
      </c>
      <c r="CT78" s="35">
        <f t="shared" si="16"/>
        <v>0.50881368209255529</v>
      </c>
    </row>
    <row r="79" spans="1:99" outlineLevel="1" x14ac:dyDescent="0.2">
      <c r="A79" s="3" t="s">
        <v>92</v>
      </c>
      <c r="B79" s="10" t="s">
        <v>250</v>
      </c>
      <c r="C79" s="3" t="s">
        <v>251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60">
        <v>0</v>
      </c>
      <c r="Q79" s="60">
        <v>0</v>
      </c>
      <c r="R79" s="4"/>
      <c r="S79" s="60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60">
        <v>79200</v>
      </c>
      <c r="CI79" s="3">
        <v>0</v>
      </c>
      <c r="CJ79" s="3">
        <v>0</v>
      </c>
      <c r="CK79" s="3">
        <v>4611.83</v>
      </c>
      <c r="CL79" s="3">
        <v>4611.83</v>
      </c>
      <c r="CN79" s="3">
        <v>0</v>
      </c>
      <c r="CO79" s="3">
        <v>0</v>
      </c>
      <c r="CP79" s="3">
        <v>0</v>
      </c>
      <c r="CR79" s="3">
        <v>4611.83</v>
      </c>
      <c r="CS79" s="3">
        <f t="shared" si="15"/>
        <v>74588.17</v>
      </c>
      <c r="CT79" s="35">
        <f t="shared" si="16"/>
        <v>5.8230176767676764E-2</v>
      </c>
    </row>
    <row r="80" spans="1:99" outlineLevel="1" x14ac:dyDescent="0.2">
      <c r="A80" s="3" t="s">
        <v>93</v>
      </c>
      <c r="B80" s="10" t="s">
        <v>252</v>
      </c>
      <c r="C80" s="3" t="s">
        <v>253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60">
        <v>0</v>
      </c>
      <c r="Q80" s="60">
        <v>0</v>
      </c>
      <c r="R80" s="4"/>
      <c r="S80" s="60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60">
        <v>500</v>
      </c>
      <c r="CI80" s="3">
        <v>0</v>
      </c>
      <c r="CJ80" s="3">
        <v>0</v>
      </c>
      <c r="CK80" s="3">
        <v>0</v>
      </c>
      <c r="CL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f t="shared" si="15"/>
        <v>500</v>
      </c>
      <c r="CT80" s="35">
        <f t="shared" si="16"/>
        <v>0</v>
      </c>
    </row>
    <row r="81" spans="1:99" outlineLevel="1" x14ac:dyDescent="0.2">
      <c r="A81" s="3" t="s">
        <v>94</v>
      </c>
      <c r="B81" s="10" t="s">
        <v>254</v>
      </c>
      <c r="C81" s="3" t="s">
        <v>255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60">
        <v>0</v>
      </c>
      <c r="Q81" s="60">
        <v>0</v>
      </c>
      <c r="R81" s="4"/>
      <c r="S81" s="60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60">
        <v>21125</v>
      </c>
      <c r="CI81" s="3">
        <v>0</v>
      </c>
      <c r="CJ81" s="3">
        <v>0</v>
      </c>
      <c r="CK81" s="3">
        <v>1290.45</v>
      </c>
      <c r="CL81" s="3">
        <v>1290.45</v>
      </c>
      <c r="CN81" s="3">
        <v>0</v>
      </c>
      <c r="CO81" s="3">
        <v>0</v>
      </c>
      <c r="CP81" s="3">
        <v>0</v>
      </c>
      <c r="CR81" s="3">
        <v>1290.45</v>
      </c>
      <c r="CS81" s="3">
        <f t="shared" si="15"/>
        <v>19834.55</v>
      </c>
      <c r="CT81" s="35">
        <f t="shared" si="16"/>
        <v>6.1086390532544381E-2</v>
      </c>
    </row>
    <row r="82" spans="1:99" outlineLevel="1" x14ac:dyDescent="0.2">
      <c r="A82" s="3" t="s">
        <v>95</v>
      </c>
      <c r="B82" s="10" t="s">
        <v>256</v>
      </c>
      <c r="C82" s="3" t="s">
        <v>257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60">
        <v>0</v>
      </c>
      <c r="Q82" s="60">
        <v>0</v>
      </c>
      <c r="R82" s="4"/>
      <c r="S82" s="60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60">
        <v>51400</v>
      </c>
      <c r="CI82" s="3">
        <v>0</v>
      </c>
      <c r="CJ82" s="3">
        <v>0</v>
      </c>
      <c r="CK82" s="3">
        <v>17729.57</v>
      </c>
      <c r="CL82" s="3">
        <v>17729.57</v>
      </c>
      <c r="CN82" s="3">
        <v>0</v>
      </c>
      <c r="CO82" s="3">
        <v>0</v>
      </c>
      <c r="CP82" s="3">
        <v>0</v>
      </c>
      <c r="CR82" s="3">
        <v>17729.57</v>
      </c>
      <c r="CS82" s="3">
        <f t="shared" si="15"/>
        <v>33670.43</v>
      </c>
      <c r="CT82" s="35">
        <f t="shared" si="16"/>
        <v>0.34493326848249029</v>
      </c>
    </row>
    <row r="83" spans="1:99" outlineLevel="1" x14ac:dyDescent="0.2">
      <c r="A83" s="3" t="s">
        <v>96</v>
      </c>
      <c r="B83" s="10" t="s">
        <v>258</v>
      </c>
      <c r="C83" s="3" t="s">
        <v>259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60">
        <v>0</v>
      </c>
      <c r="Q83" s="60">
        <v>0</v>
      </c>
      <c r="R83" s="4"/>
      <c r="S83" s="60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60">
        <v>13770</v>
      </c>
      <c r="CI83" s="3">
        <v>0</v>
      </c>
      <c r="CJ83" s="3">
        <v>0</v>
      </c>
      <c r="CK83" s="3">
        <v>4386.41</v>
      </c>
      <c r="CL83" s="3">
        <v>4386.41</v>
      </c>
      <c r="CN83" s="3">
        <v>0</v>
      </c>
      <c r="CO83" s="3">
        <v>0</v>
      </c>
      <c r="CP83" s="3">
        <v>0</v>
      </c>
      <c r="CR83" s="3">
        <v>4386.41</v>
      </c>
      <c r="CS83" s="3">
        <f t="shared" si="15"/>
        <v>9383.59</v>
      </c>
      <c r="CT83" s="35">
        <f t="shared" si="16"/>
        <v>0.31854829339143065</v>
      </c>
    </row>
    <row r="84" spans="1:99" outlineLevel="1" x14ac:dyDescent="0.2">
      <c r="A84" s="3" t="s">
        <v>97</v>
      </c>
      <c r="B84" s="10" t="s">
        <v>260</v>
      </c>
      <c r="C84" s="3" t="s">
        <v>261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60">
        <v>0</v>
      </c>
      <c r="Q84" s="60">
        <v>0</v>
      </c>
      <c r="R84" s="4"/>
      <c r="S84" s="60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60">
        <v>17775</v>
      </c>
      <c r="CI84" s="3">
        <v>0</v>
      </c>
      <c r="CJ84" s="3">
        <v>0</v>
      </c>
      <c r="CK84" s="3">
        <v>5340.9000000000005</v>
      </c>
      <c r="CL84" s="3">
        <v>5340.9000000000005</v>
      </c>
      <c r="CN84" s="3">
        <v>0</v>
      </c>
      <c r="CO84" s="3">
        <v>0</v>
      </c>
      <c r="CP84" s="3">
        <v>0</v>
      </c>
      <c r="CR84" s="3">
        <v>5340.9000000000005</v>
      </c>
      <c r="CS84" s="3">
        <f t="shared" si="15"/>
        <v>12434.099999999999</v>
      </c>
      <c r="CT84" s="35">
        <f t="shared" si="16"/>
        <v>0.30047257383966247</v>
      </c>
    </row>
    <row r="85" spans="1:99" outlineLevel="1" x14ac:dyDescent="0.2">
      <c r="A85" s="3" t="s">
        <v>98</v>
      </c>
      <c r="B85" s="10" t="s">
        <v>262</v>
      </c>
      <c r="C85" s="3" t="s">
        <v>263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60">
        <v>0</v>
      </c>
      <c r="Q85" s="60">
        <v>0</v>
      </c>
      <c r="R85" s="4"/>
      <c r="S85" s="60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60">
        <v>530</v>
      </c>
      <c r="CI85" s="3">
        <v>0</v>
      </c>
      <c r="CJ85" s="3">
        <v>0</v>
      </c>
      <c r="CK85" s="3">
        <v>82.49</v>
      </c>
      <c r="CL85" s="3">
        <v>82.49</v>
      </c>
      <c r="CN85" s="3">
        <v>0</v>
      </c>
      <c r="CO85" s="3">
        <v>0</v>
      </c>
      <c r="CP85" s="3">
        <v>0</v>
      </c>
      <c r="CR85" s="3">
        <v>82.49</v>
      </c>
      <c r="CS85" s="3">
        <f t="shared" si="15"/>
        <v>447.51</v>
      </c>
      <c r="CT85" s="35">
        <f t="shared" si="16"/>
        <v>0.15564150943396227</v>
      </c>
    </row>
    <row r="86" spans="1:99" outlineLevel="1" x14ac:dyDescent="0.2">
      <c r="A86" s="3" t="s">
        <v>99</v>
      </c>
      <c r="B86" s="10" t="s">
        <v>264</v>
      </c>
      <c r="C86" s="3" t="s">
        <v>265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60">
        <v>0</v>
      </c>
      <c r="Q86" s="60">
        <v>0</v>
      </c>
      <c r="R86" s="4"/>
      <c r="S86" s="60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60">
        <v>16650</v>
      </c>
      <c r="CI86" s="3">
        <v>0</v>
      </c>
      <c r="CJ86" s="3">
        <v>0</v>
      </c>
      <c r="CK86" s="3">
        <v>8510.49</v>
      </c>
      <c r="CL86" s="3">
        <v>8510.49</v>
      </c>
      <c r="CN86" s="3">
        <v>0</v>
      </c>
      <c r="CO86" s="3">
        <v>0</v>
      </c>
      <c r="CP86" s="3">
        <v>0</v>
      </c>
      <c r="CR86" s="3">
        <v>8510.49</v>
      </c>
      <c r="CS86" s="3">
        <f t="shared" si="15"/>
        <v>8139.51</v>
      </c>
      <c r="CT86" s="35">
        <f t="shared" si="16"/>
        <v>0.51114054054054048</v>
      </c>
    </row>
    <row r="87" spans="1:99" outlineLevel="1" x14ac:dyDescent="0.2">
      <c r="A87" s="3" t="s">
        <v>100</v>
      </c>
      <c r="B87" s="10" t="s">
        <v>266</v>
      </c>
      <c r="C87" s="3" t="s">
        <v>267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60">
        <v>0</v>
      </c>
      <c r="Q87" s="60">
        <v>0</v>
      </c>
      <c r="R87" s="4"/>
      <c r="S87" s="60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60">
        <v>80500</v>
      </c>
      <c r="CI87" s="3">
        <v>0</v>
      </c>
      <c r="CJ87" s="3">
        <v>0</v>
      </c>
      <c r="CK87" s="3">
        <v>46815.42</v>
      </c>
      <c r="CL87" s="3">
        <v>46815.42</v>
      </c>
      <c r="CN87" s="3">
        <v>0</v>
      </c>
      <c r="CO87" s="3">
        <v>0</v>
      </c>
      <c r="CP87" s="3">
        <v>0</v>
      </c>
      <c r="CR87" s="3">
        <v>46815.42</v>
      </c>
      <c r="CS87" s="3">
        <f t="shared" si="15"/>
        <v>33684.58</v>
      </c>
      <c r="CT87" s="35">
        <f t="shared" si="16"/>
        <v>0.58155801242236027</v>
      </c>
    </row>
    <row r="88" spans="1:99" outlineLevel="1" x14ac:dyDescent="0.2">
      <c r="A88" s="3" t="s">
        <v>101</v>
      </c>
      <c r="B88" s="10" t="s">
        <v>268</v>
      </c>
      <c r="C88" s="3" t="s">
        <v>269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60">
        <v>0</v>
      </c>
      <c r="Q88" s="60">
        <v>0</v>
      </c>
      <c r="R88" s="4"/>
      <c r="S88" s="60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60">
        <v>10400</v>
      </c>
      <c r="CI88" s="3">
        <v>0</v>
      </c>
      <c r="CJ88" s="3">
        <v>60.72</v>
      </c>
      <c r="CK88" s="3">
        <v>2244.56</v>
      </c>
      <c r="CL88" s="3">
        <v>2305.2799999999997</v>
      </c>
      <c r="CN88" s="3">
        <v>0</v>
      </c>
      <c r="CO88" s="3">
        <v>0</v>
      </c>
      <c r="CP88" s="3">
        <v>0</v>
      </c>
      <c r="CR88" s="3">
        <v>2305.2800000000002</v>
      </c>
      <c r="CS88" s="3">
        <f t="shared" si="15"/>
        <v>8094.7199999999993</v>
      </c>
      <c r="CT88" s="35">
        <f t="shared" si="16"/>
        <v>0.22166153846153849</v>
      </c>
    </row>
    <row r="89" spans="1:99" hidden="1" outlineLevel="1" x14ac:dyDescent="0.2">
      <c r="A89" s="3" t="s">
        <v>270</v>
      </c>
      <c r="B89" s="10" t="s">
        <v>271</v>
      </c>
      <c r="C89" s="3" t="s">
        <v>272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60">
        <v>0</v>
      </c>
      <c r="Q89" s="60">
        <v>0</v>
      </c>
      <c r="R89" s="4"/>
      <c r="S89" s="60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60">
        <v>0</v>
      </c>
      <c r="CI89" s="3">
        <v>0</v>
      </c>
      <c r="CJ89" s="3">
        <v>0</v>
      </c>
      <c r="CK89" s="3">
        <v>0</v>
      </c>
      <c r="CL89" s="3">
        <v>0</v>
      </c>
      <c r="CN89" s="3">
        <v>0</v>
      </c>
      <c r="CO89" s="3">
        <v>0</v>
      </c>
      <c r="CP89" s="3">
        <v>0</v>
      </c>
      <c r="CR89" s="3">
        <v>0</v>
      </c>
      <c r="CS89" s="3">
        <f t="shared" si="15"/>
        <v>0</v>
      </c>
      <c r="CT89" s="35" t="str">
        <f t="shared" si="16"/>
        <v>n/a</v>
      </c>
    </row>
    <row r="90" spans="1:99" outlineLevel="1" x14ac:dyDescent="0.2">
      <c r="A90" s="3" t="s">
        <v>102</v>
      </c>
      <c r="B90" s="10" t="s">
        <v>273</v>
      </c>
      <c r="C90" s="3" t="s">
        <v>338</v>
      </c>
      <c r="D90" s="3">
        <v>0</v>
      </c>
      <c r="E90" s="3">
        <v>0</v>
      </c>
      <c r="F90" s="3">
        <v>252735.94</v>
      </c>
      <c r="G90" s="3">
        <v>0</v>
      </c>
      <c r="H90" s="3">
        <v>252735.94</v>
      </c>
      <c r="J90" s="3">
        <v>0</v>
      </c>
      <c r="K90" s="3">
        <v>150000</v>
      </c>
      <c r="L90" s="3">
        <v>150000</v>
      </c>
      <c r="N90" s="3">
        <v>150000</v>
      </c>
      <c r="P90" s="60">
        <v>0</v>
      </c>
      <c r="Q90" s="60">
        <v>0</v>
      </c>
      <c r="R90" s="4"/>
      <c r="S90" s="60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380636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60">
        <v>150000</v>
      </c>
      <c r="CI90" s="3">
        <v>0</v>
      </c>
      <c r="CJ90" s="3">
        <v>0</v>
      </c>
      <c r="CK90" s="3">
        <v>32377.13</v>
      </c>
      <c r="CL90" s="3">
        <v>0</v>
      </c>
      <c r="CN90" s="3">
        <v>0</v>
      </c>
      <c r="CO90" s="3">
        <v>0</v>
      </c>
      <c r="CP90" s="3">
        <v>0</v>
      </c>
      <c r="CR90" s="3">
        <v>0</v>
      </c>
      <c r="CS90" s="61">
        <f t="shared" si="15"/>
        <v>150000</v>
      </c>
      <c r="CT90" s="35">
        <f t="shared" si="16"/>
        <v>0</v>
      </c>
    </row>
    <row r="91" spans="1:99" outlineLevel="1" x14ac:dyDescent="0.2">
      <c r="B91" s="10" t="s">
        <v>273</v>
      </c>
      <c r="C91" s="3" t="s">
        <v>339</v>
      </c>
      <c r="N91" s="3">
        <v>252735.94</v>
      </c>
      <c r="P91" s="60"/>
      <c r="Q91" s="60"/>
      <c r="R91" s="4"/>
      <c r="S91" s="60"/>
      <c r="CG91" s="60">
        <v>230636</v>
      </c>
      <c r="CL91" s="3">
        <v>32377.13</v>
      </c>
      <c r="CR91" s="3">
        <v>32377.13</v>
      </c>
      <c r="CS91" s="3">
        <f t="shared" si="15"/>
        <v>198258.87</v>
      </c>
      <c r="CT91" s="35">
        <f t="shared" si="16"/>
        <v>0.14038194384224492</v>
      </c>
    </row>
    <row r="92" spans="1:99" outlineLevel="1" x14ac:dyDescent="0.2">
      <c r="A92" s="3" t="s">
        <v>103</v>
      </c>
      <c r="B92" s="10" t="s">
        <v>275</v>
      </c>
      <c r="C92" s="3" t="s">
        <v>340</v>
      </c>
      <c r="D92" s="3">
        <v>0</v>
      </c>
      <c r="E92" s="3">
        <v>0</v>
      </c>
      <c r="F92" s="3">
        <v>56773.5</v>
      </c>
      <c r="G92" s="3">
        <v>0</v>
      </c>
      <c r="H92" s="3">
        <v>56773.5</v>
      </c>
      <c r="J92" s="3">
        <v>0</v>
      </c>
      <c r="K92" s="3">
        <v>314740</v>
      </c>
      <c r="L92" s="3">
        <v>314740</v>
      </c>
      <c r="N92" s="3">
        <v>314740</v>
      </c>
      <c r="P92" s="60">
        <v>0</v>
      </c>
      <c r="Q92" s="60">
        <v>0</v>
      </c>
      <c r="R92" s="4"/>
      <c r="S92" s="60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393613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60">
        <v>314740</v>
      </c>
      <c r="CI92" s="3">
        <v>0</v>
      </c>
      <c r="CJ92" s="3">
        <v>0</v>
      </c>
      <c r="CK92" s="3">
        <v>22418.47</v>
      </c>
      <c r="CL92" s="3">
        <v>0</v>
      </c>
      <c r="CN92" s="3">
        <v>0</v>
      </c>
      <c r="CO92" s="3">
        <v>153957.5</v>
      </c>
      <c r="CP92" s="3">
        <v>153957.5</v>
      </c>
      <c r="CR92" s="3">
        <v>153957.5</v>
      </c>
      <c r="CS92" s="61">
        <f t="shared" si="15"/>
        <v>160782.5</v>
      </c>
      <c r="CT92" s="35">
        <f t="shared" si="16"/>
        <v>0.48915771748109549</v>
      </c>
    </row>
    <row r="93" spans="1:99" outlineLevel="1" x14ac:dyDescent="0.2">
      <c r="B93" s="10" t="s">
        <v>275</v>
      </c>
      <c r="C93" s="3" t="s">
        <v>341</v>
      </c>
      <c r="N93" s="3">
        <v>56773.5</v>
      </c>
      <c r="P93" s="60"/>
      <c r="Q93" s="60"/>
      <c r="R93" s="4"/>
      <c r="S93" s="60"/>
      <c r="CG93" s="60">
        <v>78873</v>
      </c>
      <c r="CL93" s="3">
        <v>22418.47</v>
      </c>
      <c r="CP93" s="3">
        <v>0</v>
      </c>
      <c r="CR93" s="3">
        <v>22418.47</v>
      </c>
      <c r="CS93" s="3">
        <f t="shared" si="15"/>
        <v>56454.53</v>
      </c>
      <c r="CT93" s="35">
        <f t="shared" si="16"/>
        <v>0.28423503607064521</v>
      </c>
    </row>
    <row r="94" spans="1:99" outlineLevel="1" x14ac:dyDescent="0.2">
      <c r="A94" s="3" t="s">
        <v>122</v>
      </c>
      <c r="B94" s="10" t="s">
        <v>277</v>
      </c>
      <c r="C94" s="3" t="s">
        <v>342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60">
        <v>0</v>
      </c>
      <c r="Q94" s="60">
        <v>0</v>
      </c>
      <c r="R94" s="4"/>
      <c r="S94" s="60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700697</v>
      </c>
      <c r="CG94" s="60">
        <v>700697</v>
      </c>
      <c r="CI94" s="3">
        <v>0</v>
      </c>
      <c r="CJ94" s="3">
        <v>0</v>
      </c>
      <c r="CK94" s="3">
        <v>350426.33</v>
      </c>
      <c r="CL94" s="3">
        <v>350426.33</v>
      </c>
      <c r="CN94" s="3">
        <v>0</v>
      </c>
      <c r="CO94" s="3">
        <v>0</v>
      </c>
      <c r="CP94" s="3">
        <v>0</v>
      </c>
      <c r="CR94" s="3">
        <v>350426.33</v>
      </c>
      <c r="CS94" s="3">
        <f t="shared" si="15"/>
        <v>350270.67</v>
      </c>
      <c r="CT94" s="35">
        <f t="shared" si="16"/>
        <v>0.50011107511520669</v>
      </c>
    </row>
    <row r="95" spans="1:99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380636</v>
      </c>
      <c r="BM95" s="5">
        <v>393613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700697</v>
      </c>
      <c r="CG95" s="5">
        <v>2048515</v>
      </c>
      <c r="CH95" s="7"/>
      <c r="CI95" s="5">
        <v>25731.29</v>
      </c>
      <c r="CJ95" s="5">
        <v>418.89</v>
      </c>
      <c r="CK95" s="5">
        <v>547088.68000000005</v>
      </c>
      <c r="CL95" s="5">
        <v>573238.86</v>
      </c>
      <c r="CM95" s="2"/>
      <c r="CN95" s="5">
        <v>0</v>
      </c>
      <c r="CO95" s="5">
        <v>153957.5</v>
      </c>
      <c r="CP95" s="5">
        <v>153957.5</v>
      </c>
      <c r="CR95" s="5">
        <v>727196.3600000001</v>
      </c>
      <c r="CS95" s="5">
        <f>CG95-CR95</f>
        <v>1321318.6399999999</v>
      </c>
      <c r="CT95" s="41">
        <f>IF(CG95=0,"n/a",CR95/(CG95))</f>
        <v>0.35498708088542191</v>
      </c>
      <c r="CU95" s="38"/>
    </row>
    <row r="96" spans="1:99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L96" s="7"/>
      <c r="CP96" s="7"/>
    </row>
    <row r="97" spans="1:98" outlineLevel="1" x14ac:dyDescent="0.2">
      <c r="A97" s="3" t="s">
        <v>104</v>
      </c>
      <c r="B97" s="10" t="s">
        <v>278</v>
      </c>
      <c r="C97" s="3" t="s">
        <v>279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60">
        <v>0</v>
      </c>
      <c r="Q97" s="60">
        <v>0</v>
      </c>
      <c r="R97" s="4"/>
      <c r="S97" s="60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1561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60">
        <v>1561</v>
      </c>
      <c r="CI97" s="3">
        <v>0</v>
      </c>
      <c r="CJ97" s="3">
        <v>0</v>
      </c>
      <c r="CK97" s="3">
        <v>0</v>
      </c>
      <c r="CL97" s="3">
        <v>0</v>
      </c>
      <c r="CN97" s="3">
        <v>0</v>
      </c>
      <c r="CO97" s="3">
        <v>0</v>
      </c>
      <c r="CP97" s="3">
        <v>0</v>
      </c>
      <c r="CR97" s="3">
        <v>0</v>
      </c>
      <c r="CS97" s="3">
        <f t="shared" ref="CS97:CS113" si="17">CG97-CR97</f>
        <v>1561</v>
      </c>
      <c r="CT97" s="35">
        <f t="shared" ref="CT97:CT113" si="18">IF(CG97=0,"n/a",CR97/(CG97))</f>
        <v>0</v>
      </c>
    </row>
    <row r="98" spans="1:98" outlineLevel="1" x14ac:dyDescent="0.2">
      <c r="A98" s="3" t="s">
        <v>105</v>
      </c>
      <c r="B98" s="10" t="s">
        <v>280</v>
      </c>
      <c r="C98" s="3" t="s">
        <v>281</v>
      </c>
      <c r="D98" s="3">
        <v>5297.28</v>
      </c>
      <c r="E98" s="3">
        <v>49.5</v>
      </c>
      <c r="F98" s="3">
        <v>7491.1100000000006</v>
      </c>
      <c r="G98" s="3">
        <v>0</v>
      </c>
      <c r="H98" s="3">
        <v>12837.89</v>
      </c>
      <c r="J98" s="3">
        <v>0</v>
      </c>
      <c r="K98" s="3">
        <v>0</v>
      </c>
      <c r="L98" s="3">
        <v>0</v>
      </c>
      <c r="N98" s="3">
        <v>12837.89</v>
      </c>
      <c r="P98" s="60">
        <v>0</v>
      </c>
      <c r="Q98" s="60">
        <v>0</v>
      </c>
      <c r="R98" s="4"/>
      <c r="S98" s="60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15995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60">
        <v>15995</v>
      </c>
      <c r="CI98" s="3">
        <v>2027.21</v>
      </c>
      <c r="CJ98" s="3">
        <v>0</v>
      </c>
      <c r="CK98" s="3">
        <v>5518.81</v>
      </c>
      <c r="CL98" s="3">
        <v>7546.02</v>
      </c>
      <c r="CN98" s="3">
        <v>0</v>
      </c>
      <c r="CO98" s="3">
        <v>0</v>
      </c>
      <c r="CP98" s="3">
        <v>0</v>
      </c>
      <c r="CR98" s="3">
        <v>7546.02</v>
      </c>
      <c r="CS98" s="3">
        <f t="shared" si="17"/>
        <v>8448.98</v>
      </c>
      <c r="CT98" s="35">
        <f t="shared" si="18"/>
        <v>0.47177367927477337</v>
      </c>
    </row>
    <row r="99" spans="1:98" outlineLevel="1" x14ac:dyDescent="0.2">
      <c r="A99" s="3" t="s">
        <v>106</v>
      </c>
      <c r="B99" s="10" t="s">
        <v>282</v>
      </c>
      <c r="C99" s="3" t="s">
        <v>283</v>
      </c>
      <c r="D99" s="3">
        <v>17683.79</v>
      </c>
      <c r="E99" s="3">
        <v>0</v>
      </c>
      <c r="F99" s="3">
        <v>0</v>
      </c>
      <c r="G99" s="3">
        <v>0</v>
      </c>
      <c r="H99" s="3">
        <v>17683.79</v>
      </c>
      <c r="J99" s="3">
        <v>0</v>
      </c>
      <c r="K99" s="3">
        <v>0</v>
      </c>
      <c r="L99" s="3">
        <v>0</v>
      </c>
      <c r="N99" s="3">
        <v>17683.79</v>
      </c>
      <c r="P99" s="60">
        <v>0</v>
      </c>
      <c r="Q99" s="60">
        <v>0</v>
      </c>
      <c r="R99" s="4"/>
      <c r="S99" s="60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18800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60">
        <v>18800</v>
      </c>
      <c r="CI99" s="3">
        <v>6525.99</v>
      </c>
      <c r="CJ99" s="3">
        <v>0</v>
      </c>
      <c r="CK99" s="3">
        <v>0</v>
      </c>
      <c r="CL99" s="3">
        <v>6525.99</v>
      </c>
      <c r="CN99" s="3">
        <v>0</v>
      </c>
      <c r="CO99" s="3">
        <v>0</v>
      </c>
      <c r="CP99" s="3">
        <v>0</v>
      </c>
      <c r="CR99" s="3">
        <v>6525.99</v>
      </c>
      <c r="CS99" s="3">
        <f t="shared" si="17"/>
        <v>12274.01</v>
      </c>
      <c r="CT99" s="35">
        <f t="shared" si="18"/>
        <v>0.34712712765957443</v>
      </c>
    </row>
    <row r="100" spans="1:98" outlineLevel="1" x14ac:dyDescent="0.2">
      <c r="A100" s="3" t="s">
        <v>107</v>
      </c>
      <c r="B100" s="10" t="s">
        <v>284</v>
      </c>
      <c r="C100" s="3" t="s">
        <v>285</v>
      </c>
      <c r="D100" s="3">
        <v>0</v>
      </c>
      <c r="E100" s="3">
        <v>0</v>
      </c>
      <c r="F100" s="3">
        <v>1564.39</v>
      </c>
      <c r="G100" s="3">
        <v>0</v>
      </c>
      <c r="H100" s="3">
        <v>1564.39</v>
      </c>
      <c r="J100" s="3">
        <v>0</v>
      </c>
      <c r="K100" s="3">
        <v>0</v>
      </c>
      <c r="L100" s="3">
        <v>0</v>
      </c>
      <c r="N100" s="3">
        <v>1564.39</v>
      </c>
      <c r="P100" s="60">
        <v>0</v>
      </c>
      <c r="Q100" s="60">
        <v>0</v>
      </c>
      <c r="R100" s="4"/>
      <c r="S100" s="60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3183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60">
        <v>3183</v>
      </c>
      <c r="CI100" s="3">
        <v>0</v>
      </c>
      <c r="CJ100" s="3">
        <v>0</v>
      </c>
      <c r="CK100" s="3">
        <v>673.52</v>
      </c>
      <c r="CL100" s="3">
        <v>673.52</v>
      </c>
      <c r="CN100" s="3">
        <v>0</v>
      </c>
      <c r="CO100" s="3">
        <v>0</v>
      </c>
      <c r="CP100" s="3">
        <v>0</v>
      </c>
      <c r="CR100" s="3">
        <v>673.52</v>
      </c>
      <c r="CS100" s="3">
        <f t="shared" si="17"/>
        <v>2509.48</v>
      </c>
      <c r="CT100" s="35">
        <f t="shared" si="18"/>
        <v>0.21159912032673578</v>
      </c>
    </row>
    <row r="101" spans="1:98" outlineLevel="1" x14ac:dyDescent="0.2">
      <c r="A101" s="3" t="s">
        <v>108</v>
      </c>
      <c r="B101" s="10" t="s">
        <v>286</v>
      </c>
      <c r="C101" s="3" t="s">
        <v>287</v>
      </c>
      <c r="D101" s="3">
        <v>0</v>
      </c>
      <c r="E101" s="3">
        <v>0</v>
      </c>
      <c r="F101" s="3">
        <v>9757.1</v>
      </c>
      <c r="G101" s="3">
        <v>0</v>
      </c>
      <c r="H101" s="3">
        <v>9757.1</v>
      </c>
      <c r="J101" s="3">
        <v>0</v>
      </c>
      <c r="K101" s="3">
        <v>0</v>
      </c>
      <c r="L101" s="3">
        <v>0</v>
      </c>
      <c r="N101" s="3">
        <v>9757.1</v>
      </c>
      <c r="P101" s="60">
        <v>0</v>
      </c>
      <c r="Q101" s="60">
        <v>0</v>
      </c>
      <c r="R101" s="4"/>
      <c r="S101" s="60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8600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60">
        <v>8600</v>
      </c>
      <c r="CI101" s="3">
        <v>0</v>
      </c>
      <c r="CJ101" s="3">
        <v>0</v>
      </c>
      <c r="CK101" s="3">
        <v>1374.76</v>
      </c>
      <c r="CL101" s="3">
        <v>1374.76</v>
      </c>
      <c r="CN101" s="3">
        <v>0</v>
      </c>
      <c r="CO101" s="3">
        <v>0</v>
      </c>
      <c r="CP101" s="3">
        <v>0</v>
      </c>
      <c r="CR101" s="3">
        <v>1374.76</v>
      </c>
      <c r="CS101" s="3">
        <f t="shared" si="17"/>
        <v>7225.24</v>
      </c>
      <c r="CT101" s="35">
        <f t="shared" si="18"/>
        <v>0.15985581395348838</v>
      </c>
    </row>
    <row r="102" spans="1:98" outlineLevel="1" x14ac:dyDescent="0.2">
      <c r="A102" s="3" t="s">
        <v>109</v>
      </c>
      <c r="B102" s="10" t="s">
        <v>288</v>
      </c>
      <c r="C102" s="3" t="s">
        <v>289</v>
      </c>
      <c r="D102" s="3">
        <v>0</v>
      </c>
      <c r="E102" s="3">
        <v>21.42</v>
      </c>
      <c r="F102" s="3">
        <v>761.23</v>
      </c>
      <c r="G102" s="3">
        <v>0</v>
      </c>
      <c r="H102" s="3">
        <v>782.65</v>
      </c>
      <c r="J102" s="3">
        <v>0</v>
      </c>
      <c r="K102" s="3">
        <v>0</v>
      </c>
      <c r="L102" s="3">
        <v>0</v>
      </c>
      <c r="N102" s="3">
        <v>782.65</v>
      </c>
      <c r="P102" s="60">
        <v>0</v>
      </c>
      <c r="Q102" s="60">
        <v>0</v>
      </c>
      <c r="R102" s="4"/>
      <c r="S102" s="60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1171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60">
        <v>1171</v>
      </c>
      <c r="CI102" s="3">
        <v>0</v>
      </c>
      <c r="CJ102" s="3">
        <v>0</v>
      </c>
      <c r="CK102" s="3">
        <v>54.54</v>
      </c>
      <c r="CL102" s="3">
        <v>54.54</v>
      </c>
      <c r="CN102" s="3">
        <v>0</v>
      </c>
      <c r="CO102" s="3">
        <v>0</v>
      </c>
      <c r="CP102" s="3">
        <v>0</v>
      </c>
      <c r="CR102" s="3">
        <v>54.54</v>
      </c>
      <c r="CS102" s="3">
        <f t="shared" si="17"/>
        <v>1116.46</v>
      </c>
      <c r="CT102" s="35">
        <f t="shared" si="18"/>
        <v>4.6575576430401368E-2</v>
      </c>
    </row>
    <row r="103" spans="1:98" outlineLevel="1" x14ac:dyDescent="0.2">
      <c r="A103" s="3" t="s">
        <v>110</v>
      </c>
      <c r="B103" s="10" t="s">
        <v>290</v>
      </c>
      <c r="C103" s="3" t="s">
        <v>291</v>
      </c>
      <c r="D103" s="3">
        <v>0</v>
      </c>
      <c r="E103" s="3">
        <v>0</v>
      </c>
      <c r="F103" s="3">
        <v>15195.25</v>
      </c>
      <c r="G103" s="3">
        <v>0</v>
      </c>
      <c r="H103" s="3">
        <v>15195.25</v>
      </c>
      <c r="J103" s="3">
        <v>0</v>
      </c>
      <c r="K103" s="3">
        <v>0</v>
      </c>
      <c r="L103" s="3">
        <v>0</v>
      </c>
      <c r="N103" s="3">
        <v>15195.25</v>
      </c>
      <c r="P103" s="60">
        <v>0</v>
      </c>
      <c r="Q103" s="60">
        <v>0</v>
      </c>
      <c r="R103" s="4"/>
      <c r="S103" s="60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20808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60">
        <v>20808</v>
      </c>
      <c r="CI103" s="3">
        <v>0</v>
      </c>
      <c r="CJ103" s="3">
        <v>0</v>
      </c>
      <c r="CK103" s="3">
        <v>3720.98</v>
      </c>
      <c r="CL103" s="3">
        <v>3720.98</v>
      </c>
      <c r="CN103" s="3">
        <v>0</v>
      </c>
      <c r="CO103" s="3">
        <v>0</v>
      </c>
      <c r="CP103" s="3">
        <v>0</v>
      </c>
      <c r="CR103" s="3">
        <v>3720.98</v>
      </c>
      <c r="CS103" s="3">
        <f t="shared" si="17"/>
        <v>17087.02</v>
      </c>
      <c r="CT103" s="35">
        <f t="shared" si="18"/>
        <v>0.17882449058054595</v>
      </c>
    </row>
    <row r="104" spans="1:98" outlineLevel="1" x14ac:dyDescent="0.2">
      <c r="A104" s="3" t="s">
        <v>111</v>
      </c>
      <c r="B104" s="10" t="s">
        <v>292</v>
      </c>
      <c r="C104" s="3" t="s">
        <v>293</v>
      </c>
      <c r="D104" s="3">
        <v>189.34</v>
      </c>
      <c r="E104" s="3">
        <v>1160.9100000000001</v>
      </c>
      <c r="F104" s="3">
        <v>91181.86</v>
      </c>
      <c r="G104" s="3">
        <v>176.4</v>
      </c>
      <c r="H104" s="3">
        <v>92708.51</v>
      </c>
      <c r="J104" s="3">
        <v>0</v>
      </c>
      <c r="K104" s="3">
        <v>0</v>
      </c>
      <c r="L104" s="3">
        <v>0</v>
      </c>
      <c r="N104" s="3">
        <v>92708.51</v>
      </c>
      <c r="P104" s="60">
        <v>0</v>
      </c>
      <c r="Q104" s="60">
        <v>0</v>
      </c>
      <c r="R104" s="4"/>
      <c r="S104" s="60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97750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60">
        <v>97750</v>
      </c>
      <c r="CI104" s="3">
        <v>0</v>
      </c>
      <c r="CJ104" s="3">
        <v>335.37</v>
      </c>
      <c r="CK104" s="3">
        <v>17805.61</v>
      </c>
      <c r="CL104" s="3">
        <v>18140.98</v>
      </c>
      <c r="CN104" s="3">
        <v>0</v>
      </c>
      <c r="CO104" s="3">
        <v>0</v>
      </c>
      <c r="CP104" s="3">
        <v>0</v>
      </c>
      <c r="CR104" s="3">
        <v>18140.98</v>
      </c>
      <c r="CS104" s="3">
        <f t="shared" si="17"/>
        <v>79609.02</v>
      </c>
      <c r="CT104" s="35">
        <f t="shared" si="18"/>
        <v>0.18558547314578006</v>
      </c>
    </row>
    <row r="105" spans="1:98" outlineLevel="1" x14ac:dyDescent="0.2">
      <c r="A105" s="3" t="s">
        <v>112</v>
      </c>
      <c r="B105" s="10" t="s">
        <v>294</v>
      </c>
      <c r="C105" s="3" t="s">
        <v>295</v>
      </c>
      <c r="D105" s="3">
        <v>0</v>
      </c>
      <c r="E105" s="3">
        <v>235.1</v>
      </c>
      <c r="F105" s="3">
        <v>46637.68</v>
      </c>
      <c r="G105" s="3">
        <v>0</v>
      </c>
      <c r="H105" s="3">
        <v>46872.78</v>
      </c>
      <c r="J105" s="3">
        <v>0</v>
      </c>
      <c r="K105" s="3">
        <v>0</v>
      </c>
      <c r="L105" s="3">
        <v>0</v>
      </c>
      <c r="N105" s="3">
        <v>46872.78</v>
      </c>
      <c r="P105" s="60">
        <v>0</v>
      </c>
      <c r="Q105" s="60">
        <v>0</v>
      </c>
      <c r="R105" s="4"/>
      <c r="S105" s="60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49000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60">
        <v>49000</v>
      </c>
      <c r="CI105" s="3">
        <v>0</v>
      </c>
      <c r="CJ105" s="3">
        <v>1371.53</v>
      </c>
      <c r="CK105" s="3">
        <v>24688.260000000002</v>
      </c>
      <c r="CL105" s="3">
        <v>26059.79</v>
      </c>
      <c r="CN105" s="3">
        <v>0</v>
      </c>
      <c r="CO105" s="3">
        <v>0</v>
      </c>
      <c r="CP105" s="3">
        <v>0</v>
      </c>
      <c r="CR105" s="3">
        <v>26059.79</v>
      </c>
      <c r="CS105" s="3">
        <f t="shared" si="17"/>
        <v>22940.21</v>
      </c>
      <c r="CT105" s="35">
        <f t="shared" si="18"/>
        <v>0.53183244897959181</v>
      </c>
    </row>
    <row r="106" spans="1:98" outlineLevel="1" x14ac:dyDescent="0.2">
      <c r="A106" s="3" t="s">
        <v>113</v>
      </c>
      <c r="B106" s="10" t="s">
        <v>296</v>
      </c>
      <c r="C106" s="3" t="s">
        <v>297</v>
      </c>
      <c r="D106" s="3">
        <v>0</v>
      </c>
      <c r="E106" s="3">
        <v>20.11</v>
      </c>
      <c r="F106" s="3">
        <v>22649.420000000002</v>
      </c>
      <c r="G106" s="3">
        <v>123.60000000000001</v>
      </c>
      <c r="H106" s="3">
        <v>22793.13</v>
      </c>
      <c r="J106" s="3">
        <v>0</v>
      </c>
      <c r="K106" s="3">
        <v>0</v>
      </c>
      <c r="L106" s="3">
        <v>0</v>
      </c>
      <c r="N106" s="3">
        <v>22793.13</v>
      </c>
      <c r="P106" s="60">
        <v>0</v>
      </c>
      <c r="Q106" s="60">
        <v>0</v>
      </c>
      <c r="R106" s="4"/>
      <c r="S106" s="60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25500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60">
        <v>25500</v>
      </c>
      <c r="CI106" s="3">
        <v>0</v>
      </c>
      <c r="CJ106" s="3">
        <v>42.910000000000004</v>
      </c>
      <c r="CK106" s="3">
        <v>5440.62</v>
      </c>
      <c r="CL106" s="3">
        <v>5483.53</v>
      </c>
      <c r="CN106" s="3">
        <v>0</v>
      </c>
      <c r="CO106" s="3">
        <v>0</v>
      </c>
      <c r="CP106" s="3">
        <v>0</v>
      </c>
      <c r="CR106" s="3">
        <v>5483.53</v>
      </c>
      <c r="CS106" s="3">
        <f t="shared" si="17"/>
        <v>20016.47</v>
      </c>
      <c r="CT106" s="35">
        <f t="shared" si="18"/>
        <v>0.21504039215686274</v>
      </c>
    </row>
    <row r="107" spans="1:98" outlineLevel="1" x14ac:dyDescent="0.2">
      <c r="A107" s="3" t="s">
        <v>114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19977.28</v>
      </c>
      <c r="G107" s="3">
        <v>0</v>
      </c>
      <c r="H107" s="3">
        <v>19977.28</v>
      </c>
      <c r="J107" s="3">
        <v>0</v>
      </c>
      <c r="K107" s="3">
        <v>0</v>
      </c>
      <c r="L107" s="3">
        <v>0</v>
      </c>
      <c r="N107" s="3">
        <v>19977.28</v>
      </c>
      <c r="P107" s="60">
        <v>0</v>
      </c>
      <c r="Q107" s="60">
        <v>0</v>
      </c>
      <c r="R107" s="4"/>
      <c r="S107" s="60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23650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60">
        <v>23650</v>
      </c>
      <c r="CI107" s="3">
        <v>0</v>
      </c>
      <c r="CJ107" s="3">
        <v>0</v>
      </c>
      <c r="CK107" s="3">
        <v>3713.4900000000002</v>
      </c>
      <c r="CL107" s="3">
        <v>3713.4900000000002</v>
      </c>
      <c r="CN107" s="3">
        <v>0</v>
      </c>
      <c r="CO107" s="3">
        <v>0</v>
      </c>
      <c r="CP107" s="3">
        <v>0</v>
      </c>
      <c r="CR107" s="3">
        <v>3713.4900000000002</v>
      </c>
      <c r="CS107" s="3">
        <f t="shared" si="17"/>
        <v>19936.509999999998</v>
      </c>
      <c r="CT107" s="35">
        <f t="shared" si="18"/>
        <v>0.1570186046511628</v>
      </c>
    </row>
    <row r="108" spans="1:98" outlineLevel="1" x14ac:dyDescent="0.2">
      <c r="A108" s="3" t="s">
        <v>115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628.16</v>
      </c>
      <c r="G108" s="3">
        <v>0</v>
      </c>
      <c r="H108" s="3">
        <v>628.16</v>
      </c>
      <c r="J108" s="3">
        <v>0</v>
      </c>
      <c r="K108" s="3">
        <v>0</v>
      </c>
      <c r="L108" s="3">
        <v>0</v>
      </c>
      <c r="N108" s="3">
        <v>628.16</v>
      </c>
      <c r="P108" s="60">
        <v>0</v>
      </c>
      <c r="Q108" s="60">
        <v>0</v>
      </c>
      <c r="R108" s="4"/>
      <c r="S108" s="60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3435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60">
        <v>3435</v>
      </c>
      <c r="CI108" s="3">
        <v>0</v>
      </c>
      <c r="CJ108" s="3">
        <v>0</v>
      </c>
      <c r="CK108" s="3">
        <v>0</v>
      </c>
      <c r="CL108" s="3">
        <v>0</v>
      </c>
      <c r="CN108" s="3">
        <v>0</v>
      </c>
      <c r="CO108" s="3">
        <v>0</v>
      </c>
      <c r="CP108" s="3">
        <v>0</v>
      </c>
      <c r="CR108" s="3">
        <v>0</v>
      </c>
      <c r="CS108" s="3">
        <f t="shared" si="17"/>
        <v>3435</v>
      </c>
      <c r="CT108" s="35">
        <f t="shared" si="18"/>
        <v>0</v>
      </c>
    </row>
    <row r="109" spans="1:98" outlineLevel="1" x14ac:dyDescent="0.2">
      <c r="A109" s="3" t="s">
        <v>116</v>
      </c>
      <c r="B109" s="10" t="s">
        <v>302</v>
      </c>
      <c r="C109" s="3" t="s">
        <v>303</v>
      </c>
      <c r="D109" s="3">
        <v>0</v>
      </c>
      <c r="E109" s="3">
        <v>0</v>
      </c>
      <c r="F109" s="3">
        <v>86.94</v>
      </c>
      <c r="G109" s="3">
        <v>0</v>
      </c>
      <c r="H109" s="3">
        <v>86.94</v>
      </c>
      <c r="J109" s="3">
        <v>0</v>
      </c>
      <c r="K109" s="3">
        <v>0</v>
      </c>
      <c r="L109" s="3">
        <v>0</v>
      </c>
      <c r="N109" s="3">
        <v>86.94</v>
      </c>
      <c r="P109" s="60">
        <v>0</v>
      </c>
      <c r="Q109" s="60">
        <v>0</v>
      </c>
      <c r="R109" s="4"/>
      <c r="S109" s="60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500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60">
        <v>500</v>
      </c>
      <c r="CI109" s="3">
        <v>0</v>
      </c>
      <c r="CJ109" s="3">
        <v>0</v>
      </c>
      <c r="CK109" s="3">
        <v>0</v>
      </c>
      <c r="CL109" s="3">
        <v>0</v>
      </c>
      <c r="CN109" s="3">
        <v>0</v>
      </c>
      <c r="CO109" s="3">
        <v>0</v>
      </c>
      <c r="CP109" s="3">
        <v>0</v>
      </c>
      <c r="CR109" s="3">
        <v>0</v>
      </c>
      <c r="CS109" s="3">
        <f t="shared" si="17"/>
        <v>500</v>
      </c>
      <c r="CT109" s="35">
        <f t="shared" si="18"/>
        <v>0</v>
      </c>
    </row>
    <row r="110" spans="1:98" outlineLevel="1" x14ac:dyDescent="0.2">
      <c r="A110" s="3" t="s">
        <v>117</v>
      </c>
      <c r="B110" s="10" t="s">
        <v>304</v>
      </c>
      <c r="C110" s="3" t="s">
        <v>305</v>
      </c>
      <c r="D110" s="3">
        <v>210.38</v>
      </c>
      <c r="E110" s="3">
        <v>789.97</v>
      </c>
      <c r="F110" s="3">
        <v>13558.67</v>
      </c>
      <c r="G110" s="3">
        <v>0</v>
      </c>
      <c r="H110" s="3">
        <v>14559.02</v>
      </c>
      <c r="J110" s="3">
        <v>0</v>
      </c>
      <c r="K110" s="3">
        <v>0</v>
      </c>
      <c r="L110" s="3">
        <v>0</v>
      </c>
      <c r="N110" s="3">
        <v>14559.02</v>
      </c>
      <c r="P110" s="60">
        <v>0</v>
      </c>
      <c r="Q110" s="60">
        <v>0</v>
      </c>
      <c r="R110" s="4"/>
      <c r="S110" s="60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20130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60">
        <v>20130</v>
      </c>
      <c r="CI110" s="3">
        <v>120.75</v>
      </c>
      <c r="CJ110" s="3">
        <v>1643.1000000000001</v>
      </c>
      <c r="CK110" s="3">
        <v>6852.5</v>
      </c>
      <c r="CL110" s="3">
        <v>8616.35</v>
      </c>
      <c r="CN110" s="3">
        <v>0</v>
      </c>
      <c r="CO110" s="3">
        <v>0</v>
      </c>
      <c r="CP110" s="3">
        <v>0</v>
      </c>
      <c r="CR110" s="3">
        <v>8616.35</v>
      </c>
      <c r="CS110" s="3">
        <f t="shared" si="17"/>
        <v>11513.65</v>
      </c>
      <c r="CT110" s="35">
        <f t="shared" si="18"/>
        <v>0.42803527074018877</v>
      </c>
    </row>
    <row r="111" spans="1:98" outlineLevel="1" x14ac:dyDescent="0.2">
      <c r="A111" s="3" t="s">
        <v>118</v>
      </c>
      <c r="B111" s="10" t="s">
        <v>306</v>
      </c>
      <c r="C111" s="3" t="s">
        <v>307</v>
      </c>
      <c r="D111" s="3">
        <v>0</v>
      </c>
      <c r="E111" s="3">
        <v>0</v>
      </c>
      <c r="F111" s="3">
        <v>3034.69</v>
      </c>
      <c r="G111" s="3">
        <v>0</v>
      </c>
      <c r="H111" s="3">
        <v>3034.69</v>
      </c>
      <c r="J111" s="3">
        <v>0</v>
      </c>
      <c r="K111" s="3">
        <v>0</v>
      </c>
      <c r="L111" s="3">
        <v>0</v>
      </c>
      <c r="N111" s="3">
        <v>3034.69</v>
      </c>
      <c r="P111" s="60">
        <v>0</v>
      </c>
      <c r="Q111" s="60">
        <v>0</v>
      </c>
      <c r="R111" s="4"/>
      <c r="S111" s="60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3000</v>
      </c>
      <c r="CC111" s="3">
        <v>0</v>
      </c>
      <c r="CD111" s="3">
        <v>0</v>
      </c>
      <c r="CE111" s="3">
        <v>0</v>
      </c>
      <c r="CF111" s="3">
        <v>0</v>
      </c>
      <c r="CG111" s="60">
        <v>3000</v>
      </c>
      <c r="CI111" s="3">
        <v>0</v>
      </c>
      <c r="CJ111" s="3">
        <v>0</v>
      </c>
      <c r="CK111" s="3">
        <v>1149.17</v>
      </c>
      <c r="CL111" s="3">
        <v>1149.17</v>
      </c>
      <c r="CN111" s="3">
        <v>0</v>
      </c>
      <c r="CO111" s="3">
        <v>0</v>
      </c>
      <c r="CP111" s="3">
        <v>0</v>
      </c>
      <c r="CR111" s="3">
        <v>1149.17</v>
      </c>
      <c r="CS111" s="3">
        <f t="shared" si="17"/>
        <v>1850.83</v>
      </c>
      <c r="CT111" s="35">
        <f t="shared" si="18"/>
        <v>0.38305666666666671</v>
      </c>
    </row>
    <row r="112" spans="1:98" outlineLevel="1" x14ac:dyDescent="0.2">
      <c r="A112" s="3" t="s">
        <v>119</v>
      </c>
      <c r="B112" s="10" t="s">
        <v>308</v>
      </c>
      <c r="C112" s="3" t="s">
        <v>309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60">
        <v>0</v>
      </c>
      <c r="Q112" s="60">
        <v>0</v>
      </c>
      <c r="R112" s="4"/>
      <c r="S112" s="60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500</v>
      </c>
      <c r="CD112" s="3">
        <v>0</v>
      </c>
      <c r="CE112" s="3">
        <v>0</v>
      </c>
      <c r="CF112" s="3">
        <v>0</v>
      </c>
      <c r="CG112" s="60">
        <v>500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7"/>
        <v>500</v>
      </c>
      <c r="CT112" s="35">
        <f t="shared" si="18"/>
        <v>0</v>
      </c>
    </row>
    <row r="113" spans="1:99" outlineLevel="1" x14ac:dyDescent="0.2">
      <c r="A113" s="3" t="s">
        <v>120</v>
      </c>
      <c r="B113" s="10" t="s">
        <v>310</v>
      </c>
      <c r="C113" s="3" t="s">
        <v>311</v>
      </c>
      <c r="D113" s="3">
        <v>0</v>
      </c>
      <c r="E113" s="3">
        <v>7.28</v>
      </c>
      <c r="F113" s="3">
        <v>305.47000000000003</v>
      </c>
      <c r="G113" s="3">
        <v>0</v>
      </c>
      <c r="H113" s="3">
        <v>312.75</v>
      </c>
      <c r="J113" s="3">
        <v>0</v>
      </c>
      <c r="K113" s="3">
        <v>0</v>
      </c>
      <c r="L113" s="3">
        <v>0</v>
      </c>
      <c r="N113" s="3">
        <v>312.75</v>
      </c>
      <c r="P113" s="60">
        <v>0</v>
      </c>
      <c r="Q113" s="60">
        <v>0</v>
      </c>
      <c r="R113" s="4"/>
      <c r="S113" s="60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510</v>
      </c>
      <c r="CE113" s="3">
        <v>0</v>
      </c>
      <c r="CF113" s="3">
        <v>0</v>
      </c>
      <c r="CG113" s="60">
        <v>510</v>
      </c>
      <c r="CI113" s="3">
        <v>0</v>
      </c>
      <c r="CJ113" s="3">
        <v>0</v>
      </c>
      <c r="CK113" s="3">
        <v>101.36</v>
      </c>
      <c r="CL113" s="3">
        <v>101.36</v>
      </c>
      <c r="CN113" s="3">
        <v>0</v>
      </c>
      <c r="CO113" s="3">
        <v>0</v>
      </c>
      <c r="CP113" s="3">
        <v>0</v>
      </c>
      <c r="CR113" s="3">
        <v>101.36</v>
      </c>
      <c r="CS113" s="3">
        <f t="shared" si="17"/>
        <v>408.64</v>
      </c>
      <c r="CT113" s="35">
        <f t="shared" si="18"/>
        <v>0.1987450980392157</v>
      </c>
    </row>
    <row r="114" spans="1:99" s="4" customFormat="1" x14ac:dyDescent="0.2">
      <c r="A114" s="5" t="s">
        <v>24</v>
      </c>
      <c r="B114" s="11"/>
      <c r="C114" s="2" t="s">
        <v>14</v>
      </c>
      <c r="D114" s="5">
        <v>23380.79</v>
      </c>
      <c r="E114" s="5">
        <v>2284.2900000000004</v>
      </c>
      <c r="F114" s="5">
        <v>232829.25000000003</v>
      </c>
      <c r="G114" s="5">
        <v>300</v>
      </c>
      <c r="H114" s="5">
        <v>258794.33000000005</v>
      </c>
      <c r="I114" s="7"/>
      <c r="J114" s="5">
        <v>0</v>
      </c>
      <c r="K114" s="5">
        <v>0</v>
      </c>
      <c r="L114" s="5">
        <v>0</v>
      </c>
      <c r="M114" s="7"/>
      <c r="N114" s="5">
        <v>258794.33</v>
      </c>
      <c r="O114" s="5"/>
      <c r="P114" s="5">
        <v>0</v>
      </c>
      <c r="Q114" s="5">
        <v>0</v>
      </c>
      <c r="R114" s="5"/>
      <c r="S114" s="7"/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1561</v>
      </c>
      <c r="BO114" s="5">
        <v>15995</v>
      </c>
      <c r="BP114" s="5">
        <v>18800</v>
      </c>
      <c r="BQ114" s="5">
        <v>3183</v>
      </c>
      <c r="BR114" s="5">
        <v>8600</v>
      </c>
      <c r="BS114" s="5">
        <v>1171</v>
      </c>
      <c r="BT114" s="5">
        <v>20808</v>
      </c>
      <c r="BU114" s="5">
        <v>97750</v>
      </c>
      <c r="BV114" s="5">
        <v>49000</v>
      </c>
      <c r="BW114" s="5">
        <v>25500</v>
      </c>
      <c r="BX114" s="5">
        <v>23650</v>
      </c>
      <c r="BY114" s="5">
        <v>3435</v>
      </c>
      <c r="BZ114" s="5">
        <v>500</v>
      </c>
      <c r="CA114" s="5">
        <v>20130</v>
      </c>
      <c r="CB114" s="5">
        <v>3000</v>
      </c>
      <c r="CC114" s="5">
        <v>500</v>
      </c>
      <c r="CD114" s="5">
        <v>510</v>
      </c>
      <c r="CE114" s="5">
        <v>0</v>
      </c>
      <c r="CF114" s="5">
        <v>0</v>
      </c>
      <c r="CG114" s="5">
        <v>294093</v>
      </c>
      <c r="CH114" s="7"/>
      <c r="CI114" s="5">
        <v>8673.9500000000007</v>
      </c>
      <c r="CJ114" s="5">
        <v>3392.9100000000003</v>
      </c>
      <c r="CK114" s="5">
        <v>71093.62</v>
      </c>
      <c r="CL114" s="5">
        <v>83160.479999999996</v>
      </c>
      <c r="CM114" s="2"/>
      <c r="CN114" s="5">
        <v>0</v>
      </c>
      <c r="CO114" s="5">
        <v>0</v>
      </c>
      <c r="CP114" s="5">
        <v>0</v>
      </c>
      <c r="CR114" s="5">
        <v>83160.48000000001</v>
      </c>
      <c r="CS114" s="5">
        <f>CG114-CR114</f>
        <v>210932.52</v>
      </c>
      <c r="CT114" s="41">
        <f>IF(CG114=0,"n/a",CR114/(CG114))</f>
        <v>0.28276932806969229</v>
      </c>
      <c r="CU114" s="38"/>
    </row>
    <row r="115" spans="1:99" s="4" customFormat="1" x14ac:dyDescent="0.2">
      <c r="B115" s="11"/>
      <c r="H115" s="7"/>
      <c r="I115" s="7"/>
      <c r="L115" s="7"/>
      <c r="M115" s="7"/>
      <c r="N115" s="7"/>
      <c r="O115" s="7"/>
      <c r="P115" s="7"/>
      <c r="Q115" s="7"/>
      <c r="R115" s="7"/>
      <c r="S115" s="7"/>
      <c r="CG115" s="7"/>
      <c r="CH115" s="7"/>
      <c r="CL115" s="7"/>
      <c r="CP115" s="7"/>
      <c r="CT115" s="39"/>
      <c r="CU115" s="39"/>
    </row>
    <row r="116" spans="1:99" outlineLevel="1" x14ac:dyDescent="0.2">
      <c r="A116" s="3" t="s">
        <v>312</v>
      </c>
      <c r="B116" s="10" t="s">
        <v>313</v>
      </c>
      <c r="C116" s="3" t="s">
        <v>314</v>
      </c>
      <c r="D116" s="3">
        <v>0</v>
      </c>
      <c r="E116" s="3">
        <v>0</v>
      </c>
      <c r="F116" s="3">
        <v>12500</v>
      </c>
      <c r="G116" s="3">
        <v>0</v>
      </c>
      <c r="H116" s="3">
        <v>12500</v>
      </c>
      <c r="J116" s="3">
        <v>0</v>
      </c>
      <c r="K116" s="3">
        <v>0</v>
      </c>
      <c r="L116" s="3">
        <v>0</v>
      </c>
      <c r="N116" s="3">
        <v>12500</v>
      </c>
      <c r="P116" s="60">
        <v>0</v>
      </c>
      <c r="Q116" s="60">
        <v>0</v>
      </c>
      <c r="R116" s="4"/>
      <c r="S116" s="60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60">
        <v>0</v>
      </c>
      <c r="CI116" s="3">
        <v>0</v>
      </c>
      <c r="CJ116" s="3">
        <v>0</v>
      </c>
      <c r="CK116" s="3">
        <v>0</v>
      </c>
      <c r="CL116" s="3">
        <v>0</v>
      </c>
      <c r="CN116" s="3">
        <v>0</v>
      </c>
      <c r="CO116" s="3">
        <v>0</v>
      </c>
      <c r="CP116" s="3">
        <v>0</v>
      </c>
      <c r="CR116" s="3">
        <v>0</v>
      </c>
      <c r="CS116" s="3">
        <f t="shared" ref="CS116:CS117" si="19">CG116-CR116</f>
        <v>0</v>
      </c>
      <c r="CT116" s="35" t="str">
        <f t="shared" ref="CT116:CT117" si="20">IF(CG116=0,"n/a",CR116/(CG116))</f>
        <v>n/a</v>
      </c>
    </row>
    <row r="117" spans="1:99" outlineLevel="1" x14ac:dyDescent="0.2">
      <c r="A117" s="3" t="s">
        <v>121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40355.5</v>
      </c>
      <c r="G117" s="3">
        <v>0</v>
      </c>
      <c r="H117" s="3">
        <v>40355.5</v>
      </c>
      <c r="J117" s="3">
        <v>0</v>
      </c>
      <c r="K117" s="3">
        <v>0</v>
      </c>
      <c r="L117" s="3">
        <v>0</v>
      </c>
      <c r="N117" s="3">
        <v>40355.5</v>
      </c>
      <c r="P117" s="60">
        <v>0</v>
      </c>
      <c r="Q117" s="60">
        <v>0</v>
      </c>
      <c r="R117" s="4"/>
      <c r="S117" s="60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375000</v>
      </c>
      <c r="CF117" s="3">
        <v>0</v>
      </c>
      <c r="CG117" s="60">
        <v>375000</v>
      </c>
      <c r="CI117" s="3">
        <v>0</v>
      </c>
      <c r="CJ117" s="3">
        <v>0</v>
      </c>
      <c r="CK117" s="3">
        <v>44121.4</v>
      </c>
      <c r="CL117" s="3">
        <v>44121.4</v>
      </c>
      <c r="CN117" s="3">
        <v>0</v>
      </c>
      <c r="CO117" s="3">
        <v>0</v>
      </c>
      <c r="CP117" s="3">
        <v>0</v>
      </c>
      <c r="CR117" s="3">
        <v>44121.4</v>
      </c>
      <c r="CS117" s="3">
        <f t="shared" si="19"/>
        <v>330878.59999999998</v>
      </c>
      <c r="CT117" s="35">
        <f t="shared" si="20"/>
        <v>0.11765706666666667</v>
      </c>
    </row>
    <row r="118" spans="1:99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52855.5</v>
      </c>
      <c r="G118" s="5">
        <v>0</v>
      </c>
      <c r="H118" s="5">
        <v>52855.5</v>
      </c>
      <c r="I118" s="7"/>
      <c r="J118" s="5">
        <v>0</v>
      </c>
      <c r="K118" s="5">
        <v>0</v>
      </c>
      <c r="L118" s="5">
        <v>0</v>
      </c>
      <c r="M118" s="7"/>
      <c r="N118" s="5">
        <v>52855.5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375000</v>
      </c>
      <c r="CF118" s="5">
        <v>0</v>
      </c>
      <c r="CG118" s="5">
        <v>375000</v>
      </c>
      <c r="CH118" s="7"/>
      <c r="CI118" s="5">
        <v>0</v>
      </c>
      <c r="CJ118" s="5">
        <v>0</v>
      </c>
      <c r="CK118" s="5">
        <v>44121.4</v>
      </c>
      <c r="CL118" s="5">
        <v>44121.4</v>
      </c>
      <c r="CM118" s="2"/>
      <c r="CN118" s="5">
        <v>0</v>
      </c>
      <c r="CO118" s="5">
        <v>0</v>
      </c>
      <c r="CP118" s="5">
        <v>0</v>
      </c>
      <c r="CR118" s="5">
        <v>44121.4</v>
      </c>
      <c r="CS118" s="5">
        <f>CG118-CR118</f>
        <v>330878.59999999998</v>
      </c>
      <c r="CT118" s="41">
        <f>IF(CG118=0,"n/a",CR118/(CG118))</f>
        <v>0.11765706666666667</v>
      </c>
      <c r="CU118" s="38"/>
    </row>
    <row r="119" spans="1:99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G119" s="7"/>
      <c r="CH119" s="7"/>
      <c r="CL119" s="9"/>
      <c r="CP119" s="9"/>
    </row>
    <row r="120" spans="1:99" x14ac:dyDescent="0.2">
      <c r="A120" s="5" t="s">
        <v>2</v>
      </c>
      <c r="C120" s="1" t="s">
        <v>16</v>
      </c>
      <c r="D120" s="5">
        <f t="shared" ref="D120:G120" si="21">D65+D95+D114+D118</f>
        <v>107988.67000000001</v>
      </c>
      <c r="E120" s="5">
        <f t="shared" si="21"/>
        <v>99559.079999999987</v>
      </c>
      <c r="F120" s="5">
        <f t="shared" si="21"/>
        <v>5970293.4699999997</v>
      </c>
      <c r="G120" s="5">
        <f t="shared" si="21"/>
        <v>300</v>
      </c>
      <c r="H120" s="5">
        <f>H65+H95+H114+H118</f>
        <v>6178141.2200000007</v>
      </c>
      <c r="I120" s="7"/>
      <c r="J120" s="5">
        <f t="shared" ref="J120:K120" si="22">J65+J95+J114+J118</f>
        <v>0</v>
      </c>
      <c r="K120" s="5">
        <f t="shared" si="22"/>
        <v>464740</v>
      </c>
      <c r="L120" s="5">
        <f>L65+L95+L114+L118</f>
        <v>464740</v>
      </c>
      <c r="M120" s="7"/>
      <c r="N120" s="5">
        <f>N65+N95+N114+N118</f>
        <v>6642881.2200000007</v>
      </c>
      <c r="O120" s="5"/>
      <c r="P120" s="5"/>
      <c r="Q120" s="5"/>
      <c r="R120" s="5"/>
      <c r="S120" s="7"/>
      <c r="T120" s="5">
        <f t="shared" ref="T120:AY120" si="23">T65+T95+T114+T118</f>
        <v>112200</v>
      </c>
      <c r="U120" s="5">
        <f t="shared" si="23"/>
        <v>159000</v>
      </c>
      <c r="V120" s="5">
        <f t="shared" si="23"/>
        <v>2070346</v>
      </c>
      <c r="W120" s="5">
        <f t="shared" si="23"/>
        <v>35000</v>
      </c>
      <c r="X120" s="5">
        <f t="shared" si="23"/>
        <v>24000</v>
      </c>
      <c r="Y120" s="5">
        <f t="shared" si="23"/>
        <v>50000</v>
      </c>
      <c r="Z120" s="5">
        <f t="shared" si="23"/>
        <v>47147</v>
      </c>
      <c r="AA120" s="5">
        <f t="shared" si="23"/>
        <v>76460</v>
      </c>
      <c r="AB120" s="5">
        <f t="shared" si="23"/>
        <v>34793</v>
      </c>
      <c r="AC120" s="5">
        <f t="shared" si="23"/>
        <v>28434</v>
      </c>
      <c r="AD120" s="5">
        <f t="shared" si="23"/>
        <v>31032</v>
      </c>
      <c r="AE120" s="5">
        <f t="shared" si="23"/>
        <v>52846</v>
      </c>
      <c r="AF120" s="5">
        <f t="shared" si="23"/>
        <v>52886</v>
      </c>
      <c r="AG120" s="5">
        <f t="shared" si="23"/>
        <v>143409</v>
      </c>
      <c r="AH120" s="5">
        <f t="shared" si="23"/>
        <v>549470</v>
      </c>
      <c r="AI120" s="5">
        <f t="shared" si="23"/>
        <v>20986</v>
      </c>
      <c r="AJ120" s="5">
        <f t="shared" si="23"/>
        <v>137674</v>
      </c>
      <c r="AK120" s="5">
        <f t="shared" si="23"/>
        <v>22000</v>
      </c>
      <c r="AL120" s="5">
        <f t="shared" si="23"/>
        <v>108670</v>
      </c>
      <c r="AM120" s="5">
        <f t="shared" si="23"/>
        <v>74810</v>
      </c>
      <c r="AN120" s="5">
        <f t="shared" si="23"/>
        <v>7750</v>
      </c>
      <c r="AO120" s="5">
        <f t="shared" si="23"/>
        <v>1071433</v>
      </c>
      <c r="AP120" s="5">
        <f t="shared" si="23"/>
        <v>1100</v>
      </c>
      <c r="AQ120" s="5">
        <f t="shared" si="23"/>
        <v>17470</v>
      </c>
      <c r="AR120" s="5">
        <f t="shared" si="23"/>
        <v>825</v>
      </c>
      <c r="AS120" s="5">
        <f t="shared" si="23"/>
        <v>7805</v>
      </c>
      <c r="AT120" s="5">
        <f t="shared" si="23"/>
        <v>10384</v>
      </c>
      <c r="AU120" s="5">
        <f t="shared" si="23"/>
        <v>48882</v>
      </c>
      <c r="AV120" s="5">
        <f t="shared" si="23"/>
        <v>5000</v>
      </c>
      <c r="AW120" s="5">
        <f t="shared" si="23"/>
        <v>1000</v>
      </c>
      <c r="AX120" s="5">
        <f t="shared" si="23"/>
        <v>139128</v>
      </c>
      <c r="AY120" s="5">
        <f t="shared" si="23"/>
        <v>1250</v>
      </c>
      <c r="AZ120" s="5">
        <f t="shared" ref="AZ120:CF120" si="24">AZ65+AZ95+AZ114+AZ118</f>
        <v>11600</v>
      </c>
      <c r="BA120" s="5">
        <f t="shared" si="24"/>
        <v>37275</v>
      </c>
      <c r="BB120" s="5">
        <f t="shared" si="24"/>
        <v>79200</v>
      </c>
      <c r="BC120" s="5">
        <f t="shared" si="24"/>
        <v>500</v>
      </c>
      <c r="BD120" s="5">
        <f t="shared" si="24"/>
        <v>21125</v>
      </c>
      <c r="BE120" s="5">
        <f t="shared" si="24"/>
        <v>51400</v>
      </c>
      <c r="BF120" s="5">
        <f t="shared" si="24"/>
        <v>13770</v>
      </c>
      <c r="BG120" s="5">
        <f t="shared" si="24"/>
        <v>17775</v>
      </c>
      <c r="BH120" s="5">
        <f t="shared" si="24"/>
        <v>530</v>
      </c>
      <c r="BI120" s="5">
        <f t="shared" si="24"/>
        <v>16650</v>
      </c>
      <c r="BJ120" s="5">
        <f t="shared" si="24"/>
        <v>80500</v>
      </c>
      <c r="BK120" s="5">
        <f t="shared" si="24"/>
        <v>10400</v>
      </c>
      <c r="BL120" s="5">
        <f t="shared" si="24"/>
        <v>380636</v>
      </c>
      <c r="BM120" s="5">
        <f t="shared" si="24"/>
        <v>393613</v>
      </c>
      <c r="BN120" s="5">
        <f t="shared" si="24"/>
        <v>1561</v>
      </c>
      <c r="BO120" s="5">
        <f t="shared" si="24"/>
        <v>15995</v>
      </c>
      <c r="BP120" s="5">
        <f t="shared" si="24"/>
        <v>18800</v>
      </c>
      <c r="BQ120" s="5">
        <f t="shared" si="24"/>
        <v>3183</v>
      </c>
      <c r="BR120" s="5">
        <f t="shared" si="24"/>
        <v>8600</v>
      </c>
      <c r="BS120" s="5">
        <f t="shared" si="24"/>
        <v>1171</v>
      </c>
      <c r="BT120" s="5">
        <f t="shared" si="24"/>
        <v>20808</v>
      </c>
      <c r="BU120" s="5">
        <f t="shared" si="24"/>
        <v>97750</v>
      </c>
      <c r="BV120" s="5">
        <f t="shared" si="24"/>
        <v>49000</v>
      </c>
      <c r="BW120" s="5">
        <f t="shared" si="24"/>
        <v>25500</v>
      </c>
      <c r="BX120" s="5">
        <f t="shared" si="24"/>
        <v>23650</v>
      </c>
      <c r="BY120" s="5">
        <f t="shared" si="24"/>
        <v>3435</v>
      </c>
      <c r="BZ120" s="5">
        <f t="shared" si="24"/>
        <v>500</v>
      </c>
      <c r="CA120" s="5">
        <f t="shared" si="24"/>
        <v>20130</v>
      </c>
      <c r="CB120" s="5">
        <f t="shared" si="24"/>
        <v>3000</v>
      </c>
      <c r="CC120" s="5">
        <f t="shared" si="24"/>
        <v>500</v>
      </c>
      <c r="CD120" s="5">
        <f t="shared" si="24"/>
        <v>510</v>
      </c>
      <c r="CE120" s="5">
        <f t="shared" si="24"/>
        <v>375000</v>
      </c>
      <c r="CF120" s="5">
        <f t="shared" si="24"/>
        <v>700697</v>
      </c>
      <c r="CG120" s="5">
        <f>CG65+CG95+CG114+CG118</f>
        <v>7627954</v>
      </c>
      <c r="CH120" s="7"/>
      <c r="CI120" s="5">
        <f t="shared" ref="CI120:CK120" si="25">CI65+CI95+CI114+CI118</f>
        <v>41890.350000000006</v>
      </c>
      <c r="CJ120" s="5">
        <f t="shared" si="25"/>
        <v>41043.08</v>
      </c>
      <c r="CK120" s="5">
        <f t="shared" si="25"/>
        <v>2025339.5699999998</v>
      </c>
      <c r="CL120" s="5">
        <f>CL65+CL95+CL114+CL118</f>
        <v>2108273</v>
      </c>
      <c r="CM120" s="1"/>
      <c r="CN120" s="5">
        <f t="shared" ref="CN120:CO120" si="26">CN65+CN95+CN114+CN118</f>
        <v>0</v>
      </c>
      <c r="CO120" s="5">
        <f t="shared" si="26"/>
        <v>153957.5</v>
      </c>
      <c r="CP120" s="5">
        <f>CP65+CP95+CP114+CP118</f>
        <v>153957.5</v>
      </c>
      <c r="CR120" s="5">
        <f>CR65+CR95+CR114+CR118</f>
        <v>2262230.5</v>
      </c>
      <c r="CS120" s="5"/>
      <c r="CT120" s="41"/>
      <c r="CU120" s="38"/>
    </row>
    <row r="121" spans="1:99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G121" s="7"/>
      <c r="CH121" s="7"/>
      <c r="CL121" s="6"/>
      <c r="CP121" s="6"/>
    </row>
    <row r="122" spans="1:99" ht="13.5" thickBot="1" x14ac:dyDescent="0.25">
      <c r="A122" s="8" t="s">
        <v>2</v>
      </c>
      <c r="C122" s="1" t="s">
        <v>46</v>
      </c>
      <c r="D122" s="8">
        <f t="shared" ref="D122:G122" si="27">D36-D120</f>
        <v>-4051.2700000000186</v>
      </c>
      <c r="E122" s="8">
        <f t="shared" si="27"/>
        <v>21990.670000000027</v>
      </c>
      <c r="F122" s="8">
        <f t="shared" si="27"/>
        <v>216940.23000000045</v>
      </c>
      <c r="G122" s="8">
        <f t="shared" si="27"/>
        <v>0</v>
      </c>
      <c r="H122" s="5">
        <f>H36-H120</f>
        <v>2880283.2899999991</v>
      </c>
      <c r="I122" s="7"/>
      <c r="J122" s="8">
        <f t="shared" ref="J122:K122" si="28">J36-J120</f>
        <v>0</v>
      </c>
      <c r="K122" s="8">
        <f t="shared" si="28"/>
        <v>6747.3500000000349</v>
      </c>
      <c r="L122" s="5">
        <f>L36-L120</f>
        <v>6747.3500000000349</v>
      </c>
      <c r="M122" s="7"/>
      <c r="N122" s="5">
        <f>N36-N120</f>
        <v>2887030.6399999987</v>
      </c>
      <c r="O122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5"/>
      <c r="CH122" s="7"/>
      <c r="CI122" s="8">
        <f t="shared" ref="CI122:CK122" si="29">CI36-CI120</f>
        <v>66438.829999999987</v>
      </c>
      <c r="CJ122" s="8">
        <f t="shared" si="29"/>
        <v>133621.22999999998</v>
      </c>
      <c r="CK122" s="8">
        <f t="shared" si="29"/>
        <v>3256204.73</v>
      </c>
      <c r="CL122" s="5">
        <f>CL36-CL120</f>
        <v>3456264.79</v>
      </c>
      <c r="CM122" s="1"/>
      <c r="CN122" s="8">
        <f t="shared" ref="CN122:CO122" si="30">CN36-CN120</f>
        <v>-33702.259999999995</v>
      </c>
      <c r="CO122" s="8">
        <f t="shared" si="30"/>
        <v>867823.73</v>
      </c>
      <c r="CP122" s="5">
        <f>CP36-CP120</f>
        <v>834121.47000000009</v>
      </c>
      <c r="CR122" s="5">
        <f>CR36-CR120</f>
        <v>4290386.26</v>
      </c>
      <c r="CS122" s="5"/>
      <c r="CT122" s="41"/>
      <c r="CU122" s="38"/>
    </row>
    <row r="123" spans="1:99" ht="13.5" thickTop="1" x14ac:dyDescent="0.2"/>
    <row r="124" spans="1:99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I124" s="3">
        <v>0</v>
      </c>
      <c r="CJ124" s="3">
        <v>0</v>
      </c>
      <c r="CK124" s="3">
        <v>0</v>
      </c>
      <c r="CL124" s="3">
        <v>0</v>
      </c>
      <c r="CM124" s="1"/>
      <c r="CN124" s="3">
        <v>0</v>
      </c>
      <c r="CO124" s="3">
        <v>0</v>
      </c>
      <c r="CP124" s="3">
        <v>0</v>
      </c>
      <c r="CR124" s="3">
        <v>0</v>
      </c>
    </row>
    <row r="126" spans="1:99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I126" s="3">
        <v>0</v>
      </c>
      <c r="CJ126" s="3">
        <v>0</v>
      </c>
      <c r="CK126" s="3">
        <v>0</v>
      </c>
      <c r="CL126" s="3">
        <v>0</v>
      </c>
      <c r="CM126" s="1"/>
      <c r="CN126" s="3">
        <v>0</v>
      </c>
      <c r="CO126" s="3">
        <v>0</v>
      </c>
      <c r="CP126" s="3">
        <v>0</v>
      </c>
      <c r="CR126" s="3">
        <v>0</v>
      </c>
    </row>
    <row r="128" spans="1:99" x14ac:dyDescent="0.2">
      <c r="B128" s="45"/>
      <c r="C128" s="46" t="s">
        <v>51</v>
      </c>
      <c r="H128" s="47"/>
      <c r="I128" s="47"/>
      <c r="L128" s="47"/>
      <c r="M128" s="47"/>
      <c r="N128" s="47"/>
      <c r="O128" s="47"/>
      <c r="P128" s="47"/>
      <c r="Q128" s="47"/>
      <c r="R128" s="47"/>
      <c r="S128" s="47"/>
      <c r="CG128" s="47">
        <v>190530.15</v>
      </c>
      <c r="CH128" s="47"/>
      <c r="CL128" s="47"/>
      <c r="CM128" s="47"/>
      <c r="CP128" s="47"/>
      <c r="CQ128" s="47"/>
      <c r="CR128" s="47"/>
      <c r="CS128" s="47"/>
      <c r="CT128" s="48"/>
    </row>
    <row r="130" spans="3:96" ht="13.5" thickBot="1" x14ac:dyDescent="0.25">
      <c r="C130" s="1" t="s">
        <v>47</v>
      </c>
      <c r="H130" s="43">
        <f>H122-H124-H126-H128</f>
        <v>2880283.2899999991</v>
      </c>
      <c r="L130" s="43">
        <f>L122-L124-L126-L128</f>
        <v>6747.3500000000349</v>
      </c>
      <c r="N130" s="43">
        <f>N122-N124-N126-N128</f>
        <v>2887030.6399999987</v>
      </c>
      <c r="R130"/>
      <c r="S130"/>
      <c r="CG130"/>
      <c r="CL130" s="43">
        <f>CL122-CL124-CL126-CL128</f>
        <v>3456264.79</v>
      </c>
      <c r="CP130" s="43">
        <f>CP122-CP124-CP126-CP128</f>
        <v>834121.47000000009</v>
      </c>
      <c r="CR130" s="43">
        <f>CR122-CR124-CR126-CR128</f>
        <v>4290386.26</v>
      </c>
    </row>
    <row r="131" spans="3:96" ht="13.5" thickTop="1" x14ac:dyDescent="0.2"/>
    <row r="132" spans="3:96" x14ac:dyDescent="0.2">
      <c r="R132" s="62" t="s">
        <v>343</v>
      </c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</row>
    <row r="134" spans="3:96" x14ac:dyDescent="0.2">
      <c r="R134" s="1" t="s">
        <v>344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L134" s="3">
        <f>-CL11</f>
        <v>-2098466.19</v>
      </c>
    </row>
    <row r="135" spans="3:96" x14ac:dyDescent="0.2">
      <c r="R135" s="1" t="s">
        <v>345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L135" s="3">
        <f>Projections!CS34</f>
        <v>3677948.33</v>
      </c>
    </row>
    <row r="136" spans="3:96" x14ac:dyDescent="0.2">
      <c r="R136" s="1" t="s">
        <v>346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L136" s="3">
        <f>-(Projections!CS60+Projections!CS62)</f>
        <v>-3486732.42</v>
      </c>
    </row>
    <row r="137" spans="3:96" x14ac:dyDescent="0.2">
      <c r="R137" s="1" t="s">
        <v>347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L137" s="3">
        <f>-Projections!CS95+(CP122-CP11)</f>
        <v>-1282060.7699999998</v>
      </c>
    </row>
    <row r="138" spans="3:96" x14ac:dyDescent="0.2">
      <c r="R138" s="1" t="s">
        <v>348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L138" s="3">
        <f>-Projections!CS114</f>
        <v>-210932.52</v>
      </c>
    </row>
    <row r="139" spans="3:96" x14ac:dyDescent="0.2">
      <c r="R139" s="1" t="s">
        <v>349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L139" s="3">
        <f>-Projections!CS117</f>
        <v>-330878.59999999998</v>
      </c>
    </row>
    <row r="140" spans="3:96" x14ac:dyDescent="0.2"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3:96" x14ac:dyDescent="0.2">
      <c r="R141" s="1" t="s">
        <v>350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L141" s="3">
        <f>SUM(CL130:CL140)</f>
        <v>-274857.38</v>
      </c>
    </row>
  </sheetData>
  <mergeCells count="1">
    <mergeCell ref="R132:CG132"/>
  </mergeCells>
  <phoneticPr fontId="0" type="noConversion"/>
  <printOptions horizontalCentered="1" gridLines="1"/>
  <pageMargins left="0" right="0" top="0" bottom="0.25" header="0.3" footer="0.3"/>
  <pageSetup paperSize="5" scale="61" fitToHeight="2" orientation="landscape" r:id="rId1"/>
  <headerFooter alignWithMargins="0">
    <oddFooter>&amp;L&amp;8&amp;D  &amp;T</oddFooter>
  </headerFooter>
  <rowBreaks count="1" manualBreakCount="1">
    <brk id="74" max="9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31"/>
  <sheetViews>
    <sheetView topLeftCell="C96" workbookViewId="0">
      <selection activeCell="R132" sqref="R132:CG141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9.5703125" style="35" customWidth="1"/>
    <col min="99" max="99" width="19.5703125" style="35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1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42</v>
      </c>
      <c r="CN1" s="3" t="s">
        <v>56</v>
      </c>
      <c r="CO1" s="3" t="s">
        <v>57</v>
      </c>
      <c r="CP1" s="3" t="s">
        <v>33</v>
      </c>
      <c r="CR1" s="3" t="s">
        <v>35</v>
      </c>
      <c r="CS1" s="3" t="s">
        <v>2</v>
      </c>
      <c r="CT1" s="35" t="s">
        <v>2</v>
      </c>
    </row>
    <row r="2" spans="1:103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2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18"/>
      <c r="CQ2" s="16"/>
      <c r="CR2" s="16"/>
      <c r="CS2" s="16"/>
      <c r="CT2" s="36"/>
      <c r="CU2" s="36"/>
      <c r="CV2" s="16"/>
      <c r="CW2" s="19" t="s">
        <v>0</v>
      </c>
      <c r="CX2" s="50" t="s">
        <v>329</v>
      </c>
      <c r="CY2" s="16"/>
    </row>
    <row r="3" spans="1:103" s="4" customFormat="1" x14ac:dyDescent="0.2">
      <c r="A3" s="16"/>
      <c r="B3" s="51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3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16"/>
      <c r="CS3" s="16"/>
      <c r="CT3" s="36"/>
      <c r="CU3" s="36"/>
      <c r="CV3" s="16"/>
      <c r="CW3" s="16"/>
      <c r="CX3" s="16"/>
      <c r="CY3" s="16"/>
    </row>
    <row r="4" spans="1:103" s="4" customFormat="1" x14ac:dyDescent="0.2">
      <c r="A4" s="16"/>
      <c r="B4" s="51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4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23"/>
      <c r="CQ4" s="16"/>
      <c r="CR4" s="16"/>
      <c r="CS4" s="16"/>
      <c r="CT4" s="36"/>
      <c r="CU4" s="36"/>
      <c r="CV4" s="16"/>
      <c r="CW4" s="16"/>
      <c r="CX4" s="52">
        <v>43404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24"/>
      <c r="CM5" s="25"/>
      <c r="CN5" s="16"/>
      <c r="CO5" s="16"/>
      <c r="CP5" s="25"/>
      <c r="CQ5" s="16"/>
      <c r="CR5" s="16"/>
      <c r="CS5" s="16"/>
      <c r="CT5" s="36"/>
      <c r="CU5" s="36"/>
      <c r="CV5" s="16"/>
      <c r="CW5" s="53" t="s">
        <v>332</v>
      </c>
      <c r="CX5" s="26"/>
      <c r="CY5" s="16"/>
    </row>
    <row r="6" spans="1:103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27"/>
      <c r="CM6" s="27"/>
      <c r="CN6" s="16"/>
      <c r="CO6" s="16"/>
      <c r="CP6" s="27"/>
      <c r="CQ6" s="16"/>
      <c r="CR6" s="16"/>
      <c r="CS6" s="16"/>
      <c r="CT6" s="36"/>
      <c r="CU6" s="36"/>
      <c r="CV6" s="16"/>
      <c r="CW6" s="54" t="s">
        <v>331</v>
      </c>
      <c r="CX6" s="16"/>
      <c r="CY6" s="16"/>
    </row>
    <row r="7" spans="1:103" s="4" customFormat="1" x14ac:dyDescent="0.2">
      <c r="A7" s="16"/>
      <c r="B7" s="49">
        <v>43404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36"/>
      <c r="CU7" s="36"/>
      <c r="CV7" s="16"/>
      <c r="CW7" s="16"/>
      <c r="CX7" s="16"/>
      <c r="CY7" s="16"/>
    </row>
    <row r="8" spans="1:103" s="28" customFormat="1" ht="24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317</v>
      </c>
      <c r="CJ8" s="13" t="s">
        <v>318</v>
      </c>
      <c r="CK8" s="13" t="s">
        <v>319</v>
      </c>
      <c r="CL8" s="14" t="s">
        <v>28</v>
      </c>
      <c r="CM8" s="13"/>
      <c r="CN8" s="13" t="s">
        <v>325</v>
      </c>
      <c r="CO8" s="13" t="s">
        <v>326</v>
      </c>
      <c r="CP8" s="14" t="s">
        <v>28</v>
      </c>
      <c r="CQ8" s="13"/>
      <c r="CR8" s="14" t="s">
        <v>28</v>
      </c>
      <c r="CS8" s="14"/>
      <c r="CT8" s="37"/>
      <c r="CU8" s="37"/>
      <c r="CV8" s="13"/>
      <c r="CW8" s="13"/>
      <c r="CX8" s="13"/>
      <c r="CY8" s="13"/>
    </row>
    <row r="9" spans="1:103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279</v>
      </c>
      <c r="BO9" s="13" t="s">
        <v>281</v>
      </c>
      <c r="BP9" s="13" t="s">
        <v>283</v>
      </c>
      <c r="BQ9" s="13" t="s">
        <v>285</v>
      </c>
      <c r="BR9" s="13" t="s">
        <v>287</v>
      </c>
      <c r="BS9" s="13" t="s">
        <v>289</v>
      </c>
      <c r="BT9" s="13" t="s">
        <v>291</v>
      </c>
      <c r="BU9" s="13" t="s">
        <v>293</v>
      </c>
      <c r="BV9" s="13" t="s">
        <v>295</v>
      </c>
      <c r="BW9" s="13" t="s">
        <v>297</v>
      </c>
      <c r="BX9" s="13" t="s">
        <v>299</v>
      </c>
      <c r="BY9" s="13" t="s">
        <v>301</v>
      </c>
      <c r="BZ9" s="13" t="s">
        <v>303</v>
      </c>
      <c r="CA9" s="13" t="s">
        <v>305</v>
      </c>
      <c r="CB9" s="13" t="s">
        <v>307</v>
      </c>
      <c r="CC9" s="13" t="s">
        <v>309</v>
      </c>
      <c r="CD9" s="13" t="s">
        <v>311</v>
      </c>
      <c r="CE9" s="13" t="s">
        <v>316</v>
      </c>
      <c r="CF9" s="13" t="s">
        <v>155</v>
      </c>
      <c r="CG9" s="14" t="s">
        <v>38</v>
      </c>
      <c r="CH9" s="14"/>
      <c r="CI9" s="13" t="s">
        <v>321</v>
      </c>
      <c r="CJ9" s="13" t="s">
        <v>322</v>
      </c>
      <c r="CK9" s="13" t="s">
        <v>323</v>
      </c>
      <c r="CL9" s="14" t="s">
        <v>31</v>
      </c>
      <c r="CM9" s="15"/>
      <c r="CN9" s="13" t="s">
        <v>327</v>
      </c>
      <c r="CO9" s="13" t="s">
        <v>328</v>
      </c>
      <c r="CP9" s="14" t="s">
        <v>32</v>
      </c>
      <c r="CQ9" s="13"/>
      <c r="CR9" s="14" t="s">
        <v>34</v>
      </c>
      <c r="CS9" s="14" t="s">
        <v>39</v>
      </c>
      <c r="CT9" s="37" t="s">
        <v>40</v>
      </c>
      <c r="CU9" s="37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/>
      <c r="CJ11" s="12"/>
      <c r="CK11" s="12"/>
      <c r="CL11" s="5">
        <v>2098466.19</v>
      </c>
      <c r="CM11" s="1"/>
      <c r="CN11" s="12"/>
      <c r="CO11" s="12"/>
      <c r="CP11" s="5">
        <v>788564.45000000007</v>
      </c>
      <c r="CR11" s="5">
        <v>2887030.64</v>
      </c>
      <c r="CS11" s="5"/>
      <c r="CT11" s="41"/>
      <c r="CU11" s="38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29">
        <v>-18000</v>
      </c>
      <c r="Q13" s="29">
        <v>0</v>
      </c>
      <c r="R13" s="31">
        <f t="shared" ref="R13:R32" si="0">-1*(P13+Q13)</f>
        <v>18000</v>
      </c>
      <c r="S13" s="29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9">
        <v>0</v>
      </c>
      <c r="CI13" s="3">
        <v>576.19000000000005</v>
      </c>
      <c r="CJ13" s="3">
        <v>0</v>
      </c>
      <c r="CK13" s="3">
        <v>1799.6200000000001</v>
      </c>
      <c r="CL13" s="3">
        <v>2375.8100000000004</v>
      </c>
      <c r="CN13" s="3">
        <v>0</v>
      </c>
      <c r="CO13" s="3">
        <v>0</v>
      </c>
      <c r="CP13" s="3">
        <v>0</v>
      </c>
      <c r="CR13" s="3">
        <v>2375.81</v>
      </c>
      <c r="CS13" s="3">
        <f t="shared" ref="CS13:CS33" si="1">R13-CR13</f>
        <v>15624.19</v>
      </c>
      <c r="CT13" s="35">
        <f t="shared" ref="CT13:CT33" si="2">IF(R13=0,"n/a",CR13/(R13))</f>
        <v>0.13198944444444444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29">
        <v>-1250</v>
      </c>
      <c r="Q14" s="29">
        <v>0</v>
      </c>
      <c r="R14" s="31">
        <f t="shared" si="0"/>
        <v>1250</v>
      </c>
      <c r="S14" s="29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9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1250</v>
      </c>
      <c r="CT14" s="35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29">
        <v>-18797</v>
      </c>
      <c r="Q15" s="29">
        <v>0</v>
      </c>
      <c r="R15" s="31">
        <f t="shared" si="0"/>
        <v>18797</v>
      </c>
      <c r="S15" s="29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9">
        <v>0</v>
      </c>
      <c r="CI15" s="3">
        <v>5933.4400000000005</v>
      </c>
      <c r="CJ15" s="3">
        <v>0</v>
      </c>
      <c r="CK15" s="3">
        <v>5</v>
      </c>
      <c r="CL15" s="3">
        <v>5938.4400000000005</v>
      </c>
      <c r="CN15" s="3">
        <v>0</v>
      </c>
      <c r="CO15" s="3">
        <v>0</v>
      </c>
      <c r="CP15" s="3">
        <v>0</v>
      </c>
      <c r="CR15" s="3">
        <v>5938.4400000000005</v>
      </c>
      <c r="CS15" s="3">
        <f t="shared" si="1"/>
        <v>12858.56</v>
      </c>
      <c r="CT15" s="35">
        <f t="shared" si="2"/>
        <v>0.31592488163004739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29">
        <v>-8680</v>
      </c>
      <c r="Q16" s="29">
        <v>0</v>
      </c>
      <c r="R16" s="31">
        <f t="shared" si="0"/>
        <v>8680</v>
      </c>
      <c r="S16" s="29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9">
        <v>0</v>
      </c>
      <c r="CI16" s="3">
        <v>3555.81</v>
      </c>
      <c r="CJ16" s="3">
        <v>0</v>
      </c>
      <c r="CK16" s="3">
        <v>0</v>
      </c>
      <c r="CL16" s="3">
        <v>3555.81</v>
      </c>
      <c r="CN16" s="3">
        <v>0</v>
      </c>
      <c r="CO16" s="3">
        <v>0</v>
      </c>
      <c r="CP16" s="3">
        <v>0</v>
      </c>
      <c r="CR16" s="3">
        <v>3555.81</v>
      </c>
      <c r="CS16" s="3">
        <f t="shared" si="1"/>
        <v>5124.1900000000005</v>
      </c>
      <c r="CT16" s="35">
        <f t="shared" si="2"/>
        <v>0.40965552995391702</v>
      </c>
    </row>
    <row r="17" spans="1:99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29">
        <v>-973789</v>
      </c>
      <c r="Q17" s="29">
        <v>0</v>
      </c>
      <c r="R17" s="31">
        <v>979418.16</v>
      </c>
      <c r="S17" s="29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9">
        <v>0</v>
      </c>
      <c r="CI17" s="3">
        <v>0</v>
      </c>
      <c r="CJ17" s="3">
        <v>0</v>
      </c>
      <c r="CK17" s="3">
        <v>491847.59</v>
      </c>
      <c r="CL17" s="3">
        <v>491847.59</v>
      </c>
      <c r="CN17" s="3">
        <v>0</v>
      </c>
      <c r="CO17" s="3">
        <v>0</v>
      </c>
      <c r="CP17" s="3">
        <v>0</v>
      </c>
      <c r="CR17" s="3">
        <v>491847.59</v>
      </c>
      <c r="CS17" s="3">
        <f t="shared" si="1"/>
        <v>487570.57</v>
      </c>
      <c r="CT17" s="35">
        <f t="shared" si="2"/>
        <v>0.5021834494063292</v>
      </c>
    </row>
    <row r="18" spans="1:99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29">
        <v>-3800</v>
      </c>
      <c r="Q18" s="29">
        <v>0</v>
      </c>
      <c r="R18" s="31">
        <f t="shared" si="0"/>
        <v>3800</v>
      </c>
      <c r="S18" s="29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9">
        <v>0</v>
      </c>
      <c r="CI18" s="3">
        <v>0</v>
      </c>
      <c r="CJ18" s="3">
        <v>0</v>
      </c>
      <c r="CK18" s="3">
        <v>0</v>
      </c>
      <c r="CL18" s="3">
        <v>0</v>
      </c>
      <c r="CN18" s="3">
        <v>0</v>
      </c>
      <c r="CO18" s="3">
        <v>2922.19</v>
      </c>
      <c r="CP18" s="3">
        <v>2922.19</v>
      </c>
      <c r="CR18" s="3">
        <v>2922.19</v>
      </c>
      <c r="CS18" s="3">
        <f t="shared" si="1"/>
        <v>877.81</v>
      </c>
      <c r="CT18" s="35">
        <f t="shared" si="2"/>
        <v>0.7689973684210526</v>
      </c>
    </row>
    <row r="19" spans="1:99" outlineLevel="1" x14ac:dyDescent="0.2">
      <c r="A19" s="3" t="s">
        <v>141</v>
      </c>
      <c r="B19" s="10" t="s">
        <v>142</v>
      </c>
      <c r="C19" s="3" t="s">
        <v>143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29">
        <v>-31815</v>
      </c>
      <c r="Q19" s="29">
        <v>0</v>
      </c>
      <c r="R19" s="31">
        <f t="shared" si="0"/>
        <v>31815</v>
      </c>
      <c r="S19" s="29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9">
        <v>0</v>
      </c>
      <c r="CI19" s="3">
        <v>0</v>
      </c>
      <c r="CJ19" s="3">
        <v>0</v>
      </c>
      <c r="CK19" s="3">
        <v>4.5</v>
      </c>
      <c r="CL19" s="3">
        <v>4.5</v>
      </c>
      <c r="CN19" s="3">
        <v>0</v>
      </c>
      <c r="CO19" s="3">
        <v>0</v>
      </c>
      <c r="CP19" s="3">
        <v>0</v>
      </c>
      <c r="CR19" s="3">
        <v>4.5</v>
      </c>
      <c r="CS19" s="3">
        <f t="shared" si="1"/>
        <v>31810.5</v>
      </c>
      <c r="CT19" s="35">
        <f t="shared" si="2"/>
        <v>1.4144271570014144E-4</v>
      </c>
    </row>
    <row r="20" spans="1:99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29">
        <v>-209712</v>
      </c>
      <c r="Q20" s="29">
        <v>0</v>
      </c>
      <c r="R20" s="31">
        <v>205193.76</v>
      </c>
      <c r="S20" s="29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9">
        <v>0</v>
      </c>
      <c r="CI20" s="3">
        <v>0</v>
      </c>
      <c r="CJ20" s="3">
        <v>0</v>
      </c>
      <c r="CK20" s="3">
        <v>0</v>
      </c>
      <c r="CL20" s="3">
        <v>0</v>
      </c>
      <c r="CN20" s="3">
        <v>67404.52</v>
      </c>
      <c r="CO20" s="3">
        <v>0</v>
      </c>
      <c r="CP20" s="3">
        <v>67404.52</v>
      </c>
      <c r="CR20" s="3">
        <v>67404.52</v>
      </c>
      <c r="CS20" s="3">
        <f t="shared" si="1"/>
        <v>137789.24</v>
      </c>
      <c r="CT20" s="35">
        <f t="shared" si="2"/>
        <v>0.32849205550890048</v>
      </c>
    </row>
    <row r="21" spans="1:99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29">
        <v>-76250</v>
      </c>
      <c r="Q21" s="29">
        <v>0</v>
      </c>
      <c r="R21" s="31">
        <v>81270</v>
      </c>
      <c r="S21" s="29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9">
        <v>0</v>
      </c>
      <c r="CI21" s="3">
        <v>0</v>
      </c>
      <c r="CJ21" s="3">
        <v>0</v>
      </c>
      <c r="CK21" s="3">
        <v>81270</v>
      </c>
      <c r="CL21" s="3">
        <v>81270</v>
      </c>
      <c r="CN21" s="3">
        <v>0</v>
      </c>
      <c r="CO21" s="3">
        <v>0</v>
      </c>
      <c r="CP21" s="3">
        <v>0</v>
      </c>
      <c r="CR21" s="3">
        <v>81270</v>
      </c>
      <c r="CS21" s="3">
        <f t="shared" si="1"/>
        <v>0</v>
      </c>
      <c r="CT21" s="35">
        <f t="shared" si="2"/>
        <v>1</v>
      </c>
    </row>
    <row r="22" spans="1:99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29">
        <v>0</v>
      </c>
      <c r="Q22" s="29">
        <v>0</v>
      </c>
      <c r="R22" s="31">
        <f t="shared" si="0"/>
        <v>0</v>
      </c>
      <c r="S22" s="29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9">
        <v>0</v>
      </c>
      <c r="CI22" s="3">
        <v>0</v>
      </c>
      <c r="CJ22" s="3">
        <v>0</v>
      </c>
      <c r="CK22" s="3">
        <v>0</v>
      </c>
      <c r="CL22" s="3">
        <v>0</v>
      </c>
      <c r="CN22" s="3">
        <v>0</v>
      </c>
      <c r="CO22" s="3">
        <v>0</v>
      </c>
      <c r="CP22" s="3">
        <v>0</v>
      </c>
      <c r="CR22" s="3">
        <v>0</v>
      </c>
      <c r="CS22" s="3">
        <f t="shared" si="1"/>
        <v>0</v>
      </c>
      <c r="CT22" s="35" t="str">
        <f t="shared" si="2"/>
        <v>n/a</v>
      </c>
    </row>
    <row r="23" spans="1:99" s="55" customFormat="1" outlineLevel="1" x14ac:dyDescent="0.2">
      <c r="A23" s="55" t="s">
        <v>153</v>
      </c>
      <c r="B23" s="56" t="s">
        <v>154</v>
      </c>
      <c r="C23" s="55" t="s">
        <v>333</v>
      </c>
      <c r="D23" s="55">
        <v>0</v>
      </c>
      <c r="E23" s="55">
        <v>0</v>
      </c>
      <c r="F23" s="55">
        <v>5159406.0999999996</v>
      </c>
      <c r="G23" s="55">
        <v>0</v>
      </c>
      <c r="H23" s="55">
        <v>5159406.0999999996</v>
      </c>
      <c r="J23" s="55">
        <v>0</v>
      </c>
      <c r="K23" s="55">
        <v>465569.95</v>
      </c>
      <c r="L23" s="55">
        <v>465569.95</v>
      </c>
      <c r="N23" s="55">
        <v>5159406.0999999996</v>
      </c>
      <c r="P23" s="57">
        <v>-5553551</v>
      </c>
      <c r="Q23" s="57">
        <v>0</v>
      </c>
      <c r="R23" s="58">
        <v>5586600.5300000003</v>
      </c>
      <c r="S23" s="57"/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0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5">
        <v>0</v>
      </c>
      <c r="BF23" s="55">
        <v>0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5">
        <v>0</v>
      </c>
      <c r="BX23" s="55">
        <v>0</v>
      </c>
      <c r="BY23" s="55">
        <v>0</v>
      </c>
      <c r="BZ23" s="55">
        <v>0</v>
      </c>
      <c r="CA23" s="55">
        <v>0</v>
      </c>
      <c r="CB23" s="55">
        <v>0</v>
      </c>
      <c r="CC23" s="55">
        <v>0</v>
      </c>
      <c r="CD23" s="55">
        <v>0</v>
      </c>
      <c r="CE23" s="55">
        <v>0</v>
      </c>
      <c r="CF23" s="55">
        <v>0</v>
      </c>
      <c r="CG23" s="57">
        <v>0</v>
      </c>
      <c r="CI23" s="55">
        <v>0</v>
      </c>
      <c r="CJ23" s="55">
        <v>0</v>
      </c>
      <c r="CK23" s="55">
        <v>2777334.84</v>
      </c>
      <c r="CL23" s="55">
        <v>2777334.84</v>
      </c>
      <c r="CN23" s="55">
        <v>0</v>
      </c>
      <c r="CO23" s="55">
        <v>230294.59</v>
      </c>
      <c r="CP23" s="55">
        <v>0</v>
      </c>
      <c r="CR23" s="55">
        <v>2777334.84</v>
      </c>
      <c r="CS23" s="55">
        <f t="shared" si="1"/>
        <v>2809265.6900000004</v>
      </c>
      <c r="CT23" s="59">
        <f t="shared" si="2"/>
        <v>0.49714219319704961</v>
      </c>
      <c r="CU23" s="59"/>
    </row>
    <row r="24" spans="1:99" s="55" customFormat="1" outlineLevel="1" x14ac:dyDescent="0.2">
      <c r="B24" s="56" t="s">
        <v>154</v>
      </c>
      <c r="C24" s="55" t="s">
        <v>334</v>
      </c>
      <c r="N24" s="55">
        <v>465569.95</v>
      </c>
      <c r="P24" s="57"/>
      <c r="Q24" s="57"/>
      <c r="R24" s="58">
        <v>467155.04</v>
      </c>
      <c r="S24" s="57"/>
      <c r="CG24" s="57">
        <v>0</v>
      </c>
      <c r="CL24" s="55">
        <v>0</v>
      </c>
      <c r="CP24" s="55">
        <v>230294.59</v>
      </c>
      <c r="CR24" s="55">
        <v>230294.59</v>
      </c>
      <c r="CS24" s="55">
        <f t="shared" si="1"/>
        <v>236860.44999999998</v>
      </c>
      <c r="CT24" s="59">
        <f t="shared" si="2"/>
        <v>0.4929725043745648</v>
      </c>
      <c r="CU24" s="59"/>
    </row>
    <row r="25" spans="1:99" outlineLevel="1" x14ac:dyDescent="0.2">
      <c r="A25" s="3" t="s">
        <v>156</v>
      </c>
      <c r="B25" s="10" t="s">
        <v>157</v>
      </c>
      <c r="C25" s="3" t="s">
        <v>158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29">
        <v>-65000</v>
      </c>
      <c r="Q25" s="29">
        <v>0</v>
      </c>
      <c r="R25" s="31">
        <v>54800</v>
      </c>
      <c r="S25" s="29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29">
        <v>0</v>
      </c>
      <c r="CI25" s="3">
        <v>0</v>
      </c>
      <c r="CJ25" s="3">
        <v>0</v>
      </c>
      <c r="CK25" s="3">
        <v>48549.37</v>
      </c>
      <c r="CL25" s="3">
        <v>48549.37</v>
      </c>
      <c r="CN25" s="3">
        <v>0</v>
      </c>
      <c r="CO25" s="3">
        <v>0</v>
      </c>
      <c r="CP25" s="3">
        <v>0</v>
      </c>
      <c r="CR25" s="3">
        <v>48549.37</v>
      </c>
      <c r="CS25" s="3">
        <f t="shared" si="1"/>
        <v>6250.6299999999974</v>
      </c>
      <c r="CT25" s="35">
        <f t="shared" si="2"/>
        <v>0.88593740875912419</v>
      </c>
    </row>
    <row r="26" spans="1:99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29">
        <v>-155000</v>
      </c>
      <c r="Q26" s="29">
        <v>0</v>
      </c>
      <c r="R26" s="31">
        <v>145000</v>
      </c>
      <c r="S26" s="29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29">
        <v>0</v>
      </c>
      <c r="CI26" s="3">
        <v>0</v>
      </c>
      <c r="CJ26" s="3">
        <v>69133.8</v>
      </c>
      <c r="CK26" s="3">
        <v>0</v>
      </c>
      <c r="CL26" s="3">
        <v>69133.8</v>
      </c>
      <c r="CN26" s="3">
        <v>0</v>
      </c>
      <c r="CO26" s="3">
        <v>0</v>
      </c>
      <c r="CP26" s="3">
        <v>0</v>
      </c>
      <c r="CR26" s="3">
        <v>69133.8</v>
      </c>
      <c r="CS26" s="3">
        <f t="shared" si="1"/>
        <v>75866.2</v>
      </c>
      <c r="CT26" s="35">
        <f t="shared" si="2"/>
        <v>0.47678482758620694</v>
      </c>
    </row>
    <row r="27" spans="1:99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29">
        <v>-124000</v>
      </c>
      <c r="Q27" s="29">
        <v>0</v>
      </c>
      <c r="R27" s="31">
        <v>125000</v>
      </c>
      <c r="S27" s="29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29">
        <v>0</v>
      </c>
      <c r="CI27" s="3">
        <v>0</v>
      </c>
      <c r="CJ27" s="3">
        <v>0</v>
      </c>
      <c r="CK27" s="3">
        <v>73610</v>
      </c>
      <c r="CL27" s="3">
        <v>73610</v>
      </c>
      <c r="CN27" s="3">
        <v>0</v>
      </c>
      <c r="CO27" s="3">
        <v>0</v>
      </c>
      <c r="CP27" s="3">
        <v>0</v>
      </c>
      <c r="CR27" s="3">
        <v>73610</v>
      </c>
      <c r="CS27" s="3">
        <f t="shared" si="1"/>
        <v>51390</v>
      </c>
      <c r="CT27" s="35">
        <f t="shared" si="2"/>
        <v>0.58887999999999996</v>
      </c>
    </row>
    <row r="28" spans="1:99" outlineLevel="1" x14ac:dyDescent="0.2">
      <c r="A28" s="3" t="s">
        <v>165</v>
      </c>
      <c r="B28" s="10" t="s">
        <v>166</v>
      </c>
      <c r="C28" s="3" t="s">
        <v>167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29">
        <v>-18000</v>
      </c>
      <c r="Q28" s="29">
        <v>0</v>
      </c>
      <c r="R28" s="31">
        <v>18000</v>
      </c>
      <c r="S28" s="29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29">
        <v>0</v>
      </c>
      <c r="CI28" s="3">
        <v>0</v>
      </c>
      <c r="CJ28" s="3">
        <v>0</v>
      </c>
      <c r="CK28" s="3">
        <v>4830</v>
      </c>
      <c r="CL28" s="3">
        <v>4830</v>
      </c>
      <c r="CN28" s="3">
        <v>0</v>
      </c>
      <c r="CO28" s="3">
        <v>0</v>
      </c>
      <c r="CP28" s="3">
        <v>0</v>
      </c>
      <c r="CR28" s="3">
        <v>4830</v>
      </c>
      <c r="CS28" s="3">
        <f t="shared" si="1"/>
        <v>13170</v>
      </c>
      <c r="CT28" s="35">
        <f t="shared" si="2"/>
        <v>0.26833333333333331</v>
      </c>
    </row>
    <row r="29" spans="1:99" outlineLevel="1" x14ac:dyDescent="0.2">
      <c r="A29" s="3" t="s">
        <v>168</v>
      </c>
      <c r="B29" s="10" t="s">
        <v>169</v>
      </c>
      <c r="C29" s="3" t="s">
        <v>170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29">
        <v>-43550</v>
      </c>
      <c r="Q29" s="29">
        <v>0</v>
      </c>
      <c r="R29" s="31">
        <v>48810</v>
      </c>
      <c r="S29" s="29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29">
        <v>0</v>
      </c>
      <c r="CI29" s="3">
        <v>30353</v>
      </c>
      <c r="CJ29" s="3">
        <v>0</v>
      </c>
      <c r="CK29" s="3">
        <v>0</v>
      </c>
      <c r="CL29" s="3">
        <v>30353</v>
      </c>
      <c r="CN29" s="3">
        <v>0</v>
      </c>
      <c r="CO29" s="3">
        <v>0</v>
      </c>
      <c r="CP29" s="3">
        <v>0</v>
      </c>
      <c r="CR29" s="3">
        <v>30353</v>
      </c>
      <c r="CS29" s="3">
        <f t="shared" si="1"/>
        <v>18457</v>
      </c>
      <c r="CT29" s="35">
        <f t="shared" si="2"/>
        <v>0.62186027453390702</v>
      </c>
    </row>
    <row r="30" spans="1:99" outlineLevel="1" x14ac:dyDescent="0.2">
      <c r="A30" s="3" t="s">
        <v>171</v>
      </c>
      <c r="B30" s="10" t="s">
        <v>172</v>
      </c>
      <c r="C30" s="3" t="s">
        <v>173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29">
        <v>-23000</v>
      </c>
      <c r="Q30" s="29">
        <v>0</v>
      </c>
      <c r="R30" s="31">
        <v>11500</v>
      </c>
      <c r="S30" s="29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29">
        <v>0</v>
      </c>
      <c r="CI30" s="3">
        <v>5253.25</v>
      </c>
      <c r="CJ30" s="3">
        <v>0</v>
      </c>
      <c r="CK30" s="3">
        <v>0</v>
      </c>
      <c r="CL30" s="3">
        <v>5253.25</v>
      </c>
      <c r="CN30" s="3">
        <v>0</v>
      </c>
      <c r="CO30" s="3">
        <v>0</v>
      </c>
      <c r="CP30" s="3">
        <v>0</v>
      </c>
      <c r="CR30" s="3">
        <v>5253.25</v>
      </c>
      <c r="CS30" s="3">
        <f t="shared" si="1"/>
        <v>6246.75</v>
      </c>
      <c r="CT30" s="35">
        <f t="shared" si="2"/>
        <v>0.45680434782608698</v>
      </c>
    </row>
    <row r="31" spans="1:99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29">
        <v>-5000</v>
      </c>
      <c r="Q31" s="29">
        <v>0</v>
      </c>
      <c r="R31" s="31">
        <f t="shared" si="0"/>
        <v>5000</v>
      </c>
      <c r="S31" s="29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29">
        <v>0</v>
      </c>
      <c r="CI31" s="3">
        <v>0</v>
      </c>
      <c r="CJ31" s="3">
        <v>0</v>
      </c>
      <c r="CK31" s="3">
        <v>1199</v>
      </c>
      <c r="CL31" s="3">
        <v>1199</v>
      </c>
      <c r="CN31" s="3">
        <v>0</v>
      </c>
      <c r="CO31" s="3">
        <v>0</v>
      </c>
      <c r="CP31" s="3">
        <v>0</v>
      </c>
      <c r="CR31" s="3">
        <v>1199</v>
      </c>
      <c r="CS31" s="3">
        <f t="shared" si="1"/>
        <v>3801</v>
      </c>
      <c r="CT31" s="35">
        <f t="shared" si="2"/>
        <v>0.23980000000000001</v>
      </c>
    </row>
    <row r="32" spans="1:99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29">
        <v>-600</v>
      </c>
      <c r="Q32" s="29">
        <v>0</v>
      </c>
      <c r="R32" s="31">
        <f t="shared" si="0"/>
        <v>600</v>
      </c>
      <c r="S32" s="29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29">
        <v>0</v>
      </c>
      <c r="CI32" s="3">
        <v>0</v>
      </c>
      <c r="CJ32" s="3">
        <v>0</v>
      </c>
      <c r="CK32" s="3">
        <v>4</v>
      </c>
      <c r="CL32" s="3">
        <v>4</v>
      </c>
      <c r="CN32" s="3">
        <v>0</v>
      </c>
      <c r="CO32" s="3">
        <v>0</v>
      </c>
      <c r="CP32" s="3">
        <v>0</v>
      </c>
      <c r="CR32" s="3">
        <v>4</v>
      </c>
      <c r="CS32" s="3">
        <f t="shared" si="1"/>
        <v>596</v>
      </c>
      <c r="CT32" s="35">
        <f t="shared" si="2"/>
        <v>6.6666666666666671E-3</v>
      </c>
    </row>
    <row r="33" spans="1:99" s="55" customFormat="1" outlineLevel="1" x14ac:dyDescent="0.2">
      <c r="A33" s="55" t="s">
        <v>180</v>
      </c>
      <c r="B33" s="56" t="s">
        <v>181</v>
      </c>
      <c r="C33" s="55" t="s">
        <v>335</v>
      </c>
      <c r="D33" s="55">
        <v>0</v>
      </c>
      <c r="E33" s="55">
        <v>0</v>
      </c>
      <c r="F33" s="55">
        <v>-283531.87</v>
      </c>
      <c r="G33" s="55">
        <v>0</v>
      </c>
      <c r="H33" s="55">
        <v>-283531.87</v>
      </c>
      <c r="J33" s="55">
        <v>-182038.08000000002</v>
      </c>
      <c r="K33" s="55">
        <v>0</v>
      </c>
      <c r="L33" s="55">
        <v>-182038.08000000002</v>
      </c>
      <c r="N33" s="55">
        <v>-465569.95</v>
      </c>
      <c r="P33" s="57">
        <v>0</v>
      </c>
      <c r="Q33" s="57">
        <v>0</v>
      </c>
      <c r="R33" s="58">
        <v>-467155.04</v>
      </c>
      <c r="S33" s="57"/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55">
        <v>0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  <c r="BY33" s="55">
        <v>0</v>
      </c>
      <c r="BZ33" s="55">
        <v>0</v>
      </c>
      <c r="CA33" s="55">
        <v>0</v>
      </c>
      <c r="CB33" s="55">
        <v>0</v>
      </c>
      <c r="CC33" s="55">
        <v>0</v>
      </c>
      <c r="CD33" s="55">
        <v>0</v>
      </c>
      <c r="CE33" s="55">
        <v>0</v>
      </c>
      <c r="CF33" s="55">
        <v>0</v>
      </c>
      <c r="CG33" s="57">
        <v>0</v>
      </c>
      <c r="CI33" s="55">
        <v>0</v>
      </c>
      <c r="CJ33" s="55">
        <v>0</v>
      </c>
      <c r="CK33" s="55">
        <v>-129187.81</v>
      </c>
      <c r="CL33" s="55">
        <v>-129187.81</v>
      </c>
      <c r="CN33" s="55">
        <v>-101106.78</v>
      </c>
      <c r="CO33" s="55">
        <v>0</v>
      </c>
      <c r="CP33" s="55">
        <v>-101106.78</v>
      </c>
      <c r="CR33" s="55">
        <v>-230294.59</v>
      </c>
      <c r="CS33" s="55">
        <f t="shared" si="1"/>
        <v>-236860.44999999998</v>
      </c>
      <c r="CT33" s="59">
        <f t="shared" si="2"/>
        <v>0.4929725043745648</v>
      </c>
      <c r="CU33" s="59"/>
    </row>
    <row r="34" spans="1:99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-7329794</v>
      </c>
      <c r="Q34" s="5">
        <v>0</v>
      </c>
      <c r="R34" s="5">
        <f>SUM(R13:R33)</f>
        <v>7343534.4500000002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45671.69</v>
      </c>
      <c r="CJ34" s="5">
        <v>69133.8</v>
      </c>
      <c r="CK34" s="5">
        <v>3351266.11</v>
      </c>
      <c r="CL34" s="5">
        <v>3466071.6</v>
      </c>
      <c r="CM34" s="2"/>
      <c r="CN34" s="5">
        <v>-33702.259999999995</v>
      </c>
      <c r="CO34" s="5">
        <v>233216.78</v>
      </c>
      <c r="CP34" s="5">
        <v>199514.52</v>
      </c>
      <c r="CR34" s="5">
        <v>3665586.12</v>
      </c>
      <c r="CS34" s="5">
        <f>R34-CR34</f>
        <v>3677948.33</v>
      </c>
      <c r="CT34" s="30">
        <f>IF(R34=0,"n/a",CR34/(R34))</f>
        <v>0.49915829291166464</v>
      </c>
      <c r="CU34" s="42"/>
    </row>
    <row r="35" spans="1:99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L35" s="7"/>
      <c r="CP35" s="7"/>
      <c r="CT35" s="39"/>
      <c r="CU35" s="39"/>
    </row>
    <row r="36" spans="1:99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7343534.4500000002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 t="shared" ref="CI36:CK36" si="5">CI11+CI34</f>
        <v>45671.69</v>
      </c>
      <c r="CJ36" s="5">
        <f t="shared" si="5"/>
        <v>69133.8</v>
      </c>
      <c r="CK36" s="5">
        <f t="shared" si="5"/>
        <v>3351266.11</v>
      </c>
      <c r="CL36" s="5">
        <f>CL11+CL34</f>
        <v>5564537.79</v>
      </c>
      <c r="CM36" s="2"/>
      <c r="CN36" s="5">
        <f t="shared" ref="CN36:CO36" si="6">CN11+CN34</f>
        <v>-33702.259999999995</v>
      </c>
      <c r="CO36" s="5">
        <f t="shared" si="6"/>
        <v>233216.78</v>
      </c>
      <c r="CP36" s="5">
        <f>CP11+CP34</f>
        <v>988078.97000000009</v>
      </c>
      <c r="CR36" s="5">
        <f>CR11+CR34</f>
        <v>6552616.7599999998</v>
      </c>
      <c r="CS36" s="5">
        <f>CS11+CS34</f>
        <v>3677948.33</v>
      </c>
      <c r="CT36" s="30">
        <f>IF(R36=0,"n/a",CR36/(R36))</f>
        <v>0.89229740864087592</v>
      </c>
      <c r="CU36" s="42"/>
    </row>
    <row r="37" spans="1:99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L37" s="6"/>
      <c r="CP37" s="6"/>
    </row>
    <row r="38" spans="1:99" s="55" customFormat="1" outlineLevel="1" x14ac:dyDescent="0.2">
      <c r="A38" s="55" t="s">
        <v>58</v>
      </c>
      <c r="B38" s="56" t="s">
        <v>182</v>
      </c>
      <c r="C38" s="55" t="s">
        <v>183</v>
      </c>
      <c r="D38" s="55">
        <v>0</v>
      </c>
      <c r="E38" s="55">
        <v>0</v>
      </c>
      <c r="F38" s="55">
        <v>113537.25</v>
      </c>
      <c r="G38" s="55">
        <v>0</v>
      </c>
      <c r="H38" s="55">
        <v>113537.25</v>
      </c>
      <c r="J38" s="55">
        <v>0</v>
      </c>
      <c r="K38" s="55">
        <v>0</v>
      </c>
      <c r="L38" s="55">
        <v>0</v>
      </c>
      <c r="N38" s="55">
        <v>0</v>
      </c>
      <c r="P38" s="57">
        <v>0</v>
      </c>
      <c r="Q38" s="57">
        <v>0</v>
      </c>
      <c r="R38" s="58"/>
      <c r="S38" s="57"/>
      <c r="T38" s="55">
        <v>112200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5">
        <v>0</v>
      </c>
      <c r="AG38" s="55">
        <v>0</v>
      </c>
      <c r="AH38" s="55">
        <v>0</v>
      </c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>
        <v>0</v>
      </c>
      <c r="AZ38" s="55">
        <v>0</v>
      </c>
      <c r="BA38" s="55">
        <v>0</v>
      </c>
      <c r="BB38" s="55">
        <v>0</v>
      </c>
      <c r="BC38" s="55">
        <v>0</v>
      </c>
      <c r="BD38" s="55">
        <v>0</v>
      </c>
      <c r="BE38" s="55">
        <v>0</v>
      </c>
      <c r="BF38" s="55">
        <v>0</v>
      </c>
      <c r="BG38" s="55">
        <v>0</v>
      </c>
      <c r="BH38" s="55">
        <v>0</v>
      </c>
      <c r="BI38" s="55">
        <v>0</v>
      </c>
      <c r="BJ38" s="55">
        <v>0</v>
      </c>
      <c r="BK38" s="55">
        <v>0</v>
      </c>
      <c r="BL38" s="55">
        <v>0</v>
      </c>
      <c r="BM38" s="55">
        <v>0</v>
      </c>
      <c r="BN38" s="55">
        <v>0</v>
      </c>
      <c r="BO38" s="55">
        <v>0</v>
      </c>
      <c r="BP38" s="55">
        <v>0</v>
      </c>
      <c r="BQ38" s="55">
        <v>0</v>
      </c>
      <c r="BR38" s="55">
        <v>0</v>
      </c>
      <c r="BS38" s="55">
        <v>0</v>
      </c>
      <c r="BT38" s="55">
        <v>0</v>
      </c>
      <c r="BU38" s="55">
        <v>0</v>
      </c>
      <c r="BV38" s="55">
        <v>0</v>
      </c>
      <c r="BW38" s="55">
        <v>0</v>
      </c>
      <c r="BX38" s="55">
        <v>0</v>
      </c>
      <c r="BY38" s="55">
        <v>0</v>
      </c>
      <c r="BZ38" s="55">
        <v>0</v>
      </c>
      <c r="CA38" s="55">
        <v>0</v>
      </c>
      <c r="CB38" s="55">
        <v>0</v>
      </c>
      <c r="CC38" s="55">
        <v>0</v>
      </c>
      <c r="CD38" s="55">
        <v>0</v>
      </c>
      <c r="CE38" s="55">
        <v>0</v>
      </c>
      <c r="CF38" s="55">
        <v>0</v>
      </c>
      <c r="CG38" s="57">
        <v>0</v>
      </c>
      <c r="CI38" s="55">
        <v>0</v>
      </c>
      <c r="CJ38" s="55">
        <v>0</v>
      </c>
      <c r="CK38" s="55">
        <v>37216.67</v>
      </c>
      <c r="CL38" s="55">
        <v>0</v>
      </c>
      <c r="CN38" s="55">
        <v>0</v>
      </c>
      <c r="CO38" s="55">
        <v>0</v>
      </c>
      <c r="CP38" s="55">
        <v>0</v>
      </c>
      <c r="CR38" s="55">
        <v>0</v>
      </c>
      <c r="CS38" s="55">
        <f t="shared" ref="CS38:CS59" si="7">CG38-CR38</f>
        <v>0</v>
      </c>
      <c r="CT38" s="59" t="str">
        <f t="shared" ref="CT38:CT59" si="8">IF(CG38=0,"n/a",CR38/(CG38))</f>
        <v>n/a</v>
      </c>
      <c r="CU38" s="59"/>
    </row>
    <row r="39" spans="1:99" s="55" customFormat="1" outlineLevel="1" x14ac:dyDescent="0.2">
      <c r="A39" s="55" t="s">
        <v>59</v>
      </c>
      <c r="B39" s="56" t="s">
        <v>184</v>
      </c>
      <c r="C39" s="55" t="s">
        <v>185</v>
      </c>
      <c r="D39" s="55">
        <v>0</v>
      </c>
      <c r="E39" s="55">
        <v>0</v>
      </c>
      <c r="F39" s="55">
        <v>163422.01</v>
      </c>
      <c r="G39" s="55">
        <v>0</v>
      </c>
      <c r="H39" s="55">
        <v>163422.01</v>
      </c>
      <c r="J39" s="55">
        <v>0</v>
      </c>
      <c r="K39" s="55">
        <v>0</v>
      </c>
      <c r="L39" s="55">
        <v>0</v>
      </c>
      <c r="N39" s="55">
        <v>0</v>
      </c>
      <c r="P39" s="57">
        <v>0</v>
      </c>
      <c r="Q39" s="57">
        <v>0</v>
      </c>
      <c r="R39" s="58"/>
      <c r="S39" s="57"/>
      <c r="T39" s="55">
        <v>0</v>
      </c>
      <c r="U39" s="55">
        <v>159000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55">
        <v>0</v>
      </c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  <c r="BY39" s="55">
        <v>0</v>
      </c>
      <c r="BZ39" s="55">
        <v>0</v>
      </c>
      <c r="CA39" s="55">
        <v>0</v>
      </c>
      <c r="CB39" s="55">
        <v>0</v>
      </c>
      <c r="CC39" s="55">
        <v>0</v>
      </c>
      <c r="CD39" s="55">
        <v>0</v>
      </c>
      <c r="CE39" s="55">
        <v>0</v>
      </c>
      <c r="CF39" s="55">
        <v>0</v>
      </c>
      <c r="CG39" s="57">
        <v>0</v>
      </c>
      <c r="CI39" s="55">
        <v>0</v>
      </c>
      <c r="CJ39" s="55">
        <v>0</v>
      </c>
      <c r="CK39" s="55">
        <v>52569.67</v>
      </c>
      <c r="CL39" s="55">
        <v>0</v>
      </c>
      <c r="CN39" s="55">
        <v>0</v>
      </c>
      <c r="CO39" s="55">
        <v>0</v>
      </c>
      <c r="CP39" s="55">
        <v>0</v>
      </c>
      <c r="CR39" s="55">
        <v>0</v>
      </c>
      <c r="CS39" s="55">
        <f t="shared" si="7"/>
        <v>0</v>
      </c>
      <c r="CT39" s="59" t="str">
        <f t="shared" si="8"/>
        <v>n/a</v>
      </c>
      <c r="CU39" s="59"/>
    </row>
    <row r="40" spans="1:99" s="55" customFormat="1" outlineLevel="1" x14ac:dyDescent="0.2">
      <c r="B40" s="56" t="s">
        <v>336</v>
      </c>
      <c r="C40" s="55" t="s">
        <v>337</v>
      </c>
      <c r="N40" s="55">
        <v>276959.26</v>
      </c>
      <c r="P40" s="57"/>
      <c r="Q40" s="57"/>
      <c r="R40" s="58"/>
      <c r="S40" s="57"/>
      <c r="CG40" s="57">
        <v>271200</v>
      </c>
      <c r="CL40" s="55">
        <v>89786.34</v>
      </c>
      <c r="CP40" s="55">
        <v>0</v>
      </c>
      <c r="CR40" s="55">
        <v>89786.34</v>
      </c>
      <c r="CS40" s="55">
        <f t="shared" si="7"/>
        <v>181413.66</v>
      </c>
      <c r="CT40" s="59">
        <f t="shared" si="8"/>
        <v>0.33107057522123895</v>
      </c>
      <c r="CU40" s="59"/>
    </row>
    <row r="41" spans="1:99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29">
        <v>0</v>
      </c>
      <c r="Q41" s="29">
        <v>0</v>
      </c>
      <c r="R41" s="31"/>
      <c r="S41" s="29"/>
      <c r="T41" s="3">
        <v>0</v>
      </c>
      <c r="U41" s="3">
        <v>0</v>
      </c>
      <c r="V41" s="3">
        <v>2070346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9">
        <v>2058200.6</v>
      </c>
      <c r="CI41" s="3">
        <v>2499.9900000000002</v>
      </c>
      <c r="CJ41" s="3">
        <v>16391.580000000002</v>
      </c>
      <c r="CK41" s="3">
        <v>653768.9</v>
      </c>
      <c r="CL41" s="3">
        <v>672660.47</v>
      </c>
      <c r="CN41" s="3">
        <v>0</v>
      </c>
      <c r="CO41" s="3">
        <v>0</v>
      </c>
      <c r="CP41" s="3">
        <v>0</v>
      </c>
      <c r="CR41" s="3">
        <v>672660.47</v>
      </c>
      <c r="CS41" s="3">
        <f t="shared" si="7"/>
        <v>1385540.1300000001</v>
      </c>
      <c r="CT41" s="35">
        <f t="shared" si="8"/>
        <v>0.32681968414546181</v>
      </c>
    </row>
    <row r="42" spans="1:99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29">
        <v>0</v>
      </c>
      <c r="Q42" s="29">
        <v>0</v>
      </c>
      <c r="R42" s="31"/>
      <c r="S42" s="29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9">
        <v>35000</v>
      </c>
      <c r="CI42" s="3">
        <v>1800</v>
      </c>
      <c r="CJ42" s="3">
        <v>0</v>
      </c>
      <c r="CK42" s="3">
        <v>5000</v>
      </c>
      <c r="CL42" s="3">
        <v>6800</v>
      </c>
      <c r="CN42" s="3">
        <v>0</v>
      </c>
      <c r="CO42" s="3">
        <v>0</v>
      </c>
      <c r="CP42" s="3">
        <v>0</v>
      </c>
      <c r="CR42" s="3">
        <v>6800</v>
      </c>
      <c r="CS42" s="3">
        <f t="shared" si="7"/>
        <v>28200</v>
      </c>
      <c r="CT42" s="35">
        <f t="shared" si="8"/>
        <v>0.19428571428571428</v>
      </c>
    </row>
    <row r="43" spans="1:99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29">
        <v>0</v>
      </c>
      <c r="Q43" s="29">
        <v>0</v>
      </c>
      <c r="R43" s="31"/>
      <c r="S43" s="29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29">
        <v>24000</v>
      </c>
      <c r="CI43" s="3">
        <v>0</v>
      </c>
      <c r="CJ43" s="3">
        <v>0</v>
      </c>
      <c r="CK43" s="3">
        <v>5849.34</v>
      </c>
      <c r="CL43" s="3">
        <v>5849.34</v>
      </c>
      <c r="CN43" s="3">
        <v>0</v>
      </c>
      <c r="CO43" s="3">
        <v>0</v>
      </c>
      <c r="CP43" s="3">
        <v>0</v>
      </c>
      <c r="CR43" s="3">
        <v>5849.34</v>
      </c>
      <c r="CS43" s="3">
        <f t="shared" si="7"/>
        <v>18150.66</v>
      </c>
      <c r="CT43" s="35">
        <f t="shared" si="8"/>
        <v>0.24372250000000001</v>
      </c>
    </row>
    <row r="44" spans="1:99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29">
        <v>0</v>
      </c>
      <c r="Q44" s="29">
        <v>0</v>
      </c>
      <c r="R44" s="31"/>
      <c r="S44" s="29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9">
        <v>50000</v>
      </c>
      <c r="CI44" s="3">
        <v>0</v>
      </c>
      <c r="CJ44" s="3">
        <v>0</v>
      </c>
      <c r="CK44" s="3">
        <v>15905.970000000001</v>
      </c>
      <c r="CL44" s="3">
        <v>15905.970000000001</v>
      </c>
      <c r="CN44" s="3">
        <v>0</v>
      </c>
      <c r="CO44" s="3">
        <v>0</v>
      </c>
      <c r="CP44" s="3">
        <v>0</v>
      </c>
      <c r="CR44" s="3">
        <v>15905.970000000001</v>
      </c>
      <c r="CS44" s="3">
        <f t="shared" si="7"/>
        <v>34094.03</v>
      </c>
      <c r="CT44" s="35">
        <f t="shared" si="8"/>
        <v>0.3181194</v>
      </c>
    </row>
    <row r="45" spans="1:99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29">
        <v>0</v>
      </c>
      <c r="Q45" s="29">
        <v>0</v>
      </c>
      <c r="R45" s="31"/>
      <c r="S45" s="29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9">
        <v>47147</v>
      </c>
      <c r="CI45" s="3">
        <v>0</v>
      </c>
      <c r="CJ45" s="3">
        <v>0</v>
      </c>
      <c r="CK45" s="3">
        <v>13316.800000000001</v>
      </c>
      <c r="CL45" s="3">
        <v>13316.800000000001</v>
      </c>
      <c r="CN45" s="3">
        <v>0</v>
      </c>
      <c r="CO45" s="3">
        <v>0</v>
      </c>
      <c r="CP45" s="3">
        <v>0</v>
      </c>
      <c r="CR45" s="3">
        <v>13316.800000000001</v>
      </c>
      <c r="CS45" s="3">
        <f t="shared" si="7"/>
        <v>33830.199999999997</v>
      </c>
      <c r="CT45" s="35">
        <f t="shared" si="8"/>
        <v>0.2824527541519079</v>
      </c>
    </row>
    <row r="46" spans="1:99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29">
        <v>0</v>
      </c>
      <c r="Q46" s="29">
        <v>0</v>
      </c>
      <c r="R46" s="31"/>
      <c r="S46" s="29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76460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9">
        <v>76460</v>
      </c>
      <c r="CI46" s="3">
        <v>0</v>
      </c>
      <c r="CJ46" s="3">
        <v>0</v>
      </c>
      <c r="CK46" s="3">
        <v>24384.010000000002</v>
      </c>
      <c r="CL46" s="3">
        <v>24384.010000000002</v>
      </c>
      <c r="CN46" s="3">
        <v>0</v>
      </c>
      <c r="CO46" s="3">
        <v>0</v>
      </c>
      <c r="CP46" s="3">
        <v>0</v>
      </c>
      <c r="CR46" s="3">
        <v>24384.010000000002</v>
      </c>
      <c r="CS46" s="3">
        <f t="shared" si="7"/>
        <v>52075.99</v>
      </c>
      <c r="CT46" s="35">
        <f t="shared" si="8"/>
        <v>0.3189119801203244</v>
      </c>
    </row>
    <row r="47" spans="1:99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29">
        <v>0</v>
      </c>
      <c r="Q47" s="29">
        <v>0</v>
      </c>
      <c r="R47" s="31"/>
      <c r="S47" s="29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9">
        <v>34793</v>
      </c>
      <c r="CI47" s="3">
        <v>0</v>
      </c>
      <c r="CJ47" s="3">
        <v>0</v>
      </c>
      <c r="CK47" s="3">
        <v>7955.89</v>
      </c>
      <c r="CL47" s="3">
        <v>7955.89</v>
      </c>
      <c r="CN47" s="3">
        <v>0</v>
      </c>
      <c r="CO47" s="3">
        <v>0</v>
      </c>
      <c r="CP47" s="3">
        <v>0</v>
      </c>
      <c r="CR47" s="3">
        <v>7955.89</v>
      </c>
      <c r="CS47" s="3">
        <f t="shared" si="7"/>
        <v>26837.11</v>
      </c>
      <c r="CT47" s="35">
        <f t="shared" si="8"/>
        <v>0.22866352427212372</v>
      </c>
    </row>
    <row r="48" spans="1:99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29">
        <v>0</v>
      </c>
      <c r="Q48" s="29">
        <v>0</v>
      </c>
      <c r="R48" s="31"/>
      <c r="S48" s="29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9">
        <v>28434</v>
      </c>
      <c r="CI48" s="3">
        <v>0</v>
      </c>
      <c r="CJ48" s="3">
        <v>0</v>
      </c>
      <c r="CK48" s="3">
        <v>9422.23</v>
      </c>
      <c r="CL48" s="3">
        <v>9422.23</v>
      </c>
      <c r="CN48" s="3">
        <v>0</v>
      </c>
      <c r="CO48" s="3">
        <v>0</v>
      </c>
      <c r="CP48" s="3">
        <v>0</v>
      </c>
      <c r="CR48" s="3">
        <v>9422.23</v>
      </c>
      <c r="CS48" s="3">
        <f t="shared" si="7"/>
        <v>19011.77</v>
      </c>
      <c r="CT48" s="35">
        <f t="shared" si="8"/>
        <v>0.33137194907505096</v>
      </c>
    </row>
    <row r="49" spans="1:99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29">
        <v>0</v>
      </c>
      <c r="Q49" s="29">
        <v>0</v>
      </c>
      <c r="R49" s="31"/>
      <c r="S49" s="29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9">
        <v>31032</v>
      </c>
      <c r="CI49" s="3">
        <v>0</v>
      </c>
      <c r="CJ49" s="3">
        <v>0</v>
      </c>
      <c r="CK49" s="3">
        <v>5327.16</v>
      </c>
      <c r="CL49" s="3">
        <v>5327.16</v>
      </c>
      <c r="CN49" s="3">
        <v>0</v>
      </c>
      <c r="CO49" s="3">
        <v>0</v>
      </c>
      <c r="CP49" s="3">
        <v>0</v>
      </c>
      <c r="CR49" s="3">
        <v>5327.16</v>
      </c>
      <c r="CS49" s="3">
        <f t="shared" si="7"/>
        <v>25704.84</v>
      </c>
      <c r="CT49" s="35">
        <f t="shared" si="8"/>
        <v>0.17166666666666666</v>
      </c>
    </row>
    <row r="50" spans="1:99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29">
        <v>0</v>
      </c>
      <c r="Q50" s="29">
        <v>0</v>
      </c>
      <c r="R50" s="31"/>
      <c r="S50" s="29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9">
        <v>52846</v>
      </c>
      <c r="CI50" s="3">
        <v>0</v>
      </c>
      <c r="CJ50" s="3">
        <v>0</v>
      </c>
      <c r="CK50" s="3">
        <v>17454.7</v>
      </c>
      <c r="CL50" s="3">
        <v>17454.7</v>
      </c>
      <c r="CN50" s="3">
        <v>0</v>
      </c>
      <c r="CO50" s="3">
        <v>0</v>
      </c>
      <c r="CP50" s="3">
        <v>0</v>
      </c>
      <c r="CR50" s="3">
        <v>17454.7</v>
      </c>
      <c r="CS50" s="3">
        <f t="shared" si="7"/>
        <v>35391.300000000003</v>
      </c>
      <c r="CT50" s="35">
        <f t="shared" si="8"/>
        <v>0.33029368353328542</v>
      </c>
    </row>
    <row r="51" spans="1:99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29">
        <v>0</v>
      </c>
      <c r="Q51" s="29">
        <v>0</v>
      </c>
      <c r="R51" s="31"/>
      <c r="S51" s="29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9">
        <v>52886</v>
      </c>
      <c r="CI51" s="3">
        <v>0</v>
      </c>
      <c r="CJ51" s="3">
        <v>0</v>
      </c>
      <c r="CK51" s="3">
        <v>11697.61</v>
      </c>
      <c r="CL51" s="3">
        <v>11697.61</v>
      </c>
      <c r="CN51" s="3">
        <v>0</v>
      </c>
      <c r="CO51" s="3">
        <v>0</v>
      </c>
      <c r="CP51" s="3">
        <v>0</v>
      </c>
      <c r="CR51" s="3">
        <v>11697.61</v>
      </c>
      <c r="CS51" s="3">
        <f t="shared" si="7"/>
        <v>41188.39</v>
      </c>
      <c r="CT51" s="35">
        <f t="shared" si="8"/>
        <v>0.22118537987369058</v>
      </c>
    </row>
    <row r="52" spans="1:99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29">
        <v>0</v>
      </c>
      <c r="Q52" s="29">
        <v>0</v>
      </c>
      <c r="R52" s="31"/>
      <c r="S52" s="29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9">
        <v>143409</v>
      </c>
      <c r="CI52" s="3">
        <v>0</v>
      </c>
      <c r="CJ52" s="3">
        <v>0</v>
      </c>
      <c r="CK52" s="3">
        <v>50331.770000000004</v>
      </c>
      <c r="CL52" s="3">
        <v>50331.770000000004</v>
      </c>
      <c r="CN52" s="3">
        <v>0</v>
      </c>
      <c r="CO52" s="3">
        <v>0</v>
      </c>
      <c r="CP52" s="3">
        <v>0</v>
      </c>
      <c r="CR52" s="3">
        <v>50331.770000000004</v>
      </c>
      <c r="CS52" s="3">
        <f t="shared" si="7"/>
        <v>93077.23</v>
      </c>
      <c r="CT52" s="35">
        <f t="shared" si="8"/>
        <v>0.35096660600101809</v>
      </c>
    </row>
    <row r="53" spans="1:99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29">
        <v>0</v>
      </c>
      <c r="Q53" s="29">
        <v>0</v>
      </c>
      <c r="R53" s="31"/>
      <c r="S53" s="29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9">
        <v>549470</v>
      </c>
      <c r="CI53" s="3">
        <v>0</v>
      </c>
      <c r="CJ53" s="3">
        <v>12852.25</v>
      </c>
      <c r="CK53" s="3">
        <v>117874.61</v>
      </c>
      <c r="CL53" s="3">
        <v>130726.86</v>
      </c>
      <c r="CN53" s="3">
        <v>0</v>
      </c>
      <c r="CO53" s="3">
        <v>0</v>
      </c>
      <c r="CP53" s="3">
        <v>0</v>
      </c>
      <c r="CR53" s="3">
        <v>130726.86</v>
      </c>
      <c r="CS53" s="3">
        <f t="shared" si="7"/>
        <v>418743.14</v>
      </c>
      <c r="CT53" s="35">
        <f t="shared" si="8"/>
        <v>0.23791446302800881</v>
      </c>
    </row>
    <row r="54" spans="1:99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29">
        <v>0</v>
      </c>
      <c r="Q54" s="29">
        <v>0</v>
      </c>
      <c r="R54" s="31"/>
      <c r="S54" s="29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9">
        <v>20986</v>
      </c>
      <c r="CI54" s="3">
        <v>0</v>
      </c>
      <c r="CJ54" s="3">
        <v>0</v>
      </c>
      <c r="CK54" s="3">
        <v>6940.78</v>
      </c>
      <c r="CL54" s="3">
        <v>6940.78</v>
      </c>
      <c r="CN54" s="3">
        <v>0</v>
      </c>
      <c r="CO54" s="3">
        <v>0</v>
      </c>
      <c r="CP54" s="3">
        <v>0</v>
      </c>
      <c r="CR54" s="3">
        <v>6940.78</v>
      </c>
      <c r="CS54" s="3">
        <f t="shared" si="7"/>
        <v>14045.220000000001</v>
      </c>
      <c r="CT54" s="35">
        <f t="shared" si="8"/>
        <v>0.33073382254836559</v>
      </c>
    </row>
    <row r="55" spans="1:99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29">
        <v>0</v>
      </c>
      <c r="Q55" s="29">
        <v>0</v>
      </c>
      <c r="R55" s="31"/>
      <c r="S55" s="29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9">
        <v>137674</v>
      </c>
      <c r="CI55" s="3">
        <v>0</v>
      </c>
      <c r="CJ55" s="3">
        <v>0</v>
      </c>
      <c r="CK55" s="3">
        <v>43038.83</v>
      </c>
      <c r="CL55" s="3">
        <v>43038.83</v>
      </c>
      <c r="CN55" s="3">
        <v>0</v>
      </c>
      <c r="CO55" s="3">
        <v>0</v>
      </c>
      <c r="CP55" s="3">
        <v>0</v>
      </c>
      <c r="CR55" s="3">
        <v>43038.83</v>
      </c>
      <c r="CS55" s="3">
        <f t="shared" si="7"/>
        <v>94635.17</v>
      </c>
      <c r="CT55" s="35">
        <f t="shared" si="8"/>
        <v>0.31261407382657586</v>
      </c>
    </row>
    <row r="56" spans="1:99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29">
        <v>0</v>
      </c>
      <c r="Q56" s="29">
        <v>0</v>
      </c>
      <c r="R56" s="31"/>
      <c r="S56" s="29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9">
        <v>22000</v>
      </c>
      <c r="CI56" s="3">
        <v>0</v>
      </c>
      <c r="CJ56" s="3">
        <v>0</v>
      </c>
      <c r="CK56" s="3">
        <v>0</v>
      </c>
      <c r="CL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f t="shared" si="7"/>
        <v>22000</v>
      </c>
      <c r="CT56" s="35">
        <f t="shared" si="8"/>
        <v>0</v>
      </c>
    </row>
    <row r="57" spans="1:99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29">
        <v>0</v>
      </c>
      <c r="Q57" s="29">
        <v>0</v>
      </c>
      <c r="R57" s="31"/>
      <c r="S57" s="29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9">
        <v>108670</v>
      </c>
      <c r="CI57" s="3">
        <v>1250</v>
      </c>
      <c r="CJ57" s="3">
        <v>500</v>
      </c>
      <c r="CK57" s="3">
        <v>2000</v>
      </c>
      <c r="CL57" s="3">
        <v>3750</v>
      </c>
      <c r="CN57" s="3">
        <v>0</v>
      </c>
      <c r="CO57" s="3">
        <v>0</v>
      </c>
      <c r="CP57" s="3">
        <v>0</v>
      </c>
      <c r="CR57" s="3">
        <v>3750</v>
      </c>
      <c r="CS57" s="3">
        <f t="shared" si="7"/>
        <v>104920</v>
      </c>
      <c r="CT57" s="35">
        <f t="shared" si="8"/>
        <v>3.4508143921965585E-2</v>
      </c>
    </row>
    <row r="58" spans="1:99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29">
        <v>0</v>
      </c>
      <c r="Q58" s="29">
        <v>0</v>
      </c>
      <c r="R58" s="31"/>
      <c r="S58" s="29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9">
        <v>74810</v>
      </c>
      <c r="CI58" s="3">
        <v>250</v>
      </c>
      <c r="CJ58" s="3">
        <v>0</v>
      </c>
      <c r="CK58" s="3">
        <v>0</v>
      </c>
      <c r="CL58" s="3">
        <v>250</v>
      </c>
      <c r="CN58" s="3">
        <v>0</v>
      </c>
      <c r="CO58" s="3">
        <v>0</v>
      </c>
      <c r="CP58" s="3">
        <v>0</v>
      </c>
      <c r="CR58" s="3">
        <v>250</v>
      </c>
      <c r="CS58" s="3">
        <f t="shared" si="7"/>
        <v>74560</v>
      </c>
      <c r="CT58" s="35">
        <f t="shared" si="8"/>
        <v>3.3417992247025798E-3</v>
      </c>
    </row>
    <row r="59" spans="1:99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29">
        <v>0</v>
      </c>
      <c r="Q59" s="29">
        <v>0</v>
      </c>
      <c r="R59" s="31"/>
      <c r="S59" s="29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9">
        <v>7750</v>
      </c>
      <c r="CI59" s="3">
        <v>0</v>
      </c>
      <c r="CJ59" s="3">
        <v>0</v>
      </c>
      <c r="CK59" s="3">
        <v>0</v>
      </c>
      <c r="CL59" s="3">
        <v>0</v>
      </c>
      <c r="CN59" s="3">
        <v>0</v>
      </c>
      <c r="CO59" s="3">
        <v>0</v>
      </c>
      <c r="CP59" s="3">
        <v>0</v>
      </c>
      <c r="CR59" s="3">
        <v>0</v>
      </c>
      <c r="CS59" s="3">
        <f t="shared" si="7"/>
        <v>7750</v>
      </c>
      <c r="CT59" s="35">
        <f t="shared" si="8"/>
        <v>0</v>
      </c>
    </row>
    <row r="60" spans="1:99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2070346</v>
      </c>
      <c r="W60" s="6">
        <v>35000</v>
      </c>
      <c r="X60" s="6">
        <v>24000</v>
      </c>
      <c r="Y60" s="6">
        <v>50000</v>
      </c>
      <c r="Z60" s="6">
        <v>47147</v>
      </c>
      <c r="AA60" s="6">
        <v>76460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3826767.6</v>
      </c>
      <c r="CH60" s="7"/>
      <c r="CI60" s="6">
        <v>5799.99</v>
      </c>
      <c r="CJ60" s="6">
        <v>29743.83</v>
      </c>
      <c r="CK60" s="6">
        <v>1080054.94</v>
      </c>
      <c r="CL60" s="6">
        <v>1115598.7600000002</v>
      </c>
      <c r="CM60" s="2"/>
      <c r="CN60" s="6">
        <v>0</v>
      </c>
      <c r="CO60" s="6">
        <v>0</v>
      </c>
      <c r="CP60" s="6">
        <v>0</v>
      </c>
      <c r="CR60" s="6">
        <v>1115598.76</v>
      </c>
      <c r="CS60" s="6">
        <f>CG60-CR60</f>
        <v>2711168.84</v>
      </c>
      <c r="CT60" s="40">
        <f>IF(CG60=0,"n/a",CR60/(CG60))</f>
        <v>0.29152508764838503</v>
      </c>
      <c r="CU60" s="38"/>
    </row>
    <row r="61" spans="1:99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L61" s="7"/>
      <c r="CP61" s="7"/>
      <c r="CT61" s="39"/>
      <c r="CU61" s="39"/>
    </row>
    <row r="62" spans="1:99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29">
        <v>0</v>
      </c>
      <c r="Q62" s="29">
        <v>0</v>
      </c>
      <c r="R62" s="31"/>
      <c r="S62" s="29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1071433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29">
        <v>1067717.08</v>
      </c>
      <c r="CI62" s="3">
        <v>1685.1200000000001</v>
      </c>
      <c r="CJ62" s="3">
        <v>7487.45</v>
      </c>
      <c r="CK62" s="3">
        <v>282980.93</v>
      </c>
      <c r="CL62" s="3">
        <v>292153.5</v>
      </c>
      <c r="CN62" s="3">
        <v>0</v>
      </c>
      <c r="CO62" s="3">
        <v>0</v>
      </c>
      <c r="CP62" s="3">
        <v>0</v>
      </c>
      <c r="CR62" s="3">
        <v>292153.5</v>
      </c>
      <c r="CS62" s="3">
        <f>CG62-CR62</f>
        <v>775563.58000000007</v>
      </c>
      <c r="CT62" s="35">
        <f>IF(CG62=0,"n/a",CR62/(CG62))</f>
        <v>0.27362445115142298</v>
      </c>
    </row>
    <row r="63" spans="1:99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1071433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1067717.08</v>
      </c>
      <c r="CH63" s="7"/>
      <c r="CI63" s="6">
        <v>1685.1200000000001</v>
      </c>
      <c r="CJ63" s="6">
        <v>7487.45</v>
      </c>
      <c r="CK63" s="6">
        <v>282980.93</v>
      </c>
      <c r="CL63" s="6">
        <v>292153.5</v>
      </c>
      <c r="CM63" s="2"/>
      <c r="CN63" s="6">
        <v>0</v>
      </c>
      <c r="CO63" s="6">
        <v>0</v>
      </c>
      <c r="CP63" s="6">
        <v>0</v>
      </c>
      <c r="CR63" s="6">
        <v>292153.5</v>
      </c>
      <c r="CS63" s="6">
        <f>CG63-CR63</f>
        <v>775563.58000000007</v>
      </c>
      <c r="CT63" s="40">
        <f>IF(CG63=0,"n/a",CR63/(CG63))</f>
        <v>0.27362445115142298</v>
      </c>
      <c r="CU63" s="38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9"/>
      <c r="CU64" s="39"/>
    </row>
    <row r="65" spans="1:99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CE65" si="11">T60+T63</f>
        <v>112200</v>
      </c>
      <c r="U65" s="5">
        <f t="shared" si="11"/>
        <v>159000</v>
      </c>
      <c r="V65" s="5">
        <f t="shared" si="11"/>
        <v>2070346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76460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1071433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si="11"/>
        <v>0</v>
      </c>
      <c r="BA65" s="5">
        <f t="shared" si="11"/>
        <v>0</v>
      </c>
      <c r="BB65" s="5">
        <f t="shared" si="11"/>
        <v>0</v>
      </c>
      <c r="BC65" s="5">
        <f t="shared" si="11"/>
        <v>0</v>
      </c>
      <c r="BD65" s="5">
        <f t="shared" si="11"/>
        <v>0</v>
      </c>
      <c r="BE65" s="5">
        <f t="shared" si="11"/>
        <v>0</v>
      </c>
      <c r="BF65" s="5">
        <f t="shared" si="11"/>
        <v>0</v>
      </c>
      <c r="BG65" s="5">
        <f t="shared" si="11"/>
        <v>0</v>
      </c>
      <c r="BH65" s="5">
        <f t="shared" si="11"/>
        <v>0</v>
      </c>
      <c r="BI65" s="5">
        <f t="shared" si="11"/>
        <v>0</v>
      </c>
      <c r="BJ65" s="5">
        <f t="shared" si="11"/>
        <v>0</v>
      </c>
      <c r="BK65" s="5">
        <f t="shared" si="11"/>
        <v>0</v>
      </c>
      <c r="BL65" s="5">
        <f t="shared" si="11"/>
        <v>0</v>
      </c>
      <c r="BM65" s="5">
        <f t="shared" si="11"/>
        <v>0</v>
      </c>
      <c r="BN65" s="5">
        <f t="shared" si="11"/>
        <v>0</v>
      </c>
      <c r="BO65" s="5">
        <f t="shared" si="11"/>
        <v>0</v>
      </c>
      <c r="BP65" s="5">
        <f t="shared" si="11"/>
        <v>0</v>
      </c>
      <c r="BQ65" s="5">
        <f t="shared" si="11"/>
        <v>0</v>
      </c>
      <c r="BR65" s="5">
        <f t="shared" si="11"/>
        <v>0</v>
      </c>
      <c r="BS65" s="5">
        <f t="shared" si="11"/>
        <v>0</v>
      </c>
      <c r="BT65" s="5">
        <f t="shared" si="11"/>
        <v>0</v>
      </c>
      <c r="BU65" s="5">
        <f t="shared" si="11"/>
        <v>0</v>
      </c>
      <c r="BV65" s="5">
        <f t="shared" si="11"/>
        <v>0</v>
      </c>
      <c r="BW65" s="5">
        <f t="shared" si="11"/>
        <v>0</v>
      </c>
      <c r="BX65" s="5">
        <f t="shared" si="11"/>
        <v>0</v>
      </c>
      <c r="BY65" s="5">
        <f t="shared" si="11"/>
        <v>0</v>
      </c>
      <c r="BZ65" s="5">
        <f t="shared" si="11"/>
        <v>0</v>
      </c>
      <c r="CA65" s="5">
        <f t="shared" si="11"/>
        <v>0</v>
      </c>
      <c r="CB65" s="5">
        <f t="shared" si="11"/>
        <v>0</v>
      </c>
      <c r="CC65" s="5">
        <f t="shared" si="11"/>
        <v>0</v>
      </c>
      <c r="CD65" s="5">
        <f t="shared" si="11"/>
        <v>0</v>
      </c>
      <c r="CE65" s="5">
        <f t="shared" si="11"/>
        <v>0</v>
      </c>
      <c r="CF65" s="5">
        <f t="shared" ref="CF65" si="12">CF60+CF63</f>
        <v>0</v>
      </c>
      <c r="CG65" s="5">
        <f>CG60+CG63</f>
        <v>4894484.68</v>
      </c>
      <c r="CH65" s="7"/>
      <c r="CI65" s="5">
        <f t="shared" ref="CI65:CK65" si="13">CI60+CI63</f>
        <v>7485.11</v>
      </c>
      <c r="CJ65" s="5">
        <f t="shared" si="13"/>
        <v>37231.279999999999</v>
      </c>
      <c r="CK65" s="5">
        <f t="shared" si="13"/>
        <v>1363035.8699999999</v>
      </c>
      <c r="CL65" s="5">
        <f>CL60+CL63</f>
        <v>1407752.2600000002</v>
      </c>
      <c r="CM65" s="2"/>
      <c r="CN65" s="5">
        <f t="shared" ref="CN65:CO65" si="14">CN60+CN63</f>
        <v>0</v>
      </c>
      <c r="CO65" s="5">
        <f t="shared" si="14"/>
        <v>0</v>
      </c>
      <c r="CP65" s="5">
        <f>CP60+CP63</f>
        <v>0</v>
      </c>
      <c r="CR65" s="5">
        <f>CR60+CR63</f>
        <v>1407752.26</v>
      </c>
      <c r="CS65" s="5">
        <f>CS60+CS63</f>
        <v>3486732.42</v>
      </c>
      <c r="CT65" s="41">
        <f>IF(CG65=0,"n/a",CR65/(CG65))</f>
        <v>0.28762011775262114</v>
      </c>
      <c r="CU65" s="38"/>
    </row>
    <row r="66" spans="1:99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L66" s="7"/>
      <c r="CP66" s="7"/>
      <c r="CT66" s="39"/>
      <c r="CU66" s="39"/>
    </row>
    <row r="67" spans="1:99" outlineLevel="1" x14ac:dyDescent="0.2">
      <c r="A67" s="3" t="s">
        <v>80</v>
      </c>
      <c r="B67" s="10" t="s">
        <v>226</v>
      </c>
      <c r="C67" s="3" t="s">
        <v>227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29">
        <v>0</v>
      </c>
      <c r="Q67" s="29">
        <v>0</v>
      </c>
      <c r="R67" s="31"/>
      <c r="S67" s="29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29">
        <v>1100</v>
      </c>
      <c r="CI67" s="3">
        <v>0</v>
      </c>
      <c r="CJ67" s="3">
        <v>0</v>
      </c>
      <c r="CK67" s="3">
        <v>36.64</v>
      </c>
      <c r="CL67" s="3">
        <v>36.64</v>
      </c>
      <c r="CN67" s="3">
        <v>0</v>
      </c>
      <c r="CO67" s="3">
        <v>0</v>
      </c>
      <c r="CP67" s="3">
        <v>0</v>
      </c>
      <c r="CR67" s="3">
        <v>36.64</v>
      </c>
      <c r="CS67" s="3">
        <f t="shared" ref="CS67:CS94" si="15">CG67-CR67</f>
        <v>1063.3599999999999</v>
      </c>
      <c r="CT67" s="35">
        <f t="shared" ref="CT67:CT94" si="16">IF(CG67=0,"n/a",CR67/(CG67))</f>
        <v>3.3309090909090906E-2</v>
      </c>
    </row>
    <row r="68" spans="1:99" outlineLevel="1" x14ac:dyDescent="0.2">
      <c r="A68" s="3" t="s">
        <v>81</v>
      </c>
      <c r="B68" s="10" t="s">
        <v>228</v>
      </c>
      <c r="C68" s="3" t="s">
        <v>229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29">
        <v>0</v>
      </c>
      <c r="Q68" s="29">
        <v>0</v>
      </c>
      <c r="R68" s="31"/>
      <c r="S68" s="29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29">
        <v>17470</v>
      </c>
      <c r="CI68" s="3">
        <v>0</v>
      </c>
      <c r="CJ68" s="3">
        <v>0</v>
      </c>
      <c r="CK68" s="3">
        <v>8718.130000000001</v>
      </c>
      <c r="CL68" s="3">
        <v>8718.130000000001</v>
      </c>
      <c r="CN68" s="3">
        <v>0</v>
      </c>
      <c r="CO68" s="3">
        <v>0</v>
      </c>
      <c r="CP68" s="3">
        <v>0</v>
      </c>
      <c r="CR68" s="3">
        <v>8718.130000000001</v>
      </c>
      <c r="CS68" s="3">
        <f t="shared" si="15"/>
        <v>8751.869999999999</v>
      </c>
      <c r="CT68" s="35">
        <f t="shared" si="16"/>
        <v>0.49903434459072704</v>
      </c>
    </row>
    <row r="69" spans="1:99" outlineLevel="1" x14ac:dyDescent="0.2">
      <c r="A69" s="3" t="s">
        <v>82</v>
      </c>
      <c r="B69" s="10" t="s">
        <v>230</v>
      </c>
      <c r="C69" s="3" t="s">
        <v>231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29">
        <v>0</v>
      </c>
      <c r="Q69" s="29">
        <v>0</v>
      </c>
      <c r="R69" s="31"/>
      <c r="S69" s="29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29">
        <v>825</v>
      </c>
      <c r="CI69" s="3">
        <v>0</v>
      </c>
      <c r="CJ69" s="3">
        <v>35</v>
      </c>
      <c r="CK69" s="3">
        <v>755.5</v>
      </c>
      <c r="CL69" s="3">
        <v>790.5</v>
      </c>
      <c r="CN69" s="3">
        <v>0</v>
      </c>
      <c r="CO69" s="3">
        <v>0</v>
      </c>
      <c r="CP69" s="3">
        <v>0</v>
      </c>
      <c r="CR69" s="3">
        <v>790.5</v>
      </c>
      <c r="CS69" s="3">
        <f t="shared" si="15"/>
        <v>34.5</v>
      </c>
      <c r="CT69" s="35">
        <f t="shared" si="16"/>
        <v>0.95818181818181813</v>
      </c>
    </row>
    <row r="70" spans="1:99" outlineLevel="1" x14ac:dyDescent="0.2">
      <c r="A70" s="3" t="s">
        <v>83</v>
      </c>
      <c r="B70" s="10" t="s">
        <v>232</v>
      </c>
      <c r="C70" s="3" t="s">
        <v>233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29">
        <v>0</v>
      </c>
      <c r="Q70" s="29">
        <v>0</v>
      </c>
      <c r="R70" s="31"/>
      <c r="S70" s="29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29">
        <v>7805</v>
      </c>
      <c r="CI70" s="3">
        <v>1973.1000000000001</v>
      </c>
      <c r="CJ70" s="3">
        <v>0</v>
      </c>
      <c r="CK70" s="3">
        <v>37.980000000000004</v>
      </c>
      <c r="CL70" s="3">
        <v>2011.0800000000002</v>
      </c>
      <c r="CN70" s="3">
        <v>0</v>
      </c>
      <c r="CO70" s="3">
        <v>0</v>
      </c>
      <c r="CP70" s="3">
        <v>0</v>
      </c>
      <c r="CR70" s="3">
        <v>2011.0800000000002</v>
      </c>
      <c r="CS70" s="3">
        <f t="shared" si="15"/>
        <v>5793.92</v>
      </c>
      <c r="CT70" s="35">
        <f t="shared" si="16"/>
        <v>0.25766559897501601</v>
      </c>
    </row>
    <row r="71" spans="1:99" outlineLevel="1" x14ac:dyDescent="0.2">
      <c r="A71" s="3" t="s">
        <v>84</v>
      </c>
      <c r="B71" s="10" t="s">
        <v>234</v>
      </c>
      <c r="C71" s="3" t="s">
        <v>235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29">
        <v>0</v>
      </c>
      <c r="Q71" s="29">
        <v>0</v>
      </c>
      <c r="R71" s="31"/>
      <c r="S71" s="29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29">
        <v>10384</v>
      </c>
      <c r="CI71" s="3">
        <v>2223.25</v>
      </c>
      <c r="CJ71" s="3">
        <v>0</v>
      </c>
      <c r="CK71" s="3">
        <v>0</v>
      </c>
      <c r="CL71" s="3">
        <v>2223.25</v>
      </c>
      <c r="CN71" s="3">
        <v>0</v>
      </c>
      <c r="CO71" s="3">
        <v>0</v>
      </c>
      <c r="CP71" s="3">
        <v>0</v>
      </c>
      <c r="CR71" s="3">
        <v>2223.25</v>
      </c>
      <c r="CS71" s="3">
        <f t="shared" si="15"/>
        <v>8160.75</v>
      </c>
      <c r="CT71" s="35">
        <f t="shared" si="16"/>
        <v>0.21410342835130972</v>
      </c>
    </row>
    <row r="72" spans="1:99" outlineLevel="1" x14ac:dyDescent="0.2">
      <c r="A72" s="3" t="s">
        <v>85</v>
      </c>
      <c r="B72" s="10" t="s">
        <v>236</v>
      </c>
      <c r="C72" s="3" t="s">
        <v>237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29">
        <v>0</v>
      </c>
      <c r="Q72" s="29">
        <v>0</v>
      </c>
      <c r="R72" s="31"/>
      <c r="S72" s="29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29">
        <v>48882</v>
      </c>
      <c r="CI72" s="3">
        <v>20718.439999999999</v>
      </c>
      <c r="CJ72" s="3">
        <v>0</v>
      </c>
      <c r="CK72" s="3">
        <v>0</v>
      </c>
      <c r="CL72" s="3">
        <v>20718.439999999999</v>
      </c>
      <c r="CN72" s="3">
        <v>0</v>
      </c>
      <c r="CO72" s="3">
        <v>0</v>
      </c>
      <c r="CP72" s="3">
        <v>0</v>
      </c>
      <c r="CR72" s="3">
        <v>20718.439999999999</v>
      </c>
      <c r="CS72" s="3">
        <f t="shared" si="15"/>
        <v>28163.56</v>
      </c>
      <c r="CT72" s="35">
        <f t="shared" si="16"/>
        <v>0.42384599648132232</v>
      </c>
    </row>
    <row r="73" spans="1:99" outlineLevel="1" x14ac:dyDescent="0.2">
      <c r="A73" s="3" t="s">
        <v>86</v>
      </c>
      <c r="B73" s="10" t="s">
        <v>238</v>
      </c>
      <c r="C73" s="3" t="s">
        <v>239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29">
        <v>0</v>
      </c>
      <c r="Q73" s="29">
        <v>0</v>
      </c>
      <c r="R73" s="31"/>
      <c r="S73" s="29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29">
        <v>5000</v>
      </c>
      <c r="CI73" s="3">
        <v>0</v>
      </c>
      <c r="CJ73" s="3">
        <v>0</v>
      </c>
      <c r="CK73" s="3">
        <v>0</v>
      </c>
      <c r="CL73" s="3">
        <v>0</v>
      </c>
      <c r="CN73" s="3">
        <v>0</v>
      </c>
      <c r="CO73" s="3">
        <v>0</v>
      </c>
      <c r="CP73" s="3">
        <v>0</v>
      </c>
      <c r="CR73" s="3">
        <v>0</v>
      </c>
      <c r="CS73" s="3">
        <f t="shared" si="15"/>
        <v>5000</v>
      </c>
      <c r="CT73" s="35">
        <f t="shared" si="16"/>
        <v>0</v>
      </c>
    </row>
    <row r="74" spans="1:99" outlineLevel="1" x14ac:dyDescent="0.2">
      <c r="A74" s="3" t="s">
        <v>87</v>
      </c>
      <c r="B74" s="10" t="s">
        <v>240</v>
      </c>
      <c r="C74" s="3" t="s">
        <v>241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29">
        <v>0</v>
      </c>
      <c r="Q74" s="29">
        <v>0</v>
      </c>
      <c r="R74" s="31"/>
      <c r="S74" s="29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29">
        <v>1000</v>
      </c>
      <c r="CI74" s="3">
        <v>0</v>
      </c>
      <c r="CJ74" s="3">
        <v>0</v>
      </c>
      <c r="CK74" s="3">
        <v>0</v>
      </c>
      <c r="CL74" s="3">
        <v>0</v>
      </c>
      <c r="CN74" s="3">
        <v>0</v>
      </c>
      <c r="CO74" s="3">
        <v>0</v>
      </c>
      <c r="CP74" s="3">
        <v>0</v>
      </c>
      <c r="CR74" s="3">
        <v>0</v>
      </c>
      <c r="CS74" s="3">
        <f t="shared" si="15"/>
        <v>1000</v>
      </c>
      <c r="CT74" s="35">
        <f t="shared" si="16"/>
        <v>0</v>
      </c>
    </row>
    <row r="75" spans="1:99" outlineLevel="1" x14ac:dyDescent="0.2">
      <c r="A75" s="3" t="s">
        <v>88</v>
      </c>
      <c r="B75" s="10" t="s">
        <v>242</v>
      </c>
      <c r="C75" s="3" t="s">
        <v>243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29">
        <v>0</v>
      </c>
      <c r="Q75" s="29">
        <v>0</v>
      </c>
      <c r="R75" s="31"/>
      <c r="S75" s="29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29">
        <v>139128</v>
      </c>
      <c r="CI75" s="3">
        <v>816.5</v>
      </c>
      <c r="CJ75" s="3">
        <v>0</v>
      </c>
      <c r="CK75" s="3">
        <v>21341.47</v>
      </c>
      <c r="CL75" s="3">
        <v>22157.97</v>
      </c>
      <c r="CN75" s="3">
        <v>0</v>
      </c>
      <c r="CO75" s="3">
        <v>0</v>
      </c>
      <c r="CP75" s="3">
        <v>0</v>
      </c>
      <c r="CR75" s="3">
        <v>22157.97</v>
      </c>
      <c r="CS75" s="3">
        <f t="shared" si="15"/>
        <v>116970.03</v>
      </c>
      <c r="CT75" s="35">
        <f t="shared" si="16"/>
        <v>0.15926319648093842</v>
      </c>
    </row>
    <row r="76" spans="1:99" outlineLevel="1" x14ac:dyDescent="0.2">
      <c r="A76" s="3" t="s">
        <v>89</v>
      </c>
      <c r="B76" s="10" t="s">
        <v>244</v>
      </c>
      <c r="C76" s="3" t="s">
        <v>245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29">
        <v>0</v>
      </c>
      <c r="Q76" s="29">
        <v>0</v>
      </c>
      <c r="R76" s="31"/>
      <c r="S76" s="29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29">
        <v>1250</v>
      </c>
      <c r="CI76" s="3">
        <v>0</v>
      </c>
      <c r="CJ76" s="3">
        <v>0</v>
      </c>
      <c r="CK76" s="3">
        <v>723.35</v>
      </c>
      <c r="CL76" s="3">
        <v>723.35</v>
      </c>
      <c r="CN76" s="3">
        <v>0</v>
      </c>
      <c r="CO76" s="3">
        <v>0</v>
      </c>
      <c r="CP76" s="3">
        <v>0</v>
      </c>
      <c r="CR76" s="3">
        <v>723.35</v>
      </c>
      <c r="CS76" s="3">
        <f t="shared" si="15"/>
        <v>526.65</v>
      </c>
      <c r="CT76" s="35">
        <f t="shared" si="16"/>
        <v>0.57867999999999997</v>
      </c>
    </row>
    <row r="77" spans="1:99" outlineLevel="1" x14ac:dyDescent="0.2">
      <c r="A77" s="3" t="s">
        <v>90</v>
      </c>
      <c r="B77" s="10" t="s">
        <v>246</v>
      </c>
      <c r="C77" s="3" t="s">
        <v>247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29">
        <v>0</v>
      </c>
      <c r="Q77" s="29">
        <v>0</v>
      </c>
      <c r="R77" s="31"/>
      <c r="S77" s="29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29">
        <v>11600</v>
      </c>
      <c r="CI77" s="3">
        <v>0</v>
      </c>
      <c r="CJ77" s="3">
        <v>0</v>
      </c>
      <c r="CK77" s="3">
        <v>598.70000000000005</v>
      </c>
      <c r="CL77" s="3">
        <v>598.70000000000005</v>
      </c>
      <c r="CN77" s="3">
        <v>0</v>
      </c>
      <c r="CO77" s="3">
        <v>0</v>
      </c>
      <c r="CP77" s="3">
        <v>0</v>
      </c>
      <c r="CR77" s="3">
        <v>598.70000000000005</v>
      </c>
      <c r="CS77" s="3">
        <f t="shared" si="15"/>
        <v>11001.3</v>
      </c>
      <c r="CT77" s="35">
        <f t="shared" si="16"/>
        <v>5.1612068965517247E-2</v>
      </c>
    </row>
    <row r="78" spans="1:99" outlineLevel="1" x14ac:dyDescent="0.2">
      <c r="A78" s="3" t="s">
        <v>91</v>
      </c>
      <c r="B78" s="10" t="s">
        <v>248</v>
      </c>
      <c r="C78" s="3" t="s">
        <v>249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29">
        <v>0</v>
      </c>
      <c r="Q78" s="29">
        <v>0</v>
      </c>
      <c r="R78" s="31"/>
      <c r="S78" s="29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29">
        <v>37275</v>
      </c>
      <c r="CI78" s="3">
        <v>0</v>
      </c>
      <c r="CJ78" s="3">
        <v>323.17</v>
      </c>
      <c r="CK78" s="3">
        <v>18642.86</v>
      </c>
      <c r="CL78" s="3">
        <v>18966.03</v>
      </c>
      <c r="CN78" s="3">
        <v>0</v>
      </c>
      <c r="CO78" s="3">
        <v>0</v>
      </c>
      <c r="CP78" s="3">
        <v>0</v>
      </c>
      <c r="CR78" s="3">
        <v>18966.03</v>
      </c>
      <c r="CS78" s="3">
        <f t="shared" si="15"/>
        <v>18308.97</v>
      </c>
      <c r="CT78" s="35">
        <f t="shared" si="16"/>
        <v>0.50881368209255529</v>
      </c>
    </row>
    <row r="79" spans="1:99" outlineLevel="1" x14ac:dyDescent="0.2">
      <c r="A79" s="3" t="s">
        <v>92</v>
      </c>
      <c r="B79" s="10" t="s">
        <v>250</v>
      </c>
      <c r="C79" s="3" t="s">
        <v>251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29">
        <v>0</v>
      </c>
      <c r="Q79" s="29">
        <v>0</v>
      </c>
      <c r="R79" s="31"/>
      <c r="S79" s="29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29">
        <v>79200</v>
      </c>
      <c r="CI79" s="3">
        <v>0</v>
      </c>
      <c r="CJ79" s="3">
        <v>0</v>
      </c>
      <c r="CK79" s="3">
        <v>4611.83</v>
      </c>
      <c r="CL79" s="3">
        <v>4611.83</v>
      </c>
      <c r="CN79" s="3">
        <v>0</v>
      </c>
      <c r="CO79" s="3">
        <v>0</v>
      </c>
      <c r="CP79" s="3">
        <v>0</v>
      </c>
      <c r="CR79" s="3">
        <v>4611.83</v>
      </c>
      <c r="CS79" s="3">
        <f t="shared" si="15"/>
        <v>74588.17</v>
      </c>
      <c r="CT79" s="35">
        <f t="shared" si="16"/>
        <v>5.8230176767676764E-2</v>
      </c>
    </row>
    <row r="80" spans="1:99" outlineLevel="1" x14ac:dyDescent="0.2">
      <c r="A80" s="3" t="s">
        <v>93</v>
      </c>
      <c r="B80" s="10" t="s">
        <v>252</v>
      </c>
      <c r="C80" s="3" t="s">
        <v>253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29">
        <v>0</v>
      </c>
      <c r="Q80" s="29">
        <v>0</v>
      </c>
      <c r="R80" s="31"/>
      <c r="S80" s="29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29">
        <v>500</v>
      </c>
      <c r="CI80" s="3">
        <v>0</v>
      </c>
      <c r="CJ80" s="3">
        <v>0</v>
      </c>
      <c r="CK80" s="3">
        <v>0</v>
      </c>
      <c r="CL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f t="shared" si="15"/>
        <v>500</v>
      </c>
      <c r="CT80" s="35">
        <f t="shared" si="16"/>
        <v>0</v>
      </c>
    </row>
    <row r="81" spans="1:99" outlineLevel="1" x14ac:dyDescent="0.2">
      <c r="A81" s="3" t="s">
        <v>94</v>
      </c>
      <c r="B81" s="10" t="s">
        <v>254</v>
      </c>
      <c r="C81" s="3" t="s">
        <v>255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29">
        <v>0</v>
      </c>
      <c r="Q81" s="29">
        <v>0</v>
      </c>
      <c r="R81" s="31"/>
      <c r="S81" s="29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29">
        <v>21125</v>
      </c>
      <c r="CI81" s="3">
        <v>0</v>
      </c>
      <c r="CJ81" s="3">
        <v>0</v>
      </c>
      <c r="CK81" s="3">
        <v>1290.45</v>
      </c>
      <c r="CL81" s="3">
        <v>1290.45</v>
      </c>
      <c r="CN81" s="3">
        <v>0</v>
      </c>
      <c r="CO81" s="3">
        <v>0</v>
      </c>
      <c r="CP81" s="3">
        <v>0</v>
      </c>
      <c r="CR81" s="3">
        <v>1290.45</v>
      </c>
      <c r="CS81" s="3">
        <f t="shared" si="15"/>
        <v>19834.55</v>
      </c>
      <c r="CT81" s="35">
        <f t="shared" si="16"/>
        <v>6.1086390532544381E-2</v>
      </c>
    </row>
    <row r="82" spans="1:99" outlineLevel="1" x14ac:dyDescent="0.2">
      <c r="A82" s="3" t="s">
        <v>95</v>
      </c>
      <c r="B82" s="10" t="s">
        <v>256</v>
      </c>
      <c r="C82" s="3" t="s">
        <v>257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29">
        <v>0</v>
      </c>
      <c r="Q82" s="29">
        <v>0</v>
      </c>
      <c r="R82" s="31"/>
      <c r="S82" s="29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29">
        <v>51400</v>
      </c>
      <c r="CI82" s="3">
        <v>0</v>
      </c>
      <c r="CJ82" s="3">
        <v>0</v>
      </c>
      <c r="CK82" s="3">
        <v>17729.57</v>
      </c>
      <c r="CL82" s="3">
        <v>17729.57</v>
      </c>
      <c r="CN82" s="3">
        <v>0</v>
      </c>
      <c r="CO82" s="3">
        <v>0</v>
      </c>
      <c r="CP82" s="3">
        <v>0</v>
      </c>
      <c r="CR82" s="3">
        <v>17729.57</v>
      </c>
      <c r="CS82" s="3">
        <f t="shared" si="15"/>
        <v>33670.43</v>
      </c>
      <c r="CT82" s="35">
        <f t="shared" si="16"/>
        <v>0.34493326848249029</v>
      </c>
    </row>
    <row r="83" spans="1:99" outlineLevel="1" x14ac:dyDescent="0.2">
      <c r="A83" s="3" t="s">
        <v>96</v>
      </c>
      <c r="B83" s="10" t="s">
        <v>258</v>
      </c>
      <c r="C83" s="3" t="s">
        <v>259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29">
        <v>0</v>
      </c>
      <c r="Q83" s="29">
        <v>0</v>
      </c>
      <c r="R83" s="31"/>
      <c r="S83" s="29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29">
        <v>13770</v>
      </c>
      <c r="CI83" s="3">
        <v>0</v>
      </c>
      <c r="CJ83" s="3">
        <v>0</v>
      </c>
      <c r="CK83" s="3">
        <v>4386.41</v>
      </c>
      <c r="CL83" s="3">
        <v>4386.41</v>
      </c>
      <c r="CN83" s="3">
        <v>0</v>
      </c>
      <c r="CO83" s="3">
        <v>0</v>
      </c>
      <c r="CP83" s="3">
        <v>0</v>
      </c>
      <c r="CR83" s="3">
        <v>4386.41</v>
      </c>
      <c r="CS83" s="3">
        <f t="shared" si="15"/>
        <v>9383.59</v>
      </c>
      <c r="CT83" s="35">
        <f t="shared" si="16"/>
        <v>0.31854829339143065</v>
      </c>
    </row>
    <row r="84" spans="1:99" outlineLevel="1" x14ac:dyDescent="0.2">
      <c r="A84" s="3" t="s">
        <v>97</v>
      </c>
      <c r="B84" s="10" t="s">
        <v>260</v>
      </c>
      <c r="C84" s="3" t="s">
        <v>261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29">
        <v>0</v>
      </c>
      <c r="Q84" s="29">
        <v>0</v>
      </c>
      <c r="R84" s="31"/>
      <c r="S84" s="29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29">
        <v>17775</v>
      </c>
      <c r="CI84" s="3">
        <v>0</v>
      </c>
      <c r="CJ84" s="3">
        <v>0</v>
      </c>
      <c r="CK84" s="3">
        <v>5340.9000000000005</v>
      </c>
      <c r="CL84" s="3">
        <v>5340.9000000000005</v>
      </c>
      <c r="CN84" s="3">
        <v>0</v>
      </c>
      <c r="CO84" s="3">
        <v>0</v>
      </c>
      <c r="CP84" s="3">
        <v>0</v>
      </c>
      <c r="CR84" s="3">
        <v>5340.9000000000005</v>
      </c>
      <c r="CS84" s="3">
        <f t="shared" si="15"/>
        <v>12434.099999999999</v>
      </c>
      <c r="CT84" s="35">
        <f t="shared" si="16"/>
        <v>0.30047257383966247</v>
      </c>
    </row>
    <row r="85" spans="1:99" outlineLevel="1" x14ac:dyDescent="0.2">
      <c r="A85" s="3" t="s">
        <v>98</v>
      </c>
      <c r="B85" s="10" t="s">
        <v>262</v>
      </c>
      <c r="C85" s="3" t="s">
        <v>263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29">
        <v>0</v>
      </c>
      <c r="Q85" s="29">
        <v>0</v>
      </c>
      <c r="R85" s="31"/>
      <c r="S85" s="29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29">
        <v>530</v>
      </c>
      <c r="CI85" s="3">
        <v>0</v>
      </c>
      <c r="CJ85" s="3">
        <v>0</v>
      </c>
      <c r="CK85" s="3">
        <v>82.49</v>
      </c>
      <c r="CL85" s="3">
        <v>82.49</v>
      </c>
      <c r="CN85" s="3">
        <v>0</v>
      </c>
      <c r="CO85" s="3">
        <v>0</v>
      </c>
      <c r="CP85" s="3">
        <v>0</v>
      </c>
      <c r="CR85" s="3">
        <v>82.49</v>
      </c>
      <c r="CS85" s="3">
        <f t="shared" si="15"/>
        <v>447.51</v>
      </c>
      <c r="CT85" s="35">
        <f t="shared" si="16"/>
        <v>0.15564150943396227</v>
      </c>
    </row>
    <row r="86" spans="1:99" outlineLevel="1" x14ac:dyDescent="0.2">
      <c r="A86" s="3" t="s">
        <v>99</v>
      </c>
      <c r="B86" s="10" t="s">
        <v>264</v>
      </c>
      <c r="C86" s="3" t="s">
        <v>265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29">
        <v>0</v>
      </c>
      <c r="Q86" s="29">
        <v>0</v>
      </c>
      <c r="R86" s="31"/>
      <c r="S86" s="29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29">
        <v>16650</v>
      </c>
      <c r="CI86" s="3">
        <v>0</v>
      </c>
      <c r="CJ86" s="3">
        <v>0</v>
      </c>
      <c r="CK86" s="3">
        <v>8510.49</v>
      </c>
      <c r="CL86" s="3">
        <v>8510.49</v>
      </c>
      <c r="CN86" s="3">
        <v>0</v>
      </c>
      <c r="CO86" s="3">
        <v>0</v>
      </c>
      <c r="CP86" s="3">
        <v>0</v>
      </c>
      <c r="CR86" s="3">
        <v>8510.49</v>
      </c>
      <c r="CS86" s="3">
        <f t="shared" si="15"/>
        <v>8139.51</v>
      </c>
      <c r="CT86" s="35">
        <f t="shared" si="16"/>
        <v>0.51114054054054048</v>
      </c>
    </row>
    <row r="87" spans="1:99" outlineLevel="1" x14ac:dyDescent="0.2">
      <c r="A87" s="3" t="s">
        <v>100</v>
      </c>
      <c r="B87" s="10" t="s">
        <v>266</v>
      </c>
      <c r="C87" s="3" t="s">
        <v>267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29">
        <v>0</v>
      </c>
      <c r="Q87" s="29">
        <v>0</v>
      </c>
      <c r="R87" s="31"/>
      <c r="S87" s="29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29">
        <v>80500</v>
      </c>
      <c r="CI87" s="3">
        <v>0</v>
      </c>
      <c r="CJ87" s="3">
        <v>0</v>
      </c>
      <c r="CK87" s="3">
        <v>46815.42</v>
      </c>
      <c r="CL87" s="3">
        <v>46815.42</v>
      </c>
      <c r="CN87" s="3">
        <v>0</v>
      </c>
      <c r="CO87" s="3">
        <v>0</v>
      </c>
      <c r="CP87" s="3">
        <v>0</v>
      </c>
      <c r="CR87" s="3">
        <v>46815.42</v>
      </c>
      <c r="CS87" s="3">
        <f t="shared" si="15"/>
        <v>33684.58</v>
      </c>
      <c r="CT87" s="35">
        <f t="shared" si="16"/>
        <v>0.58155801242236027</v>
      </c>
    </row>
    <row r="88" spans="1:99" outlineLevel="1" x14ac:dyDescent="0.2">
      <c r="A88" s="3" t="s">
        <v>101</v>
      </c>
      <c r="B88" s="10" t="s">
        <v>268</v>
      </c>
      <c r="C88" s="3" t="s">
        <v>269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29">
        <v>0</v>
      </c>
      <c r="Q88" s="29">
        <v>0</v>
      </c>
      <c r="R88" s="31"/>
      <c r="S88" s="29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29">
        <v>10400</v>
      </c>
      <c r="CI88" s="3">
        <v>0</v>
      </c>
      <c r="CJ88" s="3">
        <v>60.72</v>
      </c>
      <c r="CK88" s="3">
        <v>2244.56</v>
      </c>
      <c r="CL88" s="3">
        <v>2305.2799999999997</v>
      </c>
      <c r="CN88" s="3">
        <v>0</v>
      </c>
      <c r="CO88" s="3">
        <v>0</v>
      </c>
      <c r="CP88" s="3">
        <v>0</v>
      </c>
      <c r="CR88" s="3">
        <v>2305.2800000000002</v>
      </c>
      <c r="CS88" s="3">
        <f t="shared" si="15"/>
        <v>8094.7199999999993</v>
      </c>
      <c r="CT88" s="35">
        <f t="shared" si="16"/>
        <v>0.22166153846153849</v>
      </c>
    </row>
    <row r="89" spans="1:99" hidden="1" outlineLevel="1" x14ac:dyDescent="0.2">
      <c r="A89" s="3" t="s">
        <v>270</v>
      </c>
      <c r="B89" s="10" t="s">
        <v>271</v>
      </c>
      <c r="C89" s="3" t="s">
        <v>272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29">
        <v>0</v>
      </c>
      <c r="Q89" s="29">
        <v>0</v>
      </c>
      <c r="R89" s="31"/>
      <c r="S89" s="29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29">
        <v>0</v>
      </c>
      <c r="CI89" s="3">
        <v>0</v>
      </c>
      <c r="CJ89" s="3">
        <v>0</v>
      </c>
      <c r="CK89" s="3">
        <v>0</v>
      </c>
      <c r="CL89" s="3">
        <v>0</v>
      </c>
      <c r="CN89" s="3">
        <v>0</v>
      </c>
      <c r="CO89" s="3">
        <v>0</v>
      </c>
      <c r="CP89" s="3">
        <v>0</v>
      </c>
      <c r="CR89" s="3">
        <v>0</v>
      </c>
      <c r="CS89" s="3">
        <f t="shared" si="15"/>
        <v>0</v>
      </c>
      <c r="CT89" s="35" t="str">
        <f t="shared" si="16"/>
        <v>n/a</v>
      </c>
    </row>
    <row r="90" spans="1:99" s="55" customFormat="1" outlineLevel="1" x14ac:dyDescent="0.2">
      <c r="A90" s="55" t="s">
        <v>102</v>
      </c>
      <c r="B90" s="56" t="s">
        <v>273</v>
      </c>
      <c r="C90" s="55" t="s">
        <v>338</v>
      </c>
      <c r="D90" s="55">
        <v>0</v>
      </c>
      <c r="E90" s="55">
        <v>0</v>
      </c>
      <c r="F90" s="55">
        <v>252735.94</v>
      </c>
      <c r="G90" s="55">
        <v>0</v>
      </c>
      <c r="H90" s="55">
        <v>252735.94</v>
      </c>
      <c r="J90" s="55">
        <v>0</v>
      </c>
      <c r="K90" s="55">
        <v>150000</v>
      </c>
      <c r="L90" s="55">
        <v>150000</v>
      </c>
      <c r="N90" s="55">
        <v>150000</v>
      </c>
      <c r="P90" s="57">
        <v>0</v>
      </c>
      <c r="Q90" s="57">
        <v>0</v>
      </c>
      <c r="R90" s="58"/>
      <c r="S90" s="57"/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0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>
        <v>0</v>
      </c>
      <c r="AX90" s="55">
        <v>0</v>
      </c>
      <c r="AY90" s="55">
        <v>0</v>
      </c>
      <c r="AZ90" s="55">
        <v>0</v>
      </c>
      <c r="BA90" s="55">
        <v>0</v>
      </c>
      <c r="BB90" s="55">
        <v>0</v>
      </c>
      <c r="BC90" s="55">
        <v>0</v>
      </c>
      <c r="BD90" s="55">
        <v>0</v>
      </c>
      <c r="BE90" s="55">
        <v>0</v>
      </c>
      <c r="BF90" s="55">
        <v>0</v>
      </c>
      <c r="BG90" s="55">
        <v>0</v>
      </c>
      <c r="BH90" s="55">
        <v>0</v>
      </c>
      <c r="BI90" s="55">
        <v>0</v>
      </c>
      <c r="BJ90" s="55">
        <v>0</v>
      </c>
      <c r="BK90" s="55">
        <v>0</v>
      </c>
      <c r="BL90" s="55">
        <v>380636</v>
      </c>
      <c r="BM90" s="55">
        <v>0</v>
      </c>
      <c r="BN90" s="55">
        <v>0</v>
      </c>
      <c r="BO90" s="55">
        <v>0</v>
      </c>
      <c r="BP90" s="55">
        <v>0</v>
      </c>
      <c r="BQ90" s="55">
        <v>0</v>
      </c>
      <c r="BR90" s="55">
        <v>0</v>
      </c>
      <c r="BS90" s="55">
        <v>0</v>
      </c>
      <c r="BT90" s="55">
        <v>0</v>
      </c>
      <c r="BU90" s="55">
        <v>0</v>
      </c>
      <c r="BV90" s="55">
        <v>0</v>
      </c>
      <c r="BW90" s="55">
        <v>0</v>
      </c>
      <c r="BX90" s="55">
        <v>0</v>
      </c>
      <c r="BY90" s="55">
        <v>0</v>
      </c>
      <c r="BZ90" s="55">
        <v>0</v>
      </c>
      <c r="CA90" s="55">
        <v>0</v>
      </c>
      <c r="CB90" s="55">
        <v>0</v>
      </c>
      <c r="CC90" s="55">
        <v>0</v>
      </c>
      <c r="CD90" s="55">
        <v>0</v>
      </c>
      <c r="CE90" s="55">
        <v>0</v>
      </c>
      <c r="CF90" s="55">
        <v>0</v>
      </c>
      <c r="CG90" s="57">
        <v>150000</v>
      </c>
      <c r="CI90" s="55">
        <v>0</v>
      </c>
      <c r="CJ90" s="55">
        <v>0</v>
      </c>
      <c r="CK90" s="55">
        <v>32377.13</v>
      </c>
      <c r="CL90" s="55">
        <v>0</v>
      </c>
      <c r="CN90" s="55">
        <v>0</v>
      </c>
      <c r="CO90" s="55">
        <v>0</v>
      </c>
      <c r="CP90" s="55">
        <v>0</v>
      </c>
      <c r="CR90" s="55">
        <v>0</v>
      </c>
      <c r="CS90" s="55">
        <f t="shared" si="15"/>
        <v>150000</v>
      </c>
      <c r="CT90" s="59">
        <f t="shared" si="16"/>
        <v>0</v>
      </c>
      <c r="CU90" s="59"/>
    </row>
    <row r="91" spans="1:99" s="55" customFormat="1" outlineLevel="1" x14ac:dyDescent="0.2">
      <c r="B91" s="56" t="s">
        <v>273</v>
      </c>
      <c r="C91" s="55" t="s">
        <v>339</v>
      </c>
      <c r="N91" s="55">
        <v>252735.94</v>
      </c>
      <c r="P91" s="57"/>
      <c r="Q91" s="57"/>
      <c r="R91" s="58"/>
      <c r="S91" s="57"/>
      <c r="CG91" s="57">
        <v>237402.94</v>
      </c>
      <c r="CL91" s="55">
        <v>32377.13</v>
      </c>
      <c r="CR91" s="55">
        <v>32377.13</v>
      </c>
      <c r="CS91" s="55">
        <f t="shared" si="15"/>
        <v>205025.81</v>
      </c>
      <c r="CT91" s="59">
        <f t="shared" si="16"/>
        <v>0.13638049301327101</v>
      </c>
      <c r="CU91" s="59"/>
    </row>
    <row r="92" spans="1:99" s="55" customFormat="1" outlineLevel="1" x14ac:dyDescent="0.2">
      <c r="A92" s="55" t="s">
        <v>103</v>
      </c>
      <c r="B92" s="56" t="s">
        <v>275</v>
      </c>
      <c r="C92" s="55" t="s">
        <v>340</v>
      </c>
      <c r="D92" s="55">
        <v>0</v>
      </c>
      <c r="E92" s="55">
        <v>0</v>
      </c>
      <c r="F92" s="55">
        <v>56773.5</v>
      </c>
      <c r="G92" s="55">
        <v>0</v>
      </c>
      <c r="H92" s="55">
        <v>56773.5</v>
      </c>
      <c r="J92" s="55">
        <v>0</v>
      </c>
      <c r="K92" s="55">
        <v>314740</v>
      </c>
      <c r="L92" s="55">
        <v>314740</v>
      </c>
      <c r="N92" s="55">
        <v>314740</v>
      </c>
      <c r="P92" s="57">
        <v>0</v>
      </c>
      <c r="Q92" s="57">
        <v>0</v>
      </c>
      <c r="R92" s="58"/>
      <c r="S92" s="57"/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5">
        <v>0</v>
      </c>
      <c r="AG92" s="55">
        <v>0</v>
      </c>
      <c r="AH92" s="55">
        <v>0</v>
      </c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>
        <v>0</v>
      </c>
      <c r="AZ92" s="55">
        <v>0</v>
      </c>
      <c r="BA92" s="55">
        <v>0</v>
      </c>
      <c r="BB92" s="55">
        <v>0</v>
      </c>
      <c r="BC92" s="55">
        <v>0</v>
      </c>
      <c r="BD92" s="55">
        <v>0</v>
      </c>
      <c r="BE92" s="55">
        <v>0</v>
      </c>
      <c r="BF92" s="55">
        <v>0</v>
      </c>
      <c r="BG92" s="55">
        <v>0</v>
      </c>
      <c r="BH92" s="55">
        <v>0</v>
      </c>
      <c r="BI92" s="55">
        <v>0</v>
      </c>
      <c r="BJ92" s="55">
        <v>0</v>
      </c>
      <c r="BK92" s="55">
        <v>0</v>
      </c>
      <c r="BL92" s="55">
        <v>0</v>
      </c>
      <c r="BM92" s="55">
        <v>393613</v>
      </c>
      <c r="BN92" s="55">
        <v>0</v>
      </c>
      <c r="BO92" s="55">
        <v>0</v>
      </c>
      <c r="BP92" s="55">
        <v>0</v>
      </c>
      <c r="BQ92" s="55">
        <v>0</v>
      </c>
      <c r="BR92" s="55">
        <v>0</v>
      </c>
      <c r="BS92" s="55">
        <v>0</v>
      </c>
      <c r="BT92" s="55">
        <v>0</v>
      </c>
      <c r="BU92" s="55">
        <v>0</v>
      </c>
      <c r="BV92" s="55">
        <v>0</v>
      </c>
      <c r="BW92" s="55">
        <v>0</v>
      </c>
      <c r="BX92" s="55">
        <v>0</v>
      </c>
      <c r="BY92" s="55">
        <v>0</v>
      </c>
      <c r="BZ92" s="55">
        <v>0</v>
      </c>
      <c r="CA92" s="55">
        <v>0</v>
      </c>
      <c r="CB92" s="55">
        <v>0</v>
      </c>
      <c r="CC92" s="55">
        <v>0</v>
      </c>
      <c r="CD92" s="55">
        <v>0</v>
      </c>
      <c r="CE92" s="55">
        <v>0</v>
      </c>
      <c r="CF92" s="55">
        <v>0</v>
      </c>
      <c r="CG92" s="57">
        <v>307915</v>
      </c>
      <c r="CI92" s="55">
        <v>0</v>
      </c>
      <c r="CJ92" s="55">
        <v>0</v>
      </c>
      <c r="CK92" s="55">
        <v>22418.47</v>
      </c>
      <c r="CL92" s="55">
        <v>0</v>
      </c>
      <c r="CN92" s="55">
        <v>0</v>
      </c>
      <c r="CO92" s="55">
        <v>153957.5</v>
      </c>
      <c r="CP92" s="55">
        <v>153957.5</v>
      </c>
      <c r="CR92" s="55">
        <v>153957.5</v>
      </c>
      <c r="CS92" s="55">
        <f t="shared" si="15"/>
        <v>153957.5</v>
      </c>
      <c r="CT92" s="59">
        <f t="shared" si="16"/>
        <v>0.5</v>
      </c>
      <c r="CU92" s="59"/>
    </row>
    <row r="93" spans="1:99" s="55" customFormat="1" outlineLevel="1" x14ac:dyDescent="0.2">
      <c r="B93" s="56" t="s">
        <v>275</v>
      </c>
      <c r="C93" s="55" t="s">
        <v>341</v>
      </c>
      <c r="N93" s="55">
        <v>56773.5</v>
      </c>
      <c r="P93" s="57"/>
      <c r="Q93" s="57"/>
      <c r="R93" s="58"/>
      <c r="S93" s="57"/>
      <c r="CG93" s="57">
        <v>83065.62</v>
      </c>
      <c r="CL93" s="55">
        <v>22418.47</v>
      </c>
      <c r="CP93" s="55">
        <v>0</v>
      </c>
      <c r="CR93" s="55">
        <v>22418.47</v>
      </c>
      <c r="CS93" s="55">
        <f t="shared" si="15"/>
        <v>60647.149999999994</v>
      </c>
      <c r="CT93" s="59">
        <f t="shared" si="16"/>
        <v>0.2698886735571227</v>
      </c>
      <c r="CU93" s="59"/>
    </row>
    <row r="94" spans="1:99" outlineLevel="1" x14ac:dyDescent="0.2">
      <c r="A94" s="3" t="s">
        <v>122</v>
      </c>
      <c r="B94" s="10" t="s">
        <v>277</v>
      </c>
      <c r="C94" s="3" t="s">
        <v>342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29">
        <v>0</v>
      </c>
      <c r="Q94" s="29">
        <v>0</v>
      </c>
      <c r="R94" s="31"/>
      <c r="S94" s="2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700697</v>
      </c>
      <c r="CG94" s="29">
        <v>702861.59</v>
      </c>
      <c r="CI94" s="3">
        <v>0</v>
      </c>
      <c r="CJ94" s="3">
        <v>0</v>
      </c>
      <c r="CK94" s="3">
        <v>350426.33</v>
      </c>
      <c r="CL94" s="3">
        <v>350426.33</v>
      </c>
      <c r="CN94" s="3">
        <v>0</v>
      </c>
      <c r="CO94" s="3">
        <v>0</v>
      </c>
      <c r="CP94" s="3">
        <v>0</v>
      </c>
      <c r="CR94" s="3">
        <v>350426.33</v>
      </c>
      <c r="CS94" s="3">
        <f t="shared" si="15"/>
        <v>352435.25999999995</v>
      </c>
      <c r="CT94" s="35">
        <f t="shared" si="16"/>
        <v>0.49857089217238354</v>
      </c>
    </row>
    <row r="95" spans="1:99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380636</v>
      </c>
      <c r="BM95" s="5">
        <v>393613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700697</v>
      </c>
      <c r="CG95" s="5">
        <v>2054814.15</v>
      </c>
      <c r="CH95" s="7"/>
      <c r="CI95" s="5">
        <v>25731.29</v>
      </c>
      <c r="CJ95" s="5">
        <v>418.89</v>
      </c>
      <c r="CK95" s="5">
        <v>547088.68000000005</v>
      </c>
      <c r="CL95" s="5">
        <v>573238.86</v>
      </c>
      <c r="CM95" s="2"/>
      <c r="CN95" s="5">
        <v>0</v>
      </c>
      <c r="CO95" s="5">
        <v>153957.5</v>
      </c>
      <c r="CP95" s="5">
        <v>153957.5</v>
      </c>
      <c r="CR95" s="5">
        <v>727196.3600000001</v>
      </c>
      <c r="CS95" s="5">
        <f>CG95-CR95</f>
        <v>1327617.7899999998</v>
      </c>
      <c r="CT95" s="41">
        <f>IF(CG95=0,"n/a",CR95/(CG95))</f>
        <v>0.35389884773764096</v>
      </c>
      <c r="CU95" s="38"/>
    </row>
    <row r="96" spans="1:99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L96" s="7"/>
      <c r="CP96" s="7"/>
    </row>
    <row r="97" spans="1:98" outlineLevel="1" x14ac:dyDescent="0.2">
      <c r="A97" s="3" t="s">
        <v>104</v>
      </c>
      <c r="B97" s="10" t="s">
        <v>278</v>
      </c>
      <c r="C97" s="3" t="s">
        <v>279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29">
        <v>0</v>
      </c>
      <c r="Q97" s="29">
        <v>0</v>
      </c>
      <c r="R97" s="31"/>
      <c r="S97" s="29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1561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29">
        <v>1561</v>
      </c>
      <c r="CI97" s="3">
        <v>0</v>
      </c>
      <c r="CJ97" s="3">
        <v>0</v>
      </c>
      <c r="CK97" s="3">
        <v>0</v>
      </c>
      <c r="CL97" s="3">
        <v>0</v>
      </c>
      <c r="CN97" s="3">
        <v>0</v>
      </c>
      <c r="CO97" s="3">
        <v>0</v>
      </c>
      <c r="CP97" s="3">
        <v>0</v>
      </c>
      <c r="CR97" s="3">
        <v>0</v>
      </c>
      <c r="CS97" s="3">
        <f t="shared" ref="CS97:CS113" si="17">CG97-CR97</f>
        <v>1561</v>
      </c>
      <c r="CT97" s="35">
        <f t="shared" ref="CT97:CT113" si="18">IF(CG97=0,"n/a",CR97/(CG97))</f>
        <v>0</v>
      </c>
    </row>
    <row r="98" spans="1:98" outlineLevel="1" x14ac:dyDescent="0.2">
      <c r="A98" s="3" t="s">
        <v>105</v>
      </c>
      <c r="B98" s="10" t="s">
        <v>280</v>
      </c>
      <c r="C98" s="3" t="s">
        <v>281</v>
      </c>
      <c r="D98" s="3">
        <v>5297.28</v>
      </c>
      <c r="E98" s="3">
        <v>49.5</v>
      </c>
      <c r="F98" s="3">
        <v>7491.1100000000006</v>
      </c>
      <c r="G98" s="3">
        <v>0</v>
      </c>
      <c r="H98" s="3">
        <v>12837.89</v>
      </c>
      <c r="J98" s="3">
        <v>0</v>
      </c>
      <c r="K98" s="3">
        <v>0</v>
      </c>
      <c r="L98" s="3">
        <v>0</v>
      </c>
      <c r="N98" s="3">
        <v>12837.89</v>
      </c>
      <c r="P98" s="29">
        <v>0</v>
      </c>
      <c r="Q98" s="29">
        <v>0</v>
      </c>
      <c r="R98" s="31"/>
      <c r="S98" s="29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15995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29">
        <v>15995</v>
      </c>
      <c r="CI98" s="3">
        <v>2027.21</v>
      </c>
      <c r="CJ98" s="3">
        <v>0</v>
      </c>
      <c r="CK98" s="3">
        <v>5518.81</v>
      </c>
      <c r="CL98" s="3">
        <v>7546.02</v>
      </c>
      <c r="CN98" s="3">
        <v>0</v>
      </c>
      <c r="CO98" s="3">
        <v>0</v>
      </c>
      <c r="CP98" s="3">
        <v>0</v>
      </c>
      <c r="CR98" s="3">
        <v>7546.02</v>
      </c>
      <c r="CS98" s="3">
        <f t="shared" si="17"/>
        <v>8448.98</v>
      </c>
      <c r="CT98" s="35">
        <f t="shared" si="18"/>
        <v>0.47177367927477337</v>
      </c>
    </row>
    <row r="99" spans="1:98" outlineLevel="1" x14ac:dyDescent="0.2">
      <c r="A99" s="3" t="s">
        <v>106</v>
      </c>
      <c r="B99" s="10" t="s">
        <v>282</v>
      </c>
      <c r="C99" s="3" t="s">
        <v>283</v>
      </c>
      <c r="D99" s="3">
        <v>17683.79</v>
      </c>
      <c r="E99" s="3">
        <v>0</v>
      </c>
      <c r="F99" s="3">
        <v>0</v>
      </c>
      <c r="G99" s="3">
        <v>0</v>
      </c>
      <c r="H99" s="3">
        <v>17683.79</v>
      </c>
      <c r="J99" s="3">
        <v>0</v>
      </c>
      <c r="K99" s="3">
        <v>0</v>
      </c>
      <c r="L99" s="3">
        <v>0</v>
      </c>
      <c r="N99" s="3">
        <v>17683.79</v>
      </c>
      <c r="P99" s="29">
        <v>0</v>
      </c>
      <c r="Q99" s="29">
        <v>0</v>
      </c>
      <c r="R99" s="31"/>
      <c r="S99" s="2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18800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29">
        <v>18800</v>
      </c>
      <c r="CI99" s="3">
        <v>6525.99</v>
      </c>
      <c r="CJ99" s="3">
        <v>0</v>
      </c>
      <c r="CK99" s="3">
        <v>0</v>
      </c>
      <c r="CL99" s="3">
        <v>6525.99</v>
      </c>
      <c r="CN99" s="3">
        <v>0</v>
      </c>
      <c r="CO99" s="3">
        <v>0</v>
      </c>
      <c r="CP99" s="3">
        <v>0</v>
      </c>
      <c r="CR99" s="3">
        <v>6525.99</v>
      </c>
      <c r="CS99" s="3">
        <f t="shared" si="17"/>
        <v>12274.01</v>
      </c>
      <c r="CT99" s="35">
        <f t="shared" si="18"/>
        <v>0.34712712765957443</v>
      </c>
    </row>
    <row r="100" spans="1:98" outlineLevel="1" x14ac:dyDescent="0.2">
      <c r="A100" s="3" t="s">
        <v>107</v>
      </c>
      <c r="B100" s="10" t="s">
        <v>284</v>
      </c>
      <c r="C100" s="3" t="s">
        <v>285</v>
      </c>
      <c r="D100" s="3">
        <v>0</v>
      </c>
      <c r="E100" s="3">
        <v>0</v>
      </c>
      <c r="F100" s="3">
        <v>1564.39</v>
      </c>
      <c r="G100" s="3">
        <v>0</v>
      </c>
      <c r="H100" s="3">
        <v>1564.39</v>
      </c>
      <c r="J100" s="3">
        <v>0</v>
      </c>
      <c r="K100" s="3">
        <v>0</v>
      </c>
      <c r="L100" s="3">
        <v>0</v>
      </c>
      <c r="N100" s="3">
        <v>1564.39</v>
      </c>
      <c r="P100" s="29">
        <v>0</v>
      </c>
      <c r="Q100" s="29">
        <v>0</v>
      </c>
      <c r="R100" s="31"/>
      <c r="S100" s="2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3183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9">
        <v>3183</v>
      </c>
      <c r="CI100" s="3">
        <v>0</v>
      </c>
      <c r="CJ100" s="3">
        <v>0</v>
      </c>
      <c r="CK100" s="3">
        <v>673.52</v>
      </c>
      <c r="CL100" s="3">
        <v>673.52</v>
      </c>
      <c r="CN100" s="3">
        <v>0</v>
      </c>
      <c r="CO100" s="3">
        <v>0</v>
      </c>
      <c r="CP100" s="3">
        <v>0</v>
      </c>
      <c r="CR100" s="3">
        <v>673.52</v>
      </c>
      <c r="CS100" s="3">
        <f t="shared" si="17"/>
        <v>2509.48</v>
      </c>
      <c r="CT100" s="35">
        <f t="shared" si="18"/>
        <v>0.21159912032673578</v>
      </c>
    </row>
    <row r="101" spans="1:98" outlineLevel="1" x14ac:dyDescent="0.2">
      <c r="A101" s="3" t="s">
        <v>108</v>
      </c>
      <c r="B101" s="10" t="s">
        <v>286</v>
      </c>
      <c r="C101" s="3" t="s">
        <v>287</v>
      </c>
      <c r="D101" s="3">
        <v>0</v>
      </c>
      <c r="E101" s="3">
        <v>0</v>
      </c>
      <c r="F101" s="3">
        <v>9757.1</v>
      </c>
      <c r="G101" s="3">
        <v>0</v>
      </c>
      <c r="H101" s="3">
        <v>9757.1</v>
      </c>
      <c r="J101" s="3">
        <v>0</v>
      </c>
      <c r="K101" s="3">
        <v>0</v>
      </c>
      <c r="L101" s="3">
        <v>0</v>
      </c>
      <c r="N101" s="3">
        <v>9757.1</v>
      </c>
      <c r="P101" s="29">
        <v>0</v>
      </c>
      <c r="Q101" s="29">
        <v>0</v>
      </c>
      <c r="R101" s="31"/>
      <c r="S101" s="2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8600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9">
        <v>8600</v>
      </c>
      <c r="CI101" s="3">
        <v>0</v>
      </c>
      <c r="CJ101" s="3">
        <v>0</v>
      </c>
      <c r="CK101" s="3">
        <v>1374.76</v>
      </c>
      <c r="CL101" s="3">
        <v>1374.76</v>
      </c>
      <c r="CN101" s="3">
        <v>0</v>
      </c>
      <c r="CO101" s="3">
        <v>0</v>
      </c>
      <c r="CP101" s="3">
        <v>0</v>
      </c>
      <c r="CR101" s="3">
        <v>1374.76</v>
      </c>
      <c r="CS101" s="3">
        <f t="shared" si="17"/>
        <v>7225.24</v>
      </c>
      <c r="CT101" s="35">
        <f t="shared" si="18"/>
        <v>0.15985581395348838</v>
      </c>
    </row>
    <row r="102" spans="1:98" outlineLevel="1" x14ac:dyDescent="0.2">
      <c r="A102" s="3" t="s">
        <v>109</v>
      </c>
      <c r="B102" s="10" t="s">
        <v>288</v>
      </c>
      <c r="C102" s="3" t="s">
        <v>289</v>
      </c>
      <c r="D102" s="3">
        <v>0</v>
      </c>
      <c r="E102" s="3">
        <v>21.42</v>
      </c>
      <c r="F102" s="3">
        <v>761.23</v>
      </c>
      <c r="G102" s="3">
        <v>0</v>
      </c>
      <c r="H102" s="3">
        <v>782.65</v>
      </c>
      <c r="J102" s="3">
        <v>0</v>
      </c>
      <c r="K102" s="3">
        <v>0</v>
      </c>
      <c r="L102" s="3">
        <v>0</v>
      </c>
      <c r="N102" s="3">
        <v>782.65</v>
      </c>
      <c r="P102" s="29">
        <v>0</v>
      </c>
      <c r="Q102" s="29">
        <v>0</v>
      </c>
      <c r="R102" s="31"/>
      <c r="S102" s="2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1171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9">
        <v>1171</v>
      </c>
      <c r="CI102" s="3">
        <v>0</v>
      </c>
      <c r="CJ102" s="3">
        <v>0</v>
      </c>
      <c r="CK102" s="3">
        <v>54.54</v>
      </c>
      <c r="CL102" s="3">
        <v>54.54</v>
      </c>
      <c r="CN102" s="3">
        <v>0</v>
      </c>
      <c r="CO102" s="3">
        <v>0</v>
      </c>
      <c r="CP102" s="3">
        <v>0</v>
      </c>
      <c r="CR102" s="3">
        <v>54.54</v>
      </c>
      <c r="CS102" s="3">
        <f t="shared" si="17"/>
        <v>1116.46</v>
      </c>
      <c r="CT102" s="35">
        <f t="shared" si="18"/>
        <v>4.6575576430401368E-2</v>
      </c>
    </row>
    <row r="103" spans="1:98" outlineLevel="1" x14ac:dyDescent="0.2">
      <c r="A103" s="3" t="s">
        <v>110</v>
      </c>
      <c r="B103" s="10" t="s">
        <v>290</v>
      </c>
      <c r="C103" s="3" t="s">
        <v>291</v>
      </c>
      <c r="D103" s="3">
        <v>0</v>
      </c>
      <c r="E103" s="3">
        <v>0</v>
      </c>
      <c r="F103" s="3">
        <v>15195.25</v>
      </c>
      <c r="G103" s="3">
        <v>0</v>
      </c>
      <c r="H103" s="3">
        <v>15195.25</v>
      </c>
      <c r="J103" s="3">
        <v>0</v>
      </c>
      <c r="K103" s="3">
        <v>0</v>
      </c>
      <c r="L103" s="3">
        <v>0</v>
      </c>
      <c r="N103" s="3">
        <v>15195.25</v>
      </c>
      <c r="P103" s="29">
        <v>0</v>
      </c>
      <c r="Q103" s="29">
        <v>0</v>
      </c>
      <c r="R103" s="31"/>
      <c r="S103" s="2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20808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9">
        <v>20808</v>
      </c>
      <c r="CI103" s="3">
        <v>0</v>
      </c>
      <c r="CJ103" s="3">
        <v>0</v>
      </c>
      <c r="CK103" s="3">
        <v>3720.98</v>
      </c>
      <c r="CL103" s="3">
        <v>3720.98</v>
      </c>
      <c r="CN103" s="3">
        <v>0</v>
      </c>
      <c r="CO103" s="3">
        <v>0</v>
      </c>
      <c r="CP103" s="3">
        <v>0</v>
      </c>
      <c r="CR103" s="3">
        <v>3720.98</v>
      </c>
      <c r="CS103" s="3">
        <f t="shared" si="17"/>
        <v>17087.02</v>
      </c>
      <c r="CT103" s="35">
        <f t="shared" si="18"/>
        <v>0.17882449058054595</v>
      </c>
    </row>
    <row r="104" spans="1:98" outlineLevel="1" x14ac:dyDescent="0.2">
      <c r="A104" s="3" t="s">
        <v>111</v>
      </c>
      <c r="B104" s="10" t="s">
        <v>292</v>
      </c>
      <c r="C104" s="3" t="s">
        <v>293</v>
      </c>
      <c r="D104" s="3">
        <v>189.34</v>
      </c>
      <c r="E104" s="3">
        <v>1160.9100000000001</v>
      </c>
      <c r="F104" s="3">
        <v>91181.86</v>
      </c>
      <c r="G104" s="3">
        <v>176.4</v>
      </c>
      <c r="H104" s="3">
        <v>92708.51</v>
      </c>
      <c r="J104" s="3">
        <v>0</v>
      </c>
      <c r="K104" s="3">
        <v>0</v>
      </c>
      <c r="L104" s="3">
        <v>0</v>
      </c>
      <c r="N104" s="3">
        <v>92708.51</v>
      </c>
      <c r="P104" s="29">
        <v>0</v>
      </c>
      <c r="Q104" s="29">
        <v>0</v>
      </c>
      <c r="R104" s="31"/>
      <c r="S104" s="2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97750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9">
        <v>97750</v>
      </c>
      <c r="CI104" s="3">
        <v>0</v>
      </c>
      <c r="CJ104" s="3">
        <v>335.37</v>
      </c>
      <c r="CK104" s="3">
        <v>17805.61</v>
      </c>
      <c r="CL104" s="3">
        <v>18140.98</v>
      </c>
      <c r="CN104" s="3">
        <v>0</v>
      </c>
      <c r="CO104" s="3">
        <v>0</v>
      </c>
      <c r="CP104" s="3">
        <v>0</v>
      </c>
      <c r="CR104" s="3">
        <v>18140.98</v>
      </c>
      <c r="CS104" s="3">
        <f t="shared" si="17"/>
        <v>79609.02</v>
      </c>
      <c r="CT104" s="35">
        <f t="shared" si="18"/>
        <v>0.18558547314578006</v>
      </c>
    </row>
    <row r="105" spans="1:98" outlineLevel="1" x14ac:dyDescent="0.2">
      <c r="A105" s="3" t="s">
        <v>112</v>
      </c>
      <c r="B105" s="10" t="s">
        <v>294</v>
      </c>
      <c r="C105" s="3" t="s">
        <v>295</v>
      </c>
      <c r="D105" s="3">
        <v>0</v>
      </c>
      <c r="E105" s="3">
        <v>235.1</v>
      </c>
      <c r="F105" s="3">
        <v>46637.68</v>
      </c>
      <c r="G105" s="3">
        <v>0</v>
      </c>
      <c r="H105" s="3">
        <v>46872.78</v>
      </c>
      <c r="J105" s="3">
        <v>0</v>
      </c>
      <c r="K105" s="3">
        <v>0</v>
      </c>
      <c r="L105" s="3">
        <v>0</v>
      </c>
      <c r="N105" s="3">
        <v>46872.78</v>
      </c>
      <c r="P105" s="29">
        <v>0</v>
      </c>
      <c r="Q105" s="29">
        <v>0</v>
      </c>
      <c r="R105" s="31"/>
      <c r="S105" s="2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49000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9">
        <v>49000</v>
      </c>
      <c r="CI105" s="3">
        <v>0</v>
      </c>
      <c r="CJ105" s="3">
        <v>1371.53</v>
      </c>
      <c r="CK105" s="3">
        <v>24688.260000000002</v>
      </c>
      <c r="CL105" s="3">
        <v>26059.79</v>
      </c>
      <c r="CN105" s="3">
        <v>0</v>
      </c>
      <c r="CO105" s="3">
        <v>0</v>
      </c>
      <c r="CP105" s="3">
        <v>0</v>
      </c>
      <c r="CR105" s="3">
        <v>26059.79</v>
      </c>
      <c r="CS105" s="3">
        <f t="shared" si="17"/>
        <v>22940.21</v>
      </c>
      <c r="CT105" s="35">
        <f t="shared" si="18"/>
        <v>0.53183244897959181</v>
      </c>
    </row>
    <row r="106" spans="1:98" outlineLevel="1" x14ac:dyDescent="0.2">
      <c r="A106" s="3" t="s">
        <v>113</v>
      </c>
      <c r="B106" s="10" t="s">
        <v>296</v>
      </c>
      <c r="C106" s="3" t="s">
        <v>297</v>
      </c>
      <c r="D106" s="3">
        <v>0</v>
      </c>
      <c r="E106" s="3">
        <v>20.11</v>
      </c>
      <c r="F106" s="3">
        <v>22649.420000000002</v>
      </c>
      <c r="G106" s="3">
        <v>123.60000000000001</v>
      </c>
      <c r="H106" s="3">
        <v>22793.13</v>
      </c>
      <c r="J106" s="3">
        <v>0</v>
      </c>
      <c r="K106" s="3">
        <v>0</v>
      </c>
      <c r="L106" s="3">
        <v>0</v>
      </c>
      <c r="N106" s="3">
        <v>22793.13</v>
      </c>
      <c r="P106" s="29">
        <v>0</v>
      </c>
      <c r="Q106" s="29">
        <v>0</v>
      </c>
      <c r="R106" s="31"/>
      <c r="S106" s="2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25500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9">
        <v>25500</v>
      </c>
      <c r="CI106" s="3">
        <v>0</v>
      </c>
      <c r="CJ106" s="3">
        <v>42.910000000000004</v>
      </c>
      <c r="CK106" s="3">
        <v>5440.62</v>
      </c>
      <c r="CL106" s="3">
        <v>5483.53</v>
      </c>
      <c r="CN106" s="3">
        <v>0</v>
      </c>
      <c r="CO106" s="3">
        <v>0</v>
      </c>
      <c r="CP106" s="3">
        <v>0</v>
      </c>
      <c r="CR106" s="3">
        <v>5483.53</v>
      </c>
      <c r="CS106" s="3">
        <f t="shared" si="17"/>
        <v>20016.47</v>
      </c>
      <c r="CT106" s="35">
        <f t="shared" si="18"/>
        <v>0.21504039215686274</v>
      </c>
    </row>
    <row r="107" spans="1:98" outlineLevel="1" x14ac:dyDescent="0.2">
      <c r="A107" s="3" t="s">
        <v>114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19977.28</v>
      </c>
      <c r="G107" s="3">
        <v>0</v>
      </c>
      <c r="H107" s="3">
        <v>19977.28</v>
      </c>
      <c r="J107" s="3">
        <v>0</v>
      </c>
      <c r="K107" s="3">
        <v>0</v>
      </c>
      <c r="L107" s="3">
        <v>0</v>
      </c>
      <c r="N107" s="3">
        <v>19977.28</v>
      </c>
      <c r="P107" s="29">
        <v>0</v>
      </c>
      <c r="Q107" s="29">
        <v>0</v>
      </c>
      <c r="R107" s="31"/>
      <c r="S107" s="2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23650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9">
        <v>23650</v>
      </c>
      <c r="CI107" s="3">
        <v>0</v>
      </c>
      <c r="CJ107" s="3">
        <v>0</v>
      </c>
      <c r="CK107" s="3">
        <v>3713.4900000000002</v>
      </c>
      <c r="CL107" s="3">
        <v>3713.4900000000002</v>
      </c>
      <c r="CN107" s="3">
        <v>0</v>
      </c>
      <c r="CO107" s="3">
        <v>0</v>
      </c>
      <c r="CP107" s="3">
        <v>0</v>
      </c>
      <c r="CR107" s="3">
        <v>3713.4900000000002</v>
      </c>
      <c r="CS107" s="3">
        <f t="shared" si="17"/>
        <v>19936.509999999998</v>
      </c>
      <c r="CT107" s="35">
        <f t="shared" si="18"/>
        <v>0.1570186046511628</v>
      </c>
    </row>
    <row r="108" spans="1:98" outlineLevel="1" x14ac:dyDescent="0.2">
      <c r="A108" s="3" t="s">
        <v>115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628.16</v>
      </c>
      <c r="G108" s="3">
        <v>0</v>
      </c>
      <c r="H108" s="3">
        <v>628.16</v>
      </c>
      <c r="J108" s="3">
        <v>0</v>
      </c>
      <c r="K108" s="3">
        <v>0</v>
      </c>
      <c r="L108" s="3">
        <v>0</v>
      </c>
      <c r="N108" s="3">
        <v>628.16</v>
      </c>
      <c r="P108" s="29">
        <v>0</v>
      </c>
      <c r="Q108" s="29">
        <v>0</v>
      </c>
      <c r="R108" s="31"/>
      <c r="S108" s="2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3435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9">
        <v>3435</v>
      </c>
      <c r="CI108" s="3">
        <v>0</v>
      </c>
      <c r="CJ108" s="3">
        <v>0</v>
      </c>
      <c r="CK108" s="3">
        <v>0</v>
      </c>
      <c r="CL108" s="3">
        <v>0</v>
      </c>
      <c r="CN108" s="3">
        <v>0</v>
      </c>
      <c r="CO108" s="3">
        <v>0</v>
      </c>
      <c r="CP108" s="3">
        <v>0</v>
      </c>
      <c r="CR108" s="3">
        <v>0</v>
      </c>
      <c r="CS108" s="3">
        <f t="shared" si="17"/>
        <v>3435</v>
      </c>
      <c r="CT108" s="35">
        <f t="shared" si="18"/>
        <v>0</v>
      </c>
    </row>
    <row r="109" spans="1:98" outlineLevel="1" x14ac:dyDescent="0.2">
      <c r="A109" s="3" t="s">
        <v>116</v>
      </c>
      <c r="B109" s="10" t="s">
        <v>302</v>
      </c>
      <c r="C109" s="3" t="s">
        <v>303</v>
      </c>
      <c r="D109" s="3">
        <v>0</v>
      </c>
      <c r="E109" s="3">
        <v>0</v>
      </c>
      <c r="F109" s="3">
        <v>86.94</v>
      </c>
      <c r="G109" s="3">
        <v>0</v>
      </c>
      <c r="H109" s="3">
        <v>86.94</v>
      </c>
      <c r="J109" s="3">
        <v>0</v>
      </c>
      <c r="K109" s="3">
        <v>0</v>
      </c>
      <c r="L109" s="3">
        <v>0</v>
      </c>
      <c r="N109" s="3">
        <v>86.94</v>
      </c>
      <c r="P109" s="29">
        <v>0</v>
      </c>
      <c r="Q109" s="29">
        <v>0</v>
      </c>
      <c r="R109" s="31"/>
      <c r="S109" s="2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500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9">
        <v>500</v>
      </c>
      <c r="CI109" s="3">
        <v>0</v>
      </c>
      <c r="CJ109" s="3">
        <v>0</v>
      </c>
      <c r="CK109" s="3">
        <v>0</v>
      </c>
      <c r="CL109" s="3">
        <v>0</v>
      </c>
      <c r="CN109" s="3">
        <v>0</v>
      </c>
      <c r="CO109" s="3">
        <v>0</v>
      </c>
      <c r="CP109" s="3">
        <v>0</v>
      </c>
      <c r="CR109" s="3">
        <v>0</v>
      </c>
      <c r="CS109" s="3">
        <f t="shared" si="17"/>
        <v>500</v>
      </c>
      <c r="CT109" s="35">
        <f t="shared" si="18"/>
        <v>0</v>
      </c>
    </row>
    <row r="110" spans="1:98" outlineLevel="1" x14ac:dyDescent="0.2">
      <c r="A110" s="3" t="s">
        <v>117</v>
      </c>
      <c r="B110" s="10" t="s">
        <v>304</v>
      </c>
      <c r="C110" s="3" t="s">
        <v>305</v>
      </c>
      <c r="D110" s="3">
        <v>210.38</v>
      </c>
      <c r="E110" s="3">
        <v>789.97</v>
      </c>
      <c r="F110" s="3">
        <v>13558.67</v>
      </c>
      <c r="G110" s="3">
        <v>0</v>
      </c>
      <c r="H110" s="3">
        <v>14559.02</v>
      </c>
      <c r="J110" s="3">
        <v>0</v>
      </c>
      <c r="K110" s="3">
        <v>0</v>
      </c>
      <c r="L110" s="3">
        <v>0</v>
      </c>
      <c r="N110" s="3">
        <v>14559.02</v>
      </c>
      <c r="P110" s="29">
        <v>0</v>
      </c>
      <c r="Q110" s="29">
        <v>0</v>
      </c>
      <c r="R110" s="31"/>
      <c r="S110" s="2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20130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9">
        <v>20130</v>
      </c>
      <c r="CI110" s="3">
        <v>120.75</v>
      </c>
      <c r="CJ110" s="3">
        <v>1643.1000000000001</v>
      </c>
      <c r="CK110" s="3">
        <v>6852.5</v>
      </c>
      <c r="CL110" s="3">
        <v>8616.35</v>
      </c>
      <c r="CN110" s="3">
        <v>0</v>
      </c>
      <c r="CO110" s="3">
        <v>0</v>
      </c>
      <c r="CP110" s="3">
        <v>0</v>
      </c>
      <c r="CR110" s="3">
        <v>8616.35</v>
      </c>
      <c r="CS110" s="3">
        <f t="shared" si="17"/>
        <v>11513.65</v>
      </c>
      <c r="CT110" s="35">
        <f t="shared" si="18"/>
        <v>0.42803527074018877</v>
      </c>
    </row>
    <row r="111" spans="1:98" outlineLevel="1" x14ac:dyDescent="0.2">
      <c r="A111" s="3" t="s">
        <v>118</v>
      </c>
      <c r="B111" s="10" t="s">
        <v>306</v>
      </c>
      <c r="C111" s="3" t="s">
        <v>307</v>
      </c>
      <c r="D111" s="3">
        <v>0</v>
      </c>
      <c r="E111" s="3">
        <v>0</v>
      </c>
      <c r="F111" s="3">
        <v>3034.69</v>
      </c>
      <c r="G111" s="3">
        <v>0</v>
      </c>
      <c r="H111" s="3">
        <v>3034.69</v>
      </c>
      <c r="J111" s="3">
        <v>0</v>
      </c>
      <c r="K111" s="3">
        <v>0</v>
      </c>
      <c r="L111" s="3">
        <v>0</v>
      </c>
      <c r="N111" s="3">
        <v>3034.69</v>
      </c>
      <c r="P111" s="29">
        <v>0</v>
      </c>
      <c r="Q111" s="29">
        <v>0</v>
      </c>
      <c r="R111" s="31"/>
      <c r="S111" s="2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3000</v>
      </c>
      <c r="CC111" s="3">
        <v>0</v>
      </c>
      <c r="CD111" s="3">
        <v>0</v>
      </c>
      <c r="CE111" s="3">
        <v>0</v>
      </c>
      <c r="CF111" s="3">
        <v>0</v>
      </c>
      <c r="CG111" s="29">
        <v>3000</v>
      </c>
      <c r="CI111" s="3">
        <v>0</v>
      </c>
      <c r="CJ111" s="3">
        <v>0</v>
      </c>
      <c r="CK111" s="3">
        <v>1149.17</v>
      </c>
      <c r="CL111" s="3">
        <v>1149.17</v>
      </c>
      <c r="CN111" s="3">
        <v>0</v>
      </c>
      <c r="CO111" s="3">
        <v>0</v>
      </c>
      <c r="CP111" s="3">
        <v>0</v>
      </c>
      <c r="CR111" s="3">
        <v>1149.17</v>
      </c>
      <c r="CS111" s="3">
        <f t="shared" si="17"/>
        <v>1850.83</v>
      </c>
      <c r="CT111" s="35">
        <f t="shared" si="18"/>
        <v>0.38305666666666671</v>
      </c>
    </row>
    <row r="112" spans="1:98" outlineLevel="1" x14ac:dyDescent="0.2">
      <c r="A112" s="3" t="s">
        <v>119</v>
      </c>
      <c r="B112" s="10" t="s">
        <v>308</v>
      </c>
      <c r="C112" s="3" t="s">
        <v>309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29">
        <v>0</v>
      </c>
      <c r="Q112" s="29">
        <v>0</v>
      </c>
      <c r="R112" s="31"/>
      <c r="S112" s="2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500</v>
      </c>
      <c r="CD112" s="3">
        <v>0</v>
      </c>
      <c r="CE112" s="3">
        <v>0</v>
      </c>
      <c r="CF112" s="3">
        <v>0</v>
      </c>
      <c r="CG112" s="29">
        <v>500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7"/>
        <v>500</v>
      </c>
      <c r="CT112" s="35">
        <f t="shared" si="18"/>
        <v>0</v>
      </c>
    </row>
    <row r="113" spans="1:99" outlineLevel="1" x14ac:dyDescent="0.2">
      <c r="A113" s="3" t="s">
        <v>120</v>
      </c>
      <c r="B113" s="10" t="s">
        <v>310</v>
      </c>
      <c r="C113" s="3" t="s">
        <v>311</v>
      </c>
      <c r="D113" s="3">
        <v>0</v>
      </c>
      <c r="E113" s="3">
        <v>7.28</v>
      </c>
      <c r="F113" s="3">
        <v>305.47000000000003</v>
      </c>
      <c r="G113" s="3">
        <v>0</v>
      </c>
      <c r="H113" s="3">
        <v>312.75</v>
      </c>
      <c r="J113" s="3">
        <v>0</v>
      </c>
      <c r="K113" s="3">
        <v>0</v>
      </c>
      <c r="L113" s="3">
        <v>0</v>
      </c>
      <c r="N113" s="3">
        <v>312.75</v>
      </c>
      <c r="P113" s="29">
        <v>0</v>
      </c>
      <c r="Q113" s="29">
        <v>0</v>
      </c>
      <c r="R113" s="31"/>
      <c r="S113" s="2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510</v>
      </c>
      <c r="CE113" s="3">
        <v>0</v>
      </c>
      <c r="CF113" s="3">
        <v>0</v>
      </c>
      <c r="CG113" s="29">
        <v>510</v>
      </c>
      <c r="CI113" s="3">
        <v>0</v>
      </c>
      <c r="CJ113" s="3">
        <v>0</v>
      </c>
      <c r="CK113" s="3">
        <v>101.36</v>
      </c>
      <c r="CL113" s="3">
        <v>101.36</v>
      </c>
      <c r="CN113" s="3">
        <v>0</v>
      </c>
      <c r="CO113" s="3">
        <v>0</v>
      </c>
      <c r="CP113" s="3">
        <v>0</v>
      </c>
      <c r="CR113" s="3">
        <v>101.36</v>
      </c>
      <c r="CS113" s="3">
        <f t="shared" si="17"/>
        <v>408.64</v>
      </c>
      <c r="CT113" s="35">
        <f t="shared" si="18"/>
        <v>0.1987450980392157</v>
      </c>
    </row>
    <row r="114" spans="1:99" s="4" customFormat="1" x14ac:dyDescent="0.2">
      <c r="A114" s="5" t="s">
        <v>24</v>
      </c>
      <c r="B114" s="11"/>
      <c r="C114" s="2" t="s">
        <v>14</v>
      </c>
      <c r="D114" s="5">
        <v>23380.79</v>
      </c>
      <c r="E114" s="5">
        <v>2284.2900000000004</v>
      </c>
      <c r="F114" s="5">
        <v>232829.25000000003</v>
      </c>
      <c r="G114" s="5">
        <v>300</v>
      </c>
      <c r="H114" s="5">
        <v>258794.33000000005</v>
      </c>
      <c r="I114" s="7"/>
      <c r="J114" s="5">
        <v>0</v>
      </c>
      <c r="K114" s="5">
        <v>0</v>
      </c>
      <c r="L114" s="5">
        <v>0</v>
      </c>
      <c r="M114" s="7"/>
      <c r="N114" s="5">
        <v>258794.33</v>
      </c>
      <c r="O114" s="5"/>
      <c r="P114" s="5">
        <v>0</v>
      </c>
      <c r="Q114" s="5">
        <v>0</v>
      </c>
      <c r="R114" s="5"/>
      <c r="S114" s="7"/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1561</v>
      </c>
      <c r="BO114" s="5">
        <v>15995</v>
      </c>
      <c r="BP114" s="5">
        <v>18800</v>
      </c>
      <c r="BQ114" s="5">
        <v>3183</v>
      </c>
      <c r="BR114" s="5">
        <v>8600</v>
      </c>
      <c r="BS114" s="5">
        <v>1171</v>
      </c>
      <c r="BT114" s="5">
        <v>20808</v>
      </c>
      <c r="BU114" s="5">
        <v>97750</v>
      </c>
      <c r="BV114" s="5">
        <v>49000</v>
      </c>
      <c r="BW114" s="5">
        <v>25500</v>
      </c>
      <c r="BX114" s="5">
        <v>23650</v>
      </c>
      <c r="BY114" s="5">
        <v>3435</v>
      </c>
      <c r="BZ114" s="5">
        <v>500</v>
      </c>
      <c r="CA114" s="5">
        <v>20130</v>
      </c>
      <c r="CB114" s="5">
        <v>3000</v>
      </c>
      <c r="CC114" s="5">
        <v>500</v>
      </c>
      <c r="CD114" s="5">
        <v>510</v>
      </c>
      <c r="CE114" s="5">
        <v>0</v>
      </c>
      <c r="CF114" s="5">
        <v>0</v>
      </c>
      <c r="CG114" s="5">
        <v>294093</v>
      </c>
      <c r="CH114" s="7"/>
      <c r="CI114" s="5">
        <v>8673.9500000000007</v>
      </c>
      <c r="CJ114" s="5">
        <v>3392.9100000000003</v>
      </c>
      <c r="CK114" s="5">
        <v>71093.62</v>
      </c>
      <c r="CL114" s="5">
        <v>83160.479999999996</v>
      </c>
      <c r="CM114" s="2"/>
      <c r="CN114" s="5">
        <v>0</v>
      </c>
      <c r="CO114" s="5">
        <v>0</v>
      </c>
      <c r="CP114" s="5">
        <v>0</v>
      </c>
      <c r="CR114" s="5">
        <v>83160.48000000001</v>
      </c>
      <c r="CS114" s="5">
        <f>CG114-CR114</f>
        <v>210932.52</v>
      </c>
      <c r="CT114" s="41">
        <f>IF(CG114=0,"n/a",CR114/(CG114))</f>
        <v>0.28276932806969229</v>
      </c>
      <c r="CU114" s="38"/>
    </row>
    <row r="115" spans="1:99" s="4" customFormat="1" x14ac:dyDescent="0.2">
      <c r="B115" s="11"/>
      <c r="H115" s="7"/>
      <c r="I115" s="7"/>
      <c r="L115" s="7"/>
      <c r="M115" s="7"/>
      <c r="N115" s="7"/>
      <c r="O115" s="7"/>
      <c r="P115" s="7"/>
      <c r="Q115" s="7"/>
      <c r="R115" s="7"/>
      <c r="S115" s="7"/>
      <c r="CG115" s="7"/>
      <c r="CH115" s="7"/>
      <c r="CL115" s="7"/>
      <c r="CP115" s="7"/>
      <c r="CT115" s="39"/>
      <c r="CU115" s="39"/>
    </row>
    <row r="116" spans="1:99" outlineLevel="1" x14ac:dyDescent="0.2">
      <c r="A116" s="3" t="s">
        <v>312</v>
      </c>
      <c r="B116" s="10" t="s">
        <v>313</v>
      </c>
      <c r="C116" s="3" t="s">
        <v>314</v>
      </c>
      <c r="D116" s="3">
        <v>0</v>
      </c>
      <c r="E116" s="3">
        <v>0</v>
      </c>
      <c r="F116" s="3">
        <v>12500</v>
      </c>
      <c r="G116" s="3">
        <v>0</v>
      </c>
      <c r="H116" s="3">
        <v>12500</v>
      </c>
      <c r="J116" s="3">
        <v>0</v>
      </c>
      <c r="K116" s="3">
        <v>0</v>
      </c>
      <c r="L116" s="3">
        <v>0</v>
      </c>
      <c r="N116" s="3">
        <v>12500</v>
      </c>
      <c r="P116" s="29">
        <v>0</v>
      </c>
      <c r="Q116" s="29">
        <v>0</v>
      </c>
      <c r="R116" s="31"/>
      <c r="S116" s="29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29">
        <v>0</v>
      </c>
      <c r="CI116" s="3">
        <v>0</v>
      </c>
      <c r="CJ116" s="3">
        <v>0</v>
      </c>
      <c r="CK116" s="3">
        <v>0</v>
      </c>
      <c r="CL116" s="3">
        <v>0</v>
      </c>
      <c r="CN116" s="3">
        <v>0</v>
      </c>
      <c r="CO116" s="3">
        <v>0</v>
      </c>
      <c r="CP116" s="3">
        <v>0</v>
      </c>
      <c r="CR116" s="3">
        <v>0</v>
      </c>
      <c r="CS116" s="3">
        <f t="shared" ref="CS116:CS117" si="19">CG116-CR116</f>
        <v>0</v>
      </c>
      <c r="CT116" s="35" t="str">
        <f t="shared" ref="CT116:CT117" si="20">IF(CG116=0,"n/a",CR116/(CG116))</f>
        <v>n/a</v>
      </c>
    </row>
    <row r="117" spans="1:99" outlineLevel="1" x14ac:dyDescent="0.2">
      <c r="A117" s="3" t="s">
        <v>121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40355.5</v>
      </c>
      <c r="G117" s="3">
        <v>0</v>
      </c>
      <c r="H117" s="3">
        <v>40355.5</v>
      </c>
      <c r="J117" s="3">
        <v>0</v>
      </c>
      <c r="K117" s="3">
        <v>0</v>
      </c>
      <c r="L117" s="3">
        <v>0</v>
      </c>
      <c r="N117" s="3">
        <v>40355.5</v>
      </c>
      <c r="P117" s="29">
        <v>0</v>
      </c>
      <c r="Q117" s="29">
        <v>0</v>
      </c>
      <c r="R117" s="31"/>
      <c r="S117" s="29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375000</v>
      </c>
      <c r="CF117" s="3">
        <v>0</v>
      </c>
      <c r="CG117" s="29">
        <v>375000</v>
      </c>
      <c r="CI117" s="3">
        <v>0</v>
      </c>
      <c r="CJ117" s="3">
        <v>0</v>
      </c>
      <c r="CK117" s="3">
        <v>44121.4</v>
      </c>
      <c r="CL117" s="3">
        <v>44121.4</v>
      </c>
      <c r="CN117" s="3">
        <v>0</v>
      </c>
      <c r="CO117" s="3">
        <v>0</v>
      </c>
      <c r="CP117" s="3">
        <v>0</v>
      </c>
      <c r="CR117" s="3">
        <v>44121.4</v>
      </c>
      <c r="CS117" s="3">
        <f t="shared" si="19"/>
        <v>330878.59999999998</v>
      </c>
      <c r="CT117" s="35">
        <f t="shared" si="20"/>
        <v>0.11765706666666667</v>
      </c>
    </row>
    <row r="118" spans="1:99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52855.5</v>
      </c>
      <c r="G118" s="5">
        <v>0</v>
      </c>
      <c r="H118" s="5">
        <v>52855.5</v>
      </c>
      <c r="I118" s="7"/>
      <c r="J118" s="5">
        <v>0</v>
      </c>
      <c r="K118" s="5">
        <v>0</v>
      </c>
      <c r="L118" s="5">
        <v>0</v>
      </c>
      <c r="M118" s="7"/>
      <c r="N118" s="5">
        <v>52855.5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375000</v>
      </c>
      <c r="CF118" s="5">
        <v>0</v>
      </c>
      <c r="CG118" s="5">
        <v>375000</v>
      </c>
      <c r="CH118" s="7"/>
      <c r="CI118" s="5">
        <v>0</v>
      </c>
      <c r="CJ118" s="5">
        <v>0</v>
      </c>
      <c r="CK118" s="5">
        <v>44121.4</v>
      </c>
      <c r="CL118" s="5">
        <v>44121.4</v>
      </c>
      <c r="CM118" s="2"/>
      <c r="CN118" s="5">
        <v>0</v>
      </c>
      <c r="CO118" s="5">
        <v>0</v>
      </c>
      <c r="CP118" s="5">
        <v>0</v>
      </c>
      <c r="CR118" s="5">
        <v>44121.4</v>
      </c>
      <c r="CS118" s="5">
        <f>CG118-CR118</f>
        <v>330878.59999999998</v>
      </c>
      <c r="CT118" s="41">
        <f>IF(CG118=0,"n/a",CR118/(CG118))</f>
        <v>0.11765706666666667</v>
      </c>
      <c r="CU118" s="38"/>
    </row>
    <row r="119" spans="1:99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G119" s="7"/>
      <c r="CH119" s="7"/>
      <c r="CL119" s="9"/>
      <c r="CP119" s="9"/>
    </row>
    <row r="120" spans="1:99" x14ac:dyDescent="0.2">
      <c r="A120" s="5" t="s">
        <v>2</v>
      </c>
      <c r="C120" s="1" t="s">
        <v>16</v>
      </c>
      <c r="D120" s="5">
        <f t="shared" ref="D120:G120" si="21">D65+D95+D114+D118</f>
        <v>107988.67000000001</v>
      </c>
      <c r="E120" s="5">
        <f t="shared" si="21"/>
        <v>99559.079999999987</v>
      </c>
      <c r="F120" s="5">
        <f t="shared" si="21"/>
        <v>5970293.4699999997</v>
      </c>
      <c r="G120" s="5">
        <f t="shared" si="21"/>
        <v>300</v>
      </c>
      <c r="H120" s="5">
        <f>H65+H95+H114+H118</f>
        <v>6178141.2200000007</v>
      </c>
      <c r="I120" s="7"/>
      <c r="J120" s="5">
        <f t="shared" ref="J120:K120" si="22">J65+J95+J114+J118</f>
        <v>0</v>
      </c>
      <c r="K120" s="5">
        <f t="shared" si="22"/>
        <v>464740</v>
      </c>
      <c r="L120" s="5">
        <f>L65+L95+L114+L118</f>
        <v>464740</v>
      </c>
      <c r="M120" s="7"/>
      <c r="N120" s="5">
        <f>N65+N95+N114+N118</f>
        <v>6642881.2200000007</v>
      </c>
      <c r="O120" s="5"/>
      <c r="P120" s="5"/>
      <c r="Q120" s="5"/>
      <c r="R120" s="5"/>
      <c r="S120" s="7"/>
      <c r="T120" s="5">
        <f t="shared" ref="T120:CE120" si="23">T65+T95+T114+T118</f>
        <v>112200</v>
      </c>
      <c r="U120" s="5">
        <f t="shared" si="23"/>
        <v>159000</v>
      </c>
      <c r="V120" s="5">
        <f t="shared" si="23"/>
        <v>2070346</v>
      </c>
      <c r="W120" s="5">
        <f t="shared" si="23"/>
        <v>35000</v>
      </c>
      <c r="X120" s="5">
        <f t="shared" si="23"/>
        <v>24000</v>
      </c>
      <c r="Y120" s="5">
        <f t="shared" si="23"/>
        <v>50000</v>
      </c>
      <c r="Z120" s="5">
        <f t="shared" si="23"/>
        <v>47147</v>
      </c>
      <c r="AA120" s="5">
        <f t="shared" si="23"/>
        <v>76460</v>
      </c>
      <c r="AB120" s="5">
        <f t="shared" si="23"/>
        <v>34793</v>
      </c>
      <c r="AC120" s="5">
        <f t="shared" si="23"/>
        <v>28434</v>
      </c>
      <c r="AD120" s="5">
        <f t="shared" si="23"/>
        <v>31032</v>
      </c>
      <c r="AE120" s="5">
        <f t="shared" si="23"/>
        <v>52846</v>
      </c>
      <c r="AF120" s="5">
        <f t="shared" si="23"/>
        <v>52886</v>
      </c>
      <c r="AG120" s="5">
        <f t="shared" si="23"/>
        <v>143409</v>
      </c>
      <c r="AH120" s="5">
        <f t="shared" si="23"/>
        <v>549470</v>
      </c>
      <c r="AI120" s="5">
        <f t="shared" si="23"/>
        <v>20986</v>
      </c>
      <c r="AJ120" s="5">
        <f t="shared" si="23"/>
        <v>137674</v>
      </c>
      <c r="AK120" s="5">
        <f t="shared" si="23"/>
        <v>22000</v>
      </c>
      <c r="AL120" s="5">
        <f t="shared" si="23"/>
        <v>108670</v>
      </c>
      <c r="AM120" s="5">
        <f t="shared" si="23"/>
        <v>74810</v>
      </c>
      <c r="AN120" s="5">
        <f t="shared" si="23"/>
        <v>7750</v>
      </c>
      <c r="AO120" s="5">
        <f t="shared" si="23"/>
        <v>1071433</v>
      </c>
      <c r="AP120" s="5">
        <f t="shared" si="23"/>
        <v>1100</v>
      </c>
      <c r="AQ120" s="5">
        <f t="shared" si="23"/>
        <v>17470</v>
      </c>
      <c r="AR120" s="5">
        <f t="shared" si="23"/>
        <v>825</v>
      </c>
      <c r="AS120" s="5">
        <f t="shared" si="23"/>
        <v>7805</v>
      </c>
      <c r="AT120" s="5">
        <f t="shared" si="23"/>
        <v>10384</v>
      </c>
      <c r="AU120" s="5">
        <f t="shared" si="23"/>
        <v>48882</v>
      </c>
      <c r="AV120" s="5">
        <f t="shared" si="23"/>
        <v>5000</v>
      </c>
      <c r="AW120" s="5">
        <f t="shared" si="23"/>
        <v>1000</v>
      </c>
      <c r="AX120" s="5">
        <f t="shared" si="23"/>
        <v>139128</v>
      </c>
      <c r="AY120" s="5">
        <f t="shared" si="23"/>
        <v>1250</v>
      </c>
      <c r="AZ120" s="5">
        <f t="shared" si="23"/>
        <v>11600</v>
      </c>
      <c r="BA120" s="5">
        <f t="shared" si="23"/>
        <v>37275</v>
      </c>
      <c r="BB120" s="5">
        <f t="shared" si="23"/>
        <v>79200</v>
      </c>
      <c r="BC120" s="5">
        <f t="shared" si="23"/>
        <v>500</v>
      </c>
      <c r="BD120" s="5">
        <f t="shared" si="23"/>
        <v>21125</v>
      </c>
      <c r="BE120" s="5">
        <f t="shared" si="23"/>
        <v>51400</v>
      </c>
      <c r="BF120" s="5">
        <f t="shared" si="23"/>
        <v>13770</v>
      </c>
      <c r="BG120" s="5">
        <f t="shared" si="23"/>
        <v>17775</v>
      </c>
      <c r="BH120" s="5">
        <f t="shared" si="23"/>
        <v>530</v>
      </c>
      <c r="BI120" s="5">
        <f t="shared" si="23"/>
        <v>16650</v>
      </c>
      <c r="BJ120" s="5">
        <f t="shared" si="23"/>
        <v>80500</v>
      </c>
      <c r="BK120" s="5">
        <f t="shared" si="23"/>
        <v>10400</v>
      </c>
      <c r="BL120" s="5">
        <f t="shared" si="23"/>
        <v>380636</v>
      </c>
      <c r="BM120" s="5">
        <f t="shared" si="23"/>
        <v>393613</v>
      </c>
      <c r="BN120" s="5">
        <f t="shared" si="23"/>
        <v>1561</v>
      </c>
      <c r="BO120" s="5">
        <f t="shared" si="23"/>
        <v>15995</v>
      </c>
      <c r="BP120" s="5">
        <f t="shared" si="23"/>
        <v>18800</v>
      </c>
      <c r="BQ120" s="5">
        <f t="shared" si="23"/>
        <v>3183</v>
      </c>
      <c r="BR120" s="5">
        <f t="shared" si="23"/>
        <v>8600</v>
      </c>
      <c r="BS120" s="5">
        <f t="shared" si="23"/>
        <v>1171</v>
      </c>
      <c r="BT120" s="5">
        <f t="shared" si="23"/>
        <v>20808</v>
      </c>
      <c r="BU120" s="5">
        <f t="shared" si="23"/>
        <v>97750</v>
      </c>
      <c r="BV120" s="5">
        <f t="shared" si="23"/>
        <v>49000</v>
      </c>
      <c r="BW120" s="5">
        <f t="shared" si="23"/>
        <v>25500</v>
      </c>
      <c r="BX120" s="5">
        <f t="shared" si="23"/>
        <v>23650</v>
      </c>
      <c r="BY120" s="5">
        <f t="shared" si="23"/>
        <v>3435</v>
      </c>
      <c r="BZ120" s="5">
        <f t="shared" si="23"/>
        <v>500</v>
      </c>
      <c r="CA120" s="5">
        <f t="shared" si="23"/>
        <v>20130</v>
      </c>
      <c r="CB120" s="5">
        <f t="shared" si="23"/>
        <v>3000</v>
      </c>
      <c r="CC120" s="5">
        <f t="shared" si="23"/>
        <v>500</v>
      </c>
      <c r="CD120" s="5">
        <f t="shared" si="23"/>
        <v>510</v>
      </c>
      <c r="CE120" s="5">
        <f t="shared" si="23"/>
        <v>375000</v>
      </c>
      <c r="CF120" s="5">
        <f t="shared" ref="CF120" si="24">CF65+CF95+CF114+CF118</f>
        <v>700697</v>
      </c>
      <c r="CG120" s="5">
        <f>CG65+CG95+CG114+CG118</f>
        <v>7618391.8300000001</v>
      </c>
      <c r="CH120" s="7"/>
      <c r="CI120" s="5">
        <f t="shared" ref="CI120:CK120" si="25">CI65+CI95+CI114+CI118</f>
        <v>41890.350000000006</v>
      </c>
      <c r="CJ120" s="5">
        <f t="shared" si="25"/>
        <v>41043.08</v>
      </c>
      <c r="CK120" s="5">
        <f t="shared" si="25"/>
        <v>2025339.5699999998</v>
      </c>
      <c r="CL120" s="5">
        <f>CL65+CL95+CL114+CL118</f>
        <v>2108273</v>
      </c>
      <c r="CM120" s="1"/>
      <c r="CN120" s="5">
        <f t="shared" ref="CN120:CO120" si="26">CN65+CN95+CN114+CN118</f>
        <v>0</v>
      </c>
      <c r="CO120" s="5">
        <f t="shared" si="26"/>
        <v>153957.5</v>
      </c>
      <c r="CP120" s="5">
        <f>CP65+CP95+CP114+CP118</f>
        <v>153957.5</v>
      </c>
      <c r="CR120" s="5">
        <f>CR65+CR95+CR114+CR118</f>
        <v>2262230.5</v>
      </c>
      <c r="CS120" s="5"/>
      <c r="CT120" s="41"/>
      <c r="CU120" s="38"/>
    </row>
    <row r="121" spans="1:99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G121" s="7"/>
      <c r="CH121" s="7"/>
      <c r="CL121" s="6"/>
      <c r="CP121" s="6"/>
    </row>
    <row r="122" spans="1:99" ht="13.5" thickBot="1" x14ac:dyDescent="0.25">
      <c r="A122" s="8" t="s">
        <v>2</v>
      </c>
      <c r="C122" s="1" t="s">
        <v>46</v>
      </c>
      <c r="D122" s="8">
        <f t="shared" ref="D122:G122" si="27">D36-D120</f>
        <v>-4051.2700000000186</v>
      </c>
      <c r="E122" s="8">
        <f t="shared" si="27"/>
        <v>21990.670000000027</v>
      </c>
      <c r="F122" s="8">
        <f t="shared" si="27"/>
        <v>216940.23000000045</v>
      </c>
      <c r="G122" s="8">
        <f t="shared" si="27"/>
        <v>0</v>
      </c>
      <c r="H122" s="5">
        <f>H36-H120</f>
        <v>2880283.2899999991</v>
      </c>
      <c r="I122" s="7"/>
      <c r="J122" s="8">
        <f t="shared" ref="J122:K122" si="28">J36-J120</f>
        <v>0</v>
      </c>
      <c r="K122" s="8">
        <f t="shared" si="28"/>
        <v>6747.3500000000349</v>
      </c>
      <c r="L122" s="5">
        <f>L36-L120</f>
        <v>6747.3500000000349</v>
      </c>
      <c r="M122" s="7"/>
      <c r="N122" s="5">
        <f>N36-N120</f>
        <v>2887030.6399999987</v>
      </c>
      <c r="O122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5"/>
      <c r="CH122" s="7"/>
      <c r="CI122" s="8">
        <f t="shared" ref="CI122:CK122" si="29">CI36-CI120</f>
        <v>3781.3399999999965</v>
      </c>
      <c r="CJ122" s="8">
        <f t="shared" si="29"/>
        <v>28090.720000000001</v>
      </c>
      <c r="CK122" s="8">
        <f t="shared" si="29"/>
        <v>1325926.54</v>
      </c>
      <c r="CL122" s="5">
        <f>CL36-CL120</f>
        <v>3456264.79</v>
      </c>
      <c r="CM122" s="1"/>
      <c r="CN122" s="8">
        <f t="shared" ref="CN122:CO122" si="30">CN36-CN120</f>
        <v>-33702.259999999995</v>
      </c>
      <c r="CO122" s="8">
        <f t="shared" si="30"/>
        <v>79259.28</v>
      </c>
      <c r="CP122" s="5">
        <f>CP36-CP120</f>
        <v>834121.47000000009</v>
      </c>
      <c r="CR122" s="5">
        <f>CR36-CR120</f>
        <v>4290386.26</v>
      </c>
      <c r="CS122" s="5"/>
      <c r="CT122" s="41"/>
      <c r="CU122" s="38"/>
    </row>
    <row r="123" spans="1:99" ht="13.5" thickTop="1" x14ac:dyDescent="0.2"/>
    <row r="124" spans="1:99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I124" s="3">
        <v>0</v>
      </c>
      <c r="CJ124" s="3">
        <v>0</v>
      </c>
      <c r="CK124" s="3">
        <v>0</v>
      </c>
      <c r="CL124" s="3">
        <v>0</v>
      </c>
      <c r="CM124" s="1"/>
      <c r="CN124" s="3">
        <v>0</v>
      </c>
      <c r="CO124" s="3">
        <v>0</v>
      </c>
      <c r="CP124" s="3">
        <v>0</v>
      </c>
      <c r="CR124" s="3">
        <v>0</v>
      </c>
    </row>
    <row r="126" spans="1:99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I126" s="3">
        <v>0</v>
      </c>
      <c r="CJ126" s="3">
        <v>0</v>
      </c>
      <c r="CK126" s="3">
        <v>0</v>
      </c>
      <c r="CL126" s="3">
        <v>0</v>
      </c>
      <c r="CM126" s="1"/>
      <c r="CN126" s="3">
        <v>0</v>
      </c>
      <c r="CO126" s="3">
        <v>0</v>
      </c>
      <c r="CP126" s="3">
        <v>0</v>
      </c>
      <c r="CR126" s="3">
        <v>0</v>
      </c>
    </row>
    <row r="128" spans="1:99" x14ac:dyDescent="0.2">
      <c r="B128" s="45"/>
      <c r="C128" s="46" t="s">
        <v>51</v>
      </c>
      <c r="H128" s="47"/>
      <c r="I128" s="47"/>
      <c r="L128" s="47"/>
      <c r="M128" s="47"/>
      <c r="N128" s="47"/>
      <c r="O128" s="47"/>
      <c r="P128" s="47"/>
      <c r="Q128" s="47"/>
      <c r="R128" s="47"/>
      <c r="S128" s="47"/>
      <c r="CG128" s="47">
        <v>190530.15</v>
      </c>
      <c r="CH128" s="47"/>
      <c r="CL128" s="47"/>
      <c r="CM128" s="47"/>
      <c r="CP128" s="47"/>
      <c r="CQ128" s="47"/>
      <c r="CR128" s="47"/>
      <c r="CS128" s="47"/>
      <c r="CT128" s="48"/>
    </row>
    <row r="130" spans="3:96" ht="13.5" thickBot="1" x14ac:dyDescent="0.25">
      <c r="C130" s="1" t="s">
        <v>47</v>
      </c>
      <c r="H130" s="43">
        <f>H122-H124-H126-H128</f>
        <v>2880283.2899999991</v>
      </c>
      <c r="L130" s="43">
        <f>L122-L124-L126-L128</f>
        <v>6747.3500000000349</v>
      </c>
      <c r="N130" s="43">
        <f>N122-N124-N126-N128</f>
        <v>2887030.6399999987</v>
      </c>
      <c r="R130"/>
      <c r="S130"/>
      <c r="CG130"/>
      <c r="CL130" s="43">
        <f>CL122-CL124-CL126-CL128</f>
        <v>3456264.79</v>
      </c>
      <c r="CP130" s="43">
        <f>CP122-CP124-CP126-CP128</f>
        <v>834121.47000000009</v>
      </c>
      <c r="CR130" s="43">
        <f>CR122-CR124-CR126-CR128</f>
        <v>4290386.26</v>
      </c>
    </row>
    <row r="131" spans="3:96" ht="13.5" thickTop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Projections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2018-11-08T13:47:09Z</cp:lastPrinted>
  <dcterms:created xsi:type="dcterms:W3CDTF">1997-12-11T19:58:58Z</dcterms:created>
  <dcterms:modified xsi:type="dcterms:W3CDTF">2018-11-08T13:49:47Z</dcterms:modified>
</cp:coreProperties>
</file>