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"V2019-06-30"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"https://jcspa.jeffco.k12.co.us/psp/PA92PRD_newwin/EMPLOYEE/PSFT_EP/c/REPORT_BOOKS.IC_RUN_DRILLDOWN.GBL?Action=A&amp;NVS_INSTANCE=5695943_8620027"</definedName>
    <definedName name="NvsElapsedTime">0.0000231481462833472</definedName>
    <definedName name="NvsEndTime">43682.3287384259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Area" localSheetId="0">Sheet1!$H$10:$CU$132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M134" i="1" l="1"/>
  <c r="CG129" i="1" l="1"/>
  <c r="CT95" i="1"/>
  <c r="CT93" i="1"/>
  <c r="CU93" i="1"/>
  <c r="CT91" i="1"/>
  <c r="CU91" i="1"/>
  <c r="CU40" i="1"/>
  <c r="CT40" i="1"/>
  <c r="CU24" i="1"/>
  <c r="CT24" i="1"/>
  <c r="CU119" i="1" l="1"/>
  <c r="CT119" i="1"/>
  <c r="CU118" i="1"/>
  <c r="CT118" i="1"/>
  <c r="CU117" i="1"/>
  <c r="CT117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7" i="1"/>
  <c r="CT97" i="1"/>
  <c r="CU95" i="1"/>
  <c r="CU94" i="1"/>
  <c r="CT94" i="1"/>
  <c r="CU92" i="1"/>
  <c r="CT92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U68" i="1"/>
  <c r="CT68" i="1"/>
  <c r="CU67" i="1"/>
  <c r="CT67" i="1"/>
  <c r="CS65" i="1"/>
  <c r="CS121" i="1" s="1"/>
  <c r="CQ65" i="1"/>
  <c r="CQ121" i="1" s="1"/>
  <c r="CP65" i="1"/>
  <c r="CP121" i="1" s="1"/>
  <c r="CO65" i="1"/>
  <c r="CO121" i="1" s="1"/>
  <c r="CM65" i="1"/>
  <c r="CM121" i="1" s="1"/>
  <c r="CL65" i="1"/>
  <c r="CL121" i="1" s="1"/>
  <c r="CK65" i="1"/>
  <c r="CK121" i="1" s="1"/>
  <c r="CJ65" i="1"/>
  <c r="CJ121" i="1" s="1"/>
  <c r="CI65" i="1"/>
  <c r="CI121" i="1" s="1"/>
  <c r="CG65" i="1"/>
  <c r="CF65" i="1"/>
  <c r="CF121" i="1" s="1"/>
  <c r="CE65" i="1"/>
  <c r="CE121" i="1" s="1"/>
  <c r="CD65" i="1"/>
  <c r="CD121" i="1" s="1"/>
  <c r="CC65" i="1"/>
  <c r="CC121" i="1" s="1"/>
  <c r="CB65" i="1"/>
  <c r="CB121" i="1" s="1"/>
  <c r="CA65" i="1"/>
  <c r="CA121" i="1" s="1"/>
  <c r="BZ65" i="1"/>
  <c r="BZ121" i="1" s="1"/>
  <c r="BY65" i="1"/>
  <c r="BY121" i="1" s="1"/>
  <c r="BX65" i="1"/>
  <c r="BX121" i="1" s="1"/>
  <c r="BW65" i="1"/>
  <c r="BW121" i="1" s="1"/>
  <c r="BV65" i="1"/>
  <c r="BV121" i="1" s="1"/>
  <c r="BU65" i="1"/>
  <c r="BU121" i="1" s="1"/>
  <c r="BT65" i="1"/>
  <c r="BT121" i="1" s="1"/>
  <c r="BS65" i="1"/>
  <c r="BS121" i="1" s="1"/>
  <c r="BR65" i="1"/>
  <c r="BR121" i="1" s="1"/>
  <c r="BQ65" i="1"/>
  <c r="BQ121" i="1" s="1"/>
  <c r="BP65" i="1"/>
  <c r="BP121" i="1" s="1"/>
  <c r="BO65" i="1"/>
  <c r="BO121" i="1" s="1"/>
  <c r="BN65" i="1"/>
  <c r="BN121" i="1" s="1"/>
  <c r="BM65" i="1"/>
  <c r="BM121" i="1" s="1"/>
  <c r="BL65" i="1"/>
  <c r="BL121" i="1" s="1"/>
  <c r="BK65" i="1"/>
  <c r="BK121" i="1" s="1"/>
  <c r="BJ65" i="1"/>
  <c r="BJ121" i="1" s="1"/>
  <c r="BI65" i="1"/>
  <c r="BI121" i="1" s="1"/>
  <c r="BH65" i="1"/>
  <c r="BH121" i="1" s="1"/>
  <c r="BG65" i="1"/>
  <c r="BG121" i="1" s="1"/>
  <c r="BF65" i="1"/>
  <c r="BF121" i="1" s="1"/>
  <c r="BE65" i="1"/>
  <c r="BE121" i="1" s="1"/>
  <c r="BD65" i="1"/>
  <c r="BD121" i="1" s="1"/>
  <c r="BC65" i="1"/>
  <c r="BC121" i="1" s="1"/>
  <c r="BB65" i="1"/>
  <c r="BB121" i="1" s="1"/>
  <c r="BA65" i="1"/>
  <c r="BA121" i="1" s="1"/>
  <c r="AZ65" i="1"/>
  <c r="AZ121" i="1" s="1"/>
  <c r="AY65" i="1"/>
  <c r="AY121" i="1" s="1"/>
  <c r="AX65" i="1"/>
  <c r="AX121" i="1" s="1"/>
  <c r="AW65" i="1"/>
  <c r="AW121" i="1" s="1"/>
  <c r="AV65" i="1"/>
  <c r="AV121" i="1" s="1"/>
  <c r="AU65" i="1"/>
  <c r="AU121" i="1" s="1"/>
  <c r="AT65" i="1"/>
  <c r="AT121" i="1" s="1"/>
  <c r="AS65" i="1"/>
  <c r="AS121" i="1" s="1"/>
  <c r="AR65" i="1"/>
  <c r="AR121" i="1" s="1"/>
  <c r="AQ65" i="1"/>
  <c r="AQ121" i="1" s="1"/>
  <c r="AP65" i="1"/>
  <c r="AP121" i="1" s="1"/>
  <c r="AO65" i="1"/>
  <c r="AO121" i="1" s="1"/>
  <c r="AN65" i="1"/>
  <c r="AN121" i="1" s="1"/>
  <c r="AM65" i="1"/>
  <c r="AM121" i="1" s="1"/>
  <c r="AL65" i="1"/>
  <c r="AL121" i="1" s="1"/>
  <c r="AK65" i="1"/>
  <c r="AK121" i="1" s="1"/>
  <c r="AJ65" i="1"/>
  <c r="AJ121" i="1" s="1"/>
  <c r="AI65" i="1"/>
  <c r="AI121" i="1" s="1"/>
  <c r="AH65" i="1"/>
  <c r="AH121" i="1" s="1"/>
  <c r="AG65" i="1"/>
  <c r="AG121" i="1" s="1"/>
  <c r="AF65" i="1"/>
  <c r="AF121" i="1" s="1"/>
  <c r="AE65" i="1"/>
  <c r="AE121" i="1" s="1"/>
  <c r="AD65" i="1"/>
  <c r="AD121" i="1" s="1"/>
  <c r="AC65" i="1"/>
  <c r="AC121" i="1" s="1"/>
  <c r="AB65" i="1"/>
  <c r="AB121" i="1" s="1"/>
  <c r="AA65" i="1"/>
  <c r="AA121" i="1" s="1"/>
  <c r="Z65" i="1"/>
  <c r="Z121" i="1" s="1"/>
  <c r="Y65" i="1"/>
  <c r="Y121" i="1" s="1"/>
  <c r="X65" i="1"/>
  <c r="X121" i="1" s="1"/>
  <c r="W65" i="1"/>
  <c r="W121" i="1" s="1"/>
  <c r="V65" i="1"/>
  <c r="V121" i="1" s="1"/>
  <c r="U65" i="1"/>
  <c r="U121" i="1" s="1"/>
  <c r="T65" i="1"/>
  <c r="T121" i="1" s="1"/>
  <c r="N65" i="1"/>
  <c r="N121" i="1" s="1"/>
  <c r="L65" i="1"/>
  <c r="L121" i="1" s="1"/>
  <c r="K65" i="1"/>
  <c r="K121" i="1" s="1"/>
  <c r="J65" i="1"/>
  <c r="J121" i="1" s="1"/>
  <c r="H65" i="1"/>
  <c r="H121" i="1" s="1"/>
  <c r="G65" i="1"/>
  <c r="G121" i="1" s="1"/>
  <c r="F65" i="1"/>
  <c r="F121" i="1" s="1"/>
  <c r="E65" i="1"/>
  <c r="E121" i="1" s="1"/>
  <c r="D65" i="1"/>
  <c r="D121" i="1" s="1"/>
  <c r="CU63" i="1"/>
  <c r="CT63" i="1"/>
  <c r="CU62" i="1"/>
  <c r="CT62" i="1"/>
  <c r="CU60" i="1"/>
  <c r="CT60" i="1"/>
  <c r="CT65" i="1" s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1" i="1"/>
  <c r="CT41" i="1"/>
  <c r="CU39" i="1"/>
  <c r="CT39" i="1"/>
  <c r="CU38" i="1"/>
  <c r="CT38" i="1"/>
  <c r="CS36" i="1"/>
  <c r="CS123" i="1" s="1"/>
  <c r="CS131" i="1" s="1"/>
  <c r="CQ36" i="1"/>
  <c r="CQ123" i="1" s="1"/>
  <c r="CQ131" i="1" s="1"/>
  <c r="CP36" i="1"/>
  <c r="CP123" i="1" s="1"/>
  <c r="CO36" i="1"/>
  <c r="CO123" i="1" s="1"/>
  <c r="CM36" i="1"/>
  <c r="CM123" i="1" s="1"/>
  <c r="CM131" i="1" s="1"/>
  <c r="CM136" i="1" s="1"/>
  <c r="CM141" i="1" s="1"/>
  <c r="CM149" i="1" s="1"/>
  <c r="CL36" i="1"/>
  <c r="CL123" i="1" s="1"/>
  <c r="CK36" i="1"/>
  <c r="CK123" i="1" s="1"/>
  <c r="CJ36" i="1"/>
  <c r="CJ123" i="1" s="1"/>
  <c r="CI36" i="1"/>
  <c r="CI123" i="1" s="1"/>
  <c r="N36" i="1"/>
  <c r="N123" i="1" s="1"/>
  <c r="N131" i="1" s="1"/>
  <c r="L36" i="1"/>
  <c r="L123" i="1" s="1"/>
  <c r="L131" i="1" s="1"/>
  <c r="K36" i="1"/>
  <c r="J36" i="1"/>
  <c r="H36" i="1"/>
  <c r="H123" i="1" s="1"/>
  <c r="H131" i="1" s="1"/>
  <c r="G36" i="1"/>
  <c r="G123" i="1" s="1"/>
  <c r="F36" i="1"/>
  <c r="E36" i="1"/>
  <c r="D36" i="1"/>
  <c r="D123" i="1" s="1"/>
  <c r="R34" i="1"/>
  <c r="CT34" i="1" s="1"/>
  <c r="CT36" i="1" s="1"/>
  <c r="CU33" i="1"/>
  <c r="R32" i="1"/>
  <c r="CT32" i="1" s="1"/>
  <c r="R31" i="1"/>
  <c r="CU31" i="1" s="1"/>
  <c r="R30" i="1"/>
  <c r="CT30" i="1" s="1"/>
  <c r="R29" i="1"/>
  <c r="CU29" i="1" s="1"/>
  <c r="R28" i="1"/>
  <c r="CT28" i="1" s="1"/>
  <c r="R27" i="1"/>
  <c r="CU27" i="1" s="1"/>
  <c r="R26" i="1"/>
  <c r="CT26" i="1" s="1"/>
  <c r="R25" i="1"/>
  <c r="CU25" i="1" s="1"/>
  <c r="R23" i="1"/>
  <c r="CT23" i="1" s="1"/>
  <c r="R22" i="1"/>
  <c r="CU22" i="1" s="1"/>
  <c r="R21" i="1"/>
  <c r="CT21" i="1" s="1"/>
  <c r="R20" i="1"/>
  <c r="CU20" i="1" s="1"/>
  <c r="R19" i="1"/>
  <c r="CT19" i="1" s="1"/>
  <c r="R18" i="1"/>
  <c r="CU18" i="1" s="1"/>
  <c r="R17" i="1"/>
  <c r="CT17" i="1" s="1"/>
  <c r="R16" i="1"/>
  <c r="CU16" i="1" s="1"/>
  <c r="R15" i="1"/>
  <c r="CT15" i="1" s="1"/>
  <c r="R14" i="1"/>
  <c r="CU14" i="1" s="1"/>
  <c r="R13" i="1"/>
  <c r="CT13" i="1" s="1"/>
  <c r="B5" i="1"/>
  <c r="CU65" i="1" l="1"/>
  <c r="E123" i="1"/>
  <c r="J123" i="1"/>
  <c r="F123" i="1"/>
  <c r="K123" i="1"/>
  <c r="CT20" i="1"/>
  <c r="CT25" i="1"/>
  <c r="CT29" i="1"/>
  <c r="CT16" i="1"/>
  <c r="CT18" i="1"/>
  <c r="CT27" i="1"/>
  <c r="CU32" i="1"/>
  <c r="CT14" i="1"/>
  <c r="CT22" i="1"/>
  <c r="CT31" i="1"/>
  <c r="CT33" i="1"/>
  <c r="CU15" i="1"/>
  <c r="CU17" i="1"/>
  <c r="CU19" i="1"/>
  <c r="CU21" i="1"/>
  <c r="R36" i="1"/>
  <c r="CU36" i="1" s="1"/>
  <c r="CG121" i="1"/>
  <c r="CU13" i="1"/>
  <c r="CU23" i="1"/>
  <c r="CU26" i="1"/>
  <c r="CU28" i="1"/>
  <c r="CU30" i="1"/>
  <c r="CU34" i="1"/>
</calcChain>
</file>

<file path=xl/sharedStrings.xml><?xml version="1.0" encoding="utf-8"?>
<sst xmlns="http://schemas.openxmlformats.org/spreadsheetml/2006/main" count="525" uniqueCount="361">
  <si>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</si>
  <si>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</si>
  <si>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</si>
  <si>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</si>
  <si>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</si>
  <si>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</si>
  <si>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</si>
  <si>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</si>
  <si>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</si>
  <si>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</si>
  <si>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</si>
  <si>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</si>
  <si>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</si>
  <si>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</si>
  <si>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</si>
  <si>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</si>
  <si>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</si>
  <si>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</si>
  <si>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</si>
  <si>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</si>
  <si>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</si>
  <si>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</si>
  <si>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</si>
  <si>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</si>
  <si>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</si>
  <si>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</si>
  <si>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</si>
  <si>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</si>
  <si>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</si>
  <si>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</si>
  <si>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</si>
  <si>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</si>
  <si>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</si>
  <si>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</si>
  <si>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</si>
  <si>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</si>
  <si>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</si>
  <si>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</si>
  <si>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</si>
  <si>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</si>
  <si>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</si>
  <si>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</si>
  <si>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</si>
  <si>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</si>
  <si>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</si>
  <si>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</si>
  <si>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</si>
  <si>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</si>
  <si>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</si>
  <si>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</si>
  <si>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</si>
  <si>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</si>
  <si>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</si>
  <si>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</si>
  <si>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</si>
  <si>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</si>
  <si>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</si>
  <si>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</si>
  <si>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</si>
  <si>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</si>
  <si>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</si>
  <si>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</si>
  <si>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</si>
  <si>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</si>
  <si>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</si>
  <si>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</si>
  <si>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</si>
  <si>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</si>
  <si>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</si>
  <si>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</si>
  <si>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</si>
  <si>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</si>
  <si>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</si>
  <si>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</si>
  <si>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</si>
  <si>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</si>
  <si>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</si>
  <si>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</si>
  <si>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</si>
  <si>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</si>
  <si>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</si>
  <si>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</si>
  <si>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</si>
  <si>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</si>
  <si>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</si>
  <si>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</si>
  <si>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</si>
  <si>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</si>
  <si>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</si>
  <si>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</si>
  <si>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</si>
  <si>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</si>
  <si>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</si>
  <si>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</si>
  <si>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</si>
  <si>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</si>
  <si>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</si>
  <si>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</si>
  <si>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</si>
  <si>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</si>
  <si>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</si>
  <si>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</si>
  <si>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</si>
  <si>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</si>
  <si>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</si>
  <si>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</si>
  <si>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</si>
  <si>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</si>
  <si>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</si>
  <si>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</si>
  <si>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</si>
  <si>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</si>
  <si>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</si>
  <si>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</si>
  <si>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</si>
  <si>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</si>
  <si>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</si>
  <si>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</si>
  <si>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</si>
  <si>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</si>
  <si>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</si>
  <si>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</si>
  <si>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</si>
  <si>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</si>
  <si>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</si>
  <si>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</si>
  <si>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</si>
  <si>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</si>
  <si>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</si>
  <si>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</si>
  <si>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</si>
  <si>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</si>
  <si>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</si>
  <si>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</si>
  <si>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</si>
  <si>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</si>
  <si>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</si>
  <si>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</si>
  <si>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</si>
  <si>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</si>
  <si>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</si>
  <si>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</si>
  <si>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</si>
  <si>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</si>
  <si>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</si>
  <si>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</si>
  <si>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</si>
  <si>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</si>
  <si>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</si>
  <si>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</si>
  <si>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</si>
  <si>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</si>
  <si>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</si>
  <si>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</si>
  <si>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</si>
  <si>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</si>
  <si>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</si>
  <si>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</si>
  <si>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</si>
  <si>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</si>
  <si>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</si>
  <si>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</si>
  <si>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</si>
  <si>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</si>
  <si>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</si>
  <si>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</si>
  <si>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</si>
  <si>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</si>
  <si>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</si>
  <si>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</si>
  <si>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</si>
  <si>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</si>
  <si>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</si>
  <si>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</si>
  <si>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</si>
  <si>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</si>
  <si>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</si>
  <si>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</si>
  <si>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</si>
  <si>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</si>
  <si>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</si>
  <si>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</si>
  <si>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</si>
  <si>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</si>
  <si>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</si>
  <si>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</si>
  <si>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</si>
  <si>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</si>
  <si>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</si>
  <si>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</si>
  <si>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</si>
  <si>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</si>
  <si>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</si>
  <si>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</si>
  <si>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</si>
  <si>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</si>
  <si>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</si>
  <si>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</si>
  <si>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</si>
  <si>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</si>
  <si>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</si>
  <si>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</si>
  <si>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</si>
  <si>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</si>
  <si>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</si>
  <si>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</si>
  <si>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</si>
  <si>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</si>
  <si>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</si>
  <si>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</si>
  <si>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</si>
  <si>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</si>
  <si>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</si>
  <si>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</si>
  <si>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</si>
  <si>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</si>
  <si>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</si>
  <si>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</si>
  <si>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</si>
  <si>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</si>
  <si>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</si>
  <si>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</si>
  <si>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</si>
  <si>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</si>
  <si>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</si>
  <si>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</si>
  <si>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</si>
  <si>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</si>
  <si>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</si>
  <si>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</si>
  <si>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</si>
  <si>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</si>
  <si>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</si>
  <si>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</si>
  <si>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</si>
  <si>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</si>
  <si>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</si>
  <si>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</si>
  <si>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</si>
  <si>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</si>
  <si>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</si>
  <si>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</si>
  <si>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</si>
  <si>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</si>
  <si>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</si>
  <si>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</si>
  <si>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</si>
  <si>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</si>
  <si>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</si>
  <si>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</si>
  <si>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</si>
  <si>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</si>
  <si>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</si>
  <si>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</si>
  <si>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</si>
  <si>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</si>
  <si>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</si>
  <si>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</si>
  <si>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</si>
  <si>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</si>
  <si>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</si>
  <si>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</si>
  <si>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</si>
  <si>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</si>
  <si>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</si>
  <si>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</si>
  <si>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</si>
  <si>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</si>
  <si>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</si>
  <si>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</si>
  <si>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</si>
  <si>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</si>
  <si>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</si>
  <si>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</si>
  <si>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</si>
  <si>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</si>
  <si>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</si>
  <si>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</si>
  <si>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%,V801000</t>
  </si>
  <si>
    <t>801000</t>
  </si>
  <si>
    <t>Contingency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</si>
  <si>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</si>
  <si>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</si>
  <si>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</si>
  <si>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</si>
  <si>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</si>
  <si>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</si>
  <si>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</si>
  <si>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</si>
  <si>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</si>
  <si>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</si>
  <si>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</si>
  <si>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</si>
  <si>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</si>
  <si>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</si>
  <si>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</si>
  <si>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</si>
  <si>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</si>
  <si>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</si>
  <si>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</si>
  <si>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</si>
  <si>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</si>
  <si>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</si>
  <si>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</si>
  <si>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</si>
  <si>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</si>
  <si>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</si>
  <si>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</si>
  <si>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</si>
  <si>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</si>
  <si>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</si>
  <si>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</si>
  <si>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</si>
  <si>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</si>
  <si>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</si>
  <si>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</si>
  <si>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</si>
  <si>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</si>
  <si>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</si>
  <si>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</si>
  <si>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</si>
  <si>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</si>
  <si>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</si>
  <si>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</si>
  <si>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</si>
  <si>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</si>
  <si>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</si>
  <si>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</si>
  <si>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</si>
  <si>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</si>
  <si>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</si>
  <si>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</si>
  <si>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558OPP</t>
  </si>
  <si>
    <t>Charter Schools</t>
  </si>
  <si>
    <t>Lincoln Academy Charter School</t>
  </si>
  <si>
    <t>55800</t>
  </si>
  <si>
    <t>Funding PPR</t>
  </si>
  <si>
    <t>Transfers Bond</t>
  </si>
  <si>
    <t>Mandatory Transfers Bond</t>
  </si>
  <si>
    <t>512100-513100</t>
  </si>
  <si>
    <t>Adminstration</t>
  </si>
  <si>
    <t>Transfers District Fees</t>
  </si>
  <si>
    <t>Lease Purch-Other-Principal Bond</t>
  </si>
  <si>
    <t>Lease Purch-Other-Principal Loan</t>
  </si>
  <si>
    <t>Lease Purch-Other-Interest Bond</t>
  </si>
  <si>
    <t>Lease Purch-Other-Interest Loan</t>
  </si>
  <si>
    <t>Less Carry Forward</t>
  </si>
  <si>
    <t xml:space="preserve"> MARGIN </t>
  </si>
  <si>
    <t>June 10, 2019 Margin Projection</t>
  </si>
  <si>
    <t xml:space="preserve">   </t>
  </si>
  <si>
    <t>Expenditures Rolling into 19-20</t>
  </si>
  <si>
    <t xml:space="preserve">     Fire Alarm Project</t>
  </si>
  <si>
    <t xml:space="preserve">     Decking Replacement</t>
  </si>
  <si>
    <t xml:space="preserve">     Sonheim Springs Work</t>
  </si>
  <si>
    <t xml:space="preserve">     Lockers</t>
  </si>
  <si>
    <t>Difference between Projection and Final</t>
  </si>
  <si>
    <t>Costs under projection/Unused budgets</t>
  </si>
  <si>
    <t>Unaudited Financials</t>
  </si>
  <si>
    <t>07/01/18 - 6/30/19</t>
  </si>
  <si>
    <t>Board August 5, 2019</t>
  </si>
  <si>
    <t>Unaudited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</si>
</sst>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4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/>
    <xf numFmtId="43" fontId="8" fillId="0" borderId="0" xfId="1" applyFont="1" applyAlignment="1">
      <alignment horizontal="center"/>
    </xf>
    <xf numFmtId="4" fontId="8" fillId="0" borderId="0" xfId="1" applyNumberFormat="1" applyFont="1" applyFill="1"/>
    <xf numFmtId="43" fontId="8" fillId="0" borderId="0" xfId="1" applyFont="1" applyFill="1"/>
    <xf numFmtId="9" fontId="8" fillId="0" borderId="0" xfId="2" applyFont="1" applyAlignment="1">
      <alignment horizontal="center"/>
    </xf>
    <xf numFmtId="43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5" fillId="3" borderId="0" xfId="1" applyFont="1" applyFill="1" applyAlignment="1">
      <alignment horizontal="center"/>
    </xf>
    <xf numFmtId="0" fontId="0" fillId="0" borderId="0" xfId="0" applyAlignment="1"/>
    <xf numFmtId="4" fontId="5" fillId="0" borderId="0" xfId="1" applyNumberFormat="1" applyFont="1" applyFill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2447925</xdr:colOff>
      <xdr:row>2</xdr:row>
      <xdr:rowOff>92075</xdr:rowOff>
    </xdr:from>
    <xdr:to>
      <xdr:col>13</xdr:col>
      <xdr:colOff>1285875</xdr:colOff>
      <xdr:row>5</xdr:row>
      <xdr:rowOff>79375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67125" y="3206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Z149"/>
  <sheetViews>
    <sheetView tabSelected="1" topLeftCell="B105" zoomScale="75" workbookViewId="0">
      <selection activeCell="CS149" sqref="CS149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8.42578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4" customWidth="1"/>
    <col min="100" max="100" width="19.5703125" style="34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8" t="s">
        <v>43</v>
      </c>
      <c r="Q1" s="28" t="s">
        <v>44</v>
      </c>
      <c r="R1" s="30" t="s">
        <v>2</v>
      </c>
      <c r="S1" s="28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8" t="s">
        <v>45</v>
      </c>
      <c r="CI1" s="3" t="s">
        <v>52</v>
      </c>
      <c r="CJ1" s="3" t="s">
        <v>53</v>
      </c>
      <c r="CK1" s="3" t="s">
        <v>54</v>
      </c>
      <c r="CL1" s="3" t="s">
        <v>55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4" t="s">
        <v>2</v>
      </c>
    </row>
    <row r="2" spans="1:104" s="4" customFormat="1" ht="18" x14ac:dyDescent="0.25">
      <c r="A2" s="16"/>
      <c r="B2" s="43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6"/>
      <c r="CM2" s="18"/>
      <c r="CN2" s="18"/>
      <c r="CO2" s="16"/>
      <c r="CP2" s="16"/>
      <c r="CQ2" s="61" t="s">
        <v>334</v>
      </c>
      <c r="CR2" s="60"/>
      <c r="CS2" s="60"/>
      <c r="CT2" s="60"/>
      <c r="CU2" s="35"/>
      <c r="CV2" s="35"/>
      <c r="CW2" s="16"/>
      <c r="CX2" s="19" t="s">
        <v>0</v>
      </c>
      <c r="CY2" s="49" t="s">
        <v>332</v>
      </c>
      <c r="CZ2" s="16"/>
    </row>
    <row r="3" spans="1:104" s="4" customFormat="1" x14ac:dyDescent="0.2">
      <c r="A3" s="16"/>
      <c r="B3" s="50" t="s">
        <v>333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16"/>
      <c r="CM3" s="20"/>
      <c r="CN3" s="20"/>
      <c r="CO3" s="16"/>
      <c r="CP3" s="16"/>
      <c r="CQ3" s="21"/>
      <c r="CR3" s="16"/>
      <c r="CS3" s="16" t="s">
        <v>357</v>
      </c>
      <c r="CT3" s="16"/>
      <c r="CU3" s="35"/>
      <c r="CV3" s="35"/>
      <c r="CW3" s="16"/>
      <c r="CX3" s="16"/>
      <c r="CY3" s="16"/>
      <c r="CZ3" s="16"/>
    </row>
    <row r="4" spans="1:104" s="4" customFormat="1" x14ac:dyDescent="0.2">
      <c r="A4" s="16"/>
      <c r="B4" s="50" t="s">
        <v>334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16"/>
      <c r="CM4" s="22"/>
      <c r="CN4" s="20"/>
      <c r="CO4" s="16"/>
      <c r="CP4" s="16"/>
      <c r="CQ4" s="61" t="s">
        <v>358</v>
      </c>
      <c r="CR4" s="60"/>
      <c r="CS4" s="60"/>
      <c r="CT4" s="60"/>
      <c r="CU4" s="35"/>
      <c r="CV4" s="35"/>
      <c r="CW4" s="16"/>
      <c r="CX4" s="16"/>
      <c r="CY4" s="51">
        <v>43646</v>
      </c>
      <c r="CZ4" s="16"/>
    </row>
    <row r="5" spans="1:104" s="4" customFormat="1" x14ac:dyDescent="0.2">
      <c r="A5" s="16"/>
      <c r="B5" s="17" t="str">
        <f>"Report ID:  "&amp;CY2</f>
        <v>Report ID:  558OPP</v>
      </c>
      <c r="C5" s="24"/>
      <c r="D5" s="16"/>
      <c r="E5" s="16"/>
      <c r="F5" s="16"/>
      <c r="G5" s="16"/>
      <c r="H5" s="20"/>
      <c r="I5" s="23"/>
      <c r="J5" s="16"/>
      <c r="K5" s="16"/>
      <c r="L5" s="23"/>
      <c r="M5" s="23"/>
      <c r="N5" s="23"/>
      <c r="O5" s="23"/>
      <c r="P5" s="23"/>
      <c r="Q5" s="23"/>
      <c r="R5" s="23"/>
      <c r="S5" s="2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3"/>
      <c r="CH5" s="23"/>
      <c r="CI5" s="16"/>
      <c r="CJ5" s="16"/>
      <c r="CK5" s="16"/>
      <c r="CL5" s="16"/>
      <c r="CM5" s="23"/>
      <c r="CN5" s="24"/>
      <c r="CO5" s="16"/>
      <c r="CP5" s="16"/>
      <c r="CQ5" s="24"/>
      <c r="CR5" s="16"/>
      <c r="CS5" s="16"/>
      <c r="CT5" s="16"/>
      <c r="CU5" s="35"/>
      <c r="CV5" s="35"/>
      <c r="CW5" s="16"/>
      <c r="CX5" s="52" t="s">
        <v>335</v>
      </c>
      <c r="CY5" s="25"/>
      <c r="CZ5" s="16"/>
    </row>
    <row r="6" spans="1:104" s="4" customFormat="1" x14ac:dyDescent="0.2">
      <c r="A6" s="16"/>
      <c r="B6" s="17" t="s">
        <v>50</v>
      </c>
      <c r="C6" s="26"/>
      <c r="D6" s="16"/>
      <c r="E6" s="16"/>
      <c r="F6" s="16"/>
      <c r="G6" s="16"/>
      <c r="H6" s="26"/>
      <c r="I6" s="26"/>
      <c r="J6" s="16"/>
      <c r="K6" s="16"/>
      <c r="L6" s="26"/>
      <c r="M6" s="26"/>
      <c r="N6" s="26"/>
      <c r="O6" s="26"/>
      <c r="P6" s="26"/>
      <c r="Q6" s="26"/>
      <c r="R6" s="26"/>
      <c r="S6" s="2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6"/>
      <c r="CH6" s="26"/>
      <c r="CI6" s="16"/>
      <c r="CJ6" s="16"/>
      <c r="CK6" s="16"/>
      <c r="CL6" s="16"/>
      <c r="CM6" s="26"/>
      <c r="CN6" s="26"/>
      <c r="CO6" s="16"/>
      <c r="CP6" s="16"/>
      <c r="CQ6" s="61" t="s">
        <v>359</v>
      </c>
      <c r="CR6" s="60"/>
      <c r="CS6" s="60"/>
      <c r="CT6" s="60"/>
      <c r="CU6" s="35"/>
      <c r="CV6" s="35"/>
      <c r="CW6" s="16"/>
      <c r="CX6" s="53" t="s">
        <v>334</v>
      </c>
      <c r="CY6" s="16"/>
      <c r="CZ6" s="16"/>
    </row>
    <row r="7" spans="1:104" s="4" customFormat="1" x14ac:dyDescent="0.2">
      <c r="A7" s="16"/>
      <c r="B7" s="48">
        <v>43646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61" t="s">
        <v>360</v>
      </c>
      <c r="CR7" s="62"/>
      <c r="CS7" s="62"/>
      <c r="CT7" s="62"/>
      <c r="CU7" s="35"/>
      <c r="CV7" s="35"/>
      <c r="CW7" s="16"/>
      <c r="CX7" s="16"/>
      <c r="CY7" s="16"/>
      <c r="CZ7" s="16"/>
    </row>
    <row r="8" spans="1:104" s="27" customFormat="1" ht="18" customHeight="1" x14ac:dyDescent="0.2">
      <c r="A8" s="13" t="s">
        <v>29</v>
      </c>
      <c r="B8" s="14" t="s">
        <v>11</v>
      </c>
      <c r="C8" s="13"/>
      <c r="D8" s="13" t="s">
        <v>320</v>
      </c>
      <c r="E8" s="13" t="s">
        <v>321</v>
      </c>
      <c r="F8" s="13" t="s">
        <v>322</v>
      </c>
      <c r="G8" s="13" t="s">
        <v>323</v>
      </c>
      <c r="H8" s="14" t="s">
        <v>17</v>
      </c>
      <c r="I8" s="14"/>
      <c r="J8" s="13" t="s">
        <v>328</v>
      </c>
      <c r="K8" s="13" t="s">
        <v>329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320</v>
      </c>
      <c r="CJ8" s="13" t="s">
        <v>321</v>
      </c>
      <c r="CK8" s="13" t="s">
        <v>322</v>
      </c>
      <c r="CL8" s="13" t="s">
        <v>323</v>
      </c>
      <c r="CM8" s="14" t="s">
        <v>28</v>
      </c>
      <c r="CN8" s="13"/>
      <c r="CO8" s="13" t="s">
        <v>328</v>
      </c>
      <c r="CP8" s="13" t="s">
        <v>329</v>
      </c>
      <c r="CQ8" s="14" t="s">
        <v>28</v>
      </c>
      <c r="CR8" s="13"/>
      <c r="CS8" s="14" t="s">
        <v>28</v>
      </c>
      <c r="CT8" s="14"/>
      <c r="CU8" s="36"/>
      <c r="CV8" s="36"/>
      <c r="CW8" s="13"/>
      <c r="CX8" s="13"/>
      <c r="CY8" s="13"/>
      <c r="CZ8" s="13"/>
    </row>
    <row r="9" spans="1:104" s="27" customFormat="1" ht="28.5" customHeight="1" x14ac:dyDescent="0.2">
      <c r="A9" s="13" t="s">
        <v>27</v>
      </c>
      <c r="B9" s="14" t="s">
        <v>4</v>
      </c>
      <c r="C9" s="15" t="s">
        <v>5</v>
      </c>
      <c r="D9" s="13" t="s">
        <v>324</v>
      </c>
      <c r="E9" s="13" t="s">
        <v>325</v>
      </c>
      <c r="F9" s="13" t="s">
        <v>326</v>
      </c>
      <c r="G9" s="13" t="s">
        <v>327</v>
      </c>
      <c r="H9" s="14" t="s">
        <v>31</v>
      </c>
      <c r="I9" s="14"/>
      <c r="J9" s="13" t="s">
        <v>330</v>
      </c>
      <c r="K9" s="13" t="s">
        <v>331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282</v>
      </c>
      <c r="BO9" s="13" t="s">
        <v>284</v>
      </c>
      <c r="BP9" s="13" t="s">
        <v>286</v>
      </c>
      <c r="BQ9" s="13" t="s">
        <v>288</v>
      </c>
      <c r="BR9" s="13" t="s">
        <v>290</v>
      </c>
      <c r="BS9" s="13" t="s">
        <v>292</v>
      </c>
      <c r="BT9" s="13" t="s">
        <v>294</v>
      </c>
      <c r="BU9" s="13" t="s">
        <v>296</v>
      </c>
      <c r="BV9" s="13" t="s">
        <v>298</v>
      </c>
      <c r="BW9" s="13" t="s">
        <v>300</v>
      </c>
      <c r="BX9" s="13" t="s">
        <v>302</v>
      </c>
      <c r="BY9" s="13" t="s">
        <v>304</v>
      </c>
      <c r="BZ9" s="13" t="s">
        <v>306</v>
      </c>
      <c r="CA9" s="13" t="s">
        <v>308</v>
      </c>
      <c r="CB9" s="13" t="s">
        <v>310</v>
      </c>
      <c r="CC9" s="13" t="s">
        <v>312</v>
      </c>
      <c r="CD9" s="13" t="s">
        <v>314</v>
      </c>
      <c r="CE9" s="13" t="s">
        <v>319</v>
      </c>
      <c r="CF9" s="13" t="s">
        <v>155</v>
      </c>
      <c r="CG9" s="14" t="s">
        <v>38</v>
      </c>
      <c r="CH9" s="14"/>
      <c r="CI9" s="13" t="s">
        <v>324</v>
      </c>
      <c r="CJ9" s="13" t="s">
        <v>325</v>
      </c>
      <c r="CK9" s="13" t="s">
        <v>326</v>
      </c>
      <c r="CL9" s="13" t="s">
        <v>327</v>
      </c>
      <c r="CM9" s="14" t="s">
        <v>31</v>
      </c>
      <c r="CN9" s="15"/>
      <c r="CO9" s="13" t="s">
        <v>330</v>
      </c>
      <c r="CP9" s="13" t="s">
        <v>331</v>
      </c>
      <c r="CQ9" s="14" t="s">
        <v>32</v>
      </c>
      <c r="CR9" s="13"/>
      <c r="CS9" s="14" t="s">
        <v>34</v>
      </c>
      <c r="CT9" s="14" t="s">
        <v>39</v>
      </c>
      <c r="CU9" s="36" t="s">
        <v>40</v>
      </c>
      <c r="CV9" s="36"/>
      <c r="CW9" s="13"/>
      <c r="CX9" s="13"/>
      <c r="CY9" s="13"/>
      <c r="CZ9" s="13"/>
    </row>
    <row r="11" spans="1:104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62657.49</v>
      </c>
      <c r="CJ11" s="12">
        <v>105530.51</v>
      </c>
      <c r="CK11" s="12">
        <v>1930278.19</v>
      </c>
      <c r="CL11" s="12">
        <v>0</v>
      </c>
      <c r="CM11" s="5">
        <v>2098466.19</v>
      </c>
      <c r="CN11" s="1"/>
      <c r="CO11" s="12">
        <v>0</v>
      </c>
      <c r="CP11" s="12">
        <v>788564.45</v>
      </c>
      <c r="CQ11" s="5">
        <v>788564.45000000007</v>
      </c>
      <c r="CS11" s="5">
        <v>2887030.64</v>
      </c>
      <c r="CT11" s="5"/>
      <c r="CU11" s="40"/>
      <c r="CV11" s="37"/>
    </row>
    <row r="12" spans="1:104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M12" s="7"/>
      <c r="CQ12" s="7"/>
    </row>
    <row r="13" spans="1:104" s="4" customFormat="1" outlineLevel="1" x14ac:dyDescent="0.2">
      <c r="A13" s="4" t="s">
        <v>123</v>
      </c>
      <c r="B13" s="11" t="s">
        <v>124</v>
      </c>
      <c r="C13" s="4" t="s">
        <v>125</v>
      </c>
      <c r="D13" s="4">
        <v>2523.56</v>
      </c>
      <c r="E13" s="4">
        <v>0</v>
      </c>
      <c r="F13" s="4">
        <v>13189.65</v>
      </c>
      <c r="G13" s="4">
        <v>0</v>
      </c>
      <c r="H13" s="4">
        <v>15713.21</v>
      </c>
      <c r="J13" s="4">
        <v>0</v>
      </c>
      <c r="K13" s="4">
        <v>0</v>
      </c>
      <c r="L13" s="4">
        <v>0</v>
      </c>
      <c r="N13" s="4">
        <v>15713.210000000001</v>
      </c>
      <c r="P13" s="63">
        <v>-18000</v>
      </c>
      <c r="Q13" s="63">
        <v>0</v>
      </c>
      <c r="R13" s="4">
        <f t="shared" ref="R13:R32" si="0">-1*(P13+Q13)</f>
        <v>18000</v>
      </c>
      <c r="S13" s="63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63">
        <v>0</v>
      </c>
      <c r="CI13" s="4">
        <v>576.19000000000005</v>
      </c>
      <c r="CJ13" s="4">
        <v>0</v>
      </c>
      <c r="CK13" s="4">
        <v>7834.03</v>
      </c>
      <c r="CL13" s="4">
        <v>0</v>
      </c>
      <c r="CM13" s="4">
        <v>8410.2199999999993</v>
      </c>
      <c r="CO13" s="4">
        <v>0</v>
      </c>
      <c r="CP13" s="4">
        <v>0</v>
      </c>
      <c r="CQ13" s="4">
        <v>0</v>
      </c>
      <c r="CS13" s="4">
        <v>8410.2199999999993</v>
      </c>
      <c r="CT13" s="4">
        <f t="shared" ref="CT13:CT33" si="1">R13-CS13</f>
        <v>9589.7800000000007</v>
      </c>
      <c r="CU13" s="38">
        <f t="shared" ref="CU13:CU33" si="2">IF(R13=0,"n/a",CS13/(R13))</f>
        <v>0.4672344444444444</v>
      </c>
      <c r="CV13" s="38"/>
    </row>
    <row r="14" spans="1:104" s="4" customFormat="1" outlineLevel="1" x14ac:dyDescent="0.2">
      <c r="A14" s="4" t="s">
        <v>126</v>
      </c>
      <c r="B14" s="11" t="s">
        <v>127</v>
      </c>
      <c r="C14" s="4" t="s">
        <v>128</v>
      </c>
      <c r="D14" s="4">
        <v>1372</v>
      </c>
      <c r="E14" s="4">
        <v>0</v>
      </c>
      <c r="F14" s="4">
        <v>0</v>
      </c>
      <c r="G14" s="4">
        <v>0</v>
      </c>
      <c r="H14" s="4">
        <v>1372</v>
      </c>
      <c r="J14" s="4">
        <v>0</v>
      </c>
      <c r="K14" s="4">
        <v>0</v>
      </c>
      <c r="L14" s="4">
        <v>0</v>
      </c>
      <c r="N14" s="4">
        <v>1372</v>
      </c>
      <c r="P14" s="63">
        <v>-1250</v>
      </c>
      <c r="Q14" s="63">
        <v>0</v>
      </c>
      <c r="R14" s="4">
        <f t="shared" si="0"/>
        <v>1250</v>
      </c>
      <c r="S14" s="63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63">
        <v>0</v>
      </c>
      <c r="CI14" s="4">
        <v>1415</v>
      </c>
      <c r="CJ14" s="4">
        <v>0</v>
      </c>
      <c r="CK14" s="4">
        <v>0</v>
      </c>
      <c r="CL14" s="4">
        <v>0</v>
      </c>
      <c r="CM14" s="4">
        <v>1415</v>
      </c>
      <c r="CO14" s="4">
        <v>0</v>
      </c>
      <c r="CP14" s="4">
        <v>0</v>
      </c>
      <c r="CQ14" s="4">
        <v>0</v>
      </c>
      <c r="CS14" s="4">
        <v>1415</v>
      </c>
      <c r="CT14" s="4">
        <f t="shared" si="1"/>
        <v>-165</v>
      </c>
      <c r="CU14" s="38">
        <f t="shared" si="2"/>
        <v>1.1319999999999999</v>
      </c>
      <c r="CV14" s="38"/>
    </row>
    <row r="15" spans="1:104" s="4" customFormat="1" outlineLevel="1" x14ac:dyDescent="0.2">
      <c r="A15" s="4" t="s">
        <v>129</v>
      </c>
      <c r="B15" s="11" t="s">
        <v>130</v>
      </c>
      <c r="C15" s="4" t="s">
        <v>131</v>
      </c>
      <c r="D15" s="4">
        <v>17863.84</v>
      </c>
      <c r="E15" s="4">
        <v>0</v>
      </c>
      <c r="F15" s="4">
        <v>0</v>
      </c>
      <c r="G15" s="4">
        <v>0</v>
      </c>
      <c r="H15" s="4">
        <v>17863.84</v>
      </c>
      <c r="J15" s="4">
        <v>0</v>
      </c>
      <c r="K15" s="4">
        <v>0</v>
      </c>
      <c r="L15" s="4">
        <v>0</v>
      </c>
      <c r="N15" s="4">
        <v>17863.84</v>
      </c>
      <c r="P15" s="63">
        <v>-18797</v>
      </c>
      <c r="Q15" s="63">
        <v>0</v>
      </c>
      <c r="R15" s="4">
        <f t="shared" si="0"/>
        <v>18797</v>
      </c>
      <c r="S15" s="63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63">
        <v>0</v>
      </c>
      <c r="CI15" s="4">
        <v>12002.43</v>
      </c>
      <c r="CJ15" s="4">
        <v>0</v>
      </c>
      <c r="CK15" s="4">
        <v>2615</v>
      </c>
      <c r="CL15" s="4">
        <v>0</v>
      </c>
      <c r="CM15" s="4">
        <v>14617.43</v>
      </c>
      <c r="CO15" s="4">
        <v>0</v>
      </c>
      <c r="CP15" s="4">
        <v>0</v>
      </c>
      <c r="CQ15" s="4">
        <v>0</v>
      </c>
      <c r="CS15" s="4">
        <v>14617.43</v>
      </c>
      <c r="CT15" s="4">
        <f t="shared" si="1"/>
        <v>4179.57</v>
      </c>
      <c r="CU15" s="38">
        <f t="shared" si="2"/>
        <v>0.77764696494121399</v>
      </c>
      <c r="CV15" s="38"/>
    </row>
    <row r="16" spans="1:104" s="4" customFormat="1" outlineLevel="1" x14ac:dyDescent="0.2">
      <c r="A16" s="4" t="s">
        <v>132</v>
      </c>
      <c r="B16" s="11" t="s">
        <v>133</v>
      </c>
      <c r="C16" s="4" t="s">
        <v>134</v>
      </c>
      <c r="D16" s="4">
        <v>8892.85</v>
      </c>
      <c r="E16" s="4">
        <v>200</v>
      </c>
      <c r="F16" s="4">
        <v>2096.02</v>
      </c>
      <c r="G16" s="4">
        <v>0</v>
      </c>
      <c r="H16" s="4">
        <v>11188.87</v>
      </c>
      <c r="J16" s="4">
        <v>0</v>
      </c>
      <c r="K16" s="4">
        <v>0</v>
      </c>
      <c r="L16" s="4">
        <v>0</v>
      </c>
      <c r="N16" s="4">
        <v>11188.87</v>
      </c>
      <c r="P16" s="63">
        <v>-8680</v>
      </c>
      <c r="Q16" s="63">
        <v>0</v>
      </c>
      <c r="R16" s="4">
        <f t="shared" si="0"/>
        <v>8680</v>
      </c>
      <c r="S16" s="63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63">
        <v>0</v>
      </c>
      <c r="CI16" s="4">
        <v>9974.85</v>
      </c>
      <c r="CJ16" s="4">
        <v>300</v>
      </c>
      <c r="CK16" s="4">
        <v>2197.3200000000002</v>
      </c>
      <c r="CL16" s="4">
        <v>0</v>
      </c>
      <c r="CM16" s="4">
        <v>12472.17</v>
      </c>
      <c r="CO16" s="4">
        <v>0</v>
      </c>
      <c r="CP16" s="4">
        <v>0</v>
      </c>
      <c r="CQ16" s="4">
        <v>0</v>
      </c>
      <c r="CS16" s="4">
        <v>12472.17</v>
      </c>
      <c r="CT16" s="4">
        <f t="shared" si="1"/>
        <v>-3792.17</v>
      </c>
      <c r="CU16" s="38">
        <f t="shared" si="2"/>
        <v>1.4368859447004609</v>
      </c>
      <c r="CV16" s="38"/>
    </row>
    <row r="17" spans="1:100" s="4" customFormat="1" outlineLevel="1" x14ac:dyDescent="0.2">
      <c r="A17" s="4" t="s">
        <v>135</v>
      </c>
      <c r="B17" s="11" t="s">
        <v>136</v>
      </c>
      <c r="C17" s="4" t="s">
        <v>137</v>
      </c>
      <c r="D17" s="4">
        <v>0</v>
      </c>
      <c r="E17" s="4">
        <v>0</v>
      </c>
      <c r="F17" s="4">
        <v>961827.16</v>
      </c>
      <c r="G17" s="4">
        <v>0</v>
      </c>
      <c r="H17" s="4">
        <v>961827.16</v>
      </c>
      <c r="J17" s="4">
        <v>0</v>
      </c>
      <c r="K17" s="4">
        <v>0</v>
      </c>
      <c r="L17" s="4">
        <v>0</v>
      </c>
      <c r="N17" s="4">
        <v>961827.16</v>
      </c>
      <c r="P17" s="63">
        <v>-1260252</v>
      </c>
      <c r="Q17" s="63">
        <v>0</v>
      </c>
      <c r="R17" s="4">
        <f t="shared" si="0"/>
        <v>1260252</v>
      </c>
      <c r="S17" s="63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63">
        <v>0</v>
      </c>
      <c r="CI17" s="4">
        <v>0</v>
      </c>
      <c r="CJ17" s="4">
        <v>0</v>
      </c>
      <c r="CK17" s="4">
        <v>1260251.5</v>
      </c>
      <c r="CL17" s="4">
        <v>0</v>
      </c>
      <c r="CM17" s="4">
        <v>1260251.5</v>
      </c>
      <c r="CO17" s="4">
        <v>0</v>
      </c>
      <c r="CP17" s="4">
        <v>0</v>
      </c>
      <c r="CQ17" s="4">
        <v>0</v>
      </c>
      <c r="CS17" s="4">
        <v>1260251.5</v>
      </c>
      <c r="CT17" s="4">
        <f t="shared" si="1"/>
        <v>0.5</v>
      </c>
      <c r="CU17" s="38">
        <f t="shared" si="2"/>
        <v>0.99999960325395243</v>
      </c>
      <c r="CV17" s="38"/>
    </row>
    <row r="18" spans="1:100" s="4" customFormat="1" outlineLevel="1" x14ac:dyDescent="0.2">
      <c r="A18" s="4" t="s">
        <v>138</v>
      </c>
      <c r="B18" s="11" t="s">
        <v>139</v>
      </c>
      <c r="C18" s="4" t="s">
        <v>140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J18" s="4">
        <v>0</v>
      </c>
      <c r="K18" s="4">
        <v>5917.4000000000005</v>
      </c>
      <c r="L18" s="4">
        <v>5917.4000000000005</v>
      </c>
      <c r="N18" s="4">
        <v>5917.4000000000005</v>
      </c>
      <c r="P18" s="63">
        <v>-3800</v>
      </c>
      <c r="Q18" s="63">
        <v>0</v>
      </c>
      <c r="R18" s="4">
        <f t="shared" si="0"/>
        <v>3800</v>
      </c>
      <c r="S18" s="63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63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O18" s="4">
        <v>0</v>
      </c>
      <c r="CP18" s="4">
        <v>13728.74</v>
      </c>
      <c r="CQ18" s="4">
        <v>13728.74</v>
      </c>
      <c r="CS18" s="4">
        <v>13728.74</v>
      </c>
      <c r="CT18" s="4">
        <f t="shared" si="1"/>
        <v>-9928.74</v>
      </c>
      <c r="CU18" s="38">
        <f t="shared" si="2"/>
        <v>3.6128263157894738</v>
      </c>
      <c r="CV18" s="38"/>
    </row>
    <row r="19" spans="1:100" s="4" customFormat="1" outlineLevel="1" x14ac:dyDescent="0.2">
      <c r="A19" s="4" t="s">
        <v>141</v>
      </c>
      <c r="B19" s="11" t="s">
        <v>142</v>
      </c>
      <c r="C19" s="4" t="s">
        <v>143</v>
      </c>
      <c r="D19" s="4">
        <v>160</v>
      </c>
      <c r="E19" s="4">
        <v>0</v>
      </c>
      <c r="F19" s="4">
        <v>29992.21</v>
      </c>
      <c r="G19" s="4">
        <v>300</v>
      </c>
      <c r="H19" s="4">
        <v>30452.21</v>
      </c>
      <c r="J19" s="4">
        <v>0</v>
      </c>
      <c r="K19" s="4">
        <v>0</v>
      </c>
      <c r="L19" s="4">
        <v>0</v>
      </c>
      <c r="N19" s="4">
        <v>30452.21</v>
      </c>
      <c r="P19" s="63">
        <v>-31815</v>
      </c>
      <c r="Q19" s="63">
        <v>0</v>
      </c>
      <c r="R19" s="4">
        <f t="shared" si="0"/>
        <v>31815</v>
      </c>
      <c r="S19" s="63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63">
        <v>0</v>
      </c>
      <c r="CI19" s="4">
        <v>0</v>
      </c>
      <c r="CJ19" s="4">
        <v>0</v>
      </c>
      <c r="CK19" s="4">
        <v>1104.3600000000001</v>
      </c>
      <c r="CL19" s="4">
        <v>0</v>
      </c>
      <c r="CM19" s="4">
        <v>1104.3600000000001</v>
      </c>
      <c r="CO19" s="4">
        <v>0</v>
      </c>
      <c r="CP19" s="4">
        <v>0</v>
      </c>
      <c r="CQ19" s="4">
        <v>0</v>
      </c>
      <c r="CS19" s="4">
        <v>1104.3600000000001</v>
      </c>
      <c r="CT19" s="4">
        <f t="shared" si="1"/>
        <v>30710.639999999999</v>
      </c>
      <c r="CU19" s="38">
        <f t="shared" si="2"/>
        <v>3.4711928335690714E-2</v>
      </c>
      <c r="CV19" s="38"/>
    </row>
    <row r="20" spans="1:100" s="4" customFormat="1" outlineLevel="1" x14ac:dyDescent="0.2">
      <c r="A20" s="4" t="s">
        <v>144</v>
      </c>
      <c r="B20" s="11" t="s">
        <v>145</v>
      </c>
      <c r="C20" s="4" t="s">
        <v>146</v>
      </c>
      <c r="D20" s="4">
        <v>0</v>
      </c>
      <c r="E20" s="4">
        <v>0</v>
      </c>
      <c r="F20" s="4">
        <v>1657.17</v>
      </c>
      <c r="G20" s="4">
        <v>0</v>
      </c>
      <c r="H20" s="4">
        <v>1657.17</v>
      </c>
      <c r="J20" s="4">
        <v>182038.08000000002</v>
      </c>
      <c r="K20" s="4">
        <v>0</v>
      </c>
      <c r="L20" s="4">
        <v>182038.08000000002</v>
      </c>
      <c r="N20" s="4">
        <v>183695.25</v>
      </c>
      <c r="P20" s="63">
        <v>-204978</v>
      </c>
      <c r="Q20" s="63">
        <v>0</v>
      </c>
      <c r="R20" s="4">
        <f t="shared" si="0"/>
        <v>204978</v>
      </c>
      <c r="S20" s="63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63">
        <v>0</v>
      </c>
      <c r="CI20" s="4">
        <v>0</v>
      </c>
      <c r="CJ20" s="4">
        <v>0</v>
      </c>
      <c r="CK20" s="4">
        <v>1622.77</v>
      </c>
      <c r="CL20" s="4">
        <v>0</v>
      </c>
      <c r="CM20" s="4">
        <v>1622.77</v>
      </c>
      <c r="CO20" s="4">
        <v>210643.63</v>
      </c>
      <c r="CP20" s="4">
        <v>0</v>
      </c>
      <c r="CQ20" s="4">
        <v>210643.63</v>
      </c>
      <c r="CS20" s="4">
        <v>212266.4</v>
      </c>
      <c r="CT20" s="4">
        <f t="shared" si="1"/>
        <v>-7288.3999999999942</v>
      </c>
      <c r="CU20" s="38">
        <f t="shared" si="2"/>
        <v>1.0355569866034404</v>
      </c>
      <c r="CV20" s="38"/>
    </row>
    <row r="21" spans="1:100" s="4" customFormat="1" outlineLevel="1" x14ac:dyDescent="0.2">
      <c r="A21" s="4" t="s">
        <v>147</v>
      </c>
      <c r="B21" s="11" t="s">
        <v>148</v>
      </c>
      <c r="C21" s="4" t="s">
        <v>149</v>
      </c>
      <c r="D21" s="4">
        <v>0</v>
      </c>
      <c r="E21" s="4">
        <v>0</v>
      </c>
      <c r="F21" s="4">
        <v>80991</v>
      </c>
      <c r="G21" s="4">
        <v>0</v>
      </c>
      <c r="H21" s="4">
        <v>80991</v>
      </c>
      <c r="J21" s="4">
        <v>0</v>
      </c>
      <c r="K21" s="4">
        <v>0</v>
      </c>
      <c r="L21" s="4">
        <v>0</v>
      </c>
      <c r="N21" s="4">
        <v>80991</v>
      </c>
      <c r="P21" s="63">
        <v>-81270</v>
      </c>
      <c r="Q21" s="63">
        <v>0</v>
      </c>
      <c r="R21" s="4">
        <f t="shared" si="0"/>
        <v>81270</v>
      </c>
      <c r="S21" s="63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63">
        <v>0</v>
      </c>
      <c r="CI21" s="4">
        <v>0</v>
      </c>
      <c r="CJ21" s="4">
        <v>0</v>
      </c>
      <c r="CK21" s="4">
        <v>81270</v>
      </c>
      <c r="CL21" s="4">
        <v>0</v>
      </c>
      <c r="CM21" s="4">
        <v>81270</v>
      </c>
      <c r="CO21" s="4">
        <v>0</v>
      </c>
      <c r="CP21" s="4">
        <v>0</v>
      </c>
      <c r="CQ21" s="4">
        <v>0</v>
      </c>
      <c r="CS21" s="4">
        <v>81270</v>
      </c>
      <c r="CT21" s="4">
        <f t="shared" si="1"/>
        <v>0</v>
      </c>
      <c r="CU21" s="38">
        <f t="shared" si="2"/>
        <v>1</v>
      </c>
      <c r="CV21" s="38"/>
    </row>
    <row r="22" spans="1:100" s="4" customFormat="1" outlineLevel="1" x14ac:dyDescent="0.2">
      <c r="A22" s="4" t="s">
        <v>150</v>
      </c>
      <c r="B22" s="11" t="s">
        <v>151</v>
      </c>
      <c r="C22" s="4" t="s">
        <v>152</v>
      </c>
      <c r="D22" s="4">
        <v>0</v>
      </c>
      <c r="E22" s="4">
        <v>0</v>
      </c>
      <c r="F22" s="4">
        <v>11826.86</v>
      </c>
      <c r="G22" s="4">
        <v>0</v>
      </c>
      <c r="H22" s="4">
        <v>11826.86</v>
      </c>
      <c r="J22" s="4">
        <v>0</v>
      </c>
      <c r="K22" s="4">
        <v>0</v>
      </c>
      <c r="L22" s="4">
        <v>0</v>
      </c>
      <c r="N22" s="4">
        <v>11826.86</v>
      </c>
      <c r="P22" s="63">
        <v>-12203</v>
      </c>
      <c r="Q22" s="63">
        <v>0</v>
      </c>
      <c r="R22" s="4">
        <f t="shared" si="0"/>
        <v>12203</v>
      </c>
      <c r="S22" s="63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63">
        <v>0</v>
      </c>
      <c r="CI22" s="4">
        <v>0</v>
      </c>
      <c r="CJ22" s="4">
        <v>0</v>
      </c>
      <c r="CK22" s="4">
        <v>12203.35</v>
      </c>
      <c r="CL22" s="4">
        <v>0</v>
      </c>
      <c r="CM22" s="4">
        <v>12203.35</v>
      </c>
      <c r="CO22" s="4">
        <v>0</v>
      </c>
      <c r="CP22" s="4">
        <v>0</v>
      </c>
      <c r="CQ22" s="4">
        <v>0</v>
      </c>
      <c r="CS22" s="4">
        <v>12203.35</v>
      </c>
      <c r="CT22" s="4">
        <f t="shared" si="1"/>
        <v>-0.3500000000003638</v>
      </c>
      <c r="CU22" s="38">
        <f t="shared" si="2"/>
        <v>1.0000286814717694</v>
      </c>
      <c r="CV22" s="38"/>
    </row>
    <row r="23" spans="1:100" s="4" customFormat="1" outlineLevel="1" x14ac:dyDescent="0.2">
      <c r="A23" s="4" t="s">
        <v>153</v>
      </c>
      <c r="B23" s="11" t="s">
        <v>154</v>
      </c>
      <c r="C23" s="4" t="s">
        <v>336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J23" s="4">
        <v>0</v>
      </c>
      <c r="K23" s="4">
        <v>465569.95</v>
      </c>
      <c r="L23" s="4">
        <v>465569.95</v>
      </c>
      <c r="N23" s="4">
        <v>5159406.0999999996</v>
      </c>
      <c r="P23" s="63">
        <v>-5580722</v>
      </c>
      <c r="Q23" s="63">
        <v>0</v>
      </c>
      <c r="R23" s="4">
        <f t="shared" si="0"/>
        <v>5580722</v>
      </c>
      <c r="S23" s="63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63">
        <v>0</v>
      </c>
      <c r="CI23" s="4">
        <v>0</v>
      </c>
      <c r="CJ23" s="4">
        <v>0</v>
      </c>
      <c r="CK23" s="4">
        <v>5572004.0600000005</v>
      </c>
      <c r="CL23" s="4">
        <v>0</v>
      </c>
      <c r="CM23" s="4">
        <v>5572004.0600000005</v>
      </c>
      <c r="CO23" s="4">
        <v>0</v>
      </c>
      <c r="CP23" s="4">
        <v>463492.11</v>
      </c>
      <c r="CQ23" s="4">
        <v>0</v>
      </c>
      <c r="CS23" s="4">
        <v>5572004.0599999996</v>
      </c>
      <c r="CT23" s="4">
        <f t="shared" si="1"/>
        <v>8717.9400000004098</v>
      </c>
      <c r="CU23" s="38">
        <f t="shared" si="2"/>
        <v>0.9984378472892933</v>
      </c>
      <c r="CV23" s="38"/>
    </row>
    <row r="24" spans="1:100" s="4" customFormat="1" outlineLevel="1" x14ac:dyDescent="0.2">
      <c r="B24" s="11" t="s">
        <v>154</v>
      </c>
      <c r="C24" s="4" t="s">
        <v>337</v>
      </c>
      <c r="N24" s="4">
        <v>465569.95</v>
      </c>
      <c r="P24" s="63"/>
      <c r="Q24" s="63"/>
      <c r="R24" s="4">
        <v>467155.04</v>
      </c>
      <c r="S24" s="63"/>
      <c r="CG24" s="63">
        <v>0</v>
      </c>
      <c r="CM24" s="4">
        <v>0</v>
      </c>
      <c r="CQ24" s="4">
        <v>463492.11</v>
      </c>
      <c r="CS24" s="4">
        <v>463492.11</v>
      </c>
      <c r="CT24" s="4">
        <f t="shared" si="1"/>
        <v>3662.929999999993</v>
      </c>
      <c r="CU24" s="38">
        <f t="shared" si="2"/>
        <v>0.99215906993104475</v>
      </c>
      <c r="CV24" s="38"/>
    </row>
    <row r="25" spans="1:100" s="4" customFormat="1" outlineLevel="1" x14ac:dyDescent="0.2">
      <c r="A25" s="4" t="s">
        <v>156</v>
      </c>
      <c r="B25" s="11" t="s">
        <v>157</v>
      </c>
      <c r="C25" s="4" t="s">
        <v>158</v>
      </c>
      <c r="D25" s="4">
        <v>0</v>
      </c>
      <c r="E25" s="4">
        <v>0</v>
      </c>
      <c r="F25" s="4">
        <v>70746.78</v>
      </c>
      <c r="G25" s="4">
        <v>0</v>
      </c>
      <c r="H25" s="4">
        <v>70746.78</v>
      </c>
      <c r="J25" s="4">
        <v>0</v>
      </c>
      <c r="K25" s="4">
        <v>0</v>
      </c>
      <c r="L25" s="4">
        <v>0</v>
      </c>
      <c r="N25" s="4">
        <v>70746.78</v>
      </c>
      <c r="P25" s="63">
        <v>-54800</v>
      </c>
      <c r="Q25" s="63">
        <v>0</v>
      </c>
      <c r="R25" s="4">
        <f t="shared" si="0"/>
        <v>54800</v>
      </c>
      <c r="S25" s="63"/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63">
        <v>0</v>
      </c>
      <c r="CI25" s="4">
        <v>0</v>
      </c>
      <c r="CJ25" s="4">
        <v>0</v>
      </c>
      <c r="CK25" s="4">
        <v>60986.950000000004</v>
      </c>
      <c r="CL25" s="4">
        <v>0</v>
      </c>
      <c r="CM25" s="4">
        <v>60986.950000000004</v>
      </c>
      <c r="CO25" s="4">
        <v>0</v>
      </c>
      <c r="CP25" s="4">
        <v>0</v>
      </c>
      <c r="CQ25" s="4">
        <v>0</v>
      </c>
      <c r="CS25" s="4">
        <v>60986.950000000004</v>
      </c>
      <c r="CT25" s="4">
        <f t="shared" si="1"/>
        <v>-6186.9500000000044</v>
      </c>
      <c r="CU25" s="38">
        <f t="shared" si="2"/>
        <v>1.1129005474452556</v>
      </c>
      <c r="CV25" s="38"/>
    </row>
    <row r="26" spans="1:100" s="4" customFormat="1" outlineLevel="1" x14ac:dyDescent="0.2">
      <c r="A26" s="4" t="s">
        <v>159</v>
      </c>
      <c r="B26" s="11" t="s">
        <v>160</v>
      </c>
      <c r="C26" s="4" t="s">
        <v>161</v>
      </c>
      <c r="D26" s="4">
        <v>0</v>
      </c>
      <c r="E26" s="4">
        <v>120941.90000000001</v>
      </c>
      <c r="F26" s="4">
        <v>0</v>
      </c>
      <c r="G26" s="4">
        <v>0</v>
      </c>
      <c r="H26" s="4">
        <v>120941.90000000001</v>
      </c>
      <c r="J26" s="4">
        <v>0</v>
      </c>
      <c r="K26" s="4">
        <v>0</v>
      </c>
      <c r="L26" s="4">
        <v>0</v>
      </c>
      <c r="N26" s="4">
        <v>120941.90000000001</v>
      </c>
      <c r="P26" s="63">
        <v>-145000</v>
      </c>
      <c r="Q26" s="63">
        <v>0</v>
      </c>
      <c r="R26" s="4">
        <f t="shared" si="0"/>
        <v>145000</v>
      </c>
      <c r="S26" s="63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63">
        <v>0</v>
      </c>
      <c r="CI26" s="4">
        <v>0</v>
      </c>
      <c r="CJ26" s="4">
        <v>143259.80000000002</v>
      </c>
      <c r="CK26" s="4">
        <v>0</v>
      </c>
      <c r="CL26" s="4">
        <v>0</v>
      </c>
      <c r="CM26" s="4">
        <v>143259.80000000002</v>
      </c>
      <c r="CO26" s="4">
        <v>0</v>
      </c>
      <c r="CP26" s="4">
        <v>0</v>
      </c>
      <c r="CQ26" s="4">
        <v>0</v>
      </c>
      <c r="CS26" s="4">
        <v>143259.80000000002</v>
      </c>
      <c r="CT26" s="4">
        <f t="shared" si="1"/>
        <v>1740.1999999999825</v>
      </c>
      <c r="CU26" s="38">
        <f t="shared" si="2"/>
        <v>0.98799862068965527</v>
      </c>
      <c r="CV26" s="38"/>
    </row>
    <row r="27" spans="1:100" s="4" customFormat="1" outlineLevel="1" x14ac:dyDescent="0.2">
      <c r="A27" s="4" t="s">
        <v>162</v>
      </c>
      <c r="B27" s="11" t="s">
        <v>163</v>
      </c>
      <c r="C27" s="4" t="s">
        <v>164</v>
      </c>
      <c r="D27" s="4">
        <v>0</v>
      </c>
      <c r="E27" s="4">
        <v>0</v>
      </c>
      <c r="F27" s="4">
        <v>123461</v>
      </c>
      <c r="G27" s="4">
        <v>0</v>
      </c>
      <c r="H27" s="4">
        <v>123461</v>
      </c>
      <c r="J27" s="4">
        <v>0</v>
      </c>
      <c r="K27" s="4">
        <v>0</v>
      </c>
      <c r="L27" s="4">
        <v>0</v>
      </c>
      <c r="N27" s="4">
        <v>123461</v>
      </c>
      <c r="P27" s="63">
        <v>-125000</v>
      </c>
      <c r="Q27" s="63">
        <v>0</v>
      </c>
      <c r="R27" s="4">
        <f t="shared" si="0"/>
        <v>125000</v>
      </c>
      <c r="S27" s="63"/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63">
        <v>0</v>
      </c>
      <c r="CI27" s="4">
        <v>0</v>
      </c>
      <c r="CJ27" s="4">
        <v>0</v>
      </c>
      <c r="CK27" s="4">
        <v>127275</v>
      </c>
      <c r="CL27" s="4">
        <v>0</v>
      </c>
      <c r="CM27" s="4">
        <v>127275</v>
      </c>
      <c r="CO27" s="4">
        <v>0</v>
      </c>
      <c r="CP27" s="4">
        <v>0</v>
      </c>
      <c r="CQ27" s="4">
        <v>0</v>
      </c>
      <c r="CS27" s="4">
        <v>127275</v>
      </c>
      <c r="CT27" s="4">
        <f t="shared" si="1"/>
        <v>-2275</v>
      </c>
      <c r="CU27" s="38">
        <f t="shared" si="2"/>
        <v>1.0182</v>
      </c>
      <c r="CV27" s="38"/>
    </row>
    <row r="28" spans="1:100" s="4" customFormat="1" outlineLevel="1" x14ac:dyDescent="0.2">
      <c r="A28" s="4" t="s">
        <v>165</v>
      </c>
      <c r="B28" s="11" t="s">
        <v>166</v>
      </c>
      <c r="C28" s="4" t="s">
        <v>167</v>
      </c>
      <c r="D28" s="4">
        <v>0</v>
      </c>
      <c r="E28" s="4">
        <v>0</v>
      </c>
      <c r="F28" s="4">
        <v>13583.43</v>
      </c>
      <c r="G28" s="4">
        <v>0</v>
      </c>
      <c r="H28" s="4">
        <v>13583.43</v>
      </c>
      <c r="J28" s="4">
        <v>0</v>
      </c>
      <c r="K28" s="4">
        <v>0</v>
      </c>
      <c r="L28" s="4">
        <v>0</v>
      </c>
      <c r="N28" s="4">
        <v>13583.43</v>
      </c>
      <c r="P28" s="63">
        <v>-18000</v>
      </c>
      <c r="Q28" s="63">
        <v>0</v>
      </c>
      <c r="R28" s="4">
        <f t="shared" si="0"/>
        <v>18000</v>
      </c>
      <c r="S28" s="63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63">
        <v>0</v>
      </c>
      <c r="CI28" s="4">
        <v>50</v>
      </c>
      <c r="CJ28" s="4">
        <v>0</v>
      </c>
      <c r="CK28" s="4">
        <v>15286</v>
      </c>
      <c r="CL28" s="4">
        <v>0</v>
      </c>
      <c r="CM28" s="4">
        <v>15336</v>
      </c>
      <c r="CO28" s="4">
        <v>0</v>
      </c>
      <c r="CP28" s="4">
        <v>0</v>
      </c>
      <c r="CQ28" s="4">
        <v>0</v>
      </c>
      <c r="CS28" s="4">
        <v>15336</v>
      </c>
      <c r="CT28" s="4">
        <f t="shared" si="1"/>
        <v>2664</v>
      </c>
      <c r="CU28" s="38">
        <f t="shared" si="2"/>
        <v>0.85199999999999998</v>
      </c>
      <c r="CV28" s="38"/>
    </row>
    <row r="29" spans="1:100" s="4" customFormat="1" outlineLevel="1" x14ac:dyDescent="0.2">
      <c r="A29" s="4" t="s">
        <v>168</v>
      </c>
      <c r="B29" s="11" t="s">
        <v>169</v>
      </c>
      <c r="C29" s="4" t="s">
        <v>170</v>
      </c>
      <c r="D29" s="4">
        <v>47714.15</v>
      </c>
      <c r="E29" s="4">
        <v>407.85</v>
      </c>
      <c r="F29" s="4">
        <v>0</v>
      </c>
      <c r="G29" s="4">
        <v>0</v>
      </c>
      <c r="H29" s="4">
        <v>48122</v>
      </c>
      <c r="J29" s="4">
        <v>0</v>
      </c>
      <c r="K29" s="4">
        <v>0</v>
      </c>
      <c r="L29" s="4">
        <v>0</v>
      </c>
      <c r="N29" s="4">
        <v>48122</v>
      </c>
      <c r="P29" s="63">
        <v>-48810</v>
      </c>
      <c r="Q29" s="63">
        <v>0</v>
      </c>
      <c r="R29" s="4">
        <f t="shared" si="0"/>
        <v>48810</v>
      </c>
      <c r="S29" s="63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63">
        <v>0</v>
      </c>
      <c r="CI29" s="4">
        <v>48513</v>
      </c>
      <c r="CJ29" s="4">
        <v>0</v>
      </c>
      <c r="CK29" s="4">
        <v>0</v>
      </c>
      <c r="CL29" s="4">
        <v>0</v>
      </c>
      <c r="CM29" s="4">
        <v>48513</v>
      </c>
      <c r="CO29" s="4">
        <v>0</v>
      </c>
      <c r="CP29" s="4">
        <v>0</v>
      </c>
      <c r="CQ29" s="4">
        <v>0</v>
      </c>
      <c r="CS29" s="4">
        <v>48513</v>
      </c>
      <c r="CT29" s="4">
        <f t="shared" si="1"/>
        <v>297</v>
      </c>
      <c r="CU29" s="38">
        <f t="shared" si="2"/>
        <v>0.99391518131530421</v>
      </c>
      <c r="CV29" s="38"/>
    </row>
    <row r="30" spans="1:100" s="4" customFormat="1" outlineLevel="1" x14ac:dyDescent="0.2">
      <c r="A30" s="4" t="s">
        <v>171</v>
      </c>
      <c r="B30" s="11" t="s">
        <v>172</v>
      </c>
      <c r="C30" s="4" t="s">
        <v>173</v>
      </c>
      <c r="D30" s="4">
        <v>25411</v>
      </c>
      <c r="E30" s="4">
        <v>0</v>
      </c>
      <c r="F30" s="4">
        <v>0</v>
      </c>
      <c r="G30" s="4">
        <v>0</v>
      </c>
      <c r="H30" s="4">
        <v>25411</v>
      </c>
      <c r="J30" s="4">
        <v>0</v>
      </c>
      <c r="K30" s="4">
        <v>0</v>
      </c>
      <c r="L30" s="4">
        <v>0</v>
      </c>
      <c r="N30" s="4">
        <v>25411</v>
      </c>
      <c r="P30" s="63">
        <v>-11500</v>
      </c>
      <c r="Q30" s="63">
        <v>0</v>
      </c>
      <c r="R30" s="4">
        <f t="shared" si="0"/>
        <v>11500</v>
      </c>
      <c r="S30" s="63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63">
        <v>0</v>
      </c>
      <c r="CI30" s="4">
        <v>21078.25</v>
      </c>
      <c r="CJ30" s="4">
        <v>0</v>
      </c>
      <c r="CK30" s="4">
        <v>0</v>
      </c>
      <c r="CL30" s="4">
        <v>0</v>
      </c>
      <c r="CM30" s="4">
        <v>21078.25</v>
      </c>
      <c r="CO30" s="4">
        <v>0</v>
      </c>
      <c r="CP30" s="4">
        <v>0</v>
      </c>
      <c r="CQ30" s="4">
        <v>0</v>
      </c>
      <c r="CS30" s="4">
        <v>21078.25</v>
      </c>
      <c r="CT30" s="4">
        <f t="shared" si="1"/>
        <v>-9578.25</v>
      </c>
      <c r="CU30" s="38">
        <f t="shared" si="2"/>
        <v>1.8328913043478261</v>
      </c>
      <c r="CV30" s="38"/>
    </row>
    <row r="31" spans="1:100" s="4" customFormat="1" outlineLevel="1" x14ac:dyDescent="0.2">
      <c r="A31" s="4" t="s">
        <v>174</v>
      </c>
      <c r="B31" s="11" t="s">
        <v>175</v>
      </c>
      <c r="C31" s="4" t="s">
        <v>176</v>
      </c>
      <c r="D31" s="4">
        <v>0</v>
      </c>
      <c r="E31" s="4">
        <v>0</v>
      </c>
      <c r="F31" s="4">
        <v>1988.19</v>
      </c>
      <c r="G31" s="4">
        <v>0</v>
      </c>
      <c r="H31" s="4">
        <v>1988.19</v>
      </c>
      <c r="J31" s="4">
        <v>0</v>
      </c>
      <c r="K31" s="4">
        <v>0</v>
      </c>
      <c r="L31" s="4">
        <v>0</v>
      </c>
      <c r="N31" s="4">
        <v>1988.19</v>
      </c>
      <c r="P31" s="63">
        <v>-6500</v>
      </c>
      <c r="Q31" s="63">
        <v>0</v>
      </c>
      <c r="R31" s="4">
        <f t="shared" si="0"/>
        <v>6500</v>
      </c>
      <c r="S31" s="63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63">
        <v>0</v>
      </c>
      <c r="CI31" s="4">
        <v>0</v>
      </c>
      <c r="CJ31" s="4">
        <v>0</v>
      </c>
      <c r="CK31" s="4">
        <v>7355.6900000000005</v>
      </c>
      <c r="CL31" s="4">
        <v>1199</v>
      </c>
      <c r="CM31" s="4">
        <v>8554.69</v>
      </c>
      <c r="CO31" s="4">
        <v>0</v>
      </c>
      <c r="CP31" s="4">
        <v>0</v>
      </c>
      <c r="CQ31" s="4">
        <v>0</v>
      </c>
      <c r="CS31" s="4">
        <v>8554.69</v>
      </c>
      <c r="CT31" s="4">
        <f t="shared" si="1"/>
        <v>-2054.6900000000005</v>
      </c>
      <c r="CU31" s="38">
        <f t="shared" si="2"/>
        <v>1.3161061538461538</v>
      </c>
      <c r="CV31" s="38"/>
    </row>
    <row r="32" spans="1:100" s="4" customFormat="1" outlineLevel="1" x14ac:dyDescent="0.2">
      <c r="A32" s="4" t="s">
        <v>177</v>
      </c>
      <c r="B32" s="11" t="s">
        <v>178</v>
      </c>
      <c r="C32" s="4" t="s">
        <v>179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J32" s="4">
        <v>0</v>
      </c>
      <c r="K32" s="4">
        <v>0</v>
      </c>
      <c r="L32" s="4">
        <v>0</v>
      </c>
      <c r="N32" s="4">
        <v>0</v>
      </c>
      <c r="P32" s="63">
        <v>-600</v>
      </c>
      <c r="Q32" s="63">
        <v>0</v>
      </c>
      <c r="R32" s="4">
        <f t="shared" si="0"/>
        <v>600</v>
      </c>
      <c r="S32" s="63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63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O32" s="4">
        <v>0</v>
      </c>
      <c r="CP32" s="4">
        <v>0</v>
      </c>
      <c r="CQ32" s="4">
        <v>0</v>
      </c>
      <c r="CS32" s="4">
        <v>0</v>
      </c>
      <c r="CT32" s="4">
        <f t="shared" si="1"/>
        <v>600</v>
      </c>
      <c r="CU32" s="38">
        <f t="shared" si="2"/>
        <v>0</v>
      </c>
      <c r="CV32" s="38"/>
    </row>
    <row r="33" spans="1:100" s="4" customFormat="1" outlineLevel="1" x14ac:dyDescent="0.2">
      <c r="A33" s="4" t="s">
        <v>180</v>
      </c>
      <c r="B33" s="11" t="s">
        <v>181</v>
      </c>
      <c r="C33" s="4" t="s">
        <v>338</v>
      </c>
      <c r="D33" s="4">
        <v>0</v>
      </c>
      <c r="E33" s="4">
        <v>0</v>
      </c>
      <c r="F33" s="4">
        <v>-283531.87</v>
      </c>
      <c r="G33" s="4">
        <v>0</v>
      </c>
      <c r="H33" s="4">
        <v>-283531.87</v>
      </c>
      <c r="J33" s="4">
        <v>-182038.08000000002</v>
      </c>
      <c r="K33" s="4">
        <v>0</v>
      </c>
      <c r="L33" s="4">
        <v>-182038.08000000002</v>
      </c>
      <c r="N33" s="4">
        <v>-465569.95</v>
      </c>
      <c r="P33" s="63">
        <v>0</v>
      </c>
      <c r="Q33" s="63">
        <v>0</v>
      </c>
      <c r="R33" s="4">
        <v>-467155.04</v>
      </c>
      <c r="S33" s="63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63">
        <v>0</v>
      </c>
      <c r="CI33" s="4">
        <v>0</v>
      </c>
      <c r="CJ33" s="4">
        <v>0</v>
      </c>
      <c r="CK33" s="4">
        <v>-252848.48</v>
      </c>
      <c r="CL33" s="4">
        <v>0</v>
      </c>
      <c r="CM33" s="4">
        <v>-252848.48</v>
      </c>
      <c r="CO33" s="4">
        <v>-210643.63</v>
      </c>
      <c r="CP33" s="4">
        <v>0</v>
      </c>
      <c r="CQ33" s="4">
        <v>-210643.63</v>
      </c>
      <c r="CS33" s="4">
        <v>-463492.11</v>
      </c>
      <c r="CT33" s="4">
        <f t="shared" si="1"/>
        <v>-3662.929999999993</v>
      </c>
      <c r="CU33" s="38">
        <f t="shared" si="2"/>
        <v>0.99215906993104475</v>
      </c>
      <c r="CV33" s="38"/>
    </row>
    <row r="34" spans="1:100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-7631977</v>
      </c>
      <c r="Q34" s="5">
        <v>0</v>
      </c>
      <c r="R34" s="5">
        <f>-1*(P34+Q34)</f>
        <v>7631977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93609.72</v>
      </c>
      <c r="CJ34" s="5">
        <v>143559.80000000002</v>
      </c>
      <c r="CK34" s="5">
        <v>6899157.5500000007</v>
      </c>
      <c r="CL34" s="5">
        <v>1199</v>
      </c>
      <c r="CM34" s="5">
        <v>7137526.0700000012</v>
      </c>
      <c r="CN34" s="2"/>
      <c r="CO34" s="5">
        <v>0</v>
      </c>
      <c r="CP34" s="5">
        <v>477220.85</v>
      </c>
      <c r="CQ34" s="5">
        <v>477220.85</v>
      </c>
      <c r="CS34" s="5">
        <v>7614746.9199999999</v>
      </c>
      <c r="CT34" s="5">
        <f>R34-CS34</f>
        <v>17230.080000000075</v>
      </c>
      <c r="CU34" s="29">
        <f>IF(R34=0,"n/a",CS34/(R34))</f>
        <v>0.99774238313349217</v>
      </c>
      <c r="CV34" s="41"/>
    </row>
    <row r="35" spans="1:100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M35" s="7"/>
      <c r="CQ35" s="7"/>
      <c r="CU35" s="38"/>
      <c r="CV35" s="38"/>
    </row>
    <row r="36" spans="1:100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7631977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 t="shared" ref="CI36:CL36" si="5">CI11+CI34</f>
        <v>156267.21</v>
      </c>
      <c r="CJ36" s="5">
        <f t="shared" si="5"/>
        <v>249090.31</v>
      </c>
      <c r="CK36" s="5">
        <f t="shared" si="5"/>
        <v>8829435.7400000002</v>
      </c>
      <c r="CL36" s="5">
        <f t="shared" si="5"/>
        <v>1199</v>
      </c>
      <c r="CM36" s="5">
        <f>CM11+CM34</f>
        <v>9235992.2600000016</v>
      </c>
      <c r="CN36" s="2"/>
      <c r="CO36" s="5">
        <f t="shared" ref="CO36:CP36" si="6">CO11+CO34</f>
        <v>0</v>
      </c>
      <c r="CP36" s="5">
        <f t="shared" si="6"/>
        <v>1265785.2999999998</v>
      </c>
      <c r="CQ36" s="5">
        <f>CQ11+CQ34</f>
        <v>1265785.3</v>
      </c>
      <c r="CS36" s="5">
        <f>CS11+CS34</f>
        <v>10501777.560000001</v>
      </c>
      <c r="CT36" s="5">
        <f>CT11+CT34</f>
        <v>17230.080000000075</v>
      </c>
      <c r="CU36" s="29">
        <f>IF(R36=0,"n/a",CS36/(R36))</f>
        <v>1.3760232191475421</v>
      </c>
      <c r="CV36" s="41"/>
    </row>
    <row r="37" spans="1:100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M37" s="6"/>
      <c r="CQ37" s="6"/>
    </row>
    <row r="38" spans="1:100" s="54" customFormat="1" hidden="1" outlineLevel="1" x14ac:dyDescent="0.2">
      <c r="A38" s="54" t="s">
        <v>58</v>
      </c>
      <c r="B38" s="55" t="s">
        <v>182</v>
      </c>
      <c r="C38" s="54" t="s">
        <v>183</v>
      </c>
      <c r="D38" s="54">
        <v>0</v>
      </c>
      <c r="E38" s="54">
        <v>0</v>
      </c>
      <c r="F38" s="54">
        <v>113537.25</v>
      </c>
      <c r="G38" s="54">
        <v>0</v>
      </c>
      <c r="H38" s="54">
        <v>113537.25</v>
      </c>
      <c r="J38" s="54">
        <v>0</v>
      </c>
      <c r="K38" s="54">
        <v>0</v>
      </c>
      <c r="L38" s="54">
        <v>0</v>
      </c>
      <c r="N38" s="54">
        <v>0</v>
      </c>
      <c r="P38" s="56">
        <v>0</v>
      </c>
      <c r="Q38" s="56">
        <v>0</v>
      </c>
      <c r="R38" s="57"/>
      <c r="S38" s="56"/>
      <c r="T38" s="54">
        <v>112200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54">
        <v>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v>0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>
        <v>0</v>
      </c>
      <c r="CB38" s="54">
        <v>0</v>
      </c>
      <c r="CC38" s="54">
        <v>0</v>
      </c>
      <c r="CD38" s="54">
        <v>0</v>
      </c>
      <c r="CE38" s="54">
        <v>0</v>
      </c>
      <c r="CF38" s="54">
        <v>0</v>
      </c>
      <c r="CG38" s="56">
        <v>0</v>
      </c>
      <c r="CI38" s="54">
        <v>0</v>
      </c>
      <c r="CJ38" s="54">
        <v>0</v>
      </c>
      <c r="CK38" s="54">
        <v>112283.57</v>
      </c>
      <c r="CL38" s="54">
        <v>0</v>
      </c>
      <c r="CM38" s="54">
        <v>0</v>
      </c>
      <c r="CO38" s="54">
        <v>0</v>
      </c>
      <c r="CP38" s="54">
        <v>0</v>
      </c>
      <c r="CQ38" s="54">
        <v>0</v>
      </c>
      <c r="CS38" s="54">
        <v>0</v>
      </c>
      <c r="CT38" s="54">
        <f t="shared" ref="CT38:CT59" si="7">CG38-CS38</f>
        <v>0</v>
      </c>
      <c r="CU38" s="58" t="str">
        <f t="shared" ref="CU38:CU59" si="8">IF(CG38=0,"n/a",CS38/(CG38))</f>
        <v>n/a</v>
      </c>
      <c r="CV38" s="58"/>
    </row>
    <row r="39" spans="1:100" s="54" customFormat="1" hidden="1" outlineLevel="1" x14ac:dyDescent="0.2">
      <c r="A39" s="54" t="s">
        <v>59</v>
      </c>
      <c r="B39" s="55" t="s">
        <v>184</v>
      </c>
      <c r="C39" s="54" t="s">
        <v>185</v>
      </c>
      <c r="D39" s="54">
        <v>0</v>
      </c>
      <c r="E39" s="54">
        <v>0</v>
      </c>
      <c r="F39" s="54">
        <v>163422.01</v>
      </c>
      <c r="G39" s="54">
        <v>0</v>
      </c>
      <c r="H39" s="54">
        <v>163422.01</v>
      </c>
      <c r="J39" s="54">
        <v>0</v>
      </c>
      <c r="K39" s="54">
        <v>0</v>
      </c>
      <c r="L39" s="54">
        <v>0</v>
      </c>
      <c r="N39" s="54">
        <v>0</v>
      </c>
      <c r="P39" s="56">
        <v>0</v>
      </c>
      <c r="Q39" s="56">
        <v>0</v>
      </c>
      <c r="R39" s="57"/>
      <c r="S39" s="56"/>
      <c r="T39" s="54">
        <v>0</v>
      </c>
      <c r="U39" s="54">
        <v>159000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4">
        <v>0</v>
      </c>
      <c r="AE39" s="54">
        <v>0</v>
      </c>
      <c r="AF39" s="54">
        <v>0</v>
      </c>
      <c r="AG39" s="54">
        <v>0</v>
      </c>
      <c r="AH39" s="54">
        <v>0</v>
      </c>
      <c r="AI39" s="54">
        <v>0</v>
      </c>
      <c r="AJ39" s="54">
        <v>0</v>
      </c>
      <c r="AK39" s="54">
        <v>0</v>
      </c>
      <c r="AL39" s="54">
        <v>0</v>
      </c>
      <c r="AM39" s="54">
        <v>0</v>
      </c>
      <c r="AN39" s="54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0</v>
      </c>
      <c r="AT39" s="54">
        <v>0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0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0</v>
      </c>
      <c r="BO39" s="54">
        <v>0</v>
      </c>
      <c r="BP39" s="54">
        <v>0</v>
      </c>
      <c r="BQ39" s="54">
        <v>0</v>
      </c>
      <c r="BR39" s="54">
        <v>0</v>
      </c>
      <c r="BS39" s="54">
        <v>0</v>
      </c>
      <c r="BT39" s="54">
        <v>0</v>
      </c>
      <c r="BU39" s="54">
        <v>0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6">
        <v>0</v>
      </c>
      <c r="CI39" s="54">
        <v>0</v>
      </c>
      <c r="CJ39" s="54">
        <v>0</v>
      </c>
      <c r="CK39" s="54">
        <v>162083.56</v>
      </c>
      <c r="CL39" s="54">
        <v>0</v>
      </c>
      <c r="CM39" s="54">
        <v>0</v>
      </c>
      <c r="CO39" s="54">
        <v>0</v>
      </c>
      <c r="CP39" s="54">
        <v>0</v>
      </c>
      <c r="CQ39" s="54">
        <v>0</v>
      </c>
      <c r="CS39" s="54">
        <v>0</v>
      </c>
      <c r="CT39" s="54">
        <f t="shared" si="7"/>
        <v>0</v>
      </c>
      <c r="CU39" s="58" t="str">
        <f t="shared" si="8"/>
        <v>n/a</v>
      </c>
      <c r="CV39" s="58"/>
    </row>
    <row r="40" spans="1:100" outlineLevel="1" x14ac:dyDescent="0.2">
      <c r="B40" s="10" t="s">
        <v>339</v>
      </c>
      <c r="C40" s="3" t="s">
        <v>340</v>
      </c>
      <c r="N40" s="3">
        <v>276959.26</v>
      </c>
      <c r="P40" s="63"/>
      <c r="Q40" s="63"/>
      <c r="R40" s="4"/>
      <c r="S40" s="63"/>
      <c r="CG40" s="63">
        <v>271200</v>
      </c>
      <c r="CM40" s="3">
        <v>274367.13</v>
      </c>
      <c r="CQ40" s="3">
        <v>0</v>
      </c>
      <c r="CS40" s="3">
        <v>274367.13</v>
      </c>
      <c r="CT40" s="3">
        <f t="shared" si="7"/>
        <v>-3167.1300000000047</v>
      </c>
      <c r="CU40" s="34">
        <f t="shared" si="8"/>
        <v>1.0116782079646018</v>
      </c>
    </row>
    <row r="41" spans="1:100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28">
        <v>0</v>
      </c>
      <c r="Q41" s="28">
        <v>0</v>
      </c>
      <c r="R41" s="30"/>
      <c r="S41" s="28"/>
      <c r="T41" s="3">
        <v>0</v>
      </c>
      <c r="U41" s="3">
        <v>0</v>
      </c>
      <c r="V41" s="3">
        <v>2058201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28">
        <v>2058201</v>
      </c>
      <c r="CI41" s="3">
        <v>5833.31</v>
      </c>
      <c r="CJ41" s="3">
        <v>51843.56</v>
      </c>
      <c r="CK41" s="3">
        <v>2021985.35</v>
      </c>
      <c r="CL41" s="3">
        <v>0</v>
      </c>
      <c r="CM41" s="3">
        <v>2079662.2200000002</v>
      </c>
      <c r="CO41" s="3">
        <v>0</v>
      </c>
      <c r="CP41" s="3">
        <v>0</v>
      </c>
      <c r="CQ41" s="3">
        <v>0</v>
      </c>
      <c r="CS41" s="3">
        <v>2079662.22</v>
      </c>
      <c r="CT41" s="3">
        <f t="shared" si="7"/>
        <v>-21461.219999999972</v>
      </c>
      <c r="CU41" s="34">
        <f t="shared" si="8"/>
        <v>1.0104271740223623</v>
      </c>
    </row>
    <row r="42" spans="1:100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28">
        <v>0</v>
      </c>
      <c r="Q42" s="28">
        <v>0</v>
      </c>
      <c r="R42" s="30"/>
      <c r="S42" s="28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28">
        <v>35000</v>
      </c>
      <c r="CI42" s="3">
        <v>1800</v>
      </c>
      <c r="CJ42" s="3">
        <v>0</v>
      </c>
      <c r="CK42" s="3">
        <v>29815</v>
      </c>
      <c r="CL42" s="3">
        <v>0</v>
      </c>
      <c r="CM42" s="3">
        <v>31615</v>
      </c>
      <c r="CO42" s="3">
        <v>0</v>
      </c>
      <c r="CP42" s="3">
        <v>0</v>
      </c>
      <c r="CQ42" s="3">
        <v>0</v>
      </c>
      <c r="CS42" s="3">
        <v>31615</v>
      </c>
      <c r="CT42" s="3">
        <f t="shared" si="7"/>
        <v>3385</v>
      </c>
      <c r="CU42" s="34">
        <f t="shared" si="8"/>
        <v>0.90328571428571425</v>
      </c>
    </row>
    <row r="43" spans="1:100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28">
        <v>0</v>
      </c>
      <c r="Q43" s="28">
        <v>0</v>
      </c>
      <c r="R43" s="30"/>
      <c r="S43" s="28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28">
        <v>24000</v>
      </c>
      <c r="CI43" s="3">
        <v>0</v>
      </c>
      <c r="CJ43" s="3">
        <v>0</v>
      </c>
      <c r="CK43" s="3">
        <v>21836.18</v>
      </c>
      <c r="CL43" s="3">
        <v>0</v>
      </c>
      <c r="CM43" s="3">
        <v>21836.18</v>
      </c>
      <c r="CO43" s="3">
        <v>0</v>
      </c>
      <c r="CP43" s="3">
        <v>0</v>
      </c>
      <c r="CQ43" s="3">
        <v>0</v>
      </c>
      <c r="CS43" s="3">
        <v>21836.18</v>
      </c>
      <c r="CT43" s="3">
        <f t="shared" si="7"/>
        <v>2163.8199999999997</v>
      </c>
      <c r="CU43" s="34">
        <f t="shared" si="8"/>
        <v>0.90984083333333332</v>
      </c>
    </row>
    <row r="44" spans="1:100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28">
        <v>0</v>
      </c>
      <c r="Q44" s="28">
        <v>0</v>
      </c>
      <c r="R44" s="30"/>
      <c r="S44" s="28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28">
        <v>50000</v>
      </c>
      <c r="CI44" s="3">
        <v>0</v>
      </c>
      <c r="CJ44" s="3">
        <v>0</v>
      </c>
      <c r="CK44" s="3">
        <v>50000</v>
      </c>
      <c r="CL44" s="3">
        <v>0</v>
      </c>
      <c r="CM44" s="3">
        <v>50000</v>
      </c>
      <c r="CO44" s="3">
        <v>0</v>
      </c>
      <c r="CP44" s="3">
        <v>0</v>
      </c>
      <c r="CQ44" s="3">
        <v>0</v>
      </c>
      <c r="CS44" s="3">
        <v>50000</v>
      </c>
      <c r="CT44" s="3">
        <f t="shared" si="7"/>
        <v>0</v>
      </c>
      <c r="CU44" s="34">
        <f t="shared" si="8"/>
        <v>1</v>
      </c>
    </row>
    <row r="45" spans="1:100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28">
        <v>0</v>
      </c>
      <c r="Q45" s="28">
        <v>0</v>
      </c>
      <c r="R45" s="30"/>
      <c r="S45" s="28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28">
        <v>47147</v>
      </c>
      <c r="CI45" s="3">
        <v>0</v>
      </c>
      <c r="CJ45" s="3">
        <v>0</v>
      </c>
      <c r="CK45" s="3">
        <v>41503.72</v>
      </c>
      <c r="CL45" s="3">
        <v>0</v>
      </c>
      <c r="CM45" s="3">
        <v>41503.72</v>
      </c>
      <c r="CO45" s="3">
        <v>0</v>
      </c>
      <c r="CP45" s="3">
        <v>0</v>
      </c>
      <c r="CQ45" s="3">
        <v>0</v>
      </c>
      <c r="CS45" s="3">
        <v>41503.72</v>
      </c>
      <c r="CT45" s="3">
        <f t="shared" si="7"/>
        <v>5643.2799999999988</v>
      </c>
      <c r="CU45" s="34">
        <f t="shared" si="8"/>
        <v>0.88030457929454686</v>
      </c>
    </row>
    <row r="46" spans="1:100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28">
        <v>0</v>
      </c>
      <c r="Q46" s="28">
        <v>0</v>
      </c>
      <c r="R46" s="30"/>
      <c r="S46" s="28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76459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28">
        <v>76459</v>
      </c>
      <c r="CI46" s="3">
        <v>0</v>
      </c>
      <c r="CJ46" s="3">
        <v>0</v>
      </c>
      <c r="CK46" s="3">
        <v>76543.56</v>
      </c>
      <c r="CL46" s="3">
        <v>0</v>
      </c>
      <c r="CM46" s="3">
        <v>76543.56</v>
      </c>
      <c r="CO46" s="3">
        <v>0</v>
      </c>
      <c r="CP46" s="3">
        <v>0</v>
      </c>
      <c r="CQ46" s="3">
        <v>0</v>
      </c>
      <c r="CS46" s="3">
        <v>76543.56</v>
      </c>
      <c r="CT46" s="3">
        <f t="shared" si="7"/>
        <v>-84.559999999997672</v>
      </c>
      <c r="CU46" s="34">
        <f t="shared" si="8"/>
        <v>1.001105952209681</v>
      </c>
    </row>
    <row r="47" spans="1:100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28">
        <v>0</v>
      </c>
      <c r="Q47" s="28">
        <v>0</v>
      </c>
      <c r="R47" s="30"/>
      <c r="S47" s="28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28">
        <v>34793</v>
      </c>
      <c r="CI47" s="3">
        <v>0</v>
      </c>
      <c r="CJ47" s="3">
        <v>0</v>
      </c>
      <c r="CK47" s="3">
        <v>31776.73</v>
      </c>
      <c r="CL47" s="3">
        <v>0</v>
      </c>
      <c r="CM47" s="3">
        <v>31776.73</v>
      </c>
      <c r="CO47" s="3">
        <v>0</v>
      </c>
      <c r="CP47" s="3">
        <v>0</v>
      </c>
      <c r="CQ47" s="3">
        <v>0</v>
      </c>
      <c r="CS47" s="3">
        <v>31776.73</v>
      </c>
      <c r="CT47" s="3">
        <f t="shared" si="7"/>
        <v>3016.2700000000004</v>
      </c>
      <c r="CU47" s="34">
        <f t="shared" si="8"/>
        <v>0.91330813669416255</v>
      </c>
    </row>
    <row r="48" spans="1:100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28">
        <v>0</v>
      </c>
      <c r="Q48" s="28">
        <v>0</v>
      </c>
      <c r="R48" s="30"/>
      <c r="S48" s="28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28">
        <v>28434</v>
      </c>
      <c r="CI48" s="3">
        <v>0</v>
      </c>
      <c r="CJ48" s="3">
        <v>0</v>
      </c>
      <c r="CK48" s="3">
        <v>28477.45</v>
      </c>
      <c r="CL48" s="3">
        <v>0</v>
      </c>
      <c r="CM48" s="3">
        <v>28477.45</v>
      </c>
      <c r="CO48" s="3">
        <v>0</v>
      </c>
      <c r="CP48" s="3">
        <v>0</v>
      </c>
      <c r="CQ48" s="3">
        <v>0</v>
      </c>
      <c r="CS48" s="3">
        <v>28477.45</v>
      </c>
      <c r="CT48" s="3">
        <f t="shared" si="7"/>
        <v>-43.450000000000728</v>
      </c>
      <c r="CU48" s="34">
        <f t="shared" si="8"/>
        <v>1.0015281001617782</v>
      </c>
    </row>
    <row r="49" spans="1:100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28">
        <v>0</v>
      </c>
      <c r="Q49" s="28">
        <v>0</v>
      </c>
      <c r="R49" s="30"/>
      <c r="S49" s="28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28">
        <v>31032</v>
      </c>
      <c r="CI49" s="3">
        <v>0</v>
      </c>
      <c r="CJ49" s="3">
        <v>0</v>
      </c>
      <c r="CK49" s="3">
        <v>24114.45</v>
      </c>
      <c r="CL49" s="3">
        <v>0</v>
      </c>
      <c r="CM49" s="3">
        <v>24114.45</v>
      </c>
      <c r="CO49" s="3">
        <v>0</v>
      </c>
      <c r="CP49" s="3">
        <v>0</v>
      </c>
      <c r="CQ49" s="3">
        <v>0</v>
      </c>
      <c r="CS49" s="3">
        <v>24114.45</v>
      </c>
      <c r="CT49" s="3">
        <f t="shared" si="7"/>
        <v>6917.5499999999993</v>
      </c>
      <c r="CU49" s="34">
        <f t="shared" si="8"/>
        <v>0.77708333333333335</v>
      </c>
    </row>
    <row r="50" spans="1:100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28">
        <v>0</v>
      </c>
      <c r="Q50" s="28">
        <v>0</v>
      </c>
      <c r="R50" s="30"/>
      <c r="S50" s="28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28">
        <v>52846</v>
      </c>
      <c r="CI50" s="3">
        <v>0</v>
      </c>
      <c r="CJ50" s="3">
        <v>0</v>
      </c>
      <c r="CK50" s="3">
        <v>52929.56</v>
      </c>
      <c r="CL50" s="3">
        <v>0</v>
      </c>
      <c r="CM50" s="3">
        <v>52929.56</v>
      </c>
      <c r="CO50" s="3">
        <v>0</v>
      </c>
      <c r="CP50" s="3">
        <v>0</v>
      </c>
      <c r="CQ50" s="3">
        <v>0</v>
      </c>
      <c r="CS50" s="3">
        <v>52929.56</v>
      </c>
      <c r="CT50" s="3">
        <f t="shared" si="7"/>
        <v>-83.559999999997672</v>
      </c>
      <c r="CU50" s="34">
        <f t="shared" si="8"/>
        <v>1.0015811981985392</v>
      </c>
    </row>
    <row r="51" spans="1:100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28">
        <v>0</v>
      </c>
      <c r="Q51" s="28">
        <v>0</v>
      </c>
      <c r="R51" s="30"/>
      <c r="S51" s="28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28">
        <v>52886</v>
      </c>
      <c r="CI51" s="3">
        <v>0</v>
      </c>
      <c r="CJ51" s="3">
        <v>0</v>
      </c>
      <c r="CK51" s="3">
        <v>44835.21</v>
      </c>
      <c r="CL51" s="3">
        <v>0</v>
      </c>
      <c r="CM51" s="3">
        <v>44835.21</v>
      </c>
      <c r="CO51" s="3">
        <v>0</v>
      </c>
      <c r="CP51" s="3">
        <v>0</v>
      </c>
      <c r="CQ51" s="3">
        <v>0</v>
      </c>
      <c r="CS51" s="3">
        <v>44835.21</v>
      </c>
      <c r="CT51" s="3">
        <f t="shared" si="7"/>
        <v>8050.7900000000009</v>
      </c>
      <c r="CU51" s="34">
        <f t="shared" si="8"/>
        <v>0.84777086563551785</v>
      </c>
    </row>
    <row r="52" spans="1:100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28">
        <v>0</v>
      </c>
      <c r="Q52" s="28">
        <v>0</v>
      </c>
      <c r="R52" s="30"/>
      <c r="S52" s="28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28">
        <v>143409</v>
      </c>
      <c r="CI52" s="3">
        <v>0</v>
      </c>
      <c r="CJ52" s="3">
        <v>0</v>
      </c>
      <c r="CK52" s="3">
        <v>160511.53</v>
      </c>
      <c r="CL52" s="3">
        <v>0</v>
      </c>
      <c r="CM52" s="3">
        <v>160511.53</v>
      </c>
      <c r="CO52" s="3">
        <v>0</v>
      </c>
      <c r="CP52" s="3">
        <v>0</v>
      </c>
      <c r="CQ52" s="3">
        <v>0</v>
      </c>
      <c r="CS52" s="3">
        <v>160511.53</v>
      </c>
      <c r="CT52" s="3">
        <f t="shared" si="7"/>
        <v>-17102.53</v>
      </c>
      <c r="CU52" s="34">
        <f t="shared" si="8"/>
        <v>1.1192570201312331</v>
      </c>
    </row>
    <row r="53" spans="1:100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28">
        <v>0</v>
      </c>
      <c r="Q53" s="28">
        <v>0</v>
      </c>
      <c r="R53" s="30"/>
      <c r="S53" s="28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28">
        <v>549470</v>
      </c>
      <c r="CI53" s="3">
        <v>1500</v>
      </c>
      <c r="CJ53" s="3">
        <v>43521.86</v>
      </c>
      <c r="CK53" s="3">
        <v>451431.19</v>
      </c>
      <c r="CL53" s="3">
        <v>0</v>
      </c>
      <c r="CM53" s="3">
        <v>496453.05</v>
      </c>
      <c r="CO53" s="3">
        <v>0</v>
      </c>
      <c r="CP53" s="3">
        <v>0</v>
      </c>
      <c r="CQ53" s="3">
        <v>0</v>
      </c>
      <c r="CS53" s="3">
        <v>496453.05</v>
      </c>
      <c r="CT53" s="3">
        <f t="shared" si="7"/>
        <v>53016.950000000012</v>
      </c>
      <c r="CU53" s="34">
        <f t="shared" si="8"/>
        <v>0.90351256665514035</v>
      </c>
    </row>
    <row r="54" spans="1:100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28">
        <v>0</v>
      </c>
      <c r="Q54" s="28">
        <v>0</v>
      </c>
      <c r="R54" s="30"/>
      <c r="S54" s="28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28">
        <v>20986</v>
      </c>
      <c r="CI54" s="3">
        <v>0</v>
      </c>
      <c r="CJ54" s="3">
        <v>0</v>
      </c>
      <c r="CK54" s="3">
        <v>21069.56</v>
      </c>
      <c r="CL54" s="3">
        <v>0</v>
      </c>
      <c r="CM54" s="3">
        <v>21069.56</v>
      </c>
      <c r="CO54" s="3">
        <v>0</v>
      </c>
      <c r="CP54" s="3">
        <v>0</v>
      </c>
      <c r="CQ54" s="3">
        <v>0</v>
      </c>
      <c r="CS54" s="3">
        <v>21069.56</v>
      </c>
      <c r="CT54" s="3">
        <f t="shared" si="7"/>
        <v>-83.56000000000131</v>
      </c>
      <c r="CU54" s="34">
        <f t="shared" si="8"/>
        <v>1.0039817020871058</v>
      </c>
    </row>
    <row r="55" spans="1:100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28">
        <v>0</v>
      </c>
      <c r="Q55" s="28">
        <v>0</v>
      </c>
      <c r="R55" s="30"/>
      <c r="S55" s="28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28">
        <v>137674</v>
      </c>
      <c r="CI55" s="3">
        <v>0</v>
      </c>
      <c r="CJ55" s="3">
        <v>0</v>
      </c>
      <c r="CK55" s="3">
        <v>134652.64000000001</v>
      </c>
      <c r="CL55" s="3">
        <v>0</v>
      </c>
      <c r="CM55" s="3">
        <v>134652.64000000001</v>
      </c>
      <c r="CO55" s="3">
        <v>0</v>
      </c>
      <c r="CP55" s="3">
        <v>0</v>
      </c>
      <c r="CQ55" s="3">
        <v>0</v>
      </c>
      <c r="CS55" s="3">
        <v>134652.64000000001</v>
      </c>
      <c r="CT55" s="3">
        <f t="shared" si="7"/>
        <v>3021.359999999986</v>
      </c>
      <c r="CU55" s="34">
        <f t="shared" si="8"/>
        <v>0.97805424408385033</v>
      </c>
    </row>
    <row r="56" spans="1:100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28">
        <v>0</v>
      </c>
      <c r="Q56" s="28">
        <v>0</v>
      </c>
      <c r="R56" s="30"/>
      <c r="S56" s="28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28">
        <v>22000</v>
      </c>
      <c r="CI56" s="3">
        <v>0</v>
      </c>
      <c r="CJ56" s="3">
        <v>1561.5</v>
      </c>
      <c r="CK56" s="3">
        <v>14916</v>
      </c>
      <c r="CL56" s="3">
        <v>0</v>
      </c>
      <c r="CM56" s="3">
        <v>16477.5</v>
      </c>
      <c r="CO56" s="3">
        <v>0</v>
      </c>
      <c r="CP56" s="3">
        <v>0</v>
      </c>
      <c r="CQ56" s="3">
        <v>0</v>
      </c>
      <c r="CS56" s="3">
        <v>16477.5</v>
      </c>
      <c r="CT56" s="3">
        <f t="shared" si="7"/>
        <v>5522.5</v>
      </c>
      <c r="CU56" s="34">
        <f t="shared" si="8"/>
        <v>0.74897727272727277</v>
      </c>
    </row>
    <row r="57" spans="1:100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28">
        <v>0</v>
      </c>
      <c r="Q57" s="28">
        <v>0</v>
      </c>
      <c r="R57" s="30"/>
      <c r="S57" s="28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28">
        <v>108670</v>
      </c>
      <c r="CI57" s="3">
        <v>10051</v>
      </c>
      <c r="CJ57" s="3">
        <v>3000</v>
      </c>
      <c r="CK57" s="3">
        <v>94077.400000000009</v>
      </c>
      <c r="CL57" s="3">
        <v>0</v>
      </c>
      <c r="CM57" s="3">
        <v>107128.40000000001</v>
      </c>
      <c r="CO57" s="3">
        <v>0</v>
      </c>
      <c r="CP57" s="3">
        <v>0</v>
      </c>
      <c r="CQ57" s="3">
        <v>0</v>
      </c>
      <c r="CS57" s="3">
        <v>107128.40000000001</v>
      </c>
      <c r="CT57" s="3">
        <f t="shared" si="7"/>
        <v>1541.5999999999913</v>
      </c>
      <c r="CU57" s="34">
        <f t="shared" si="8"/>
        <v>0.98581393208797286</v>
      </c>
    </row>
    <row r="58" spans="1:100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28">
        <v>0</v>
      </c>
      <c r="Q58" s="28">
        <v>0</v>
      </c>
      <c r="R58" s="30"/>
      <c r="S58" s="28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28">
        <v>74810</v>
      </c>
      <c r="CI58" s="3">
        <v>250</v>
      </c>
      <c r="CJ58" s="3">
        <v>3520</v>
      </c>
      <c r="CK58" s="3">
        <v>67040</v>
      </c>
      <c r="CL58" s="3">
        <v>0</v>
      </c>
      <c r="CM58" s="3">
        <v>70810</v>
      </c>
      <c r="CO58" s="3">
        <v>0</v>
      </c>
      <c r="CP58" s="3">
        <v>0</v>
      </c>
      <c r="CQ58" s="3">
        <v>0</v>
      </c>
      <c r="CS58" s="3">
        <v>70810</v>
      </c>
      <c r="CT58" s="3">
        <f t="shared" si="7"/>
        <v>4000</v>
      </c>
      <c r="CU58" s="34">
        <f t="shared" si="8"/>
        <v>0.94653121240475868</v>
      </c>
    </row>
    <row r="59" spans="1:100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28">
        <v>0</v>
      </c>
      <c r="Q59" s="28">
        <v>0</v>
      </c>
      <c r="R59" s="30"/>
      <c r="S59" s="28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28">
        <v>7750</v>
      </c>
      <c r="CI59" s="3">
        <v>0</v>
      </c>
      <c r="CJ59" s="3">
        <v>0</v>
      </c>
      <c r="CK59" s="3">
        <v>6000</v>
      </c>
      <c r="CL59" s="3">
        <v>0</v>
      </c>
      <c r="CM59" s="3">
        <v>6000</v>
      </c>
      <c r="CO59" s="3">
        <v>0</v>
      </c>
      <c r="CP59" s="3">
        <v>0</v>
      </c>
      <c r="CQ59" s="3">
        <v>0</v>
      </c>
      <c r="CS59" s="3">
        <v>6000</v>
      </c>
      <c r="CT59" s="3">
        <f t="shared" si="7"/>
        <v>1750</v>
      </c>
      <c r="CU59" s="34">
        <f t="shared" si="8"/>
        <v>0.77419354838709675</v>
      </c>
    </row>
    <row r="60" spans="1:100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2058201</v>
      </c>
      <c r="W60" s="6">
        <v>35000</v>
      </c>
      <c r="X60" s="6">
        <v>24000</v>
      </c>
      <c r="Y60" s="6">
        <v>50000</v>
      </c>
      <c r="Z60" s="6">
        <v>47147</v>
      </c>
      <c r="AA60" s="6">
        <v>76459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3826767</v>
      </c>
      <c r="CH60" s="7"/>
      <c r="CI60" s="6">
        <v>19434.310000000001</v>
      </c>
      <c r="CJ60" s="6">
        <v>103446.92</v>
      </c>
      <c r="CK60" s="6">
        <v>3647882.6600000006</v>
      </c>
      <c r="CL60" s="6">
        <v>0</v>
      </c>
      <c r="CM60" s="6">
        <v>3770763.8900000006</v>
      </c>
      <c r="CN60" s="2"/>
      <c r="CO60" s="6">
        <v>0</v>
      </c>
      <c r="CP60" s="6">
        <v>0</v>
      </c>
      <c r="CQ60" s="6">
        <v>0</v>
      </c>
      <c r="CS60" s="6">
        <v>3770763.8900000006</v>
      </c>
      <c r="CT60" s="6">
        <f>CG60-CS60</f>
        <v>56003.109999999404</v>
      </c>
      <c r="CU60" s="39">
        <f>IF(CG60=0,"n/a",CS60/(CG60))</f>
        <v>0.98536542465219346</v>
      </c>
      <c r="CV60" s="37"/>
    </row>
    <row r="61" spans="1:100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M61" s="7"/>
      <c r="CQ61" s="7"/>
      <c r="CU61" s="38"/>
      <c r="CV61" s="38"/>
    </row>
    <row r="62" spans="1:100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28">
        <v>0</v>
      </c>
      <c r="Q62" s="28">
        <v>0</v>
      </c>
      <c r="R62" s="30"/>
      <c r="S62" s="28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1067717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28">
        <v>1067717</v>
      </c>
      <c r="CI62" s="3">
        <v>5517.85</v>
      </c>
      <c r="CJ62" s="3">
        <v>25572.84</v>
      </c>
      <c r="CK62" s="3">
        <v>945130.12</v>
      </c>
      <c r="CL62" s="3">
        <v>0</v>
      </c>
      <c r="CM62" s="3">
        <v>976220.81</v>
      </c>
      <c r="CO62" s="3">
        <v>0</v>
      </c>
      <c r="CP62" s="3">
        <v>0</v>
      </c>
      <c r="CQ62" s="3">
        <v>0</v>
      </c>
      <c r="CS62" s="3">
        <v>976220.81</v>
      </c>
      <c r="CT62" s="3">
        <f>CG62-CS62</f>
        <v>91496.189999999944</v>
      </c>
      <c r="CU62" s="34">
        <f>IF(CG62=0,"n/a",CS62/(CG62))</f>
        <v>0.91430670299339623</v>
      </c>
    </row>
    <row r="63" spans="1:100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1067717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1067717</v>
      </c>
      <c r="CH63" s="7"/>
      <c r="CI63" s="6">
        <v>5517.85</v>
      </c>
      <c r="CJ63" s="6">
        <v>25572.84</v>
      </c>
      <c r="CK63" s="6">
        <v>945130.12</v>
      </c>
      <c r="CL63" s="6">
        <v>0</v>
      </c>
      <c r="CM63" s="6">
        <v>976220.81</v>
      </c>
      <c r="CN63" s="2"/>
      <c r="CO63" s="6">
        <v>0</v>
      </c>
      <c r="CP63" s="6">
        <v>0</v>
      </c>
      <c r="CQ63" s="6">
        <v>0</v>
      </c>
      <c r="CS63" s="6">
        <v>976220.81</v>
      </c>
      <c r="CT63" s="6">
        <f>CG63-CS63</f>
        <v>91496.189999999944</v>
      </c>
      <c r="CU63" s="39">
        <f>IF(CG63=0,"n/a",CS63/(CG63))</f>
        <v>0.91430670299339623</v>
      </c>
      <c r="CV63" s="37"/>
    </row>
    <row r="64" spans="1:100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M64" s="7"/>
      <c r="CQ64" s="7"/>
      <c r="CU64" s="38"/>
      <c r="CV64" s="38"/>
    </row>
    <row r="65" spans="1:100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11">T60+T63</f>
        <v>112200</v>
      </c>
      <c r="U65" s="5">
        <f t="shared" si="11"/>
        <v>159000</v>
      </c>
      <c r="V65" s="5">
        <f t="shared" si="11"/>
        <v>2058201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76459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1067717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ref="AZ65:CF65" si="12">AZ60+AZ63</f>
        <v>0</v>
      </c>
      <c r="BA65" s="5">
        <f t="shared" si="12"/>
        <v>0</v>
      </c>
      <c r="BB65" s="5">
        <f t="shared" si="12"/>
        <v>0</v>
      </c>
      <c r="BC65" s="5">
        <f t="shared" si="12"/>
        <v>0</v>
      </c>
      <c r="BD65" s="5">
        <f t="shared" si="12"/>
        <v>0</v>
      </c>
      <c r="BE65" s="5">
        <f t="shared" si="12"/>
        <v>0</v>
      </c>
      <c r="BF65" s="5">
        <f t="shared" si="12"/>
        <v>0</v>
      </c>
      <c r="BG65" s="5">
        <f t="shared" si="12"/>
        <v>0</v>
      </c>
      <c r="BH65" s="5">
        <f t="shared" si="12"/>
        <v>0</v>
      </c>
      <c r="BI65" s="5">
        <f t="shared" si="12"/>
        <v>0</v>
      </c>
      <c r="BJ65" s="5">
        <f t="shared" si="12"/>
        <v>0</v>
      </c>
      <c r="BK65" s="5">
        <f t="shared" si="12"/>
        <v>0</v>
      </c>
      <c r="BL65" s="5">
        <f t="shared" si="12"/>
        <v>0</v>
      </c>
      <c r="BM65" s="5">
        <f t="shared" si="12"/>
        <v>0</v>
      </c>
      <c r="BN65" s="5">
        <f t="shared" si="12"/>
        <v>0</v>
      </c>
      <c r="BO65" s="5">
        <f t="shared" si="12"/>
        <v>0</v>
      </c>
      <c r="BP65" s="5">
        <f t="shared" si="12"/>
        <v>0</v>
      </c>
      <c r="BQ65" s="5">
        <f t="shared" si="12"/>
        <v>0</v>
      </c>
      <c r="BR65" s="5">
        <f t="shared" si="12"/>
        <v>0</v>
      </c>
      <c r="BS65" s="5">
        <f t="shared" si="12"/>
        <v>0</v>
      </c>
      <c r="BT65" s="5">
        <f t="shared" si="12"/>
        <v>0</v>
      </c>
      <c r="BU65" s="5">
        <f t="shared" si="12"/>
        <v>0</v>
      </c>
      <c r="BV65" s="5">
        <f t="shared" si="12"/>
        <v>0</v>
      </c>
      <c r="BW65" s="5">
        <f t="shared" si="12"/>
        <v>0</v>
      </c>
      <c r="BX65" s="5">
        <f t="shared" si="12"/>
        <v>0</v>
      </c>
      <c r="BY65" s="5">
        <f t="shared" si="12"/>
        <v>0</v>
      </c>
      <c r="BZ65" s="5">
        <f t="shared" si="12"/>
        <v>0</v>
      </c>
      <c r="CA65" s="5">
        <f t="shared" si="12"/>
        <v>0</v>
      </c>
      <c r="CB65" s="5">
        <f t="shared" si="12"/>
        <v>0</v>
      </c>
      <c r="CC65" s="5">
        <f t="shared" si="12"/>
        <v>0</v>
      </c>
      <c r="CD65" s="5">
        <f t="shared" si="12"/>
        <v>0</v>
      </c>
      <c r="CE65" s="5">
        <f t="shared" si="12"/>
        <v>0</v>
      </c>
      <c r="CF65" s="5">
        <f t="shared" si="12"/>
        <v>0</v>
      </c>
      <c r="CG65" s="5">
        <f>CG60+CG63</f>
        <v>4894484</v>
      </c>
      <c r="CH65" s="7"/>
      <c r="CI65" s="5">
        <f t="shared" ref="CI65:CL65" si="13">CI60+CI63</f>
        <v>24952.160000000003</v>
      </c>
      <c r="CJ65" s="5">
        <f t="shared" si="13"/>
        <v>129019.76</v>
      </c>
      <c r="CK65" s="5">
        <f t="shared" si="13"/>
        <v>4593012.78</v>
      </c>
      <c r="CL65" s="5">
        <f t="shared" si="13"/>
        <v>0</v>
      </c>
      <c r="CM65" s="5">
        <f>CM60+CM63</f>
        <v>4746984.7000000011</v>
      </c>
      <c r="CN65" s="2"/>
      <c r="CO65" s="5">
        <f t="shared" ref="CO65:CP65" si="14">CO60+CO63</f>
        <v>0</v>
      </c>
      <c r="CP65" s="5">
        <f t="shared" si="14"/>
        <v>0</v>
      </c>
      <c r="CQ65" s="5">
        <f>CQ60+CQ63</f>
        <v>0</v>
      </c>
      <c r="CS65" s="5">
        <f>CS60+CS63</f>
        <v>4746984.7000000011</v>
      </c>
      <c r="CT65" s="5">
        <f>CT60+CT63</f>
        <v>147499.29999999935</v>
      </c>
      <c r="CU65" s="40">
        <f>IF(CG65=0,"n/a",CS65/(CG65))</f>
        <v>0.96986417771515876</v>
      </c>
      <c r="CV65" s="37"/>
    </row>
    <row r="66" spans="1:100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M66" s="7"/>
      <c r="CQ66" s="7"/>
      <c r="CU66" s="38"/>
      <c r="CV66" s="38"/>
    </row>
    <row r="67" spans="1:100" s="4" customFormat="1" outlineLevel="1" x14ac:dyDescent="0.2">
      <c r="A67" s="4" t="s">
        <v>80</v>
      </c>
      <c r="B67" s="11" t="s">
        <v>226</v>
      </c>
      <c r="C67" s="4" t="s">
        <v>227</v>
      </c>
      <c r="D67" s="4">
        <v>0</v>
      </c>
      <c r="E67" s="4">
        <v>0</v>
      </c>
      <c r="F67" s="4">
        <v>715.99</v>
      </c>
      <c r="G67" s="4">
        <v>0</v>
      </c>
      <c r="H67" s="4">
        <v>715.99</v>
      </c>
      <c r="J67" s="4">
        <v>0</v>
      </c>
      <c r="K67" s="4">
        <v>0</v>
      </c>
      <c r="L67" s="4">
        <v>0</v>
      </c>
      <c r="N67" s="4">
        <v>715.99</v>
      </c>
      <c r="P67" s="63">
        <v>0</v>
      </c>
      <c r="Q67" s="63">
        <v>0</v>
      </c>
      <c r="S67" s="63"/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1100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63">
        <v>1100</v>
      </c>
      <c r="CI67" s="4">
        <v>0</v>
      </c>
      <c r="CJ67" s="4">
        <v>0</v>
      </c>
      <c r="CK67" s="4">
        <v>1188.8399999999999</v>
      </c>
      <c r="CL67" s="4">
        <v>0</v>
      </c>
      <c r="CM67" s="4">
        <v>1188.8399999999999</v>
      </c>
      <c r="CO67" s="4">
        <v>0</v>
      </c>
      <c r="CP67" s="4">
        <v>0</v>
      </c>
      <c r="CQ67" s="4">
        <v>0</v>
      </c>
      <c r="CS67" s="4">
        <v>1188.8399999999999</v>
      </c>
      <c r="CT67" s="4">
        <f t="shared" ref="CT67:CT94" si="15">CG67-CS67</f>
        <v>-88.839999999999918</v>
      </c>
      <c r="CU67" s="38">
        <f t="shared" ref="CU67:CU94" si="16">IF(CG67=0,"n/a",CS67/(CG67))</f>
        <v>1.0807636363636364</v>
      </c>
      <c r="CV67" s="38"/>
    </row>
    <row r="68" spans="1:100" s="4" customFormat="1" outlineLevel="1" x14ac:dyDescent="0.2">
      <c r="A68" s="4" t="s">
        <v>81</v>
      </c>
      <c r="B68" s="11" t="s">
        <v>228</v>
      </c>
      <c r="C68" s="4" t="s">
        <v>229</v>
      </c>
      <c r="D68" s="4">
        <v>0</v>
      </c>
      <c r="E68" s="4">
        <v>22</v>
      </c>
      <c r="F68" s="4">
        <v>16311.11</v>
      </c>
      <c r="G68" s="4">
        <v>0</v>
      </c>
      <c r="H68" s="4">
        <v>16333.11</v>
      </c>
      <c r="J68" s="4">
        <v>0</v>
      </c>
      <c r="K68" s="4">
        <v>0</v>
      </c>
      <c r="L68" s="4">
        <v>0</v>
      </c>
      <c r="N68" s="4">
        <v>16333.11</v>
      </c>
      <c r="P68" s="63">
        <v>0</v>
      </c>
      <c r="Q68" s="63">
        <v>0</v>
      </c>
      <c r="S68" s="63"/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17470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63">
        <v>17470</v>
      </c>
      <c r="CI68" s="4">
        <v>0</v>
      </c>
      <c r="CJ68" s="4">
        <v>0</v>
      </c>
      <c r="CK68" s="4">
        <v>13828.66</v>
      </c>
      <c r="CL68" s="4">
        <v>0</v>
      </c>
      <c r="CM68" s="4">
        <v>13828.66</v>
      </c>
      <c r="CO68" s="4">
        <v>0</v>
      </c>
      <c r="CP68" s="4">
        <v>0</v>
      </c>
      <c r="CQ68" s="4">
        <v>0</v>
      </c>
      <c r="CS68" s="4">
        <v>13828.66</v>
      </c>
      <c r="CT68" s="4">
        <f t="shared" si="15"/>
        <v>3641.34</v>
      </c>
      <c r="CU68" s="38">
        <f t="shared" si="16"/>
        <v>0.79156611333714944</v>
      </c>
      <c r="CV68" s="38"/>
    </row>
    <row r="69" spans="1:100" s="4" customFormat="1" outlineLevel="1" x14ac:dyDescent="0.2">
      <c r="A69" s="4" t="s">
        <v>82</v>
      </c>
      <c r="B69" s="11" t="s">
        <v>230</v>
      </c>
      <c r="C69" s="4" t="s">
        <v>231</v>
      </c>
      <c r="D69" s="4">
        <v>17</v>
      </c>
      <c r="E69" s="4">
        <v>0</v>
      </c>
      <c r="F69" s="4">
        <v>692.5</v>
      </c>
      <c r="G69" s="4">
        <v>0</v>
      </c>
      <c r="H69" s="4">
        <v>709.5</v>
      </c>
      <c r="J69" s="4">
        <v>0</v>
      </c>
      <c r="K69" s="4">
        <v>0</v>
      </c>
      <c r="L69" s="4">
        <v>0</v>
      </c>
      <c r="N69" s="4">
        <v>709.5</v>
      </c>
      <c r="P69" s="63">
        <v>0</v>
      </c>
      <c r="Q69" s="63">
        <v>0</v>
      </c>
      <c r="S69" s="63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825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63">
        <v>825</v>
      </c>
      <c r="CI69" s="4">
        <v>72</v>
      </c>
      <c r="CJ69" s="4">
        <v>269.5</v>
      </c>
      <c r="CK69" s="4">
        <v>1251.4000000000001</v>
      </c>
      <c r="CL69" s="4">
        <v>0</v>
      </c>
      <c r="CM69" s="4">
        <v>1592.9</v>
      </c>
      <c r="CO69" s="4">
        <v>0</v>
      </c>
      <c r="CP69" s="4">
        <v>0</v>
      </c>
      <c r="CQ69" s="4">
        <v>0</v>
      </c>
      <c r="CS69" s="4">
        <v>1592.9</v>
      </c>
      <c r="CT69" s="4">
        <f t="shared" si="15"/>
        <v>-767.90000000000009</v>
      </c>
      <c r="CU69" s="38">
        <f t="shared" si="16"/>
        <v>1.9307878787878789</v>
      </c>
      <c r="CV69" s="38"/>
    </row>
    <row r="70" spans="1:100" s="4" customFormat="1" outlineLevel="1" x14ac:dyDescent="0.2">
      <c r="A70" s="4" t="s">
        <v>83</v>
      </c>
      <c r="B70" s="11" t="s">
        <v>232</v>
      </c>
      <c r="C70" s="4" t="s">
        <v>233</v>
      </c>
      <c r="D70" s="4">
        <v>5722.18</v>
      </c>
      <c r="E70" s="4">
        <v>366.33</v>
      </c>
      <c r="F70" s="4">
        <v>165.44</v>
      </c>
      <c r="G70" s="4">
        <v>0</v>
      </c>
      <c r="H70" s="4">
        <v>6253.95</v>
      </c>
      <c r="J70" s="4">
        <v>0</v>
      </c>
      <c r="K70" s="4">
        <v>0</v>
      </c>
      <c r="L70" s="4">
        <v>0</v>
      </c>
      <c r="N70" s="4">
        <v>6253.95</v>
      </c>
      <c r="P70" s="63">
        <v>0</v>
      </c>
      <c r="Q70" s="63">
        <v>0</v>
      </c>
      <c r="S70" s="63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7805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63">
        <v>7805</v>
      </c>
      <c r="CI70" s="4">
        <v>4720.91</v>
      </c>
      <c r="CJ70" s="4">
        <v>403.85</v>
      </c>
      <c r="CK70" s="4">
        <v>58.980000000000004</v>
      </c>
      <c r="CL70" s="4">
        <v>0</v>
      </c>
      <c r="CM70" s="4">
        <v>5183.74</v>
      </c>
      <c r="CO70" s="4">
        <v>0</v>
      </c>
      <c r="CP70" s="4">
        <v>0</v>
      </c>
      <c r="CQ70" s="4">
        <v>0</v>
      </c>
      <c r="CS70" s="4">
        <v>5183.74</v>
      </c>
      <c r="CT70" s="4">
        <f t="shared" si="15"/>
        <v>2621.2600000000002</v>
      </c>
      <c r="CU70" s="38">
        <f t="shared" si="16"/>
        <v>0.6641563100576553</v>
      </c>
      <c r="CV70" s="38"/>
    </row>
    <row r="71" spans="1:100" s="4" customFormat="1" outlineLevel="1" x14ac:dyDescent="0.2">
      <c r="A71" s="4" t="s">
        <v>84</v>
      </c>
      <c r="B71" s="11" t="s">
        <v>234</v>
      </c>
      <c r="C71" s="4" t="s">
        <v>235</v>
      </c>
      <c r="D71" s="4">
        <v>9580.31</v>
      </c>
      <c r="E71" s="4">
        <v>0</v>
      </c>
      <c r="F71" s="4">
        <v>0</v>
      </c>
      <c r="G71" s="4">
        <v>0</v>
      </c>
      <c r="H71" s="4">
        <v>9580.31</v>
      </c>
      <c r="J71" s="4">
        <v>0</v>
      </c>
      <c r="K71" s="4">
        <v>0</v>
      </c>
      <c r="L71" s="4">
        <v>0</v>
      </c>
      <c r="N71" s="4">
        <v>9580.31</v>
      </c>
      <c r="P71" s="63">
        <v>0</v>
      </c>
      <c r="Q71" s="63">
        <v>0</v>
      </c>
      <c r="S71" s="63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10384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63">
        <v>10384</v>
      </c>
      <c r="CI71" s="4">
        <v>10090.950000000001</v>
      </c>
      <c r="CJ71" s="4">
        <v>0</v>
      </c>
      <c r="CK71" s="4">
        <v>0</v>
      </c>
      <c r="CL71" s="4">
        <v>0</v>
      </c>
      <c r="CM71" s="4">
        <v>10090.950000000001</v>
      </c>
      <c r="CO71" s="4">
        <v>0</v>
      </c>
      <c r="CP71" s="4">
        <v>0</v>
      </c>
      <c r="CQ71" s="4">
        <v>0</v>
      </c>
      <c r="CS71" s="4">
        <v>10090.950000000001</v>
      </c>
      <c r="CT71" s="4">
        <f t="shared" si="15"/>
        <v>293.04999999999927</v>
      </c>
      <c r="CU71" s="38">
        <f t="shared" si="16"/>
        <v>0.97177869799691841</v>
      </c>
      <c r="CV71" s="38"/>
    </row>
    <row r="72" spans="1:100" s="4" customFormat="1" outlineLevel="1" x14ac:dyDescent="0.2">
      <c r="A72" s="4" t="s">
        <v>85</v>
      </c>
      <c r="B72" s="11" t="s">
        <v>236</v>
      </c>
      <c r="C72" s="4" t="s">
        <v>237</v>
      </c>
      <c r="D72" s="4">
        <v>41448.61</v>
      </c>
      <c r="E72" s="4">
        <v>413.25</v>
      </c>
      <c r="F72" s="4">
        <v>0</v>
      </c>
      <c r="G72" s="4">
        <v>0</v>
      </c>
      <c r="H72" s="4">
        <v>41861.86</v>
      </c>
      <c r="J72" s="4">
        <v>0</v>
      </c>
      <c r="K72" s="4">
        <v>0</v>
      </c>
      <c r="L72" s="4">
        <v>0</v>
      </c>
      <c r="N72" s="4">
        <v>41861.86</v>
      </c>
      <c r="P72" s="63">
        <v>0</v>
      </c>
      <c r="Q72" s="63">
        <v>0</v>
      </c>
      <c r="S72" s="63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48882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63">
        <v>48882</v>
      </c>
      <c r="CI72" s="4">
        <v>41282.18</v>
      </c>
      <c r="CJ72" s="4">
        <v>0</v>
      </c>
      <c r="CK72" s="4">
        <v>0</v>
      </c>
      <c r="CL72" s="4">
        <v>0</v>
      </c>
      <c r="CM72" s="4">
        <v>41282.18</v>
      </c>
      <c r="CO72" s="4">
        <v>0</v>
      </c>
      <c r="CP72" s="4">
        <v>0</v>
      </c>
      <c r="CQ72" s="4">
        <v>0</v>
      </c>
      <c r="CS72" s="4">
        <v>41282.18</v>
      </c>
      <c r="CT72" s="4">
        <f t="shared" si="15"/>
        <v>7599.82</v>
      </c>
      <c r="CU72" s="38">
        <f t="shared" si="16"/>
        <v>0.84452722883679066</v>
      </c>
      <c r="CV72" s="38"/>
    </row>
    <row r="73" spans="1:100" s="4" customFormat="1" outlineLevel="1" x14ac:dyDescent="0.2">
      <c r="A73" s="4" t="s">
        <v>86</v>
      </c>
      <c r="B73" s="11" t="s">
        <v>238</v>
      </c>
      <c r="C73" s="4" t="s">
        <v>239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J73" s="4">
        <v>0</v>
      </c>
      <c r="K73" s="4">
        <v>0</v>
      </c>
      <c r="L73" s="4">
        <v>0</v>
      </c>
      <c r="N73" s="4">
        <v>0</v>
      </c>
      <c r="P73" s="63">
        <v>0</v>
      </c>
      <c r="Q73" s="63">
        <v>0</v>
      </c>
      <c r="S73" s="63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5000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63">
        <v>5000</v>
      </c>
      <c r="CI73" s="4">
        <v>0</v>
      </c>
      <c r="CJ73" s="4">
        <v>0</v>
      </c>
      <c r="CK73" s="4">
        <v>7123</v>
      </c>
      <c r="CL73" s="4">
        <v>0</v>
      </c>
      <c r="CM73" s="4">
        <v>7123</v>
      </c>
      <c r="CO73" s="4">
        <v>0</v>
      </c>
      <c r="CP73" s="4">
        <v>0</v>
      </c>
      <c r="CQ73" s="4">
        <v>0</v>
      </c>
      <c r="CS73" s="4">
        <v>7123</v>
      </c>
      <c r="CT73" s="4">
        <f t="shared" si="15"/>
        <v>-2123</v>
      </c>
      <c r="CU73" s="38">
        <f t="shared" si="16"/>
        <v>1.4246000000000001</v>
      </c>
      <c r="CV73" s="38"/>
    </row>
    <row r="74" spans="1:100" s="4" customFormat="1" outlineLevel="1" x14ac:dyDescent="0.2">
      <c r="A74" s="4" t="s">
        <v>87</v>
      </c>
      <c r="B74" s="11" t="s">
        <v>240</v>
      </c>
      <c r="C74" s="4" t="s">
        <v>241</v>
      </c>
      <c r="D74" s="4">
        <v>0</v>
      </c>
      <c r="E74" s="4">
        <v>0</v>
      </c>
      <c r="F74" s="4">
        <v>915</v>
      </c>
      <c r="G74" s="4">
        <v>0</v>
      </c>
      <c r="H74" s="4">
        <v>915</v>
      </c>
      <c r="J74" s="4">
        <v>0</v>
      </c>
      <c r="K74" s="4">
        <v>0</v>
      </c>
      <c r="L74" s="4">
        <v>0</v>
      </c>
      <c r="N74" s="4">
        <v>915</v>
      </c>
      <c r="P74" s="63">
        <v>0</v>
      </c>
      <c r="Q74" s="63">
        <v>0</v>
      </c>
      <c r="S74" s="63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1000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63">
        <v>1000</v>
      </c>
      <c r="CI74" s="4">
        <v>0</v>
      </c>
      <c r="CJ74" s="4">
        <v>0</v>
      </c>
      <c r="CK74" s="4">
        <v>880</v>
      </c>
      <c r="CL74" s="4">
        <v>0</v>
      </c>
      <c r="CM74" s="4">
        <v>880</v>
      </c>
      <c r="CO74" s="4">
        <v>0</v>
      </c>
      <c r="CP74" s="4">
        <v>0</v>
      </c>
      <c r="CQ74" s="4">
        <v>0</v>
      </c>
      <c r="CS74" s="4">
        <v>880</v>
      </c>
      <c r="CT74" s="4">
        <f t="shared" si="15"/>
        <v>120</v>
      </c>
      <c r="CU74" s="38">
        <f t="shared" si="16"/>
        <v>0.88</v>
      </c>
      <c r="CV74" s="38"/>
    </row>
    <row r="75" spans="1:100" s="4" customFormat="1" outlineLevel="1" x14ac:dyDescent="0.2">
      <c r="A75" s="4" t="s">
        <v>88</v>
      </c>
      <c r="B75" s="11" t="s">
        <v>242</v>
      </c>
      <c r="C75" s="4" t="s">
        <v>243</v>
      </c>
      <c r="D75" s="4">
        <v>1705</v>
      </c>
      <c r="E75" s="4">
        <v>0</v>
      </c>
      <c r="F75" s="4">
        <v>94502.49</v>
      </c>
      <c r="G75" s="4">
        <v>0</v>
      </c>
      <c r="H75" s="4">
        <v>96207.49</v>
      </c>
      <c r="J75" s="4">
        <v>0</v>
      </c>
      <c r="K75" s="4">
        <v>0</v>
      </c>
      <c r="L75" s="4">
        <v>0</v>
      </c>
      <c r="N75" s="4">
        <v>96207.49</v>
      </c>
      <c r="P75" s="63">
        <v>0</v>
      </c>
      <c r="Q75" s="63">
        <v>0</v>
      </c>
      <c r="S75" s="63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161128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63">
        <v>161128</v>
      </c>
      <c r="CI75" s="4">
        <v>4181.5</v>
      </c>
      <c r="CJ75" s="4">
        <v>0</v>
      </c>
      <c r="CK75" s="4">
        <v>118058.08</v>
      </c>
      <c r="CL75" s="4">
        <v>0</v>
      </c>
      <c r="CM75" s="4">
        <v>122239.58</v>
      </c>
      <c r="CO75" s="4">
        <v>0</v>
      </c>
      <c r="CP75" s="4">
        <v>0</v>
      </c>
      <c r="CQ75" s="4">
        <v>0</v>
      </c>
      <c r="CS75" s="4">
        <v>122239.58</v>
      </c>
      <c r="CT75" s="4">
        <f t="shared" si="15"/>
        <v>38888.42</v>
      </c>
      <c r="CU75" s="38">
        <f t="shared" si="16"/>
        <v>0.75864890025321485</v>
      </c>
      <c r="CV75" s="38"/>
    </row>
    <row r="76" spans="1:100" s="4" customFormat="1" outlineLevel="1" x14ac:dyDescent="0.2">
      <c r="A76" s="4" t="s">
        <v>89</v>
      </c>
      <c r="B76" s="11" t="s">
        <v>244</v>
      </c>
      <c r="C76" s="4" t="s">
        <v>245</v>
      </c>
      <c r="D76" s="4">
        <v>0</v>
      </c>
      <c r="E76" s="4">
        <v>0</v>
      </c>
      <c r="F76" s="4">
        <v>1453.39</v>
      </c>
      <c r="G76" s="4">
        <v>0</v>
      </c>
      <c r="H76" s="4">
        <v>1453.39</v>
      </c>
      <c r="J76" s="4">
        <v>0</v>
      </c>
      <c r="K76" s="4">
        <v>0</v>
      </c>
      <c r="L76" s="4">
        <v>0</v>
      </c>
      <c r="N76" s="4">
        <v>1453.39</v>
      </c>
      <c r="P76" s="63">
        <v>0</v>
      </c>
      <c r="Q76" s="63">
        <v>0</v>
      </c>
      <c r="S76" s="63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1250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63">
        <v>1250</v>
      </c>
      <c r="CI76" s="4">
        <v>0</v>
      </c>
      <c r="CJ76" s="4">
        <v>0</v>
      </c>
      <c r="CK76" s="4">
        <v>1097.99</v>
      </c>
      <c r="CL76" s="4">
        <v>0</v>
      </c>
      <c r="CM76" s="4">
        <v>1097.99</v>
      </c>
      <c r="CO76" s="4">
        <v>0</v>
      </c>
      <c r="CP76" s="4">
        <v>0</v>
      </c>
      <c r="CQ76" s="4">
        <v>0</v>
      </c>
      <c r="CS76" s="4">
        <v>1097.99</v>
      </c>
      <c r="CT76" s="4">
        <f t="shared" si="15"/>
        <v>152.01</v>
      </c>
      <c r="CU76" s="38">
        <f t="shared" si="16"/>
        <v>0.87839200000000006</v>
      </c>
      <c r="CV76" s="38"/>
    </row>
    <row r="77" spans="1:100" s="4" customFormat="1" outlineLevel="1" x14ac:dyDescent="0.2">
      <c r="A77" s="4" t="s">
        <v>90</v>
      </c>
      <c r="B77" s="11" t="s">
        <v>246</v>
      </c>
      <c r="C77" s="4" t="s">
        <v>247</v>
      </c>
      <c r="D77" s="4">
        <v>0</v>
      </c>
      <c r="E77" s="4">
        <v>0</v>
      </c>
      <c r="F77" s="4">
        <v>6469.96</v>
      </c>
      <c r="G77" s="4">
        <v>0</v>
      </c>
      <c r="H77" s="4">
        <v>6469.96</v>
      </c>
      <c r="J77" s="4">
        <v>0</v>
      </c>
      <c r="K77" s="4">
        <v>0</v>
      </c>
      <c r="L77" s="4">
        <v>0</v>
      </c>
      <c r="N77" s="4">
        <v>6469.96</v>
      </c>
      <c r="P77" s="63">
        <v>0</v>
      </c>
      <c r="Q77" s="63">
        <v>0</v>
      </c>
      <c r="S77" s="63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11600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63">
        <v>11600</v>
      </c>
      <c r="CI77" s="4">
        <v>0</v>
      </c>
      <c r="CJ77" s="4">
        <v>0</v>
      </c>
      <c r="CK77" s="4">
        <v>6918.6100000000006</v>
      </c>
      <c r="CL77" s="4">
        <v>0</v>
      </c>
      <c r="CM77" s="4">
        <v>6918.6100000000006</v>
      </c>
      <c r="CO77" s="4">
        <v>0</v>
      </c>
      <c r="CP77" s="4">
        <v>0</v>
      </c>
      <c r="CQ77" s="4">
        <v>0</v>
      </c>
      <c r="CS77" s="4">
        <v>6918.6100000000006</v>
      </c>
      <c r="CT77" s="4">
        <f t="shared" si="15"/>
        <v>4681.3899999999994</v>
      </c>
      <c r="CU77" s="38">
        <f t="shared" si="16"/>
        <v>0.59643189655172424</v>
      </c>
      <c r="CV77" s="38"/>
    </row>
    <row r="78" spans="1:100" s="4" customFormat="1" outlineLevel="1" x14ac:dyDescent="0.2">
      <c r="A78" s="4" t="s">
        <v>91</v>
      </c>
      <c r="B78" s="11" t="s">
        <v>248</v>
      </c>
      <c r="C78" s="4" t="s">
        <v>249</v>
      </c>
      <c r="D78" s="4">
        <v>0</v>
      </c>
      <c r="E78" s="4">
        <v>199</v>
      </c>
      <c r="F78" s="4">
        <v>31864.7</v>
      </c>
      <c r="G78" s="4">
        <v>0</v>
      </c>
      <c r="H78" s="4">
        <v>32063.7</v>
      </c>
      <c r="J78" s="4">
        <v>0</v>
      </c>
      <c r="K78" s="4">
        <v>0</v>
      </c>
      <c r="L78" s="4">
        <v>0</v>
      </c>
      <c r="N78" s="4">
        <v>32063.7</v>
      </c>
      <c r="P78" s="63">
        <v>0</v>
      </c>
      <c r="Q78" s="63">
        <v>0</v>
      </c>
      <c r="S78" s="63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57037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63">
        <v>57037</v>
      </c>
      <c r="CI78" s="4">
        <v>0</v>
      </c>
      <c r="CJ78" s="4">
        <v>323.17</v>
      </c>
      <c r="CK78" s="4">
        <v>52225.06</v>
      </c>
      <c r="CL78" s="4">
        <v>0</v>
      </c>
      <c r="CM78" s="4">
        <v>52548.229999999996</v>
      </c>
      <c r="CO78" s="4">
        <v>0</v>
      </c>
      <c r="CP78" s="4">
        <v>0</v>
      </c>
      <c r="CQ78" s="4">
        <v>0</v>
      </c>
      <c r="CS78" s="4">
        <v>52548.23</v>
      </c>
      <c r="CT78" s="4">
        <f t="shared" si="15"/>
        <v>4488.7699999999968</v>
      </c>
      <c r="CU78" s="38">
        <f t="shared" si="16"/>
        <v>0.9213007346108667</v>
      </c>
      <c r="CV78" s="38"/>
    </row>
    <row r="79" spans="1:100" s="4" customFormat="1" outlineLevel="1" x14ac:dyDescent="0.2">
      <c r="A79" s="4" t="s">
        <v>92</v>
      </c>
      <c r="B79" s="11" t="s">
        <v>250</v>
      </c>
      <c r="C79" s="4" t="s">
        <v>251</v>
      </c>
      <c r="D79" s="4">
        <v>0</v>
      </c>
      <c r="E79" s="4">
        <v>0</v>
      </c>
      <c r="F79" s="4">
        <v>26342.83</v>
      </c>
      <c r="G79" s="4">
        <v>0</v>
      </c>
      <c r="H79" s="4">
        <v>26342.83</v>
      </c>
      <c r="J79" s="4">
        <v>0</v>
      </c>
      <c r="K79" s="4">
        <v>0</v>
      </c>
      <c r="L79" s="4">
        <v>0</v>
      </c>
      <c r="N79" s="4">
        <v>26342.83</v>
      </c>
      <c r="P79" s="63">
        <v>0</v>
      </c>
      <c r="Q79" s="63">
        <v>0</v>
      </c>
      <c r="S79" s="63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69344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63">
        <v>69344</v>
      </c>
      <c r="CI79" s="4">
        <v>0</v>
      </c>
      <c r="CJ79" s="4">
        <v>0</v>
      </c>
      <c r="CK79" s="4">
        <v>24040.850000000002</v>
      </c>
      <c r="CL79" s="4">
        <v>0</v>
      </c>
      <c r="CM79" s="4">
        <v>24040.850000000002</v>
      </c>
      <c r="CO79" s="4">
        <v>0</v>
      </c>
      <c r="CP79" s="4">
        <v>0</v>
      </c>
      <c r="CQ79" s="4">
        <v>0</v>
      </c>
      <c r="CS79" s="4">
        <v>24040.850000000002</v>
      </c>
      <c r="CT79" s="4">
        <f t="shared" si="15"/>
        <v>45303.149999999994</v>
      </c>
      <c r="CU79" s="38">
        <f t="shared" si="16"/>
        <v>0.34668969197046612</v>
      </c>
      <c r="CV79" s="38"/>
    </row>
    <row r="80" spans="1:100" s="4" customFormat="1" outlineLevel="1" x14ac:dyDescent="0.2">
      <c r="A80" s="4" t="s">
        <v>93</v>
      </c>
      <c r="B80" s="11" t="s">
        <v>252</v>
      </c>
      <c r="C80" s="4" t="s">
        <v>253</v>
      </c>
      <c r="D80" s="4">
        <v>0</v>
      </c>
      <c r="E80" s="4">
        <v>0</v>
      </c>
      <c r="F80" s="4">
        <v>567.31000000000006</v>
      </c>
      <c r="G80" s="4">
        <v>0</v>
      </c>
      <c r="H80" s="4">
        <v>567.31000000000006</v>
      </c>
      <c r="J80" s="4">
        <v>0</v>
      </c>
      <c r="K80" s="4">
        <v>0</v>
      </c>
      <c r="L80" s="4">
        <v>0</v>
      </c>
      <c r="N80" s="4">
        <v>567.31000000000006</v>
      </c>
      <c r="P80" s="63">
        <v>0</v>
      </c>
      <c r="Q80" s="63">
        <v>0</v>
      </c>
      <c r="S80" s="63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500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63">
        <v>500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O80" s="4">
        <v>0</v>
      </c>
      <c r="CP80" s="4">
        <v>0</v>
      </c>
      <c r="CQ80" s="4">
        <v>0</v>
      </c>
      <c r="CS80" s="4">
        <v>0</v>
      </c>
      <c r="CT80" s="4">
        <f t="shared" si="15"/>
        <v>500</v>
      </c>
      <c r="CU80" s="38">
        <f t="shared" si="16"/>
        <v>0</v>
      </c>
      <c r="CV80" s="38"/>
    </row>
    <row r="81" spans="1:100" s="4" customFormat="1" outlineLevel="1" x14ac:dyDescent="0.2">
      <c r="A81" s="4" t="s">
        <v>94</v>
      </c>
      <c r="B81" s="11" t="s">
        <v>254</v>
      </c>
      <c r="C81" s="4" t="s">
        <v>255</v>
      </c>
      <c r="D81" s="4">
        <v>0</v>
      </c>
      <c r="E81" s="4">
        <v>0</v>
      </c>
      <c r="F81" s="4">
        <v>16460.79</v>
      </c>
      <c r="G81" s="4">
        <v>0</v>
      </c>
      <c r="H81" s="4">
        <v>16460.79</v>
      </c>
      <c r="J81" s="4">
        <v>0</v>
      </c>
      <c r="K81" s="4">
        <v>0</v>
      </c>
      <c r="L81" s="4">
        <v>0</v>
      </c>
      <c r="N81" s="4">
        <v>16460.79</v>
      </c>
      <c r="P81" s="63">
        <v>0</v>
      </c>
      <c r="Q81" s="63">
        <v>0</v>
      </c>
      <c r="S81" s="63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21125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63">
        <v>21125</v>
      </c>
      <c r="CI81" s="4">
        <v>0</v>
      </c>
      <c r="CJ81" s="4">
        <v>0</v>
      </c>
      <c r="CK81" s="4">
        <v>18957.36</v>
      </c>
      <c r="CL81" s="4">
        <v>0</v>
      </c>
      <c r="CM81" s="4">
        <v>18957.36</v>
      </c>
      <c r="CO81" s="4">
        <v>0</v>
      </c>
      <c r="CP81" s="4">
        <v>0</v>
      </c>
      <c r="CQ81" s="4">
        <v>0</v>
      </c>
      <c r="CS81" s="4">
        <v>18957.36</v>
      </c>
      <c r="CT81" s="4">
        <f t="shared" si="15"/>
        <v>2167.6399999999994</v>
      </c>
      <c r="CU81" s="38">
        <f t="shared" si="16"/>
        <v>0.89738982248520716</v>
      </c>
      <c r="CV81" s="38"/>
    </row>
    <row r="82" spans="1:100" s="4" customFormat="1" outlineLevel="1" x14ac:dyDescent="0.2">
      <c r="A82" s="4" t="s">
        <v>95</v>
      </c>
      <c r="B82" s="11" t="s">
        <v>256</v>
      </c>
      <c r="C82" s="4" t="s">
        <v>257</v>
      </c>
      <c r="D82" s="4">
        <v>0</v>
      </c>
      <c r="E82" s="4">
        <v>0</v>
      </c>
      <c r="F82" s="4">
        <v>50505.74</v>
      </c>
      <c r="G82" s="4">
        <v>0</v>
      </c>
      <c r="H82" s="4">
        <v>50505.74</v>
      </c>
      <c r="J82" s="4">
        <v>0</v>
      </c>
      <c r="K82" s="4">
        <v>0</v>
      </c>
      <c r="L82" s="4">
        <v>0</v>
      </c>
      <c r="N82" s="4">
        <v>50505.74</v>
      </c>
      <c r="P82" s="63">
        <v>0</v>
      </c>
      <c r="Q82" s="63">
        <v>0</v>
      </c>
      <c r="S82" s="63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51400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63">
        <v>51400</v>
      </c>
      <c r="CI82" s="4">
        <v>0</v>
      </c>
      <c r="CJ82" s="4">
        <v>0</v>
      </c>
      <c r="CK82" s="4">
        <v>53306.73</v>
      </c>
      <c r="CL82" s="4">
        <v>0</v>
      </c>
      <c r="CM82" s="4">
        <v>53306.73</v>
      </c>
      <c r="CO82" s="4">
        <v>0</v>
      </c>
      <c r="CP82" s="4">
        <v>0</v>
      </c>
      <c r="CQ82" s="4">
        <v>0</v>
      </c>
      <c r="CS82" s="4">
        <v>53306.73</v>
      </c>
      <c r="CT82" s="4">
        <f t="shared" si="15"/>
        <v>-1906.7300000000032</v>
      </c>
      <c r="CU82" s="38">
        <f t="shared" si="16"/>
        <v>1.0370959143968872</v>
      </c>
      <c r="CV82" s="38"/>
    </row>
    <row r="83" spans="1:100" s="4" customFormat="1" outlineLevel="1" x14ac:dyDescent="0.2">
      <c r="A83" s="4" t="s">
        <v>96</v>
      </c>
      <c r="B83" s="11" t="s">
        <v>258</v>
      </c>
      <c r="C83" s="4" t="s">
        <v>259</v>
      </c>
      <c r="D83" s="4">
        <v>0</v>
      </c>
      <c r="E83" s="4">
        <v>0</v>
      </c>
      <c r="F83" s="4">
        <v>13460.5</v>
      </c>
      <c r="G83" s="4">
        <v>0</v>
      </c>
      <c r="H83" s="4">
        <v>13460.5</v>
      </c>
      <c r="J83" s="4">
        <v>0</v>
      </c>
      <c r="K83" s="4">
        <v>0</v>
      </c>
      <c r="L83" s="4">
        <v>0</v>
      </c>
      <c r="N83" s="4">
        <v>13460.5</v>
      </c>
      <c r="P83" s="63">
        <v>0</v>
      </c>
      <c r="Q83" s="63">
        <v>0</v>
      </c>
      <c r="S83" s="63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13770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63">
        <v>13770</v>
      </c>
      <c r="CI83" s="4">
        <v>0</v>
      </c>
      <c r="CJ83" s="4">
        <v>0</v>
      </c>
      <c r="CK83" s="4">
        <v>12127.7</v>
      </c>
      <c r="CL83" s="4">
        <v>0</v>
      </c>
      <c r="CM83" s="4">
        <v>12127.7</v>
      </c>
      <c r="CO83" s="4">
        <v>0</v>
      </c>
      <c r="CP83" s="4">
        <v>0</v>
      </c>
      <c r="CQ83" s="4">
        <v>0</v>
      </c>
      <c r="CS83" s="4">
        <v>12127.7</v>
      </c>
      <c r="CT83" s="4">
        <f t="shared" si="15"/>
        <v>1642.2999999999993</v>
      </c>
      <c r="CU83" s="38">
        <f t="shared" si="16"/>
        <v>0.88073347857661588</v>
      </c>
      <c r="CV83" s="38"/>
    </row>
    <row r="84" spans="1:100" s="4" customFormat="1" outlineLevel="1" x14ac:dyDescent="0.2">
      <c r="A84" s="4" t="s">
        <v>97</v>
      </c>
      <c r="B84" s="11" t="s">
        <v>260</v>
      </c>
      <c r="C84" s="4" t="s">
        <v>261</v>
      </c>
      <c r="D84" s="4">
        <v>0</v>
      </c>
      <c r="E84" s="4">
        <v>0</v>
      </c>
      <c r="F84" s="4">
        <v>16502.37</v>
      </c>
      <c r="G84" s="4">
        <v>0</v>
      </c>
      <c r="H84" s="4">
        <v>16502.37</v>
      </c>
      <c r="J84" s="4">
        <v>0</v>
      </c>
      <c r="K84" s="4">
        <v>0</v>
      </c>
      <c r="L84" s="4">
        <v>0</v>
      </c>
      <c r="N84" s="4">
        <v>16502.37</v>
      </c>
      <c r="P84" s="63">
        <v>0</v>
      </c>
      <c r="Q84" s="63">
        <v>0</v>
      </c>
      <c r="S84" s="63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17775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63">
        <v>17775</v>
      </c>
      <c r="CI84" s="4">
        <v>0</v>
      </c>
      <c r="CJ84" s="4">
        <v>0</v>
      </c>
      <c r="CK84" s="4">
        <v>17313.510000000002</v>
      </c>
      <c r="CL84" s="4">
        <v>0</v>
      </c>
      <c r="CM84" s="4">
        <v>17313.510000000002</v>
      </c>
      <c r="CO84" s="4">
        <v>0</v>
      </c>
      <c r="CP84" s="4">
        <v>0</v>
      </c>
      <c r="CQ84" s="4">
        <v>0</v>
      </c>
      <c r="CS84" s="4">
        <v>17313.510000000002</v>
      </c>
      <c r="CT84" s="4">
        <f t="shared" si="15"/>
        <v>461.48999999999796</v>
      </c>
      <c r="CU84" s="38">
        <f t="shared" si="16"/>
        <v>0.97403713080168786</v>
      </c>
      <c r="CV84" s="38"/>
    </row>
    <row r="85" spans="1:100" s="4" customFormat="1" outlineLevel="1" x14ac:dyDescent="0.2">
      <c r="A85" s="4" t="s">
        <v>98</v>
      </c>
      <c r="B85" s="11" t="s">
        <v>262</v>
      </c>
      <c r="C85" s="4" t="s">
        <v>263</v>
      </c>
      <c r="D85" s="4">
        <v>0</v>
      </c>
      <c r="E85" s="4">
        <v>0</v>
      </c>
      <c r="F85" s="4">
        <v>561.03</v>
      </c>
      <c r="G85" s="4">
        <v>0</v>
      </c>
      <c r="H85" s="4">
        <v>561.03</v>
      </c>
      <c r="J85" s="4">
        <v>0</v>
      </c>
      <c r="K85" s="4">
        <v>0</v>
      </c>
      <c r="L85" s="4">
        <v>0</v>
      </c>
      <c r="N85" s="4">
        <v>561.03</v>
      </c>
      <c r="P85" s="63">
        <v>0</v>
      </c>
      <c r="Q85" s="63">
        <v>0</v>
      </c>
      <c r="S85" s="63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530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63">
        <v>530</v>
      </c>
      <c r="CI85" s="4">
        <v>0</v>
      </c>
      <c r="CJ85" s="4">
        <v>0</v>
      </c>
      <c r="CK85" s="4">
        <v>543.66</v>
      </c>
      <c r="CL85" s="4">
        <v>0</v>
      </c>
      <c r="CM85" s="4">
        <v>543.66</v>
      </c>
      <c r="CO85" s="4">
        <v>0</v>
      </c>
      <c r="CP85" s="4">
        <v>0</v>
      </c>
      <c r="CQ85" s="4">
        <v>0</v>
      </c>
      <c r="CS85" s="4">
        <v>543.66</v>
      </c>
      <c r="CT85" s="4">
        <f t="shared" si="15"/>
        <v>-13.659999999999968</v>
      </c>
      <c r="CU85" s="38">
        <f t="shared" si="16"/>
        <v>1.0257735849056604</v>
      </c>
      <c r="CV85" s="38"/>
    </row>
    <row r="86" spans="1:100" s="4" customFormat="1" outlineLevel="1" x14ac:dyDescent="0.2">
      <c r="A86" s="4" t="s">
        <v>99</v>
      </c>
      <c r="B86" s="11" t="s">
        <v>264</v>
      </c>
      <c r="C86" s="4" t="s">
        <v>265</v>
      </c>
      <c r="D86" s="4">
        <v>1648.5</v>
      </c>
      <c r="E86" s="4">
        <v>332</v>
      </c>
      <c r="F86" s="4">
        <v>30876.240000000002</v>
      </c>
      <c r="G86" s="4">
        <v>0</v>
      </c>
      <c r="H86" s="4">
        <v>32856.740000000005</v>
      </c>
      <c r="J86" s="4">
        <v>0</v>
      </c>
      <c r="K86" s="4">
        <v>0</v>
      </c>
      <c r="L86" s="4">
        <v>0</v>
      </c>
      <c r="N86" s="4">
        <v>32856.74</v>
      </c>
      <c r="P86" s="63">
        <v>0</v>
      </c>
      <c r="Q86" s="63">
        <v>0</v>
      </c>
      <c r="S86" s="63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16650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63">
        <v>16650</v>
      </c>
      <c r="CI86" s="4">
        <v>0</v>
      </c>
      <c r="CJ86" s="4">
        <v>332</v>
      </c>
      <c r="CK86" s="4">
        <v>14718.83</v>
      </c>
      <c r="CL86" s="4">
        <v>0</v>
      </c>
      <c r="CM86" s="4">
        <v>15050.83</v>
      </c>
      <c r="CO86" s="4">
        <v>0</v>
      </c>
      <c r="CP86" s="4">
        <v>0</v>
      </c>
      <c r="CQ86" s="4">
        <v>0</v>
      </c>
      <c r="CS86" s="4">
        <v>15050.83</v>
      </c>
      <c r="CT86" s="4">
        <f t="shared" si="15"/>
        <v>1599.17</v>
      </c>
      <c r="CU86" s="38">
        <f t="shared" si="16"/>
        <v>0.90395375375375375</v>
      </c>
      <c r="CV86" s="38"/>
    </row>
    <row r="87" spans="1:100" s="4" customFormat="1" outlineLevel="1" x14ac:dyDescent="0.2">
      <c r="A87" s="4" t="s">
        <v>100</v>
      </c>
      <c r="B87" s="11" t="s">
        <v>266</v>
      </c>
      <c r="C87" s="4" t="s">
        <v>267</v>
      </c>
      <c r="D87" s="4">
        <v>0</v>
      </c>
      <c r="E87" s="4">
        <v>443.41</v>
      </c>
      <c r="F87" s="4">
        <v>36051.35</v>
      </c>
      <c r="G87" s="4">
        <v>0</v>
      </c>
      <c r="H87" s="4">
        <v>36494.76</v>
      </c>
      <c r="J87" s="4">
        <v>0</v>
      </c>
      <c r="K87" s="4">
        <v>0</v>
      </c>
      <c r="L87" s="4">
        <v>0</v>
      </c>
      <c r="N87" s="4">
        <v>36494.76</v>
      </c>
      <c r="P87" s="63">
        <v>0</v>
      </c>
      <c r="Q87" s="63">
        <v>0</v>
      </c>
      <c r="S87" s="63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58500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63">
        <v>58500</v>
      </c>
      <c r="CI87" s="4">
        <v>0</v>
      </c>
      <c r="CJ87" s="4">
        <v>1107.49</v>
      </c>
      <c r="CK87" s="4">
        <v>54308.06</v>
      </c>
      <c r="CL87" s="4">
        <v>0</v>
      </c>
      <c r="CM87" s="4">
        <v>55415.549999999996</v>
      </c>
      <c r="CO87" s="4">
        <v>0</v>
      </c>
      <c r="CP87" s="4">
        <v>0</v>
      </c>
      <c r="CQ87" s="4">
        <v>0</v>
      </c>
      <c r="CS87" s="4">
        <v>55415.55</v>
      </c>
      <c r="CT87" s="4">
        <f t="shared" si="15"/>
        <v>3084.4499999999971</v>
      </c>
      <c r="CU87" s="38">
        <f t="shared" si="16"/>
        <v>0.94727435897435908</v>
      </c>
      <c r="CV87" s="38"/>
    </row>
    <row r="88" spans="1:100" s="4" customFormat="1" outlineLevel="1" x14ac:dyDescent="0.2">
      <c r="A88" s="4" t="s">
        <v>101</v>
      </c>
      <c r="B88" s="11" t="s">
        <v>268</v>
      </c>
      <c r="C88" s="4" t="s">
        <v>269</v>
      </c>
      <c r="D88" s="4">
        <v>0</v>
      </c>
      <c r="E88" s="4">
        <v>199.04</v>
      </c>
      <c r="F88" s="4">
        <v>9968.59</v>
      </c>
      <c r="G88" s="4">
        <v>0</v>
      </c>
      <c r="H88" s="4">
        <v>10167.630000000001</v>
      </c>
      <c r="J88" s="4">
        <v>0</v>
      </c>
      <c r="K88" s="4">
        <v>0</v>
      </c>
      <c r="L88" s="4">
        <v>0</v>
      </c>
      <c r="N88" s="4">
        <v>10167.630000000001</v>
      </c>
      <c r="P88" s="63">
        <v>0</v>
      </c>
      <c r="Q88" s="63">
        <v>0</v>
      </c>
      <c r="S88" s="63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10400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63">
        <v>10400</v>
      </c>
      <c r="CI88" s="4">
        <v>0</v>
      </c>
      <c r="CJ88" s="4">
        <v>282.31</v>
      </c>
      <c r="CK88" s="4">
        <v>10537.39</v>
      </c>
      <c r="CL88" s="4">
        <v>0</v>
      </c>
      <c r="CM88" s="4">
        <v>10819.699999999999</v>
      </c>
      <c r="CO88" s="4">
        <v>0</v>
      </c>
      <c r="CP88" s="4">
        <v>0</v>
      </c>
      <c r="CQ88" s="4">
        <v>0</v>
      </c>
      <c r="CS88" s="4">
        <v>10819.7</v>
      </c>
      <c r="CT88" s="4">
        <f t="shared" si="15"/>
        <v>-419.70000000000073</v>
      </c>
      <c r="CU88" s="38">
        <f t="shared" si="16"/>
        <v>1.0403557692307692</v>
      </c>
      <c r="CV88" s="38"/>
    </row>
    <row r="89" spans="1:100" s="4" customFormat="1" hidden="1" outlineLevel="1" x14ac:dyDescent="0.2">
      <c r="A89" s="4" t="s">
        <v>270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J89" s="4">
        <v>0</v>
      </c>
      <c r="K89" s="4">
        <v>0</v>
      </c>
      <c r="L89" s="4">
        <v>0</v>
      </c>
      <c r="N89" s="4">
        <v>0</v>
      </c>
      <c r="P89" s="63">
        <v>0</v>
      </c>
      <c r="Q89" s="63">
        <v>0</v>
      </c>
      <c r="S89" s="63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63">
        <v>0</v>
      </c>
      <c r="CI89" s="4">
        <v>0</v>
      </c>
      <c r="CJ89" s="4">
        <v>0</v>
      </c>
      <c r="CK89" s="4">
        <v>0</v>
      </c>
      <c r="CL89" s="4">
        <v>0</v>
      </c>
      <c r="CM89" s="4">
        <v>0</v>
      </c>
      <c r="CO89" s="4">
        <v>0</v>
      </c>
      <c r="CP89" s="4">
        <v>0</v>
      </c>
      <c r="CQ89" s="4">
        <v>0</v>
      </c>
      <c r="CS89" s="4">
        <v>0</v>
      </c>
      <c r="CT89" s="4">
        <f t="shared" si="15"/>
        <v>0</v>
      </c>
      <c r="CU89" s="38" t="str">
        <f t="shared" si="16"/>
        <v>n/a</v>
      </c>
      <c r="CV89" s="38"/>
    </row>
    <row r="90" spans="1:100" s="4" customFormat="1" outlineLevel="1" x14ac:dyDescent="0.2">
      <c r="A90" s="4" t="s">
        <v>102</v>
      </c>
      <c r="B90" s="11" t="s">
        <v>273</v>
      </c>
      <c r="C90" s="4" t="s">
        <v>342</v>
      </c>
      <c r="D90" s="4">
        <v>0</v>
      </c>
      <c r="E90" s="4">
        <v>0</v>
      </c>
      <c r="F90" s="4">
        <v>252735.94</v>
      </c>
      <c r="G90" s="4">
        <v>0</v>
      </c>
      <c r="H90" s="4">
        <v>252735.94</v>
      </c>
      <c r="J90" s="4">
        <v>0</v>
      </c>
      <c r="K90" s="4">
        <v>150000</v>
      </c>
      <c r="L90" s="4">
        <v>150000</v>
      </c>
      <c r="N90" s="4">
        <v>150000</v>
      </c>
      <c r="P90" s="63">
        <v>0</v>
      </c>
      <c r="Q90" s="63">
        <v>0</v>
      </c>
      <c r="S90" s="63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433661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63">
        <v>160000</v>
      </c>
      <c r="CI90" s="4">
        <v>0</v>
      </c>
      <c r="CJ90" s="4">
        <v>0</v>
      </c>
      <c r="CK90" s="4">
        <v>452490.8</v>
      </c>
      <c r="CL90" s="4">
        <v>0</v>
      </c>
      <c r="CM90" s="4">
        <v>0</v>
      </c>
      <c r="CO90" s="4">
        <v>0</v>
      </c>
      <c r="CP90" s="4">
        <v>160000</v>
      </c>
      <c r="CQ90" s="4">
        <v>160000</v>
      </c>
      <c r="CS90" s="4">
        <v>160000</v>
      </c>
      <c r="CT90" s="4">
        <f t="shared" si="15"/>
        <v>0</v>
      </c>
      <c r="CU90" s="38">
        <f t="shared" si="16"/>
        <v>1</v>
      </c>
      <c r="CV90" s="38"/>
    </row>
    <row r="91" spans="1:100" s="4" customFormat="1" outlineLevel="1" x14ac:dyDescent="0.2">
      <c r="B91" s="11" t="s">
        <v>273</v>
      </c>
      <c r="C91" s="4" t="s">
        <v>343</v>
      </c>
      <c r="N91" s="4">
        <v>252735.94</v>
      </c>
      <c r="P91" s="63"/>
      <c r="Q91" s="63"/>
      <c r="S91" s="63"/>
      <c r="CG91" s="63">
        <v>273661.42</v>
      </c>
      <c r="CM91" s="4">
        <v>452490.8</v>
      </c>
      <c r="CO91" s="4">
        <v>0</v>
      </c>
      <c r="CS91" s="4">
        <v>452490.8</v>
      </c>
      <c r="CT91" s="4">
        <f t="shared" si="15"/>
        <v>-178829.38</v>
      </c>
      <c r="CU91" s="38">
        <f t="shared" si="16"/>
        <v>1.6534694587201952</v>
      </c>
      <c r="CV91" s="38"/>
    </row>
    <row r="92" spans="1:100" s="4" customFormat="1" outlineLevel="1" x14ac:dyDescent="0.2">
      <c r="A92" s="4" t="s">
        <v>103</v>
      </c>
      <c r="B92" s="11" t="s">
        <v>275</v>
      </c>
      <c r="C92" s="4" t="s">
        <v>344</v>
      </c>
      <c r="D92" s="4">
        <v>0</v>
      </c>
      <c r="E92" s="4">
        <v>0</v>
      </c>
      <c r="F92" s="4">
        <v>56773.5</v>
      </c>
      <c r="G92" s="4">
        <v>0</v>
      </c>
      <c r="H92" s="4">
        <v>56773.5</v>
      </c>
      <c r="J92" s="4">
        <v>0</v>
      </c>
      <c r="K92" s="4">
        <v>314740</v>
      </c>
      <c r="L92" s="4">
        <v>314740</v>
      </c>
      <c r="N92" s="4">
        <v>314740</v>
      </c>
      <c r="P92" s="63">
        <v>0</v>
      </c>
      <c r="Q92" s="63">
        <v>0</v>
      </c>
      <c r="S92" s="63"/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354722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63">
        <v>307915</v>
      </c>
      <c r="CI92" s="4">
        <v>0</v>
      </c>
      <c r="CJ92" s="4">
        <v>0</v>
      </c>
      <c r="CK92" s="4">
        <v>47977.760000000002</v>
      </c>
      <c r="CL92" s="4">
        <v>0</v>
      </c>
      <c r="CM92" s="4">
        <v>0</v>
      </c>
      <c r="CO92" s="4">
        <v>0</v>
      </c>
      <c r="CP92" s="4">
        <v>307915</v>
      </c>
      <c r="CQ92" s="4">
        <v>307915</v>
      </c>
      <c r="CS92" s="4">
        <v>307915</v>
      </c>
      <c r="CT92" s="4">
        <f t="shared" si="15"/>
        <v>0</v>
      </c>
      <c r="CU92" s="38">
        <f t="shared" si="16"/>
        <v>1</v>
      </c>
      <c r="CV92" s="38"/>
    </row>
    <row r="93" spans="1:100" s="4" customFormat="1" outlineLevel="1" x14ac:dyDescent="0.2">
      <c r="B93" s="11" t="s">
        <v>275</v>
      </c>
      <c r="C93" s="4" t="s">
        <v>345</v>
      </c>
      <c r="N93" s="4">
        <v>56773.5</v>
      </c>
      <c r="P93" s="63"/>
      <c r="Q93" s="63"/>
      <c r="S93" s="63"/>
      <c r="CG93" s="63">
        <v>46807.14</v>
      </c>
      <c r="CM93" s="4">
        <v>47977.760000000002</v>
      </c>
      <c r="CO93" s="4">
        <v>0</v>
      </c>
      <c r="CP93" s="4">
        <v>0</v>
      </c>
      <c r="CS93" s="4">
        <v>47977.760000000002</v>
      </c>
      <c r="CT93" s="4">
        <f t="shared" si="15"/>
        <v>-1170.6200000000026</v>
      </c>
      <c r="CU93" s="38">
        <f t="shared" si="16"/>
        <v>1.0250094323216501</v>
      </c>
      <c r="CV93" s="38"/>
    </row>
    <row r="94" spans="1:100" s="4" customFormat="1" outlineLevel="1" x14ac:dyDescent="0.2">
      <c r="A94" s="4" t="s">
        <v>122</v>
      </c>
      <c r="B94" s="11" t="s">
        <v>277</v>
      </c>
      <c r="C94" s="4" t="s">
        <v>341</v>
      </c>
      <c r="D94" s="4">
        <v>0</v>
      </c>
      <c r="E94" s="4">
        <v>0</v>
      </c>
      <c r="F94" s="4">
        <v>718174.69000000006</v>
      </c>
      <c r="G94" s="4">
        <v>0</v>
      </c>
      <c r="H94" s="4">
        <v>718174.69000000006</v>
      </c>
      <c r="J94" s="4">
        <v>0</v>
      </c>
      <c r="K94" s="4">
        <v>0</v>
      </c>
      <c r="L94" s="4">
        <v>0</v>
      </c>
      <c r="N94" s="4">
        <v>718174.69000000006</v>
      </c>
      <c r="P94" s="63">
        <v>0</v>
      </c>
      <c r="Q94" s="63">
        <v>0</v>
      </c>
      <c r="S94" s="63"/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704125</v>
      </c>
      <c r="CG94" s="63">
        <v>704125</v>
      </c>
      <c r="CI94" s="4">
        <v>0</v>
      </c>
      <c r="CJ94" s="4">
        <v>0</v>
      </c>
      <c r="CK94" s="4">
        <v>703688.52</v>
      </c>
      <c r="CL94" s="4">
        <v>0</v>
      </c>
      <c r="CM94" s="4">
        <v>703688.52</v>
      </c>
      <c r="CO94" s="4">
        <v>0</v>
      </c>
      <c r="CP94" s="4">
        <v>0</v>
      </c>
      <c r="CQ94" s="4">
        <v>0</v>
      </c>
      <c r="CS94" s="4">
        <v>703688.52</v>
      </c>
      <c r="CT94" s="4">
        <f t="shared" si="15"/>
        <v>436.47999999998137</v>
      </c>
      <c r="CU94" s="38">
        <f t="shared" si="16"/>
        <v>0.99938011006568439</v>
      </c>
      <c r="CV94" s="38"/>
    </row>
    <row r="95" spans="1:100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161128</v>
      </c>
      <c r="AY95" s="5">
        <v>1250</v>
      </c>
      <c r="AZ95" s="5">
        <v>11600</v>
      </c>
      <c r="BA95" s="5">
        <v>57037</v>
      </c>
      <c r="BB95" s="5">
        <v>69344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58500</v>
      </c>
      <c r="BK95" s="5">
        <v>10400</v>
      </c>
      <c r="BL95" s="5">
        <v>433661</v>
      </c>
      <c r="BM95" s="5">
        <v>354722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704125</v>
      </c>
      <c r="CG95" s="5">
        <v>2075983</v>
      </c>
      <c r="CH95" s="7"/>
      <c r="CI95" s="5">
        <v>60347.54</v>
      </c>
      <c r="CJ95" s="5">
        <v>2718.32</v>
      </c>
      <c r="CK95" s="5">
        <v>1612641.79</v>
      </c>
      <c r="CL95" s="5">
        <v>0</v>
      </c>
      <c r="CM95" s="5">
        <v>1675707.65</v>
      </c>
      <c r="CN95" s="2"/>
      <c r="CO95" s="5">
        <v>0</v>
      </c>
      <c r="CP95" s="5">
        <v>467915</v>
      </c>
      <c r="CQ95" s="5">
        <v>467915</v>
      </c>
      <c r="CS95" s="5">
        <v>2143622.6500000004</v>
      </c>
      <c r="CT95" s="5">
        <f>CG95-CS95</f>
        <v>-67639.650000000373</v>
      </c>
      <c r="CU95" s="40">
        <f>IF(CG95=0,"n/a",CS95/(CG95))</f>
        <v>1.0325819864613537</v>
      </c>
      <c r="CV95" s="37"/>
    </row>
    <row r="96" spans="1:100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M96" s="7"/>
      <c r="CQ96" s="7"/>
    </row>
    <row r="97" spans="1:99" outlineLevel="1" x14ac:dyDescent="0.2">
      <c r="A97" s="3" t="s">
        <v>278</v>
      </c>
      <c r="B97" s="10" t="s">
        <v>279</v>
      </c>
      <c r="C97" s="3" t="s">
        <v>280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28">
        <v>0</v>
      </c>
      <c r="Q97" s="28">
        <v>0</v>
      </c>
      <c r="R97" s="30"/>
      <c r="S97" s="28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28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O97" s="3">
        <v>0</v>
      </c>
      <c r="CP97" s="3">
        <v>0</v>
      </c>
      <c r="CQ97" s="3">
        <v>0</v>
      </c>
      <c r="CS97" s="3">
        <v>0</v>
      </c>
      <c r="CT97" s="3">
        <f t="shared" ref="CT97:CT114" si="17">CG97-CS97</f>
        <v>0</v>
      </c>
      <c r="CU97" s="34" t="str">
        <f t="shared" ref="CU97:CU114" si="18">IF(CG97=0,"n/a",CS97/(CG97))</f>
        <v>n/a</v>
      </c>
    </row>
    <row r="98" spans="1:99" outlineLevel="1" x14ac:dyDescent="0.2">
      <c r="A98" s="3" t="s">
        <v>104</v>
      </c>
      <c r="B98" s="10" t="s">
        <v>281</v>
      </c>
      <c r="C98" s="3" t="s">
        <v>282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J98" s="3">
        <v>0</v>
      </c>
      <c r="K98" s="3">
        <v>0</v>
      </c>
      <c r="L98" s="3">
        <v>0</v>
      </c>
      <c r="N98" s="3">
        <v>0</v>
      </c>
      <c r="P98" s="28">
        <v>0</v>
      </c>
      <c r="Q98" s="28">
        <v>0</v>
      </c>
      <c r="R98" s="30"/>
      <c r="S98" s="28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1561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28">
        <v>1561</v>
      </c>
      <c r="CI98" s="3">
        <v>1125</v>
      </c>
      <c r="CJ98" s="3">
        <v>0</v>
      </c>
      <c r="CK98" s="3">
        <v>0</v>
      </c>
      <c r="CL98" s="3">
        <v>0</v>
      </c>
      <c r="CM98" s="3">
        <v>1125</v>
      </c>
      <c r="CO98" s="3">
        <v>0</v>
      </c>
      <c r="CP98" s="3">
        <v>0</v>
      </c>
      <c r="CQ98" s="3">
        <v>0</v>
      </c>
      <c r="CS98" s="3">
        <v>1125</v>
      </c>
      <c r="CT98" s="3">
        <f t="shared" si="17"/>
        <v>436</v>
      </c>
      <c r="CU98" s="34">
        <f t="shared" si="18"/>
        <v>0.72069186418962206</v>
      </c>
    </row>
    <row r="99" spans="1:99" outlineLevel="1" x14ac:dyDescent="0.2">
      <c r="A99" s="3" t="s">
        <v>105</v>
      </c>
      <c r="B99" s="10" t="s">
        <v>283</v>
      </c>
      <c r="C99" s="3" t="s">
        <v>284</v>
      </c>
      <c r="D99" s="3">
        <v>5297.28</v>
      </c>
      <c r="E99" s="3">
        <v>49.5</v>
      </c>
      <c r="F99" s="3">
        <v>7491.1100000000006</v>
      </c>
      <c r="G99" s="3">
        <v>0</v>
      </c>
      <c r="H99" s="3">
        <v>12837.89</v>
      </c>
      <c r="J99" s="3">
        <v>0</v>
      </c>
      <c r="K99" s="3">
        <v>0</v>
      </c>
      <c r="L99" s="3">
        <v>0</v>
      </c>
      <c r="N99" s="3">
        <v>12837.89</v>
      </c>
      <c r="P99" s="28">
        <v>0</v>
      </c>
      <c r="Q99" s="28">
        <v>0</v>
      </c>
      <c r="R99" s="30"/>
      <c r="S99" s="28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15995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28">
        <v>15995</v>
      </c>
      <c r="CI99" s="3">
        <v>4610.9000000000005</v>
      </c>
      <c r="CJ99" s="3">
        <v>0</v>
      </c>
      <c r="CK99" s="3">
        <v>8740.18</v>
      </c>
      <c r="CL99" s="3">
        <v>0</v>
      </c>
      <c r="CM99" s="3">
        <v>13351.080000000002</v>
      </c>
      <c r="CO99" s="3">
        <v>0</v>
      </c>
      <c r="CP99" s="3">
        <v>0</v>
      </c>
      <c r="CQ99" s="3">
        <v>0</v>
      </c>
      <c r="CS99" s="3">
        <v>13351.08</v>
      </c>
      <c r="CT99" s="3">
        <f t="shared" si="17"/>
        <v>2643.92</v>
      </c>
      <c r="CU99" s="34">
        <f t="shared" si="18"/>
        <v>0.83470334479524855</v>
      </c>
    </row>
    <row r="100" spans="1:99" outlineLevel="1" x14ac:dyDescent="0.2">
      <c r="A100" s="3" t="s">
        <v>106</v>
      </c>
      <c r="B100" s="10" t="s">
        <v>285</v>
      </c>
      <c r="C100" s="3" t="s">
        <v>286</v>
      </c>
      <c r="D100" s="3">
        <v>17683.79</v>
      </c>
      <c r="E100" s="3">
        <v>0</v>
      </c>
      <c r="F100" s="3">
        <v>0</v>
      </c>
      <c r="G100" s="3">
        <v>0</v>
      </c>
      <c r="H100" s="3">
        <v>17683.79</v>
      </c>
      <c r="J100" s="3">
        <v>0</v>
      </c>
      <c r="K100" s="3">
        <v>0</v>
      </c>
      <c r="L100" s="3">
        <v>0</v>
      </c>
      <c r="N100" s="3">
        <v>17683.79</v>
      </c>
      <c r="P100" s="28">
        <v>0</v>
      </c>
      <c r="Q100" s="28">
        <v>0</v>
      </c>
      <c r="R100" s="30"/>
      <c r="S100" s="28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18800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28">
        <v>18800</v>
      </c>
      <c r="CI100" s="3">
        <v>12428.300000000001</v>
      </c>
      <c r="CJ100" s="3">
        <v>0</v>
      </c>
      <c r="CK100" s="3">
        <v>1912.5</v>
      </c>
      <c r="CL100" s="3">
        <v>0</v>
      </c>
      <c r="CM100" s="3">
        <v>14340.800000000001</v>
      </c>
      <c r="CO100" s="3">
        <v>0</v>
      </c>
      <c r="CP100" s="3">
        <v>0</v>
      </c>
      <c r="CQ100" s="3">
        <v>0</v>
      </c>
      <c r="CS100" s="3">
        <v>14340.800000000001</v>
      </c>
      <c r="CT100" s="3">
        <f t="shared" si="17"/>
        <v>4459.1999999999989</v>
      </c>
      <c r="CU100" s="34">
        <f t="shared" si="18"/>
        <v>0.76280851063829791</v>
      </c>
    </row>
    <row r="101" spans="1:99" outlineLevel="1" x14ac:dyDescent="0.2">
      <c r="A101" s="3" t="s">
        <v>107</v>
      </c>
      <c r="B101" s="10" t="s">
        <v>287</v>
      </c>
      <c r="C101" s="3" t="s">
        <v>288</v>
      </c>
      <c r="D101" s="3">
        <v>0</v>
      </c>
      <c r="E101" s="3">
        <v>0</v>
      </c>
      <c r="F101" s="3">
        <v>1564.39</v>
      </c>
      <c r="G101" s="3">
        <v>0</v>
      </c>
      <c r="H101" s="3">
        <v>1564.39</v>
      </c>
      <c r="J101" s="3">
        <v>0</v>
      </c>
      <c r="K101" s="3">
        <v>0</v>
      </c>
      <c r="L101" s="3">
        <v>0</v>
      </c>
      <c r="N101" s="3">
        <v>1564.39</v>
      </c>
      <c r="P101" s="28">
        <v>0</v>
      </c>
      <c r="Q101" s="28">
        <v>0</v>
      </c>
      <c r="R101" s="30"/>
      <c r="S101" s="28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3183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28">
        <v>3183</v>
      </c>
      <c r="CI101" s="3">
        <v>0</v>
      </c>
      <c r="CJ101" s="3">
        <v>0</v>
      </c>
      <c r="CK101" s="3">
        <v>1402.54</v>
      </c>
      <c r="CL101" s="3">
        <v>0</v>
      </c>
      <c r="CM101" s="3">
        <v>1402.54</v>
      </c>
      <c r="CO101" s="3">
        <v>0</v>
      </c>
      <c r="CP101" s="3">
        <v>0</v>
      </c>
      <c r="CQ101" s="3">
        <v>0</v>
      </c>
      <c r="CS101" s="3">
        <v>1402.54</v>
      </c>
      <c r="CT101" s="3">
        <f t="shared" si="17"/>
        <v>1780.46</v>
      </c>
      <c r="CU101" s="34">
        <f t="shared" si="18"/>
        <v>0.44063462142632737</v>
      </c>
    </row>
    <row r="102" spans="1:99" outlineLevel="1" x14ac:dyDescent="0.2">
      <c r="A102" s="3" t="s">
        <v>108</v>
      </c>
      <c r="B102" s="10" t="s">
        <v>289</v>
      </c>
      <c r="C102" s="3" t="s">
        <v>290</v>
      </c>
      <c r="D102" s="3">
        <v>0</v>
      </c>
      <c r="E102" s="3">
        <v>0</v>
      </c>
      <c r="F102" s="3">
        <v>9757.1</v>
      </c>
      <c r="G102" s="3">
        <v>0</v>
      </c>
      <c r="H102" s="3">
        <v>9757.1</v>
      </c>
      <c r="J102" s="3">
        <v>0</v>
      </c>
      <c r="K102" s="3">
        <v>0</v>
      </c>
      <c r="L102" s="3">
        <v>0</v>
      </c>
      <c r="N102" s="3">
        <v>9757.1</v>
      </c>
      <c r="P102" s="28">
        <v>0</v>
      </c>
      <c r="Q102" s="28">
        <v>0</v>
      </c>
      <c r="R102" s="30"/>
      <c r="S102" s="28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18528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28">
        <v>18528</v>
      </c>
      <c r="CI102" s="3">
        <v>0</v>
      </c>
      <c r="CJ102" s="3">
        <v>0</v>
      </c>
      <c r="CK102" s="3">
        <v>12185.01</v>
      </c>
      <c r="CL102" s="3">
        <v>0</v>
      </c>
      <c r="CM102" s="3">
        <v>12185.01</v>
      </c>
      <c r="CO102" s="3">
        <v>0</v>
      </c>
      <c r="CP102" s="3">
        <v>0</v>
      </c>
      <c r="CQ102" s="3">
        <v>0</v>
      </c>
      <c r="CS102" s="3">
        <v>12185.01</v>
      </c>
      <c r="CT102" s="3">
        <f t="shared" si="17"/>
        <v>6342.99</v>
      </c>
      <c r="CU102" s="34">
        <f t="shared" si="18"/>
        <v>0.65765382124352334</v>
      </c>
    </row>
    <row r="103" spans="1:99" outlineLevel="1" x14ac:dyDescent="0.2">
      <c r="A103" s="3" t="s">
        <v>109</v>
      </c>
      <c r="B103" s="10" t="s">
        <v>291</v>
      </c>
      <c r="C103" s="3" t="s">
        <v>292</v>
      </c>
      <c r="D103" s="3">
        <v>0</v>
      </c>
      <c r="E103" s="3">
        <v>21.42</v>
      </c>
      <c r="F103" s="3">
        <v>761.23</v>
      </c>
      <c r="G103" s="3">
        <v>0</v>
      </c>
      <c r="H103" s="3">
        <v>782.65</v>
      </c>
      <c r="J103" s="3">
        <v>0</v>
      </c>
      <c r="K103" s="3">
        <v>0</v>
      </c>
      <c r="L103" s="3">
        <v>0</v>
      </c>
      <c r="N103" s="3">
        <v>782.65</v>
      </c>
      <c r="P103" s="28">
        <v>0</v>
      </c>
      <c r="Q103" s="28">
        <v>0</v>
      </c>
      <c r="R103" s="30"/>
      <c r="S103" s="28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1171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28">
        <v>1171</v>
      </c>
      <c r="CI103" s="3">
        <v>0</v>
      </c>
      <c r="CJ103" s="3">
        <v>0</v>
      </c>
      <c r="CK103" s="3">
        <v>438.12</v>
      </c>
      <c r="CL103" s="3">
        <v>0</v>
      </c>
      <c r="CM103" s="3">
        <v>438.12</v>
      </c>
      <c r="CO103" s="3">
        <v>0</v>
      </c>
      <c r="CP103" s="3">
        <v>0</v>
      </c>
      <c r="CQ103" s="3">
        <v>0</v>
      </c>
      <c r="CS103" s="3">
        <v>438.12</v>
      </c>
      <c r="CT103" s="3">
        <f t="shared" si="17"/>
        <v>732.88</v>
      </c>
      <c r="CU103" s="34">
        <f t="shared" si="18"/>
        <v>0.37414175918018788</v>
      </c>
    </row>
    <row r="104" spans="1:99" outlineLevel="1" x14ac:dyDescent="0.2">
      <c r="A104" s="3" t="s">
        <v>110</v>
      </c>
      <c r="B104" s="10" t="s">
        <v>293</v>
      </c>
      <c r="C104" s="3" t="s">
        <v>294</v>
      </c>
      <c r="D104" s="3">
        <v>0</v>
      </c>
      <c r="E104" s="3">
        <v>0</v>
      </c>
      <c r="F104" s="3">
        <v>15195.25</v>
      </c>
      <c r="G104" s="3">
        <v>0</v>
      </c>
      <c r="H104" s="3">
        <v>15195.25</v>
      </c>
      <c r="J104" s="3">
        <v>0</v>
      </c>
      <c r="K104" s="3">
        <v>0</v>
      </c>
      <c r="L104" s="3">
        <v>0</v>
      </c>
      <c r="N104" s="3">
        <v>15195.25</v>
      </c>
      <c r="P104" s="28">
        <v>0</v>
      </c>
      <c r="Q104" s="28">
        <v>0</v>
      </c>
      <c r="R104" s="30"/>
      <c r="S104" s="28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20808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28">
        <v>20808</v>
      </c>
      <c r="CI104" s="3">
        <v>0</v>
      </c>
      <c r="CJ104" s="3">
        <v>0</v>
      </c>
      <c r="CK104" s="3">
        <v>16149.95</v>
      </c>
      <c r="CL104" s="3">
        <v>0</v>
      </c>
      <c r="CM104" s="3">
        <v>16149.95</v>
      </c>
      <c r="CO104" s="3">
        <v>0</v>
      </c>
      <c r="CP104" s="3">
        <v>0</v>
      </c>
      <c r="CQ104" s="3">
        <v>0</v>
      </c>
      <c r="CS104" s="3">
        <v>16149.95</v>
      </c>
      <c r="CT104" s="3">
        <f t="shared" si="17"/>
        <v>4658.0499999999993</v>
      </c>
      <c r="CU104" s="34">
        <f t="shared" si="18"/>
        <v>0.77614138792772014</v>
      </c>
    </row>
    <row r="105" spans="1:99" outlineLevel="1" x14ac:dyDescent="0.2">
      <c r="A105" s="3" t="s">
        <v>111</v>
      </c>
      <c r="B105" s="10" t="s">
        <v>295</v>
      </c>
      <c r="C105" s="3" t="s">
        <v>296</v>
      </c>
      <c r="D105" s="3">
        <v>189.34</v>
      </c>
      <c r="E105" s="3">
        <v>1160.9100000000001</v>
      </c>
      <c r="F105" s="3">
        <v>91181.86</v>
      </c>
      <c r="G105" s="3">
        <v>176.4</v>
      </c>
      <c r="H105" s="3">
        <v>92708.51</v>
      </c>
      <c r="J105" s="3">
        <v>0</v>
      </c>
      <c r="K105" s="3">
        <v>0</v>
      </c>
      <c r="L105" s="3">
        <v>0</v>
      </c>
      <c r="N105" s="3">
        <v>92708.51</v>
      </c>
      <c r="P105" s="28">
        <v>0</v>
      </c>
      <c r="Q105" s="28">
        <v>0</v>
      </c>
      <c r="R105" s="30"/>
      <c r="S105" s="28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203026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28">
        <v>203026</v>
      </c>
      <c r="CI105" s="3">
        <v>235.69</v>
      </c>
      <c r="CJ105" s="3">
        <v>1498.8</v>
      </c>
      <c r="CK105" s="3">
        <v>166037.80000000002</v>
      </c>
      <c r="CL105" s="3">
        <v>474.91</v>
      </c>
      <c r="CM105" s="3">
        <v>168247.2</v>
      </c>
      <c r="CO105" s="3">
        <v>0</v>
      </c>
      <c r="CP105" s="3">
        <v>0</v>
      </c>
      <c r="CQ105" s="3">
        <v>0</v>
      </c>
      <c r="CS105" s="3">
        <v>168247.2</v>
      </c>
      <c r="CT105" s="3">
        <f t="shared" si="17"/>
        <v>34778.799999999988</v>
      </c>
      <c r="CU105" s="34">
        <f t="shared" si="18"/>
        <v>0.82869780225192835</v>
      </c>
    </row>
    <row r="106" spans="1:99" outlineLevel="1" x14ac:dyDescent="0.2">
      <c r="A106" s="3" t="s">
        <v>112</v>
      </c>
      <c r="B106" s="10" t="s">
        <v>297</v>
      </c>
      <c r="C106" s="3" t="s">
        <v>298</v>
      </c>
      <c r="D106" s="3">
        <v>0</v>
      </c>
      <c r="E106" s="3">
        <v>235.1</v>
      </c>
      <c r="F106" s="3">
        <v>46637.68</v>
      </c>
      <c r="G106" s="3">
        <v>0</v>
      </c>
      <c r="H106" s="3">
        <v>46872.78</v>
      </c>
      <c r="J106" s="3">
        <v>0</v>
      </c>
      <c r="K106" s="3">
        <v>0</v>
      </c>
      <c r="L106" s="3">
        <v>0</v>
      </c>
      <c r="N106" s="3">
        <v>46872.78</v>
      </c>
      <c r="P106" s="28">
        <v>0</v>
      </c>
      <c r="Q106" s="28">
        <v>0</v>
      </c>
      <c r="R106" s="30"/>
      <c r="S106" s="28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214827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28">
        <v>214827</v>
      </c>
      <c r="CI106" s="3">
        <v>0</v>
      </c>
      <c r="CJ106" s="3">
        <v>1871.53</v>
      </c>
      <c r="CK106" s="3">
        <v>182068.98</v>
      </c>
      <c r="CL106" s="3">
        <v>724.09</v>
      </c>
      <c r="CM106" s="3">
        <v>184664.6</v>
      </c>
      <c r="CO106" s="3">
        <v>0</v>
      </c>
      <c r="CP106" s="3">
        <v>0</v>
      </c>
      <c r="CQ106" s="3">
        <v>0</v>
      </c>
      <c r="CS106" s="3">
        <v>184664.6</v>
      </c>
      <c r="CT106" s="3">
        <f t="shared" si="17"/>
        <v>30162.399999999994</v>
      </c>
      <c r="CU106" s="34">
        <f t="shared" si="18"/>
        <v>0.85959679183715276</v>
      </c>
    </row>
    <row r="107" spans="1:99" outlineLevel="1" x14ac:dyDescent="0.2">
      <c r="A107" s="3" t="s">
        <v>113</v>
      </c>
      <c r="B107" s="10" t="s">
        <v>299</v>
      </c>
      <c r="C107" s="3" t="s">
        <v>300</v>
      </c>
      <c r="D107" s="3">
        <v>0</v>
      </c>
      <c r="E107" s="3">
        <v>20.11</v>
      </c>
      <c r="F107" s="3">
        <v>22649.420000000002</v>
      </c>
      <c r="G107" s="3">
        <v>123.60000000000001</v>
      </c>
      <c r="H107" s="3">
        <v>22793.13</v>
      </c>
      <c r="J107" s="3">
        <v>0</v>
      </c>
      <c r="K107" s="3">
        <v>0</v>
      </c>
      <c r="L107" s="3">
        <v>0</v>
      </c>
      <c r="N107" s="3">
        <v>22793.13</v>
      </c>
      <c r="P107" s="28">
        <v>0</v>
      </c>
      <c r="Q107" s="28">
        <v>0</v>
      </c>
      <c r="R107" s="30"/>
      <c r="S107" s="28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20900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28">
        <v>20900</v>
      </c>
      <c r="CI107" s="3">
        <v>0</v>
      </c>
      <c r="CJ107" s="3">
        <v>42.910000000000004</v>
      </c>
      <c r="CK107" s="3">
        <v>20321.54</v>
      </c>
      <c r="CL107" s="3">
        <v>0</v>
      </c>
      <c r="CM107" s="3">
        <v>20364.45</v>
      </c>
      <c r="CO107" s="3">
        <v>0</v>
      </c>
      <c r="CP107" s="3">
        <v>0</v>
      </c>
      <c r="CQ107" s="3">
        <v>0</v>
      </c>
      <c r="CS107" s="3">
        <v>20364.45</v>
      </c>
      <c r="CT107" s="3">
        <f t="shared" si="17"/>
        <v>535.54999999999927</v>
      </c>
      <c r="CU107" s="34">
        <f t="shared" si="18"/>
        <v>0.97437559808612439</v>
      </c>
    </row>
    <row r="108" spans="1:99" outlineLevel="1" x14ac:dyDescent="0.2">
      <c r="A108" s="3" t="s">
        <v>114</v>
      </c>
      <c r="B108" s="10" t="s">
        <v>301</v>
      </c>
      <c r="C108" s="3" t="s">
        <v>302</v>
      </c>
      <c r="D108" s="3">
        <v>0</v>
      </c>
      <c r="E108" s="3">
        <v>0</v>
      </c>
      <c r="F108" s="3">
        <v>19977.28</v>
      </c>
      <c r="G108" s="3">
        <v>0</v>
      </c>
      <c r="H108" s="3">
        <v>19977.28</v>
      </c>
      <c r="J108" s="3">
        <v>0</v>
      </c>
      <c r="K108" s="3">
        <v>0</v>
      </c>
      <c r="L108" s="3">
        <v>0</v>
      </c>
      <c r="N108" s="3">
        <v>19977.28</v>
      </c>
      <c r="P108" s="28">
        <v>0</v>
      </c>
      <c r="Q108" s="28">
        <v>0</v>
      </c>
      <c r="R108" s="30"/>
      <c r="S108" s="28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23650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28">
        <v>23650</v>
      </c>
      <c r="CI108" s="3">
        <v>0</v>
      </c>
      <c r="CJ108" s="3">
        <v>0</v>
      </c>
      <c r="CK108" s="3">
        <v>17762.48</v>
      </c>
      <c r="CL108" s="3">
        <v>0</v>
      </c>
      <c r="CM108" s="3">
        <v>17762.48</v>
      </c>
      <c r="CO108" s="3">
        <v>0</v>
      </c>
      <c r="CP108" s="3">
        <v>0</v>
      </c>
      <c r="CQ108" s="3">
        <v>0</v>
      </c>
      <c r="CS108" s="3">
        <v>17762.48</v>
      </c>
      <c r="CT108" s="3">
        <f t="shared" si="17"/>
        <v>5887.52</v>
      </c>
      <c r="CU108" s="34">
        <f t="shared" si="18"/>
        <v>0.75105623678646938</v>
      </c>
    </row>
    <row r="109" spans="1:99" outlineLevel="1" x14ac:dyDescent="0.2">
      <c r="A109" s="3" t="s">
        <v>115</v>
      </c>
      <c r="B109" s="10" t="s">
        <v>303</v>
      </c>
      <c r="C109" s="3" t="s">
        <v>304</v>
      </c>
      <c r="D109" s="3">
        <v>0</v>
      </c>
      <c r="E109" s="3">
        <v>0</v>
      </c>
      <c r="F109" s="3">
        <v>628.16</v>
      </c>
      <c r="G109" s="3">
        <v>0</v>
      </c>
      <c r="H109" s="3">
        <v>628.16</v>
      </c>
      <c r="J109" s="3">
        <v>0</v>
      </c>
      <c r="K109" s="3">
        <v>0</v>
      </c>
      <c r="L109" s="3">
        <v>0</v>
      </c>
      <c r="N109" s="3">
        <v>628.16</v>
      </c>
      <c r="P109" s="28">
        <v>0</v>
      </c>
      <c r="Q109" s="28">
        <v>0</v>
      </c>
      <c r="R109" s="30"/>
      <c r="S109" s="28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3435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28">
        <v>3435</v>
      </c>
      <c r="CI109" s="3">
        <v>0</v>
      </c>
      <c r="CJ109" s="3">
        <v>0</v>
      </c>
      <c r="CK109" s="3">
        <v>521.49</v>
      </c>
      <c r="CL109" s="3">
        <v>0</v>
      </c>
      <c r="CM109" s="3">
        <v>521.49</v>
      </c>
      <c r="CO109" s="3">
        <v>0</v>
      </c>
      <c r="CP109" s="3">
        <v>0</v>
      </c>
      <c r="CQ109" s="3">
        <v>0</v>
      </c>
      <c r="CS109" s="3">
        <v>521.49</v>
      </c>
      <c r="CT109" s="3">
        <f t="shared" si="17"/>
        <v>2913.51</v>
      </c>
      <c r="CU109" s="34">
        <f t="shared" si="18"/>
        <v>0.15181659388646288</v>
      </c>
    </row>
    <row r="110" spans="1:99" outlineLevel="1" x14ac:dyDescent="0.2">
      <c r="A110" s="3" t="s">
        <v>116</v>
      </c>
      <c r="B110" s="10" t="s">
        <v>305</v>
      </c>
      <c r="C110" s="3" t="s">
        <v>306</v>
      </c>
      <c r="D110" s="3">
        <v>0</v>
      </c>
      <c r="E110" s="3">
        <v>0</v>
      </c>
      <c r="F110" s="3">
        <v>86.94</v>
      </c>
      <c r="G110" s="3">
        <v>0</v>
      </c>
      <c r="H110" s="3">
        <v>86.94</v>
      </c>
      <c r="J110" s="3">
        <v>0</v>
      </c>
      <c r="K110" s="3">
        <v>0</v>
      </c>
      <c r="L110" s="3">
        <v>0</v>
      </c>
      <c r="N110" s="3">
        <v>86.94</v>
      </c>
      <c r="P110" s="28">
        <v>0</v>
      </c>
      <c r="Q110" s="28">
        <v>0</v>
      </c>
      <c r="R110" s="30"/>
      <c r="S110" s="28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500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28">
        <v>500</v>
      </c>
      <c r="CI110" s="3">
        <v>0</v>
      </c>
      <c r="CJ110" s="3">
        <v>28.38</v>
      </c>
      <c r="CK110" s="3">
        <v>29.98</v>
      </c>
      <c r="CL110" s="3">
        <v>0</v>
      </c>
      <c r="CM110" s="3">
        <v>58.36</v>
      </c>
      <c r="CO110" s="3">
        <v>0</v>
      </c>
      <c r="CP110" s="3">
        <v>0</v>
      </c>
      <c r="CQ110" s="3">
        <v>0</v>
      </c>
      <c r="CS110" s="3">
        <v>58.36</v>
      </c>
      <c r="CT110" s="3">
        <f t="shared" si="17"/>
        <v>441.64</v>
      </c>
      <c r="CU110" s="34">
        <f t="shared" si="18"/>
        <v>0.11672</v>
      </c>
    </row>
    <row r="111" spans="1:99" outlineLevel="1" x14ac:dyDescent="0.2">
      <c r="A111" s="3" t="s">
        <v>117</v>
      </c>
      <c r="B111" s="10" t="s">
        <v>307</v>
      </c>
      <c r="C111" s="3" t="s">
        <v>308</v>
      </c>
      <c r="D111" s="3">
        <v>210.38</v>
      </c>
      <c r="E111" s="3">
        <v>789.97</v>
      </c>
      <c r="F111" s="3">
        <v>13558.67</v>
      </c>
      <c r="G111" s="3">
        <v>0</v>
      </c>
      <c r="H111" s="3">
        <v>14559.02</v>
      </c>
      <c r="J111" s="3">
        <v>0</v>
      </c>
      <c r="K111" s="3">
        <v>0</v>
      </c>
      <c r="L111" s="3">
        <v>0</v>
      </c>
      <c r="N111" s="3">
        <v>14559.02</v>
      </c>
      <c r="P111" s="28">
        <v>0</v>
      </c>
      <c r="Q111" s="28">
        <v>0</v>
      </c>
      <c r="R111" s="30"/>
      <c r="S111" s="28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20130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28">
        <v>20130</v>
      </c>
      <c r="CI111" s="3">
        <v>232.07</v>
      </c>
      <c r="CJ111" s="3">
        <v>1643.1000000000001</v>
      </c>
      <c r="CK111" s="3">
        <v>16903.95</v>
      </c>
      <c r="CL111" s="3">
        <v>0</v>
      </c>
      <c r="CM111" s="3">
        <v>18779.120000000003</v>
      </c>
      <c r="CO111" s="3">
        <v>0</v>
      </c>
      <c r="CP111" s="3">
        <v>0</v>
      </c>
      <c r="CQ111" s="3">
        <v>0</v>
      </c>
      <c r="CS111" s="3">
        <v>18779.12</v>
      </c>
      <c r="CT111" s="3">
        <f t="shared" si="17"/>
        <v>1350.880000000001</v>
      </c>
      <c r="CU111" s="34">
        <f t="shared" si="18"/>
        <v>0.93289220069547929</v>
      </c>
    </row>
    <row r="112" spans="1:99" outlineLevel="1" x14ac:dyDescent="0.2">
      <c r="A112" s="3" t="s">
        <v>118</v>
      </c>
      <c r="B112" s="10" t="s">
        <v>309</v>
      </c>
      <c r="C112" s="3" t="s">
        <v>310</v>
      </c>
      <c r="D112" s="3">
        <v>0</v>
      </c>
      <c r="E112" s="3">
        <v>0</v>
      </c>
      <c r="F112" s="3">
        <v>3034.69</v>
      </c>
      <c r="G112" s="3">
        <v>0</v>
      </c>
      <c r="H112" s="3">
        <v>3034.69</v>
      </c>
      <c r="J112" s="3">
        <v>0</v>
      </c>
      <c r="K112" s="3">
        <v>0</v>
      </c>
      <c r="L112" s="3">
        <v>0</v>
      </c>
      <c r="N112" s="3">
        <v>3034.69</v>
      </c>
      <c r="P112" s="28">
        <v>0</v>
      </c>
      <c r="Q112" s="28">
        <v>0</v>
      </c>
      <c r="R112" s="30"/>
      <c r="S112" s="28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5000</v>
      </c>
      <c r="CC112" s="3">
        <v>0</v>
      </c>
      <c r="CD112" s="3">
        <v>0</v>
      </c>
      <c r="CE112" s="3">
        <v>0</v>
      </c>
      <c r="CF112" s="3">
        <v>0</v>
      </c>
      <c r="CG112" s="28">
        <v>5000</v>
      </c>
      <c r="CI112" s="3">
        <v>0</v>
      </c>
      <c r="CJ112" s="3">
        <v>0</v>
      </c>
      <c r="CK112" s="3">
        <v>4925.8500000000004</v>
      </c>
      <c r="CL112" s="3">
        <v>0</v>
      </c>
      <c r="CM112" s="3">
        <v>4925.8500000000004</v>
      </c>
      <c r="CO112" s="3">
        <v>0</v>
      </c>
      <c r="CP112" s="3">
        <v>0</v>
      </c>
      <c r="CQ112" s="3">
        <v>0</v>
      </c>
      <c r="CS112" s="3">
        <v>4925.8500000000004</v>
      </c>
      <c r="CT112" s="3">
        <f t="shared" si="17"/>
        <v>74.149999999999636</v>
      </c>
      <c r="CU112" s="34">
        <f t="shared" si="18"/>
        <v>0.9851700000000001</v>
      </c>
    </row>
    <row r="113" spans="1:100" outlineLevel="1" x14ac:dyDescent="0.2">
      <c r="A113" s="3" t="s">
        <v>119</v>
      </c>
      <c r="B113" s="10" t="s">
        <v>311</v>
      </c>
      <c r="C113" s="3" t="s">
        <v>312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J113" s="3">
        <v>0</v>
      </c>
      <c r="K113" s="3">
        <v>0</v>
      </c>
      <c r="L113" s="3">
        <v>0</v>
      </c>
      <c r="N113" s="3">
        <v>0</v>
      </c>
      <c r="P113" s="28">
        <v>0</v>
      </c>
      <c r="Q113" s="28">
        <v>0</v>
      </c>
      <c r="R113" s="30"/>
      <c r="S113" s="28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500</v>
      </c>
      <c r="CD113" s="3">
        <v>0</v>
      </c>
      <c r="CE113" s="3">
        <v>0</v>
      </c>
      <c r="CF113" s="3">
        <v>0</v>
      </c>
      <c r="CG113" s="28">
        <v>500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O113" s="3">
        <v>0</v>
      </c>
      <c r="CP113" s="3">
        <v>0</v>
      </c>
      <c r="CQ113" s="3">
        <v>0</v>
      </c>
      <c r="CS113" s="3">
        <v>0</v>
      </c>
      <c r="CT113" s="3">
        <f t="shared" si="17"/>
        <v>500</v>
      </c>
      <c r="CU113" s="34">
        <f t="shared" si="18"/>
        <v>0</v>
      </c>
    </row>
    <row r="114" spans="1:100" outlineLevel="1" x14ac:dyDescent="0.2">
      <c r="A114" s="3" t="s">
        <v>120</v>
      </c>
      <c r="B114" s="10" t="s">
        <v>313</v>
      </c>
      <c r="C114" s="3" t="s">
        <v>314</v>
      </c>
      <c r="D114" s="3">
        <v>0</v>
      </c>
      <c r="E114" s="3">
        <v>7.28</v>
      </c>
      <c r="F114" s="3">
        <v>305.47000000000003</v>
      </c>
      <c r="G114" s="3">
        <v>0</v>
      </c>
      <c r="H114" s="3">
        <v>312.75</v>
      </c>
      <c r="J114" s="3">
        <v>0</v>
      </c>
      <c r="K114" s="3">
        <v>0</v>
      </c>
      <c r="L114" s="3">
        <v>0</v>
      </c>
      <c r="N114" s="3">
        <v>312.75</v>
      </c>
      <c r="P114" s="28">
        <v>0</v>
      </c>
      <c r="Q114" s="28">
        <v>0</v>
      </c>
      <c r="R114" s="30"/>
      <c r="S114" s="28"/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510</v>
      </c>
      <c r="CE114" s="3">
        <v>0</v>
      </c>
      <c r="CF114" s="3">
        <v>0</v>
      </c>
      <c r="CG114" s="28">
        <v>510</v>
      </c>
      <c r="CI114" s="3">
        <v>0</v>
      </c>
      <c r="CJ114" s="3">
        <v>0</v>
      </c>
      <c r="CK114" s="3">
        <v>213.63</v>
      </c>
      <c r="CL114" s="3">
        <v>0</v>
      </c>
      <c r="CM114" s="3">
        <v>213.63</v>
      </c>
      <c r="CO114" s="3">
        <v>0</v>
      </c>
      <c r="CP114" s="3">
        <v>0</v>
      </c>
      <c r="CQ114" s="3">
        <v>0</v>
      </c>
      <c r="CS114" s="3">
        <v>213.63</v>
      </c>
      <c r="CT114" s="3">
        <f t="shared" si="17"/>
        <v>296.37</v>
      </c>
      <c r="CU114" s="34">
        <f t="shared" si="18"/>
        <v>0.41888235294117648</v>
      </c>
    </row>
    <row r="115" spans="1:100" s="4" customFormat="1" x14ac:dyDescent="0.2">
      <c r="A115" s="5" t="s">
        <v>24</v>
      </c>
      <c r="B115" s="11"/>
      <c r="C115" s="2" t="s">
        <v>14</v>
      </c>
      <c r="D115" s="5">
        <v>23380.79</v>
      </c>
      <c r="E115" s="5">
        <v>2284.2900000000004</v>
      </c>
      <c r="F115" s="5">
        <v>232829.25000000003</v>
      </c>
      <c r="G115" s="5">
        <v>300</v>
      </c>
      <c r="H115" s="5">
        <v>258794.33000000005</v>
      </c>
      <c r="I115" s="7"/>
      <c r="J115" s="5">
        <v>0</v>
      </c>
      <c r="K115" s="5">
        <v>0</v>
      </c>
      <c r="L115" s="5">
        <v>0</v>
      </c>
      <c r="M115" s="7"/>
      <c r="N115" s="5">
        <v>258794.33</v>
      </c>
      <c r="O115" s="5"/>
      <c r="P115" s="5">
        <v>0</v>
      </c>
      <c r="Q115" s="5">
        <v>0</v>
      </c>
      <c r="R115" s="5"/>
      <c r="S115" s="7"/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1561</v>
      </c>
      <c r="BO115" s="5">
        <v>15995</v>
      </c>
      <c r="BP115" s="5">
        <v>18800</v>
      </c>
      <c r="BQ115" s="5">
        <v>3183</v>
      </c>
      <c r="BR115" s="5">
        <v>18528</v>
      </c>
      <c r="BS115" s="5">
        <v>1171</v>
      </c>
      <c r="BT115" s="5">
        <v>20808</v>
      </c>
      <c r="BU115" s="5">
        <v>203026</v>
      </c>
      <c r="BV115" s="5">
        <v>214827</v>
      </c>
      <c r="BW115" s="5">
        <v>20900</v>
      </c>
      <c r="BX115" s="5">
        <v>23650</v>
      </c>
      <c r="BY115" s="5">
        <v>3435</v>
      </c>
      <c r="BZ115" s="5">
        <v>500</v>
      </c>
      <c r="CA115" s="5">
        <v>20130</v>
      </c>
      <c r="CB115" s="5">
        <v>5000</v>
      </c>
      <c r="CC115" s="5">
        <v>500</v>
      </c>
      <c r="CD115" s="5">
        <v>510</v>
      </c>
      <c r="CE115" s="5">
        <v>0</v>
      </c>
      <c r="CF115" s="5">
        <v>0</v>
      </c>
      <c r="CG115" s="5">
        <v>572524</v>
      </c>
      <c r="CH115" s="7"/>
      <c r="CI115" s="5">
        <v>18631.96</v>
      </c>
      <c r="CJ115" s="5">
        <v>5084.72</v>
      </c>
      <c r="CK115" s="5">
        <v>449614</v>
      </c>
      <c r="CL115" s="5">
        <v>1199</v>
      </c>
      <c r="CM115" s="5">
        <v>474529.67999999993</v>
      </c>
      <c r="CN115" s="2"/>
      <c r="CO115" s="5">
        <v>0</v>
      </c>
      <c r="CP115" s="5">
        <v>0</v>
      </c>
      <c r="CQ115" s="5">
        <v>0</v>
      </c>
      <c r="CS115" s="5">
        <v>474529.68</v>
      </c>
      <c r="CT115" s="5">
        <f>CG115-CS115</f>
        <v>97994.32</v>
      </c>
      <c r="CU115" s="40">
        <f>IF(CG115=0,"n/a",CS115/(CG115))</f>
        <v>0.82883805744388006</v>
      </c>
      <c r="CV115" s="37"/>
    </row>
    <row r="116" spans="1:100" s="4" customFormat="1" x14ac:dyDescent="0.2">
      <c r="B116" s="11"/>
      <c r="H116" s="7"/>
      <c r="I116" s="7"/>
      <c r="L116" s="7"/>
      <c r="M116" s="7"/>
      <c r="N116" s="7"/>
      <c r="O116" s="7"/>
      <c r="P116" s="7"/>
      <c r="Q116" s="7"/>
      <c r="R116" s="7"/>
      <c r="S116" s="7"/>
      <c r="CG116" s="7"/>
      <c r="CH116" s="7"/>
      <c r="CM116" s="7"/>
      <c r="CQ116" s="7"/>
      <c r="CU116" s="38"/>
      <c r="CV116" s="38"/>
    </row>
    <row r="117" spans="1:100" outlineLevel="1" x14ac:dyDescent="0.2">
      <c r="A117" s="3" t="s">
        <v>315</v>
      </c>
      <c r="B117" s="10" t="s">
        <v>316</v>
      </c>
      <c r="C117" s="3" t="s">
        <v>317</v>
      </c>
      <c r="D117" s="3">
        <v>0</v>
      </c>
      <c r="E117" s="3">
        <v>0</v>
      </c>
      <c r="F117" s="3">
        <v>12500</v>
      </c>
      <c r="G117" s="3">
        <v>0</v>
      </c>
      <c r="H117" s="3">
        <v>12500</v>
      </c>
      <c r="J117" s="3">
        <v>0</v>
      </c>
      <c r="K117" s="3">
        <v>0</v>
      </c>
      <c r="L117" s="3">
        <v>0</v>
      </c>
      <c r="N117" s="3">
        <v>12500</v>
      </c>
      <c r="P117" s="28">
        <v>0</v>
      </c>
      <c r="Q117" s="28">
        <v>0</v>
      </c>
      <c r="R117" s="30"/>
      <c r="S117" s="28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28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O117" s="3">
        <v>0</v>
      </c>
      <c r="CP117" s="3">
        <v>0</v>
      </c>
      <c r="CQ117" s="3">
        <v>0</v>
      </c>
      <c r="CS117" s="3">
        <v>0</v>
      </c>
      <c r="CT117" s="3">
        <f t="shared" ref="CT117:CT118" si="19">CG117-CS117</f>
        <v>0</v>
      </c>
      <c r="CU117" s="34" t="str">
        <f t="shared" ref="CU117:CU118" si="20">IF(CG117=0,"n/a",CS117/(CG117))</f>
        <v>n/a</v>
      </c>
    </row>
    <row r="118" spans="1:100" outlineLevel="1" x14ac:dyDescent="0.2">
      <c r="A118" s="3" t="s">
        <v>121</v>
      </c>
      <c r="B118" s="10" t="s">
        <v>318</v>
      </c>
      <c r="C118" s="3" t="s">
        <v>319</v>
      </c>
      <c r="D118" s="3">
        <v>0</v>
      </c>
      <c r="E118" s="3">
        <v>0</v>
      </c>
      <c r="F118" s="3">
        <v>40355.5</v>
      </c>
      <c r="G118" s="3">
        <v>0</v>
      </c>
      <c r="H118" s="3">
        <v>40355.5</v>
      </c>
      <c r="J118" s="3">
        <v>0</v>
      </c>
      <c r="K118" s="3">
        <v>0</v>
      </c>
      <c r="L118" s="3">
        <v>0</v>
      </c>
      <c r="N118" s="3">
        <v>40355.5</v>
      </c>
      <c r="P118" s="28">
        <v>0</v>
      </c>
      <c r="Q118" s="28">
        <v>0</v>
      </c>
      <c r="R118" s="30"/>
      <c r="S118" s="28"/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384856</v>
      </c>
      <c r="CF118" s="3">
        <v>0</v>
      </c>
      <c r="CG118" s="28">
        <v>384856</v>
      </c>
      <c r="CI118" s="3">
        <v>0</v>
      </c>
      <c r="CJ118" s="3">
        <v>0</v>
      </c>
      <c r="CK118" s="3">
        <v>252055.5</v>
      </c>
      <c r="CL118" s="3">
        <v>0</v>
      </c>
      <c r="CM118" s="3">
        <v>252055.5</v>
      </c>
      <c r="CO118" s="3">
        <v>0</v>
      </c>
      <c r="CP118" s="3">
        <v>0</v>
      </c>
      <c r="CQ118" s="3">
        <v>0</v>
      </c>
      <c r="CS118" s="3">
        <v>252055.5</v>
      </c>
      <c r="CT118" s="3">
        <f t="shared" si="19"/>
        <v>132800.5</v>
      </c>
      <c r="CU118" s="34">
        <f t="shared" si="20"/>
        <v>0.6549345729311743</v>
      </c>
    </row>
    <row r="119" spans="1:100" s="4" customFormat="1" x14ac:dyDescent="0.2">
      <c r="A119" s="5" t="s">
        <v>25</v>
      </c>
      <c r="B119" s="11"/>
      <c r="C119" s="2" t="s">
        <v>15</v>
      </c>
      <c r="D119" s="5">
        <v>0</v>
      </c>
      <c r="E119" s="5">
        <v>0</v>
      </c>
      <c r="F119" s="5">
        <v>52855.5</v>
      </c>
      <c r="G119" s="5">
        <v>0</v>
      </c>
      <c r="H119" s="5">
        <v>52855.5</v>
      </c>
      <c r="I119" s="7"/>
      <c r="J119" s="5">
        <v>0</v>
      </c>
      <c r="K119" s="5">
        <v>0</v>
      </c>
      <c r="L119" s="5">
        <v>0</v>
      </c>
      <c r="M119" s="7"/>
      <c r="N119" s="5">
        <v>52855.5</v>
      </c>
      <c r="O119" s="5"/>
      <c r="P119" s="5">
        <v>0</v>
      </c>
      <c r="Q119" s="5">
        <v>0</v>
      </c>
      <c r="R119" s="5"/>
      <c r="S119" s="7"/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384856</v>
      </c>
      <c r="CF119" s="5">
        <v>0</v>
      </c>
      <c r="CG119" s="5">
        <v>384856</v>
      </c>
      <c r="CH119" s="7"/>
      <c r="CI119" s="5">
        <v>0</v>
      </c>
      <c r="CJ119" s="5">
        <v>0</v>
      </c>
      <c r="CK119" s="5">
        <v>252055.5</v>
      </c>
      <c r="CL119" s="5">
        <v>0</v>
      </c>
      <c r="CM119" s="5">
        <v>252055.5</v>
      </c>
      <c r="CN119" s="2"/>
      <c r="CO119" s="5">
        <v>0</v>
      </c>
      <c r="CP119" s="5">
        <v>0</v>
      </c>
      <c r="CQ119" s="5">
        <v>0</v>
      </c>
      <c r="CS119" s="5">
        <v>252055.5</v>
      </c>
      <c r="CT119" s="5">
        <f>CG119-CS119</f>
        <v>132800.5</v>
      </c>
      <c r="CU119" s="40">
        <f>IF(CG119=0,"n/a",CS119/(CG119))</f>
        <v>0.6549345729311743</v>
      </c>
      <c r="CV119" s="37"/>
    </row>
    <row r="120" spans="1:100" x14ac:dyDescent="0.2">
      <c r="H120" s="9"/>
      <c r="I120" s="7"/>
      <c r="L120" s="9"/>
      <c r="M120" s="7"/>
      <c r="N120" s="7"/>
      <c r="O120" s="7"/>
      <c r="P120" s="7"/>
      <c r="Q120" s="7"/>
      <c r="R120" s="7"/>
      <c r="S120" s="7"/>
      <c r="CG120" s="7"/>
      <c r="CH120" s="7"/>
      <c r="CM120" s="9"/>
      <c r="CQ120" s="9"/>
    </row>
    <row r="121" spans="1:100" x14ac:dyDescent="0.2">
      <c r="A121" s="5" t="s">
        <v>2</v>
      </c>
      <c r="C121" s="1" t="s">
        <v>16</v>
      </c>
      <c r="D121" s="5">
        <f t="shared" ref="D121:G121" si="21">D65+D95+D115+D119</f>
        <v>107988.67000000001</v>
      </c>
      <c r="E121" s="5">
        <f t="shared" si="21"/>
        <v>99559.079999999987</v>
      </c>
      <c r="F121" s="5">
        <f t="shared" si="21"/>
        <v>5970293.4699999997</v>
      </c>
      <c r="G121" s="5">
        <f t="shared" si="21"/>
        <v>300</v>
      </c>
      <c r="H121" s="5">
        <f>H65+H95+H115+H119</f>
        <v>6178141.2200000007</v>
      </c>
      <c r="I121" s="7"/>
      <c r="J121" s="5">
        <f t="shared" ref="J121:K121" si="22">J65+J95+J115+J119</f>
        <v>0</v>
      </c>
      <c r="K121" s="5">
        <f t="shared" si="22"/>
        <v>464740</v>
      </c>
      <c r="L121" s="5">
        <f>L65+L95+L115+L119</f>
        <v>464740</v>
      </c>
      <c r="M121" s="7"/>
      <c r="N121" s="5">
        <f>N65+N95+N115+N119</f>
        <v>6642881.2200000007</v>
      </c>
      <c r="O121" s="5"/>
      <c r="P121" s="5"/>
      <c r="Q121" s="5"/>
      <c r="R121" s="5"/>
      <c r="S121" s="7"/>
      <c r="T121" s="5">
        <f t="shared" ref="T121:AY121" si="23">T65+T95+T115+T119</f>
        <v>112200</v>
      </c>
      <c r="U121" s="5">
        <f t="shared" si="23"/>
        <v>159000</v>
      </c>
      <c r="V121" s="5">
        <f t="shared" si="23"/>
        <v>2058201</v>
      </c>
      <c r="W121" s="5">
        <f t="shared" si="23"/>
        <v>35000</v>
      </c>
      <c r="X121" s="5">
        <f t="shared" si="23"/>
        <v>24000</v>
      </c>
      <c r="Y121" s="5">
        <f t="shared" si="23"/>
        <v>50000</v>
      </c>
      <c r="Z121" s="5">
        <f t="shared" si="23"/>
        <v>47147</v>
      </c>
      <c r="AA121" s="5">
        <f t="shared" si="23"/>
        <v>76459</v>
      </c>
      <c r="AB121" s="5">
        <f t="shared" si="23"/>
        <v>34793</v>
      </c>
      <c r="AC121" s="5">
        <f t="shared" si="23"/>
        <v>28434</v>
      </c>
      <c r="AD121" s="5">
        <f t="shared" si="23"/>
        <v>31032</v>
      </c>
      <c r="AE121" s="5">
        <f t="shared" si="23"/>
        <v>52846</v>
      </c>
      <c r="AF121" s="5">
        <f t="shared" si="23"/>
        <v>52886</v>
      </c>
      <c r="AG121" s="5">
        <f t="shared" si="23"/>
        <v>143409</v>
      </c>
      <c r="AH121" s="5">
        <f t="shared" si="23"/>
        <v>549470</v>
      </c>
      <c r="AI121" s="5">
        <f t="shared" si="23"/>
        <v>20986</v>
      </c>
      <c r="AJ121" s="5">
        <f t="shared" si="23"/>
        <v>137674</v>
      </c>
      <c r="AK121" s="5">
        <f t="shared" si="23"/>
        <v>22000</v>
      </c>
      <c r="AL121" s="5">
        <f t="shared" si="23"/>
        <v>108670</v>
      </c>
      <c r="AM121" s="5">
        <f t="shared" si="23"/>
        <v>74810</v>
      </c>
      <c r="AN121" s="5">
        <f t="shared" si="23"/>
        <v>7750</v>
      </c>
      <c r="AO121" s="5">
        <f t="shared" si="23"/>
        <v>1067717</v>
      </c>
      <c r="AP121" s="5">
        <f t="shared" si="23"/>
        <v>1100</v>
      </c>
      <c r="AQ121" s="5">
        <f t="shared" si="23"/>
        <v>17470</v>
      </c>
      <c r="AR121" s="5">
        <f t="shared" si="23"/>
        <v>825</v>
      </c>
      <c r="AS121" s="5">
        <f t="shared" si="23"/>
        <v>7805</v>
      </c>
      <c r="AT121" s="5">
        <f t="shared" si="23"/>
        <v>10384</v>
      </c>
      <c r="AU121" s="5">
        <f t="shared" si="23"/>
        <v>48882</v>
      </c>
      <c r="AV121" s="5">
        <f t="shared" si="23"/>
        <v>5000</v>
      </c>
      <c r="AW121" s="5">
        <f t="shared" si="23"/>
        <v>1000</v>
      </c>
      <c r="AX121" s="5">
        <f t="shared" si="23"/>
        <v>161128</v>
      </c>
      <c r="AY121" s="5">
        <f t="shared" si="23"/>
        <v>1250</v>
      </c>
      <c r="AZ121" s="5">
        <f t="shared" ref="AZ121:CF121" si="24">AZ65+AZ95+AZ115+AZ119</f>
        <v>11600</v>
      </c>
      <c r="BA121" s="5">
        <f t="shared" si="24"/>
        <v>57037</v>
      </c>
      <c r="BB121" s="5">
        <f t="shared" si="24"/>
        <v>69344</v>
      </c>
      <c r="BC121" s="5">
        <f t="shared" si="24"/>
        <v>500</v>
      </c>
      <c r="BD121" s="5">
        <f t="shared" si="24"/>
        <v>21125</v>
      </c>
      <c r="BE121" s="5">
        <f t="shared" si="24"/>
        <v>51400</v>
      </c>
      <c r="BF121" s="5">
        <f t="shared" si="24"/>
        <v>13770</v>
      </c>
      <c r="BG121" s="5">
        <f t="shared" si="24"/>
        <v>17775</v>
      </c>
      <c r="BH121" s="5">
        <f t="shared" si="24"/>
        <v>530</v>
      </c>
      <c r="BI121" s="5">
        <f t="shared" si="24"/>
        <v>16650</v>
      </c>
      <c r="BJ121" s="5">
        <f t="shared" si="24"/>
        <v>58500</v>
      </c>
      <c r="BK121" s="5">
        <f t="shared" si="24"/>
        <v>10400</v>
      </c>
      <c r="BL121" s="5">
        <f t="shared" si="24"/>
        <v>433661</v>
      </c>
      <c r="BM121" s="5">
        <f t="shared" si="24"/>
        <v>354722</v>
      </c>
      <c r="BN121" s="5">
        <f t="shared" si="24"/>
        <v>1561</v>
      </c>
      <c r="BO121" s="5">
        <f t="shared" si="24"/>
        <v>15995</v>
      </c>
      <c r="BP121" s="5">
        <f t="shared" si="24"/>
        <v>18800</v>
      </c>
      <c r="BQ121" s="5">
        <f t="shared" si="24"/>
        <v>3183</v>
      </c>
      <c r="BR121" s="5">
        <f t="shared" si="24"/>
        <v>18528</v>
      </c>
      <c r="BS121" s="5">
        <f t="shared" si="24"/>
        <v>1171</v>
      </c>
      <c r="BT121" s="5">
        <f t="shared" si="24"/>
        <v>20808</v>
      </c>
      <c r="BU121" s="5">
        <f t="shared" si="24"/>
        <v>203026</v>
      </c>
      <c r="BV121" s="5">
        <f t="shared" si="24"/>
        <v>214827</v>
      </c>
      <c r="BW121" s="5">
        <f t="shared" si="24"/>
        <v>20900</v>
      </c>
      <c r="BX121" s="5">
        <f t="shared" si="24"/>
        <v>23650</v>
      </c>
      <c r="BY121" s="5">
        <f t="shared" si="24"/>
        <v>3435</v>
      </c>
      <c r="BZ121" s="5">
        <f t="shared" si="24"/>
        <v>500</v>
      </c>
      <c r="CA121" s="5">
        <f t="shared" si="24"/>
        <v>20130</v>
      </c>
      <c r="CB121" s="5">
        <f t="shared" si="24"/>
        <v>5000</v>
      </c>
      <c r="CC121" s="5">
        <f t="shared" si="24"/>
        <v>500</v>
      </c>
      <c r="CD121" s="5">
        <f t="shared" si="24"/>
        <v>510</v>
      </c>
      <c r="CE121" s="5">
        <f t="shared" si="24"/>
        <v>384856</v>
      </c>
      <c r="CF121" s="5">
        <f t="shared" si="24"/>
        <v>704125</v>
      </c>
      <c r="CG121" s="5">
        <f>CG65+CG95+CG115+CG119</f>
        <v>7927847</v>
      </c>
      <c r="CH121" s="7"/>
      <c r="CI121" s="5">
        <f t="shared" ref="CI121:CL121" si="25">CI65+CI95+CI115+CI119</f>
        <v>103931.66</v>
      </c>
      <c r="CJ121" s="5">
        <f t="shared" si="25"/>
        <v>136822.79999999999</v>
      </c>
      <c r="CK121" s="5">
        <f t="shared" si="25"/>
        <v>6907324.0700000003</v>
      </c>
      <c r="CL121" s="5">
        <f t="shared" si="25"/>
        <v>1199</v>
      </c>
      <c r="CM121" s="5">
        <f>CM65+CM95+CM115+CM119</f>
        <v>7149277.5300000012</v>
      </c>
      <c r="CN121" s="1"/>
      <c r="CO121" s="5">
        <f t="shared" ref="CO121:CP121" si="26">CO65+CO95+CO115+CO119</f>
        <v>0</v>
      </c>
      <c r="CP121" s="5">
        <f t="shared" si="26"/>
        <v>467915</v>
      </c>
      <c r="CQ121" s="5">
        <f>CQ65+CQ95+CQ115+CQ119</f>
        <v>467915</v>
      </c>
      <c r="CS121" s="5">
        <f>CS65+CS95+CS115+CS119</f>
        <v>7617192.5300000012</v>
      </c>
      <c r="CT121" s="5"/>
      <c r="CU121" s="40"/>
      <c r="CV121" s="37"/>
    </row>
    <row r="122" spans="1:100" x14ac:dyDescent="0.2">
      <c r="H122" s="6"/>
      <c r="I122" s="7"/>
      <c r="L122" s="6"/>
      <c r="M122" s="7"/>
      <c r="N122" s="7"/>
      <c r="O122" s="7"/>
      <c r="P122" s="7"/>
      <c r="Q122" s="7"/>
      <c r="R122" s="7"/>
      <c r="S122" s="7"/>
      <c r="CG122" s="7"/>
      <c r="CH122" s="7"/>
      <c r="CM122" s="6"/>
      <c r="CQ122" s="6"/>
    </row>
    <row r="123" spans="1:100" ht="13.5" thickBot="1" x14ac:dyDescent="0.25">
      <c r="A123" s="8" t="s">
        <v>2</v>
      </c>
      <c r="C123" s="1" t="s">
        <v>46</v>
      </c>
      <c r="D123" s="8">
        <f t="shared" ref="D123:G123" si="27">D36-D121</f>
        <v>-4051.2700000000186</v>
      </c>
      <c r="E123" s="8">
        <f t="shared" si="27"/>
        <v>21990.670000000027</v>
      </c>
      <c r="F123" s="8">
        <f t="shared" si="27"/>
        <v>216940.23000000045</v>
      </c>
      <c r="G123" s="8">
        <f t="shared" si="27"/>
        <v>0</v>
      </c>
      <c r="H123" s="5">
        <f>H36-H121</f>
        <v>2880283.2899999991</v>
      </c>
      <c r="I123" s="7"/>
      <c r="J123" s="8">
        <f t="shared" ref="J123:K123" si="28">J36-J121</f>
        <v>0</v>
      </c>
      <c r="K123" s="8">
        <f t="shared" si="28"/>
        <v>6747.3500000000349</v>
      </c>
      <c r="L123" s="5">
        <f>L36-L121</f>
        <v>6747.3500000000349</v>
      </c>
      <c r="M123" s="7"/>
      <c r="N123" s="5">
        <f>N36-N121</f>
        <v>2887030.6399999987</v>
      </c>
      <c r="O123"/>
      <c r="P123" s="8"/>
      <c r="Q123" s="8"/>
      <c r="R123" s="5"/>
      <c r="S123" s="7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5"/>
      <c r="CH123" s="7"/>
      <c r="CI123" s="8">
        <f t="shared" ref="CI123:CL123" si="29">CI36-CI121</f>
        <v>52335.549999999988</v>
      </c>
      <c r="CJ123" s="8">
        <f t="shared" si="29"/>
        <v>112267.51000000001</v>
      </c>
      <c r="CK123" s="8">
        <f t="shared" si="29"/>
        <v>1922111.67</v>
      </c>
      <c r="CL123" s="8">
        <f t="shared" si="29"/>
        <v>0</v>
      </c>
      <c r="CM123" s="5">
        <f>CM36-CM121</f>
        <v>2086714.7300000004</v>
      </c>
      <c r="CN123" s="1"/>
      <c r="CO123" s="8">
        <f t="shared" ref="CO123:CP123" si="30">CO36-CO121</f>
        <v>0</v>
      </c>
      <c r="CP123" s="8">
        <f t="shared" si="30"/>
        <v>797870.29999999981</v>
      </c>
      <c r="CQ123" s="5">
        <f>CQ36-CQ121</f>
        <v>797870.3</v>
      </c>
      <c r="CS123" s="5">
        <f>CS36-CS121</f>
        <v>2884585.0299999993</v>
      </c>
      <c r="CT123" s="5"/>
      <c r="CU123" s="40"/>
      <c r="CV123" s="37"/>
    </row>
    <row r="124" spans="1:100" ht="13.5" hidden="1" thickTop="1" x14ac:dyDescent="0.2"/>
    <row r="125" spans="1:100" hidden="1" x14ac:dyDescent="0.2">
      <c r="A125" s="3" t="s">
        <v>48</v>
      </c>
      <c r="C125" s="1" t="s">
        <v>7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J125" s="3">
        <v>0</v>
      </c>
      <c r="K125" s="3">
        <v>0</v>
      </c>
      <c r="L125" s="3">
        <v>0</v>
      </c>
      <c r="N125" s="3">
        <v>0</v>
      </c>
      <c r="P125" s="3">
        <v>0</v>
      </c>
      <c r="Q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1"/>
      <c r="CO125" s="3">
        <v>0</v>
      </c>
      <c r="CP125" s="3">
        <v>0</v>
      </c>
      <c r="CQ125" s="3">
        <v>0</v>
      </c>
      <c r="CS125" s="3">
        <v>0</v>
      </c>
    </row>
    <row r="126" spans="1:100" hidden="1" x14ac:dyDescent="0.2"/>
    <row r="127" spans="1:100" hidden="1" x14ac:dyDescent="0.2">
      <c r="A127" s="3" t="s">
        <v>49</v>
      </c>
      <c r="C127" s="1" t="s">
        <v>8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1"/>
      <c r="CO127" s="3">
        <v>0</v>
      </c>
      <c r="CP127" s="3">
        <v>0</v>
      </c>
      <c r="CQ127" s="3">
        <v>0</v>
      </c>
      <c r="CS127" s="3">
        <v>0</v>
      </c>
    </row>
    <row r="128" spans="1:100" ht="13.5" thickTop="1" x14ac:dyDescent="0.2"/>
    <row r="129" spans="2:99" x14ac:dyDescent="0.2">
      <c r="B129" s="44"/>
      <c r="C129" s="45" t="s">
        <v>51</v>
      </c>
      <c r="H129" s="46"/>
      <c r="I129" s="46"/>
      <c r="L129" s="46"/>
      <c r="M129" s="46"/>
      <c r="N129" s="46"/>
      <c r="O129" s="46"/>
      <c r="P129" s="46"/>
      <c r="Q129" s="46"/>
      <c r="R129" s="46"/>
      <c r="S129" s="46"/>
      <c r="CG129" s="46">
        <f>(CM34-CM31-CM17)*3%</f>
        <v>176061.59640000001</v>
      </c>
      <c r="CH129" s="46"/>
      <c r="CM129" s="46"/>
      <c r="CN129" s="46"/>
      <c r="CQ129" s="46"/>
      <c r="CR129" s="46"/>
      <c r="CS129" s="46"/>
      <c r="CT129" s="46"/>
      <c r="CU129" s="47"/>
    </row>
    <row r="131" spans="2:99" ht="13.5" thickBot="1" x14ac:dyDescent="0.25">
      <c r="C131" s="1" t="s">
        <v>47</v>
      </c>
      <c r="H131" s="42">
        <f>H123-H125-H127-H129</f>
        <v>2880283.2899999991</v>
      </c>
      <c r="L131" s="42">
        <f>L123-L125-L127-L129</f>
        <v>6747.3500000000349</v>
      </c>
      <c r="N131" s="42">
        <f>N123-N125-N127-N129</f>
        <v>2887030.6399999987</v>
      </c>
      <c r="R131"/>
      <c r="S131"/>
      <c r="CG131"/>
      <c r="CM131" s="42">
        <f>CM123-CM125-CM127-CM129</f>
        <v>2086714.7300000004</v>
      </c>
      <c r="CQ131" s="42">
        <f>CQ123-CQ125-CQ127-CQ129</f>
        <v>797870.3</v>
      </c>
      <c r="CS131" s="42">
        <f>CS123-CS125-CS127-CS129</f>
        <v>2884585.0299999993</v>
      </c>
    </row>
    <row r="132" spans="2:99" ht="13.5" thickTop="1" x14ac:dyDescent="0.2">
      <c r="R132" s="59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</row>
    <row r="134" spans="2:99" x14ac:dyDescent="0.2">
      <c r="R134" s="1" t="s">
        <v>346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M134" s="3">
        <f>-CM11</f>
        <v>-2098466.19</v>
      </c>
    </row>
    <row r="135" spans="2:99" x14ac:dyDescent="0.2"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2:99" x14ac:dyDescent="0.2">
      <c r="R136" s="1" t="s">
        <v>347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M136" s="1">
        <f>SUM(CM131:CM134)</f>
        <v>-11751.459999999497</v>
      </c>
    </row>
    <row r="139" spans="2:99" x14ac:dyDescent="0.2">
      <c r="R139" s="1" t="s">
        <v>348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>
        <v>-202450.49900000001</v>
      </c>
    </row>
    <row r="140" spans="2:99" x14ac:dyDescent="0.2">
      <c r="R140" s="3" t="s">
        <v>349</v>
      </c>
    </row>
    <row r="141" spans="2:99" x14ac:dyDescent="0.2">
      <c r="R141" s="3" t="s">
        <v>355</v>
      </c>
      <c r="CM141" s="3">
        <f>CM139-CM136</f>
        <v>-190699.03900000051</v>
      </c>
    </row>
    <row r="143" spans="2:99" x14ac:dyDescent="0.2">
      <c r="R143" s="3" t="s">
        <v>350</v>
      </c>
    </row>
    <row r="144" spans="2:99" x14ac:dyDescent="0.2">
      <c r="R144" s="3" t="s">
        <v>351</v>
      </c>
      <c r="CM144" s="3">
        <v>100000</v>
      </c>
    </row>
    <row r="145" spans="18:91" x14ac:dyDescent="0.2">
      <c r="R145" s="3" t="s">
        <v>352</v>
      </c>
      <c r="CM145" s="3">
        <v>12000</v>
      </c>
    </row>
    <row r="146" spans="18:91" x14ac:dyDescent="0.2">
      <c r="R146" s="3" t="s">
        <v>353</v>
      </c>
      <c r="CM146" s="3">
        <v>18000</v>
      </c>
    </row>
    <row r="147" spans="18:91" x14ac:dyDescent="0.2">
      <c r="R147" s="3" t="s">
        <v>354</v>
      </c>
      <c r="CM147" s="3">
        <v>8500</v>
      </c>
    </row>
    <row r="149" spans="18:91" x14ac:dyDescent="0.2">
      <c r="R149" s="3" t="s">
        <v>356</v>
      </c>
      <c r="CM149" s="3">
        <f>-(CM141+CM144+CM145+CM146+CM147)</f>
        <v>52199.039000000514</v>
      </c>
    </row>
  </sheetData>
  <mergeCells count="5">
    <mergeCell ref="CQ7:CT7"/>
    <mergeCell ref="R132:CH132"/>
    <mergeCell ref="CQ2:CT2"/>
    <mergeCell ref="CQ4:CT4"/>
    <mergeCell ref="CQ6:CT6"/>
  </mergeCells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2006-07-11T15:49:48Z</cp:lastPrinted>
  <dcterms:created xsi:type="dcterms:W3CDTF">1997-12-11T19:58:58Z</dcterms:created>
  <dcterms:modified xsi:type="dcterms:W3CDTF">2019-08-05T16:04:12Z</dcterms:modified>
</cp:coreProperties>
</file>