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120" yWindow="75" windowWidth="18960" windowHeight="11325"/>
  </bookViews>
  <sheets>
    <sheet name="Sheet1" sheetId="1" r:id="rId1"/>
  </sheets>
  <definedNames>
    <definedName name="_xlnm.Print_Area" localSheetId="0">Sheet1!$A$1:$M$121</definedName>
    <definedName name="_xlnm.Print_Titles" localSheetId="0">Sheet1!$8:$8</definedName>
  </definedNames>
  <calcPr calcId="162913"/>
</workbook>
</file>

<file path=xl/calcChain.xml><?xml version="1.0" encoding="utf-8"?>
<calcChain xmlns="http://schemas.openxmlformats.org/spreadsheetml/2006/main">
  <c r="K102" i="1" l="1"/>
  <c r="K76" i="1"/>
  <c r="K72" i="1"/>
  <c r="K114" i="1" l="1"/>
  <c r="K60" i="1"/>
  <c r="L33" i="1" l="1"/>
  <c r="K111" i="1"/>
  <c r="L92" i="1"/>
  <c r="J33" i="1"/>
  <c r="K57" i="1"/>
  <c r="K62" i="1" l="1"/>
  <c r="K85" i="1"/>
  <c r="K92" i="1" s="1"/>
  <c r="H75" i="1"/>
  <c r="K118" i="1" l="1"/>
  <c r="K121" i="1" s="1"/>
  <c r="G22" i="1"/>
  <c r="J121" i="1" l="1"/>
  <c r="M122" i="1"/>
  <c r="H113" i="1"/>
  <c r="H103" i="1" l="1"/>
  <c r="I114" i="1" l="1"/>
  <c r="H114" i="1"/>
  <c r="I111" i="1"/>
  <c r="H111" i="1"/>
  <c r="I92" i="1"/>
  <c r="I60" i="1"/>
  <c r="H60" i="1"/>
  <c r="I57" i="1"/>
  <c r="H57" i="1"/>
  <c r="H85" i="1" s="1"/>
  <c r="H92" i="1" s="1"/>
  <c r="I33" i="1"/>
  <c r="G33" i="1"/>
  <c r="I118" i="1" l="1"/>
  <c r="H62" i="1"/>
  <c r="H118" i="1" s="1"/>
  <c r="H121" i="1" s="1"/>
  <c r="C22" i="1" l="1"/>
  <c r="C19" i="1"/>
  <c r="D59" i="1" l="1"/>
  <c r="D37" i="1"/>
  <c r="E114" i="1" l="1"/>
  <c r="D114" i="1"/>
  <c r="E111" i="1"/>
  <c r="D111" i="1"/>
  <c r="E92" i="1"/>
  <c r="D92" i="1"/>
  <c r="E60" i="1"/>
  <c r="D60" i="1"/>
  <c r="E57" i="1"/>
  <c r="D57" i="1"/>
  <c r="E33" i="1"/>
  <c r="C33" i="1"/>
  <c r="D62" i="1" l="1"/>
  <c r="E118" i="1"/>
  <c r="D118" i="1" l="1"/>
  <c r="D121" i="1" s="1"/>
</calcChain>
</file>

<file path=xl/sharedStrings.xml><?xml version="1.0" encoding="utf-8"?>
<sst xmlns="http://schemas.openxmlformats.org/spreadsheetml/2006/main" count="229" uniqueCount="217">
  <si>
    <t>Jefferson County Public Schools</t>
  </si>
  <si>
    <t>Charter Schools</t>
  </si>
  <si>
    <t>Lincoln Academy Charter School</t>
  </si>
  <si>
    <t>Account</t>
  </si>
  <si>
    <t>Number</t>
  </si>
  <si>
    <t>Description</t>
  </si>
  <si>
    <t>Estimated Revenue</t>
  </si>
  <si>
    <t>Budget</t>
  </si>
  <si>
    <t>Bond Transfers</t>
  </si>
  <si>
    <t>Prior Year Carry forward</t>
  </si>
  <si>
    <t>Commissions/Profits</t>
  </si>
  <si>
    <t>408000</t>
  </si>
  <si>
    <t>Resale</t>
  </si>
  <si>
    <t>409000</t>
  </si>
  <si>
    <t>Sales-Fund Raising</t>
  </si>
  <si>
    <t>Prop Tax-Mill Levy Override</t>
  </si>
  <si>
    <t>415000</t>
  </si>
  <si>
    <t>Earnings On Investments</t>
  </si>
  <si>
    <t>419000</t>
  </si>
  <si>
    <t>Other Revenue</t>
  </si>
  <si>
    <t>433000</t>
  </si>
  <si>
    <t>State Revenue - Other</t>
  </si>
  <si>
    <t>Exceptional Children Revenue</t>
  </si>
  <si>
    <t>438000</t>
  </si>
  <si>
    <t>State ELPA Revenue</t>
  </si>
  <si>
    <t>450000</t>
  </si>
  <si>
    <t>Transfers PPR Funding ONLY</t>
  </si>
  <si>
    <t>451000</t>
  </si>
  <si>
    <t>Fees/Dues</t>
  </si>
  <si>
    <t>455000</t>
  </si>
  <si>
    <t>Tuition from Individuals</t>
  </si>
  <si>
    <t>456000</t>
  </si>
  <si>
    <t>Tuition-Extended Day Kdgn</t>
  </si>
  <si>
    <t>461000</t>
  </si>
  <si>
    <t>Building Rental</t>
  </si>
  <si>
    <t>474000</t>
  </si>
  <si>
    <t>Trans - Field Trips</t>
  </si>
  <si>
    <t>482000</t>
  </si>
  <si>
    <t>Resale/Activity Revenue</t>
  </si>
  <si>
    <t>498000</t>
  </si>
  <si>
    <t>Donations</t>
  </si>
  <si>
    <t>499000</t>
  </si>
  <si>
    <t>Miscellaneous Revenue</t>
  </si>
  <si>
    <t>State Intercept Bond Transfers</t>
  </si>
  <si>
    <t>Bond R &amp;R Payments</t>
  </si>
  <si>
    <t>Revenues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</si>
  <si>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</si>
  <si>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</si>
  <si>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</si>
  <si>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</si>
  <si>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</si>
  <si>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</si>
  <si>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</si>
  <si>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</si>
  <si>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Instructional Coach</t>
  </si>
  <si>
    <t>529200</t>
  </si>
  <si>
    <t>Occupational Therapist</t>
  </si>
  <si>
    <t>Charter 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</si>
  <si>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</si>
  <si>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</si>
  <si>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</si>
  <si>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</si>
  <si>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</si>
  <si>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</si>
  <si>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</si>
  <si>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</si>
  <si>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</si>
  <si>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</si>
  <si>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</si>
  <si>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</si>
  <si>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</si>
  <si>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</si>
  <si>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</si>
  <si>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</si>
  <si>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</si>
  <si>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</si>
  <si>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</si>
  <si>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</si>
  <si>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Salaries</t>
  </si>
  <si>
    <t>699000</t>
  </si>
  <si>
    <t>Employee Benefits</t>
  </si>
  <si>
    <t>Benefits</t>
  </si>
  <si>
    <t>Total Salaries and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</si>
  <si>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</si>
  <si>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</si>
  <si>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</si>
  <si>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</si>
  <si>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</si>
  <si>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</si>
  <si>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</si>
  <si>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</si>
  <si>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</si>
  <si>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</si>
  <si>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</si>
  <si>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</si>
  <si>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</si>
  <si>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</si>
  <si>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</si>
  <si>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</si>
  <si>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</si>
  <si>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</si>
  <si>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</si>
  <si>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</si>
  <si>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</si>
  <si>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</si>
  <si>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</si>
  <si>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</si>
  <si>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</si>
  <si>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</si>
  <si>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</si>
  <si>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</si>
  <si>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</si>
  <si>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</si>
  <si>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</si>
  <si>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</si>
  <si>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</si>
  <si>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</si>
  <si>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</si>
  <si>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</si>
  <si>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</si>
  <si>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</si>
  <si>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</si>
  <si>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</si>
  <si>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</si>
  <si>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</si>
  <si>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</si>
  <si>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</si>
  <si>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781000</t>
  </si>
  <si>
    <t>Lease Purch-Other-Principal</t>
  </si>
  <si>
    <t>781500</t>
  </si>
  <si>
    <t>Lease Purch-Other-Interest</t>
  </si>
  <si>
    <t>950000</t>
  </si>
  <si>
    <t>Transfers District Fees</t>
  </si>
  <si>
    <t>Purchased Services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</si>
  <si>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</si>
  <si>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</si>
  <si>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</si>
  <si>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</si>
  <si>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</si>
  <si>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</si>
  <si>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</si>
  <si>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</si>
  <si>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</si>
  <si>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</si>
  <si>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</si>
  <si>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</si>
  <si>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</si>
  <si>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</si>
  <si>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</si>
  <si>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</si>
  <si>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</si>
  <si>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</si>
  <si>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</si>
  <si>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</si>
  <si>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</si>
  <si>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</si>
  <si>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</si>
  <si>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</si>
  <si>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</si>
  <si>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</si>
  <si>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</si>
  <si>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</si>
  <si>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</si>
  <si>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</si>
  <si>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</si>
  <si>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</si>
  <si>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</si>
  <si>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</si>
  <si>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Materials and Supplies</t>
  </si>
  <si>
    <t>Building Improvements</t>
  </si>
  <si>
    <t>Capital Outlay</t>
  </si>
  <si>
    <t>Total Expenditures</t>
  </si>
  <si>
    <t>NET PROFIT/(LOSS)</t>
  </si>
  <si>
    <t>522100</t>
  </si>
  <si>
    <t>Counselor</t>
  </si>
  <si>
    <t>CSDC LOAN PRINCIPAL</t>
  </si>
  <si>
    <t>CSDC LOAN INTEREST</t>
  </si>
  <si>
    <t>Clinic Aides</t>
  </si>
  <si>
    <t>Ticket Sales</t>
  </si>
  <si>
    <t>781001</t>
  </si>
  <si>
    <t>CSDC LOAN PRINCIPAL Prepayment</t>
  </si>
  <si>
    <t>Adminstration</t>
  </si>
  <si>
    <t>512100-513100</t>
  </si>
  <si>
    <t xml:space="preserve">     Adjusted Carry Forward</t>
  </si>
  <si>
    <t>18-19 Beginning Fund Balance</t>
  </si>
  <si>
    <t>18-19 WORKING BUDGET  DECEMBER 2018 BOARD APPROVED DEC 10, 2018</t>
  </si>
  <si>
    <t>801000 Contengency Appropriation for the use of 5a Mill Levy Revenue</t>
  </si>
  <si>
    <t xml:space="preserve">            801000 Contigency Appropriation of Carry Forward over 15%</t>
  </si>
  <si>
    <t>801000 Contengency Appropriation  for Building Needs (money saved by prepaying off CSDC)</t>
  </si>
  <si>
    <t>Budget for 19-20</t>
  </si>
  <si>
    <t>Campus Supervisor</t>
  </si>
  <si>
    <t>19-20 WORKING BUDGET  BOARD APPROVAL DECEMBER 9, 2019</t>
  </si>
  <si>
    <t xml:space="preserve">COMMENTS FOR ORIGINAL BUDGET </t>
  </si>
  <si>
    <t>BASED ON DEC 1 COUNT FROM COYLE</t>
  </si>
  <si>
    <t>NOT SURE IF WE WILL GET THIS FUNDING OR WHAT IT WILL BE</t>
  </si>
  <si>
    <t>RAISED BASED ON ACTUALS</t>
  </si>
  <si>
    <t>LOWERED BASED ON ACTUALS</t>
  </si>
  <si>
    <t>REMOVED ELPA SPENDING</t>
  </si>
  <si>
    <t>RAISED BACK UP HOPING ENROLLMENT WILL BE BACK AND ADDED LINCOLN CARE OF 120000</t>
  </si>
  <si>
    <t>LEOPARD CARE =500</t>
  </si>
  <si>
    <t>LEOPARD CARE =400 &amp; 200</t>
  </si>
  <si>
    <t>LEOPARD CARE = 1000</t>
  </si>
  <si>
    <t>LEOPPARD CARE = 5000 &amp; 500*10 = 5000</t>
  </si>
  <si>
    <t>LEOPARD CARE = 2000</t>
  </si>
  <si>
    <t xml:space="preserve">REDUCED BY $5,900 RED ROCKS COMMISSION </t>
  </si>
  <si>
    <t>CALCULATED AS .003 * TOTAL SALARIES</t>
  </si>
  <si>
    <t>OPERATING MARGIN PERCENTAGE OF REVENUE (DOES NOT INCLUDE CAPITAL OUTLAY)</t>
  </si>
  <si>
    <t>KEPT THE SAME PPR FROM 19/20 $8306.74 modified FTE</t>
  </si>
  <si>
    <t>released $5,000 in contigency</t>
  </si>
  <si>
    <t>released $15,000 in contigency</t>
  </si>
  <si>
    <t xml:space="preserve">LEVELING, MINIMUM WAGE INCREASE 2% (HOURLY) AND COLA 1.5% </t>
  </si>
  <si>
    <t>INCLUDES THE REQUIRED INCREASE IN PERA CONTRIBUTION OF .25%</t>
  </si>
  <si>
    <t>FLAT MILL LEVY FUNDING JUST ADJUSTED THE STUDENT FTE</t>
  </si>
  <si>
    <t>FLAT FUNDING JUST ADJUSTED STUDENT FTE</t>
  </si>
  <si>
    <t xml:space="preserve">ASSUMING PAYOFF JULY 1, 2020 </t>
  </si>
  <si>
    <t>BASED ON THE PURCHASED SERVICE AGREEMENT FROM THE DISTRICT</t>
  </si>
  <si>
    <t>20-21 WORKING BUDGET FIRST DRAFT                      BOARD PRESENTATION APRIL 14,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</si>
</sst>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_);[Red]\(0\)"/>
    <numFmt numFmtId="166" formatCode="0_);\(0\)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i/>
      <u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8"/>
      <name val="Calibri"/>
      <family val="2"/>
      <scheme val="minor"/>
    </font>
    <font>
      <b/>
      <sz val="12"/>
      <color rgb="FF00B050"/>
      <name val="Arial"/>
      <family val="2"/>
    </font>
    <font>
      <b/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1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18" fillId="0" borderId="0" applyFill="0" applyBorder="0" applyAlignment="0" applyProtection="0"/>
    <xf numFmtId="0" fontId="1" fillId="0" borderId="0"/>
    <xf numFmtId="0" fontId="11" fillId="0" borderId="0"/>
    <xf numFmtId="44" fontId="11" fillId="0" borderId="0" applyFont="0" applyFill="0" applyBorder="0" applyAlignment="0" applyProtection="0"/>
  </cellStyleXfs>
  <cellXfs count="144">
    <xf numFmtId="0" fontId="0" fillId="0" borderId="0" xfId="0"/>
    <xf numFmtId="43" fontId="1" fillId="0" borderId="0" xfId="1" applyFont="1" applyAlignment="1">
      <alignment horizontal="center"/>
    </xf>
    <xf numFmtId="43" fontId="1" fillId="0" borderId="0" xfId="1" applyFont="1"/>
    <xf numFmtId="43" fontId="2" fillId="2" borderId="0" xfId="1" quotePrefix="1" applyFont="1" applyFill="1" applyAlignment="1">
      <alignment horizontal="left"/>
    </xf>
    <xf numFmtId="43" fontId="2" fillId="2" borderId="0" xfId="1" applyFont="1" applyFill="1" applyAlignment="1">
      <alignment horizontal="left"/>
    </xf>
    <xf numFmtId="43" fontId="1" fillId="2" borderId="0" xfId="1" applyFont="1" applyFill="1" applyAlignment="1">
      <alignment horizontal="center"/>
    </xf>
    <xf numFmtId="43" fontId="3" fillId="2" borderId="0" xfId="1" applyFont="1" applyFill="1" applyAlignment="1">
      <alignment horizontal="left"/>
    </xf>
    <xf numFmtId="43" fontId="1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43" fontId="1" fillId="2" borderId="0" xfId="1" applyFont="1" applyFill="1"/>
    <xf numFmtId="43" fontId="2" fillId="0" borderId="0" xfId="1" applyFont="1"/>
    <xf numFmtId="43" fontId="1" fillId="0" borderId="0" xfId="1" applyFont="1" applyFill="1" applyAlignment="1">
      <alignment horizontal="center"/>
    </xf>
    <xf numFmtId="43" fontId="1" fillId="0" borderId="0" xfId="1" applyFont="1" applyFill="1"/>
    <xf numFmtId="43" fontId="1" fillId="0" borderId="0" xfId="1" applyFont="1" applyFill="1" applyAlignment="1">
      <alignment wrapText="1"/>
    </xf>
    <xf numFmtId="43" fontId="2" fillId="0" borderId="0" xfId="1" applyFont="1" applyFill="1"/>
    <xf numFmtId="0" fontId="1" fillId="0" borderId="0" xfId="1" applyNumberFormat="1" applyFont="1" applyAlignment="1">
      <alignment horizontal="center"/>
    </xf>
    <xf numFmtId="43" fontId="1" fillId="0" borderId="0" xfId="1" applyFont="1" applyFill="1" applyBorder="1"/>
    <xf numFmtId="40" fontId="9" fillId="0" borderId="0" xfId="1" applyNumberFormat="1" applyFont="1" applyFill="1" applyBorder="1" applyAlignment="1">
      <alignment horizontal="right"/>
    </xf>
    <xf numFmtId="40" fontId="7" fillId="0" borderId="0" xfId="1" applyNumberFormat="1" applyFont="1" applyFill="1" applyBorder="1"/>
    <xf numFmtId="40" fontId="7" fillId="0" borderId="0" xfId="0" applyNumberFormat="1" applyFont="1" applyFill="1" applyBorder="1" applyAlignment="1">
      <alignment horizontal="right"/>
    </xf>
    <xf numFmtId="40" fontId="9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 applyAlignment="1">
      <alignment horizontal="center"/>
    </xf>
    <xf numFmtId="40" fontId="7" fillId="0" borderId="0" xfId="0" applyNumberFormat="1" applyFont="1" applyFill="1" applyBorder="1"/>
    <xf numFmtId="43" fontId="1" fillId="0" borderId="0" xfId="1" applyFont="1" applyBorder="1"/>
    <xf numFmtId="40" fontId="7" fillId="0" borderId="0" xfId="0" applyNumberFormat="1" applyFont="1" applyBorder="1"/>
    <xf numFmtId="4" fontId="1" fillId="0" borderId="0" xfId="1" applyNumberFormat="1" applyFont="1" applyFill="1" applyBorder="1"/>
    <xf numFmtId="4" fontId="1" fillId="0" borderId="8" xfId="1" applyNumberFormat="1" applyFont="1" applyFill="1" applyBorder="1"/>
    <xf numFmtId="166" fontId="1" fillId="0" borderId="0" xfId="1" applyNumberFormat="1" applyFont="1" applyFill="1" applyAlignment="1">
      <alignment horizontal="center"/>
    </xf>
    <xf numFmtId="166" fontId="1" fillId="0" borderId="0" xfId="1" applyNumberFormat="1" applyFont="1" applyAlignment="1">
      <alignment horizontal="center"/>
    </xf>
    <xf numFmtId="40" fontId="7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/>
    <xf numFmtId="40" fontId="6" fillId="3" borderId="0" xfId="0" applyNumberFormat="1" applyFont="1" applyFill="1" applyBorder="1" applyAlignment="1">
      <alignment horizontal="right"/>
    </xf>
    <xf numFmtId="8" fontId="9" fillId="0" borderId="0" xfId="0" applyNumberFormat="1" applyFont="1" applyFill="1" applyBorder="1" applyAlignment="1">
      <alignment horizontal="center"/>
    </xf>
    <xf numFmtId="40" fontId="8" fillId="0" borderId="0" xfId="0" applyNumberFormat="1" applyFont="1" applyFill="1" applyBorder="1" applyAlignment="1">
      <alignment horizontal="center"/>
    </xf>
    <xf numFmtId="43" fontId="1" fillId="4" borderId="0" xfId="1" applyFont="1" applyFill="1" applyAlignment="1">
      <alignment horizontal="center" wrapText="1"/>
    </xf>
    <xf numFmtId="43" fontId="2" fillId="4" borderId="0" xfId="1" applyFont="1" applyFill="1" applyAlignment="1">
      <alignment horizontal="center" wrapText="1"/>
    </xf>
    <xf numFmtId="43" fontId="2" fillId="4" borderId="0" xfId="1" applyFont="1" applyFill="1" applyAlignment="1">
      <alignment horizontal="left" wrapText="1"/>
    </xf>
    <xf numFmtId="0" fontId="1" fillId="0" borderId="0" xfId="0" applyFont="1" applyFill="1"/>
    <xf numFmtId="43" fontId="1" fillId="0" borderId="0" xfId="1" applyFont="1" applyBorder="1" applyAlignment="1">
      <alignment horizontal="center"/>
    </xf>
    <xf numFmtId="40" fontId="9" fillId="0" borderId="0" xfId="0" applyNumberFormat="1" applyFont="1" applyBorder="1"/>
    <xf numFmtId="165" fontId="9" fillId="0" borderId="0" xfId="0" applyNumberFormat="1" applyFont="1" applyFill="1" applyBorder="1"/>
    <xf numFmtId="40" fontId="10" fillId="0" borderId="0" xfId="0" applyNumberFormat="1" applyFont="1" applyBorder="1"/>
    <xf numFmtId="40" fontId="8" fillId="0" borderId="0" xfId="0" applyNumberFormat="1" applyFont="1" applyBorder="1" applyAlignment="1">
      <alignment horizontal="center"/>
    </xf>
    <xf numFmtId="0" fontId="1" fillId="0" borderId="0" xfId="1" applyNumberFormat="1" applyFont="1" applyFill="1" applyAlignment="1">
      <alignment horizontal="center"/>
    </xf>
    <xf numFmtId="4" fontId="2" fillId="2" borderId="0" xfId="1" applyNumberFormat="1" applyFont="1" applyFill="1" applyAlignment="1">
      <alignment horizontal="left"/>
    </xf>
    <xf numFmtId="4" fontId="5" fillId="2" borderId="0" xfId="1" applyNumberFormat="1" applyFont="1" applyFill="1" applyAlignment="1">
      <alignment horizontal="center"/>
    </xf>
    <xf numFmtId="43" fontId="5" fillId="2" borderId="0" xfId="1" applyNumberFormat="1" applyFont="1" applyFill="1" applyAlignment="1">
      <alignment horizontal="center"/>
    </xf>
    <xf numFmtId="0" fontId="12" fillId="0" borderId="0" xfId="0" applyFont="1"/>
    <xf numFmtId="4" fontId="2" fillId="2" borderId="0" xfId="1" applyNumberFormat="1" applyFont="1" applyFill="1" applyAlignment="1"/>
    <xf numFmtId="0" fontId="12" fillId="0" borderId="0" xfId="0" applyFont="1" applyFill="1"/>
    <xf numFmtId="0" fontId="1" fillId="0" borderId="0" xfId="0" applyFont="1"/>
    <xf numFmtId="4" fontId="1" fillId="0" borderId="0" xfId="1" applyNumberFormat="1" applyFont="1" applyFill="1" applyBorder="1" applyAlignment="1"/>
    <xf numFmtId="0" fontId="12" fillId="0" borderId="0" xfId="0" applyFont="1" applyFill="1" applyBorder="1"/>
    <xf numFmtId="0" fontId="12" fillId="0" borderId="0" xfId="0" applyFont="1" applyBorder="1"/>
    <xf numFmtId="0" fontId="14" fillId="0" borderId="0" xfId="0" applyFont="1" applyFill="1" applyBorder="1" applyAlignment="1">
      <alignment horizontal="center" shrinkToFit="1"/>
    </xf>
    <xf numFmtId="0" fontId="15" fillId="0" borderId="0" xfId="0" applyFont="1" applyFill="1" applyBorder="1" applyAlignment="1">
      <alignment horizontal="center"/>
    </xf>
    <xf numFmtId="40" fontId="12" fillId="0" borderId="0" xfId="0" applyNumberFormat="1" applyFont="1" applyFill="1" applyBorder="1" applyAlignment="1"/>
    <xf numFmtId="0" fontId="12" fillId="0" borderId="0" xfId="0" applyFont="1" applyFill="1" applyBorder="1" applyAlignment="1"/>
    <xf numFmtId="40" fontId="14" fillId="0" borderId="0" xfId="0" applyNumberFormat="1" applyFont="1" applyFill="1" applyBorder="1" applyAlignment="1"/>
    <xf numFmtId="0" fontId="14" fillId="0" borderId="0" xfId="0" applyFont="1" applyFill="1" applyBorder="1"/>
    <xf numFmtId="43" fontId="2" fillId="4" borderId="3" xfId="1" applyNumberFormat="1" applyFont="1" applyFill="1" applyBorder="1" applyAlignment="1">
      <alignment horizontal="center" wrapText="1"/>
    </xf>
    <xf numFmtId="43" fontId="1" fillId="0" borderId="3" xfId="1" applyNumberFormat="1" applyFont="1" applyBorder="1"/>
    <xf numFmtId="43" fontId="1" fillId="0" borderId="3" xfId="1" applyNumberFormat="1" applyFont="1" applyFill="1" applyBorder="1"/>
    <xf numFmtId="43" fontId="13" fillId="0" borderId="3" xfId="1" applyNumberFormat="1" applyFont="1" applyFill="1" applyBorder="1"/>
    <xf numFmtId="43" fontId="1" fillId="0" borderId="9" xfId="1" applyNumberFormat="1" applyFont="1" applyFill="1" applyBorder="1"/>
    <xf numFmtId="43" fontId="1" fillId="0" borderId="3" xfId="1" applyFont="1" applyFill="1" applyBorder="1"/>
    <xf numFmtId="43" fontId="4" fillId="0" borderId="0" xfId="1" applyFont="1" applyFill="1" applyBorder="1" applyAlignment="1"/>
    <xf numFmtId="43" fontId="2" fillId="4" borderId="2" xfId="1" applyFont="1" applyFill="1" applyBorder="1" applyAlignment="1">
      <alignment horizontal="center" wrapText="1"/>
    </xf>
    <xf numFmtId="43" fontId="1" fillId="0" borderId="2" xfId="1" applyFont="1" applyBorder="1"/>
    <xf numFmtId="43" fontId="1" fillId="0" borderId="2" xfId="1" applyFont="1" applyFill="1" applyBorder="1"/>
    <xf numFmtId="4" fontId="1" fillId="0" borderId="2" xfId="1" applyNumberFormat="1" applyFont="1" applyFill="1" applyBorder="1"/>
    <xf numFmtId="4" fontId="1" fillId="0" borderId="11" xfId="1" applyNumberFormat="1" applyFont="1" applyFill="1" applyBorder="1"/>
    <xf numFmtId="43" fontId="1" fillId="0" borderId="11" xfId="1" applyFont="1" applyFill="1" applyBorder="1"/>
    <xf numFmtId="4" fontId="12" fillId="0" borderId="2" xfId="1" applyNumberFormat="1" applyFont="1" applyFill="1" applyBorder="1"/>
    <xf numFmtId="43" fontId="5" fillId="0" borderId="2" xfId="1" applyFont="1" applyFill="1" applyBorder="1" applyAlignment="1"/>
    <xf numFmtId="43" fontId="1" fillId="0" borderId="6" xfId="1" applyFont="1" applyFill="1" applyBorder="1"/>
    <xf numFmtId="43" fontId="1" fillId="0" borderId="10" xfId="1" applyFont="1" applyFill="1" applyBorder="1" applyAlignment="1"/>
    <xf numFmtId="4" fontId="1" fillId="2" borderId="0" xfId="1" applyNumberFormat="1" applyFont="1" applyFill="1"/>
    <xf numFmtId="4" fontId="2" fillId="4" borderId="0" xfId="1" applyNumberFormat="1" applyFont="1" applyFill="1" applyBorder="1" applyAlignment="1">
      <alignment horizontal="center" wrapText="1"/>
    </xf>
    <xf numFmtId="4" fontId="1" fillId="0" borderId="0" xfId="1" applyNumberFormat="1" applyFont="1" applyBorder="1"/>
    <xf numFmtId="4" fontId="4" fillId="0" borderId="0" xfId="1" applyNumberFormat="1" applyFont="1" applyFill="1" applyBorder="1" applyAlignment="1"/>
    <xf numFmtId="4" fontId="1" fillId="0" borderId="7" xfId="1" applyNumberFormat="1" applyFont="1" applyFill="1" applyBorder="1" applyAlignment="1"/>
    <xf numFmtId="4" fontId="12" fillId="0" borderId="0" xfId="0" applyNumberFormat="1" applyFont="1" applyFill="1" applyBorder="1"/>
    <xf numFmtId="4" fontId="14" fillId="0" borderId="0" xfId="0" applyNumberFormat="1" applyFont="1" applyFill="1" applyBorder="1" applyAlignment="1">
      <alignment horizontal="center" shrinkToFit="1"/>
    </xf>
    <xf numFmtId="4" fontId="15" fillId="0" borderId="0" xfId="0" applyNumberFormat="1" applyFont="1" applyFill="1" applyBorder="1" applyAlignment="1">
      <alignment horizontal="center"/>
    </xf>
    <xf numFmtId="4" fontId="12" fillId="0" borderId="0" xfId="0" applyNumberFormat="1" applyFont="1" applyFill="1" applyBorder="1" applyAlignment="1"/>
    <xf numFmtId="4" fontId="14" fillId="0" borderId="0" xfId="0" applyNumberFormat="1" applyFont="1" applyFill="1" applyBorder="1" applyAlignment="1"/>
    <xf numFmtId="4" fontId="12" fillId="0" borderId="0" xfId="0" applyNumberFormat="1" applyFont="1" applyBorder="1"/>
    <xf numFmtId="4" fontId="14" fillId="3" borderId="0" xfId="0" applyNumberFormat="1" applyFont="1" applyFill="1" applyBorder="1"/>
    <xf numFmtId="4" fontId="9" fillId="0" borderId="0" xfId="0" applyNumberFormat="1" applyFont="1" applyBorder="1" applyAlignment="1">
      <alignment horizontal="right"/>
    </xf>
    <xf numFmtId="4" fontId="1" fillId="0" borderId="0" xfId="1" applyNumberFormat="1" applyFont="1"/>
    <xf numFmtId="43" fontId="19" fillId="0" borderId="0" xfId="1" applyFont="1" applyFill="1" applyAlignment="1">
      <alignment horizontal="center"/>
    </xf>
    <xf numFmtId="43" fontId="1" fillId="0" borderId="0" xfId="1" applyFont="1" applyFill="1" applyAlignment="1"/>
    <xf numFmtId="4" fontId="2" fillId="0" borderId="0" xfId="1" applyNumberFormat="1" applyFont="1" applyFill="1" applyBorder="1"/>
    <xf numFmtId="43" fontId="1" fillId="0" borderId="2" xfId="1" applyFont="1" applyFill="1" applyBorder="1" applyAlignment="1"/>
    <xf numFmtId="4" fontId="20" fillId="0" borderId="0" xfId="1" applyNumberFormat="1" applyFont="1" applyFill="1" applyBorder="1" applyAlignment="1"/>
    <xf numFmtId="4" fontId="15" fillId="0" borderId="0" xfId="0" applyNumberFormat="1" applyFont="1" applyFill="1" applyBorder="1"/>
    <xf numFmtId="43" fontId="2" fillId="0" borderId="3" xfId="1" applyNumberFormat="1" applyFont="1" applyFill="1" applyBorder="1"/>
    <xf numFmtId="43" fontId="1" fillId="0" borderId="0" xfId="3" applyFont="1" applyAlignment="1">
      <alignment horizontal="center"/>
    </xf>
    <xf numFmtId="43" fontId="1" fillId="0" borderId="0" xfId="3" applyFont="1"/>
    <xf numFmtId="4" fontId="1" fillId="0" borderId="2" xfId="1" applyNumberFormat="1" applyFont="1" applyFill="1" applyBorder="1" applyAlignment="1"/>
    <xf numFmtId="4" fontId="1" fillId="0" borderId="0" xfId="0" applyNumberFormat="1" applyFont="1" applyFill="1" applyBorder="1" applyAlignment="1"/>
    <xf numFmtId="4" fontId="1" fillId="0" borderId="2" xfId="0" applyNumberFormat="1" applyFont="1" applyFill="1" applyBorder="1" applyAlignment="1"/>
    <xf numFmtId="43" fontId="2" fillId="0" borderId="0" xfId="1" applyFont="1" applyAlignment="1">
      <alignment horizontal="center" wrapText="1"/>
    </xf>
    <xf numFmtId="43" fontId="2" fillId="0" borderId="0" xfId="1" applyFont="1" applyFill="1" applyAlignment="1">
      <alignment horizontal="center" wrapText="1"/>
    </xf>
    <xf numFmtId="43" fontId="2" fillId="0" borderId="3" xfId="1" applyNumberFormat="1" applyFont="1" applyFill="1" applyBorder="1" applyAlignment="1">
      <alignment wrapText="1"/>
    </xf>
    <xf numFmtId="43" fontId="2" fillId="4" borderId="0" xfId="1" applyFont="1" applyFill="1" applyBorder="1" applyAlignment="1">
      <alignment horizontal="center" wrapText="1"/>
    </xf>
    <xf numFmtId="43" fontId="5" fillId="0" borderId="0" xfId="1" applyFont="1" applyFill="1" applyBorder="1" applyAlignment="1"/>
    <xf numFmtId="43" fontId="1" fillId="0" borderId="0" xfId="1" applyFont="1" applyFill="1" applyBorder="1" applyAlignment="1"/>
    <xf numFmtId="4" fontId="4" fillId="0" borderId="7" xfId="1" applyNumberFormat="1" applyFont="1" applyFill="1" applyBorder="1" applyAlignment="1"/>
    <xf numFmtId="43" fontId="5" fillId="0" borderId="10" xfId="1" applyFont="1" applyFill="1" applyBorder="1" applyAlignment="1"/>
    <xf numFmtId="43" fontId="4" fillId="0" borderId="0" xfId="1" applyFont="1" applyFill="1" applyAlignment="1"/>
    <xf numFmtId="0" fontId="5" fillId="0" borderId="0" xfId="0" applyFont="1" applyFill="1" applyAlignment="1"/>
    <xf numFmtId="4" fontId="12" fillId="0" borderId="0" xfId="1" applyNumberFormat="1" applyFont="1" applyFill="1" applyBorder="1"/>
    <xf numFmtId="4" fontId="1" fillId="0" borderId="0" xfId="1" applyNumberFormat="1" applyFont="1" applyFill="1" applyBorder="1" applyAlignment="1">
      <alignment wrapText="1"/>
    </xf>
    <xf numFmtId="43" fontId="1" fillId="0" borderId="12" xfId="1" applyFont="1" applyBorder="1"/>
    <xf numFmtId="43" fontId="1" fillId="0" borderId="12" xfId="1" applyFont="1" applyFill="1" applyBorder="1"/>
    <xf numFmtId="4" fontId="1" fillId="0" borderId="12" xfId="1" applyNumberFormat="1" applyFont="1" applyFill="1" applyBorder="1"/>
    <xf numFmtId="4" fontId="1" fillId="0" borderId="12" xfId="1" applyNumberFormat="1" applyFont="1" applyFill="1" applyBorder="1" applyAlignment="1">
      <alignment wrapText="1"/>
    </xf>
    <xf numFmtId="43" fontId="1" fillId="0" borderId="0" xfId="3" applyFont="1" applyFill="1"/>
    <xf numFmtId="43" fontId="1" fillId="0" borderId="3" xfId="1" applyNumberFormat="1" applyFont="1" applyFill="1" applyBorder="1" applyAlignment="1">
      <alignment wrapText="1"/>
    </xf>
    <xf numFmtId="4" fontId="5" fillId="0" borderId="7" xfId="1" applyNumberFormat="1" applyFont="1" applyFill="1" applyBorder="1" applyAlignment="1"/>
    <xf numFmtId="4" fontId="5" fillId="0" borderId="0" xfId="1" applyNumberFormat="1" applyFont="1" applyFill="1" applyBorder="1" applyAlignment="1"/>
    <xf numFmtId="10" fontId="1" fillId="5" borderId="6" xfId="1" applyNumberFormat="1" applyFont="1" applyFill="1" applyBorder="1"/>
    <xf numFmtId="43" fontId="5" fillId="5" borderId="0" xfId="1" applyFont="1" applyFill="1" applyBorder="1" applyAlignment="1">
      <alignment horizontal="center" wrapText="1"/>
    </xf>
    <xf numFmtId="43" fontId="12" fillId="0" borderId="0" xfId="0" applyNumberFormat="1" applyFont="1" applyBorder="1"/>
    <xf numFmtId="43" fontId="15" fillId="0" borderId="0" xfId="0" applyNumberFormat="1" applyFont="1" applyBorder="1"/>
    <xf numFmtId="0" fontId="15" fillId="0" borderId="0" xfId="0" applyFont="1" applyBorder="1"/>
    <xf numFmtId="43" fontId="16" fillId="4" borderId="4" xfId="1" applyNumberFormat="1" applyFont="1" applyFill="1" applyBorder="1" applyAlignment="1">
      <alignment horizontal="center" wrapText="1"/>
    </xf>
    <xf numFmtId="43" fontId="16" fillId="4" borderId="5" xfId="1" applyNumberFormat="1" applyFont="1" applyFill="1" applyBorder="1" applyAlignment="1">
      <alignment horizontal="center" wrapText="1"/>
    </xf>
    <xf numFmtId="43" fontId="16" fillId="4" borderId="1" xfId="1" applyNumberFormat="1" applyFont="1" applyFill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43" fontId="4" fillId="0" borderId="0" xfId="1" applyFont="1" applyFill="1" applyAlignment="1"/>
    <xf numFmtId="0" fontId="5" fillId="0" borderId="0" xfId="0" applyFont="1" applyFill="1" applyAlignment="1"/>
    <xf numFmtId="43" fontId="22" fillId="0" borderId="0" xfId="1" applyFont="1" applyFill="1" applyBorder="1" applyAlignment="1"/>
    <xf numFmtId="43" fontId="23" fillId="0" borderId="0" xfId="1" applyFont="1" applyFill="1" applyBorder="1" applyAlignment="1"/>
    <xf numFmtId="43" fontId="1" fillId="0" borderId="4" xfId="1" applyFont="1" applyFill="1" applyBorder="1"/>
    <xf numFmtId="4" fontId="5" fillId="0" borderId="5" xfId="1" applyNumberFormat="1" applyFont="1" applyFill="1" applyBorder="1" applyAlignment="1"/>
    <xf numFmtId="43" fontId="5" fillId="0" borderId="1" xfId="1" applyFont="1" applyFill="1" applyBorder="1" applyAlignment="1"/>
    <xf numFmtId="0" fontId="15" fillId="0" borderId="0" xfId="0" applyFont="1" applyFill="1" applyBorder="1" applyAlignment="1"/>
    <xf numFmtId="43" fontId="1" fillId="0" borderId="0" xfId="1" applyFont="1" applyFill="1" applyBorder="1" applyAlignment="1">
      <alignment wrapText="1"/>
    </xf>
    <xf numFmtId="4" fontId="2" fillId="0" borderId="2" xfId="1" applyNumberFormat="1" applyFont="1" applyFill="1" applyBorder="1"/>
  </cellXfs>
  <cellStyles count="10">
    <cellStyle name="Comma" xfId="1" builtinId="3"/>
    <cellStyle name="Comma 2" xfId="3"/>
    <cellStyle name="Currency 2" xfId="9"/>
    <cellStyle name="Currency 3" xfId="4"/>
    <cellStyle name="Normal" xfId="0" builtinId="0"/>
    <cellStyle name="Normal 2" xfId="7"/>
    <cellStyle name="Normal 3" xfId="8"/>
    <cellStyle name="Normal 4" xfId="2"/>
    <cellStyle name="Percent 2" xfId="5"/>
    <cellStyle name="PSDetail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1789206</xdr:colOff>
      <xdr:row>1</xdr:row>
      <xdr:rowOff>156881</xdr:rowOff>
    </xdr:from>
    <xdr:ext cx="3638523" cy="77139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0441" y="380999"/>
          <a:ext cx="3638523" cy="771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"/>
  <sheetViews>
    <sheetView tabSelected="1" zoomScale="85" zoomScaleNormal="85" workbookViewId="0">
      <pane xSplit="6" ySplit="8" topLeftCell="J9" activePane="bottomRight" state="frozen"/>
      <selection pane="topRight" activeCell="G1" sqref="G1"/>
      <selection pane="bottomLeft" activeCell="A9" sqref="A9"/>
      <selection pane="bottomRight" activeCell="J8" sqref="J8"/>
    </sheetView>
  </sheetViews>
  <sheetFormatPr defaultRowHeight="15" x14ac:dyDescent="0.25"/>
  <cols>
    <col min="1" max="1" width="12.28515625" style="1" customWidth="1"/>
    <col min="2" max="2" width="34.28515625" style="2" customWidth="1"/>
    <col min="3" max="3" width="28.140625" style="2" hidden="1" customWidth="1"/>
    <col min="4" max="4" width="27.5703125" style="90" hidden="1" customWidth="1"/>
    <col min="5" max="5" width="25.42578125" style="2" hidden="1" customWidth="1"/>
    <col min="6" max="6" width="6.42578125" style="2" customWidth="1"/>
    <col min="7" max="7" width="28.140625" style="2" customWidth="1"/>
    <col min="8" max="8" width="27.5703125" style="90" customWidth="1"/>
    <col min="9" max="9" width="25.42578125" style="2" customWidth="1"/>
    <col min="10" max="10" width="57.140625" style="2" customWidth="1"/>
    <col min="11" max="11" width="16.28515625" style="47" bestFit="1" customWidth="1"/>
    <col min="12" max="12" width="13.28515625" style="47" bestFit="1" customWidth="1"/>
    <col min="13" max="13" width="53.7109375" style="47" customWidth="1"/>
    <col min="14" max="16384" width="9.140625" style="47"/>
  </cols>
  <sheetData>
    <row r="1" spans="1:15" ht="18" x14ac:dyDescent="0.25">
      <c r="A1" s="44" t="s">
        <v>0</v>
      </c>
      <c r="B1" s="45"/>
      <c r="C1" s="46"/>
      <c r="D1" s="77"/>
      <c r="E1" s="9"/>
      <c r="F1" s="9"/>
      <c r="G1" s="46"/>
      <c r="H1" s="77"/>
      <c r="I1" s="9"/>
      <c r="J1" s="46"/>
      <c r="K1" s="77"/>
      <c r="L1" s="9"/>
      <c r="M1" s="9"/>
    </row>
    <row r="2" spans="1:15" ht="18" x14ac:dyDescent="0.25">
      <c r="A2" s="3" t="s">
        <v>1</v>
      </c>
      <c r="B2" s="48"/>
      <c r="C2" s="46"/>
      <c r="D2" s="77"/>
      <c r="E2" s="9"/>
      <c r="F2" s="9"/>
      <c r="G2" s="46"/>
      <c r="H2" s="77"/>
      <c r="I2" s="9"/>
      <c r="J2" s="46"/>
      <c r="K2" s="77"/>
      <c r="L2" s="9"/>
      <c r="M2" s="9"/>
    </row>
    <row r="3" spans="1:15" ht="18" x14ac:dyDescent="0.25">
      <c r="A3" s="3" t="s">
        <v>2</v>
      </c>
      <c r="B3" s="48"/>
      <c r="C3" s="46"/>
      <c r="D3" s="77"/>
      <c r="E3" s="9"/>
      <c r="F3" s="9"/>
      <c r="G3" s="46"/>
      <c r="H3" s="77"/>
      <c r="I3" s="9"/>
      <c r="J3" s="46"/>
      <c r="K3" s="77"/>
      <c r="L3" s="9"/>
      <c r="M3" s="9"/>
    </row>
    <row r="4" spans="1:15" ht="18" x14ac:dyDescent="0.25">
      <c r="A4" s="4"/>
      <c r="B4" s="5"/>
      <c r="C4" s="46"/>
      <c r="D4" s="77"/>
      <c r="E4" s="9"/>
      <c r="F4" s="9"/>
      <c r="G4" s="46"/>
      <c r="H4" s="77"/>
      <c r="I4" s="9"/>
      <c r="J4" s="46"/>
      <c r="K4" s="77"/>
      <c r="L4" s="9"/>
      <c r="M4" s="9"/>
    </row>
    <row r="5" spans="1:15" ht="20.25" x14ac:dyDescent="0.3">
      <c r="A5" s="6" t="s">
        <v>189</v>
      </c>
      <c r="B5" s="7"/>
      <c r="C5" s="46"/>
      <c r="D5" s="77"/>
      <c r="E5" s="9"/>
      <c r="F5" s="9"/>
      <c r="G5" s="46"/>
      <c r="H5" s="77"/>
      <c r="I5" s="9"/>
      <c r="J5" s="46"/>
      <c r="K5" s="77"/>
      <c r="L5" s="9"/>
      <c r="M5" s="9"/>
    </row>
    <row r="6" spans="1:15" ht="18.75" thickBot="1" x14ac:dyDescent="0.3">
      <c r="A6" s="8"/>
      <c r="B6" s="9"/>
      <c r="C6" s="46"/>
      <c r="D6" s="77"/>
      <c r="E6" s="9"/>
      <c r="F6" s="9"/>
      <c r="G6" s="46"/>
      <c r="H6" s="77"/>
      <c r="I6" s="9"/>
      <c r="J6" s="46"/>
      <c r="K6" s="77"/>
      <c r="L6" s="9"/>
      <c r="M6" s="9"/>
    </row>
    <row r="7" spans="1:15" ht="45" customHeight="1" x14ac:dyDescent="0.35">
      <c r="A7" s="35" t="s">
        <v>3</v>
      </c>
      <c r="B7" s="34"/>
      <c r="C7" s="128" t="s">
        <v>185</v>
      </c>
      <c r="D7" s="131"/>
      <c r="E7" s="132"/>
      <c r="F7" s="106"/>
      <c r="G7" s="128" t="s">
        <v>191</v>
      </c>
      <c r="H7" s="131"/>
      <c r="I7" s="132"/>
      <c r="J7" s="128" t="s">
        <v>216</v>
      </c>
      <c r="K7" s="129"/>
      <c r="L7" s="130"/>
      <c r="M7" s="106"/>
    </row>
    <row r="8" spans="1:15" ht="26.25" customHeight="1" x14ac:dyDescent="0.25">
      <c r="A8" s="35" t="s">
        <v>4</v>
      </c>
      <c r="B8" s="36" t="s">
        <v>5</v>
      </c>
      <c r="C8" s="60" t="s">
        <v>6</v>
      </c>
      <c r="D8" s="78" t="s">
        <v>7</v>
      </c>
      <c r="E8" s="67" t="s">
        <v>8</v>
      </c>
      <c r="F8" s="106"/>
      <c r="G8" s="60" t="s">
        <v>6</v>
      </c>
      <c r="H8" s="78" t="s">
        <v>7</v>
      </c>
      <c r="I8" s="67" t="s">
        <v>8</v>
      </c>
      <c r="J8" s="60" t="s">
        <v>6</v>
      </c>
      <c r="K8" s="78" t="s">
        <v>7</v>
      </c>
      <c r="L8" s="67" t="s">
        <v>8</v>
      </c>
      <c r="M8" s="106" t="s">
        <v>192</v>
      </c>
    </row>
    <row r="9" spans="1:15" x14ac:dyDescent="0.25">
      <c r="C9" s="61"/>
      <c r="D9" s="79"/>
      <c r="E9" s="68"/>
      <c r="F9" s="23"/>
      <c r="G9" s="61"/>
      <c r="H9" s="79"/>
      <c r="I9" s="23"/>
      <c r="J9" s="61"/>
      <c r="K9" s="79"/>
      <c r="L9" s="23"/>
      <c r="M9" s="115"/>
    </row>
    <row r="10" spans="1:15" s="50" customFormat="1" ht="12.75" x14ac:dyDescent="0.2">
      <c r="A10" s="1"/>
      <c r="B10" s="10" t="s">
        <v>9</v>
      </c>
      <c r="C10" s="61"/>
      <c r="D10" s="79"/>
      <c r="E10" s="69">
        <v>1856.5</v>
      </c>
      <c r="F10" s="16"/>
      <c r="G10" s="62"/>
      <c r="H10" s="25"/>
      <c r="I10" s="16">
        <v>1856.5</v>
      </c>
      <c r="J10" s="62"/>
      <c r="K10" s="25"/>
      <c r="L10" s="16">
        <v>1856.5</v>
      </c>
      <c r="M10" s="116"/>
      <c r="N10" s="37"/>
      <c r="O10" s="37"/>
    </row>
    <row r="11" spans="1:15" s="50" customFormat="1" ht="12.75" x14ac:dyDescent="0.2">
      <c r="A11" s="11"/>
      <c r="B11" s="2"/>
      <c r="C11" s="62"/>
      <c r="D11" s="25"/>
      <c r="E11" s="69"/>
      <c r="F11" s="16"/>
      <c r="G11" s="62"/>
      <c r="H11" s="25"/>
      <c r="I11" s="16"/>
      <c r="J11" s="62"/>
      <c r="K11" s="25"/>
      <c r="L11" s="16"/>
      <c r="M11" s="116"/>
      <c r="N11" s="37"/>
      <c r="O11" s="37"/>
    </row>
    <row r="12" spans="1:15" s="37" customFormat="1" ht="12.75" x14ac:dyDescent="0.2">
      <c r="A12" s="27">
        <v>401000</v>
      </c>
      <c r="B12" s="12" t="s">
        <v>10</v>
      </c>
      <c r="C12" s="62">
        <v>18000</v>
      </c>
      <c r="D12" s="25">
        <v>0</v>
      </c>
      <c r="E12" s="69">
        <v>0</v>
      </c>
      <c r="F12" s="16"/>
      <c r="G12" s="62">
        <v>12000</v>
      </c>
      <c r="H12" s="25">
        <v>0</v>
      </c>
      <c r="I12" s="16"/>
      <c r="J12" s="62">
        <v>6100</v>
      </c>
      <c r="K12" s="25">
        <v>0</v>
      </c>
      <c r="L12" s="16"/>
      <c r="M12" s="116" t="s">
        <v>204</v>
      </c>
    </row>
    <row r="13" spans="1:15" s="37" customFormat="1" ht="12.75" x14ac:dyDescent="0.2">
      <c r="A13" s="27">
        <v>401400</v>
      </c>
      <c r="B13" s="12" t="s">
        <v>178</v>
      </c>
      <c r="C13" s="62">
        <v>1250</v>
      </c>
      <c r="D13" s="25">
        <v>0</v>
      </c>
      <c r="E13" s="70"/>
      <c r="F13" s="25"/>
      <c r="G13" s="62">
        <v>1250</v>
      </c>
      <c r="H13" s="25">
        <v>0</v>
      </c>
      <c r="I13" s="25"/>
      <c r="J13" s="62">
        <v>1250</v>
      </c>
      <c r="K13" s="25">
        <v>0</v>
      </c>
      <c r="L13" s="25"/>
      <c r="M13" s="117"/>
    </row>
    <row r="14" spans="1:15" s="37" customFormat="1" ht="12.75" x14ac:dyDescent="0.2">
      <c r="A14" s="11" t="s">
        <v>11</v>
      </c>
      <c r="B14" s="12" t="s">
        <v>12</v>
      </c>
      <c r="C14" s="62">
        <v>18797</v>
      </c>
      <c r="D14" s="25">
        <v>0</v>
      </c>
      <c r="E14" s="70"/>
      <c r="F14" s="25"/>
      <c r="G14" s="62">
        <v>18797</v>
      </c>
      <c r="H14" s="25">
        <v>0</v>
      </c>
      <c r="I14" s="25"/>
      <c r="J14" s="62">
        <v>18797</v>
      </c>
      <c r="K14" s="25">
        <v>0</v>
      </c>
      <c r="L14" s="25"/>
      <c r="M14" s="117"/>
    </row>
    <row r="15" spans="1:15" s="37" customFormat="1" ht="12.75" x14ac:dyDescent="0.2">
      <c r="A15" s="11" t="s">
        <v>13</v>
      </c>
      <c r="B15" s="12" t="s">
        <v>14</v>
      </c>
      <c r="C15" s="62">
        <v>8680</v>
      </c>
      <c r="D15" s="25">
        <v>0</v>
      </c>
      <c r="E15" s="70"/>
      <c r="F15" s="25"/>
      <c r="G15" s="62">
        <v>8680</v>
      </c>
      <c r="H15" s="25">
        <v>0</v>
      </c>
      <c r="I15" s="25"/>
      <c r="J15" s="62">
        <v>8680</v>
      </c>
      <c r="K15" s="25">
        <v>0</v>
      </c>
      <c r="L15" s="25"/>
      <c r="M15" s="117"/>
    </row>
    <row r="16" spans="1:15" s="37" customFormat="1" ht="48" customHeight="1" x14ac:dyDescent="0.2">
      <c r="A16" s="27">
        <v>411000</v>
      </c>
      <c r="B16" s="12" t="s">
        <v>15</v>
      </c>
      <c r="C16" s="62">
        <v>1242514.56</v>
      </c>
      <c r="D16" s="25">
        <v>0</v>
      </c>
      <c r="E16" s="70"/>
      <c r="F16" s="25"/>
      <c r="G16" s="62">
        <v>1287635.1599999999</v>
      </c>
      <c r="H16" s="25">
        <v>0</v>
      </c>
      <c r="I16" s="25"/>
      <c r="J16" s="62">
        <v>1356902.86</v>
      </c>
      <c r="K16" s="25">
        <v>0</v>
      </c>
      <c r="L16" s="25"/>
      <c r="M16" s="118" t="s">
        <v>212</v>
      </c>
    </row>
    <row r="17" spans="1:13" s="37" customFormat="1" ht="15.75" customHeight="1" x14ac:dyDescent="0.2">
      <c r="A17" s="11" t="s">
        <v>16</v>
      </c>
      <c r="B17" s="12" t="s">
        <v>17</v>
      </c>
      <c r="C17" s="62">
        <v>3800</v>
      </c>
      <c r="D17" s="25">
        <v>0</v>
      </c>
      <c r="E17" s="70"/>
      <c r="F17" s="25"/>
      <c r="G17" s="62">
        <v>3800</v>
      </c>
      <c r="H17" s="25">
        <v>0</v>
      </c>
      <c r="I17" s="25"/>
      <c r="J17" s="62">
        <v>12000</v>
      </c>
      <c r="K17" s="25">
        <v>0</v>
      </c>
      <c r="L17" s="25"/>
      <c r="M17" s="117" t="s">
        <v>195</v>
      </c>
    </row>
    <row r="18" spans="1:13" s="37" customFormat="1" ht="12.75" x14ac:dyDescent="0.2">
      <c r="A18" s="11" t="s">
        <v>18</v>
      </c>
      <c r="B18" s="12" t="s">
        <v>19</v>
      </c>
      <c r="C18" s="62">
        <v>31814.57</v>
      </c>
      <c r="D18" s="25">
        <v>0</v>
      </c>
      <c r="E18" s="70"/>
      <c r="F18" s="25"/>
      <c r="G18" s="62">
        <v>4000</v>
      </c>
      <c r="H18" s="25">
        <v>0</v>
      </c>
      <c r="I18" s="25"/>
      <c r="J18" s="62">
        <v>1000</v>
      </c>
      <c r="K18" s="25">
        <v>0</v>
      </c>
      <c r="L18" s="25"/>
      <c r="M18" s="117" t="s">
        <v>196</v>
      </c>
    </row>
    <row r="19" spans="1:13" s="37" customFormat="1" ht="12.75" x14ac:dyDescent="0.2">
      <c r="A19" s="11" t="s">
        <v>20</v>
      </c>
      <c r="B19" s="12" t="s">
        <v>21</v>
      </c>
      <c r="C19" s="62">
        <f>702.46*291.8</f>
        <v>204977.82800000001</v>
      </c>
      <c r="D19" s="25">
        <v>0</v>
      </c>
      <c r="E19" s="70"/>
      <c r="F19" s="25"/>
      <c r="G19" s="62">
        <v>200346.66</v>
      </c>
      <c r="H19" s="25">
        <v>0</v>
      </c>
      <c r="I19" s="25"/>
      <c r="J19" s="62">
        <v>192419.79</v>
      </c>
      <c r="K19" s="25">
        <v>0</v>
      </c>
      <c r="L19" s="25"/>
      <c r="M19" s="118" t="s">
        <v>213</v>
      </c>
    </row>
    <row r="20" spans="1:13" s="37" customFormat="1" ht="12.75" x14ac:dyDescent="0.2">
      <c r="A20" s="27">
        <v>434000</v>
      </c>
      <c r="B20" s="12" t="s">
        <v>22</v>
      </c>
      <c r="C20" s="62">
        <v>81270</v>
      </c>
      <c r="D20" s="25">
        <v>0</v>
      </c>
      <c r="E20" s="70"/>
      <c r="F20" s="25"/>
      <c r="G20" s="62">
        <v>85670</v>
      </c>
      <c r="H20" s="25">
        <v>0</v>
      </c>
      <c r="I20" s="25"/>
      <c r="J20" s="62">
        <v>78750</v>
      </c>
      <c r="K20" s="25">
        <v>0</v>
      </c>
      <c r="L20" s="25"/>
      <c r="M20" s="117" t="s">
        <v>193</v>
      </c>
    </row>
    <row r="21" spans="1:13" s="37" customFormat="1" ht="25.5" x14ac:dyDescent="0.2">
      <c r="A21" s="11" t="s">
        <v>23</v>
      </c>
      <c r="B21" s="12" t="s">
        <v>24</v>
      </c>
      <c r="C21" s="62">
        <v>12203.35</v>
      </c>
      <c r="D21" s="25">
        <v>0</v>
      </c>
      <c r="E21" s="70"/>
      <c r="F21" s="25"/>
      <c r="G21" s="62">
        <v>8336.1200000000008</v>
      </c>
      <c r="H21" s="25">
        <v>0</v>
      </c>
      <c r="I21" s="25"/>
      <c r="J21" s="62">
        <v>0</v>
      </c>
      <c r="K21" s="25">
        <v>0</v>
      </c>
      <c r="L21" s="25"/>
      <c r="M21" s="118" t="s">
        <v>194</v>
      </c>
    </row>
    <row r="22" spans="1:13" s="37" customFormat="1" ht="12.75" x14ac:dyDescent="0.2">
      <c r="A22" s="11" t="s">
        <v>25</v>
      </c>
      <c r="B22" s="12" t="s">
        <v>26</v>
      </c>
      <c r="C22" s="62">
        <f>7944.54*702.46</f>
        <v>5580721.5684000002</v>
      </c>
      <c r="D22" s="25">
        <v>0</v>
      </c>
      <c r="E22" s="70"/>
      <c r="F22" s="25"/>
      <c r="G22" s="62">
        <f>8289.69*740.88</f>
        <v>6141665.5272000004</v>
      </c>
      <c r="H22" s="25">
        <v>0</v>
      </c>
      <c r="I22" s="25"/>
      <c r="J22" s="62">
        <v>6253812.2800000003</v>
      </c>
      <c r="K22" s="25">
        <v>0</v>
      </c>
      <c r="L22" s="25"/>
      <c r="M22" s="118" t="s">
        <v>207</v>
      </c>
    </row>
    <row r="23" spans="1:13" s="37" customFormat="1" ht="12.75" x14ac:dyDescent="0.2">
      <c r="A23" s="11" t="s">
        <v>27</v>
      </c>
      <c r="B23" s="12" t="s">
        <v>28</v>
      </c>
      <c r="C23" s="62">
        <v>54800</v>
      </c>
      <c r="D23" s="25">
        <v>0</v>
      </c>
      <c r="E23" s="70"/>
      <c r="F23" s="25"/>
      <c r="G23" s="62">
        <v>60000</v>
      </c>
      <c r="H23" s="25">
        <v>0</v>
      </c>
      <c r="I23" s="25"/>
      <c r="J23" s="62">
        <v>60000</v>
      </c>
      <c r="K23" s="25">
        <v>0</v>
      </c>
      <c r="L23" s="25"/>
      <c r="M23" s="117"/>
    </row>
    <row r="24" spans="1:13" s="37" customFormat="1" ht="25.5" x14ac:dyDescent="0.2">
      <c r="A24" s="11" t="s">
        <v>29</v>
      </c>
      <c r="B24" s="12" t="s">
        <v>30</v>
      </c>
      <c r="C24" s="62">
        <v>145000</v>
      </c>
      <c r="D24" s="25">
        <v>0</v>
      </c>
      <c r="E24" s="70"/>
      <c r="F24" s="25"/>
      <c r="G24" s="62">
        <v>138700</v>
      </c>
      <c r="H24" s="25">
        <v>0</v>
      </c>
      <c r="I24" s="25"/>
      <c r="J24" s="62">
        <v>265000</v>
      </c>
      <c r="K24" s="25">
        <v>0</v>
      </c>
      <c r="L24" s="25"/>
      <c r="M24" s="118" t="s">
        <v>198</v>
      </c>
    </row>
    <row r="25" spans="1:13" s="37" customFormat="1" ht="12.75" x14ac:dyDescent="0.2">
      <c r="A25" s="11" t="s">
        <v>31</v>
      </c>
      <c r="B25" s="12" t="s">
        <v>32</v>
      </c>
      <c r="C25" s="62">
        <v>125000</v>
      </c>
      <c r="D25" s="25">
        <v>0</v>
      </c>
      <c r="E25" s="70"/>
      <c r="F25" s="25"/>
      <c r="G25" s="62">
        <v>0</v>
      </c>
      <c r="H25" s="25">
        <v>0</v>
      </c>
      <c r="I25" s="25"/>
      <c r="J25" s="62">
        <v>0</v>
      </c>
      <c r="K25" s="25">
        <v>0</v>
      </c>
      <c r="L25" s="25"/>
      <c r="M25" s="117"/>
    </row>
    <row r="26" spans="1:13" s="37" customFormat="1" ht="12.75" x14ac:dyDescent="0.2">
      <c r="A26" s="11" t="s">
        <v>33</v>
      </c>
      <c r="B26" s="12" t="s">
        <v>34</v>
      </c>
      <c r="C26" s="62">
        <v>18000</v>
      </c>
      <c r="D26" s="25">
        <v>0</v>
      </c>
      <c r="E26" s="70"/>
      <c r="F26" s="25"/>
      <c r="G26" s="62">
        <v>18000</v>
      </c>
      <c r="H26" s="25">
        <v>0</v>
      </c>
      <c r="I26" s="25"/>
      <c r="J26" s="62">
        <v>15000</v>
      </c>
      <c r="K26" s="25">
        <v>0</v>
      </c>
      <c r="L26" s="25"/>
      <c r="M26" s="117" t="s">
        <v>196</v>
      </c>
    </row>
    <row r="27" spans="1:13" s="37" customFormat="1" ht="12.75" x14ac:dyDescent="0.2">
      <c r="A27" s="11" t="s">
        <v>35</v>
      </c>
      <c r="B27" s="12" t="s">
        <v>36</v>
      </c>
      <c r="C27" s="62">
        <v>48810</v>
      </c>
      <c r="D27" s="25">
        <v>0</v>
      </c>
      <c r="E27" s="70"/>
      <c r="F27" s="25"/>
      <c r="G27" s="62">
        <v>48810</v>
      </c>
      <c r="H27" s="25">
        <v>0</v>
      </c>
      <c r="I27" s="25"/>
      <c r="J27" s="62">
        <v>48810</v>
      </c>
      <c r="K27" s="25">
        <v>0</v>
      </c>
      <c r="L27" s="25"/>
      <c r="M27" s="117"/>
    </row>
    <row r="28" spans="1:13" s="37" customFormat="1" ht="12.75" x14ac:dyDescent="0.2">
      <c r="A28" s="11" t="s">
        <v>37</v>
      </c>
      <c r="B28" s="12" t="s">
        <v>38</v>
      </c>
      <c r="C28" s="62">
        <v>11500</v>
      </c>
      <c r="D28" s="25">
        <v>0</v>
      </c>
      <c r="E28" s="70"/>
      <c r="F28" s="25"/>
      <c r="G28" s="62">
        <v>20000</v>
      </c>
      <c r="H28" s="25">
        <v>0</v>
      </c>
      <c r="I28" s="25"/>
      <c r="J28" s="62">
        <v>20000</v>
      </c>
      <c r="K28" s="25">
        <v>0</v>
      </c>
      <c r="L28" s="25"/>
      <c r="M28" s="117"/>
    </row>
    <row r="29" spans="1:13" s="37" customFormat="1" ht="12.75" x14ac:dyDescent="0.2">
      <c r="A29" s="11" t="s">
        <v>39</v>
      </c>
      <c r="B29" s="12" t="s">
        <v>40</v>
      </c>
      <c r="C29" s="62">
        <v>6500</v>
      </c>
      <c r="D29" s="25">
        <v>0</v>
      </c>
      <c r="E29" s="70"/>
      <c r="F29" s="25"/>
      <c r="G29" s="62">
        <v>6500</v>
      </c>
      <c r="H29" s="25">
        <v>0</v>
      </c>
      <c r="I29" s="25"/>
      <c r="J29" s="62">
        <v>6500</v>
      </c>
      <c r="K29" s="25">
        <v>0</v>
      </c>
      <c r="L29" s="25"/>
      <c r="M29" s="117"/>
    </row>
    <row r="30" spans="1:13" s="37" customFormat="1" ht="12.75" x14ac:dyDescent="0.2">
      <c r="A30" s="11" t="s">
        <v>41</v>
      </c>
      <c r="B30" s="12" t="s">
        <v>42</v>
      </c>
      <c r="C30" s="62">
        <v>600</v>
      </c>
      <c r="D30" s="25">
        <v>0</v>
      </c>
      <c r="E30" s="70"/>
      <c r="F30" s="25"/>
      <c r="G30" s="62">
        <v>600</v>
      </c>
      <c r="H30" s="25">
        <v>0</v>
      </c>
      <c r="I30" s="70"/>
      <c r="J30" s="62">
        <v>600</v>
      </c>
      <c r="K30" s="25">
        <v>0</v>
      </c>
      <c r="L30" s="70"/>
      <c r="M30" s="25"/>
    </row>
    <row r="31" spans="1:13" s="37" customFormat="1" ht="12.75" x14ac:dyDescent="0.2">
      <c r="A31" s="27">
        <v>950500</v>
      </c>
      <c r="B31" s="12" t="s">
        <v>43</v>
      </c>
      <c r="C31" s="62">
        <v>-467155.04</v>
      </c>
      <c r="D31" s="25">
        <v>0</v>
      </c>
      <c r="E31" s="70">
        <v>467155.04</v>
      </c>
      <c r="F31" s="25"/>
      <c r="G31" s="62">
        <v>-464799.16</v>
      </c>
      <c r="H31" s="25">
        <v>0</v>
      </c>
      <c r="I31" s="70">
        <v>464799.16</v>
      </c>
      <c r="J31" s="62">
        <v>-463882.5</v>
      </c>
      <c r="K31" s="25">
        <v>0</v>
      </c>
      <c r="L31" s="70">
        <v>463882.5</v>
      </c>
      <c r="M31" s="25"/>
    </row>
    <row r="32" spans="1:13" s="37" customFormat="1" ht="12.75" x14ac:dyDescent="0.2">
      <c r="A32" s="27">
        <v>950500</v>
      </c>
      <c r="B32" s="13" t="s">
        <v>44</v>
      </c>
      <c r="C32" s="64">
        <v>0</v>
      </c>
      <c r="D32" s="26">
        <v>0</v>
      </c>
      <c r="E32" s="71">
        <v>0</v>
      </c>
      <c r="F32" s="25"/>
      <c r="G32" s="64">
        <v>0</v>
      </c>
      <c r="H32" s="26">
        <v>0</v>
      </c>
      <c r="I32" s="71">
        <v>0</v>
      </c>
      <c r="J32" s="64">
        <v>0</v>
      </c>
      <c r="K32" s="26">
        <v>0</v>
      </c>
      <c r="L32" s="71">
        <v>0</v>
      </c>
      <c r="M32" s="25"/>
    </row>
    <row r="33" spans="1:15" s="49" customFormat="1" x14ac:dyDescent="0.25">
      <c r="A33" s="11"/>
      <c r="B33" s="14" t="s">
        <v>45</v>
      </c>
      <c r="C33" s="97">
        <f>SUM(C12:C32)</f>
        <v>7147083.8364000004</v>
      </c>
      <c r="D33" s="25">
        <v>0</v>
      </c>
      <c r="E33" s="69">
        <f>SUM(E11:E32)</f>
        <v>467155.04</v>
      </c>
      <c r="F33" s="16"/>
      <c r="G33" s="62">
        <f>SUM(G12:G32)</f>
        <v>7599991.3071999997</v>
      </c>
      <c r="H33" s="25">
        <v>0</v>
      </c>
      <c r="I33" s="69">
        <f>SUM(I11:I32)</f>
        <v>464799.16</v>
      </c>
      <c r="J33" s="62">
        <f>SUM(J12:J32)</f>
        <v>7881739.4300000006</v>
      </c>
      <c r="K33" s="25">
        <v>0</v>
      </c>
      <c r="L33" s="69">
        <f>SUM(L11:L32)</f>
        <v>463882.5</v>
      </c>
      <c r="M33" s="16"/>
    </row>
    <row r="34" spans="1:15" s="37" customFormat="1" ht="12.75" x14ac:dyDescent="0.2">
      <c r="A34" s="11"/>
      <c r="B34" s="92"/>
      <c r="C34" s="62"/>
      <c r="D34" s="25"/>
      <c r="E34" s="69"/>
      <c r="F34" s="16"/>
      <c r="G34" s="62"/>
      <c r="H34" s="25"/>
      <c r="I34" s="69"/>
      <c r="J34" s="62"/>
      <c r="K34" s="25"/>
      <c r="L34" s="69"/>
      <c r="M34" s="16"/>
    </row>
    <row r="35" spans="1:15" s="37" customFormat="1" ht="12.75" x14ac:dyDescent="0.2">
      <c r="A35" s="11"/>
      <c r="B35" s="92"/>
      <c r="C35" s="62"/>
      <c r="D35" s="25"/>
      <c r="E35" s="69"/>
      <c r="F35" s="16"/>
      <c r="G35" s="62"/>
      <c r="H35" s="25"/>
      <c r="I35" s="69"/>
      <c r="J35" s="62"/>
      <c r="K35" s="25"/>
      <c r="L35" s="69"/>
      <c r="M35" s="16"/>
    </row>
    <row r="36" spans="1:15" s="37" customFormat="1" ht="12.75" x14ac:dyDescent="0.2">
      <c r="A36" s="91" t="s">
        <v>182</v>
      </c>
      <c r="B36" s="92" t="s">
        <v>181</v>
      </c>
      <c r="C36" s="62"/>
      <c r="D36" s="25">
        <v>271200</v>
      </c>
      <c r="E36" s="69"/>
      <c r="F36" s="16"/>
      <c r="G36" s="62"/>
      <c r="H36" s="25">
        <v>277231.88</v>
      </c>
      <c r="I36" s="69"/>
      <c r="J36" s="62"/>
      <c r="K36" s="25">
        <v>280999.65000000002</v>
      </c>
      <c r="L36" s="69"/>
      <c r="M36" s="16"/>
    </row>
    <row r="37" spans="1:15" s="37" customFormat="1" ht="12.75" x14ac:dyDescent="0.2">
      <c r="A37" s="11" t="s">
        <v>46</v>
      </c>
      <c r="B37" s="12" t="s">
        <v>47</v>
      </c>
      <c r="C37" s="62"/>
      <c r="D37" s="25">
        <f>2070345.6-12145</f>
        <v>2058200.6</v>
      </c>
      <c r="E37" s="69"/>
      <c r="F37" s="16"/>
      <c r="G37" s="62"/>
      <c r="H37" s="25">
        <v>2562367.92</v>
      </c>
      <c r="I37" s="69"/>
      <c r="J37" s="62"/>
      <c r="K37" s="25">
        <v>2641509.5699999998</v>
      </c>
      <c r="L37" s="69"/>
      <c r="M37" s="16"/>
    </row>
    <row r="38" spans="1:15" s="37" customFormat="1" ht="12.75" x14ac:dyDescent="0.2">
      <c r="A38" s="11" t="s">
        <v>48</v>
      </c>
      <c r="B38" s="12" t="s">
        <v>49</v>
      </c>
      <c r="C38" s="62"/>
      <c r="D38" s="25">
        <v>35000</v>
      </c>
      <c r="E38" s="69"/>
      <c r="F38" s="16"/>
      <c r="G38" s="62"/>
      <c r="H38" s="25">
        <v>40000</v>
      </c>
      <c r="I38" s="69"/>
      <c r="J38" s="62"/>
      <c r="K38" s="25">
        <v>75828.399999999994</v>
      </c>
      <c r="L38" s="69"/>
      <c r="M38" s="16"/>
    </row>
    <row r="39" spans="1:15" s="37" customFormat="1" ht="12.75" x14ac:dyDescent="0.2">
      <c r="A39" s="98" t="s">
        <v>173</v>
      </c>
      <c r="B39" s="99" t="s">
        <v>174</v>
      </c>
      <c r="C39" s="62"/>
      <c r="D39" s="25">
        <v>24000</v>
      </c>
      <c r="E39" s="69"/>
      <c r="F39" s="16"/>
      <c r="G39" s="62"/>
      <c r="H39" s="25">
        <v>23751.13</v>
      </c>
      <c r="I39" s="69"/>
      <c r="J39" s="62"/>
      <c r="K39" s="25">
        <v>25412.6</v>
      </c>
      <c r="L39" s="69"/>
      <c r="M39" s="16"/>
    </row>
    <row r="40" spans="1:15" s="37" customFormat="1" ht="12.75" x14ac:dyDescent="0.2">
      <c r="A40" s="11" t="s">
        <v>50</v>
      </c>
      <c r="B40" s="12" t="s">
        <v>51</v>
      </c>
      <c r="C40" s="62"/>
      <c r="D40" s="25">
        <v>50000</v>
      </c>
      <c r="E40" s="69"/>
      <c r="F40" s="16"/>
      <c r="G40" s="62"/>
      <c r="H40" s="25">
        <v>55668.480000000003</v>
      </c>
      <c r="I40" s="69"/>
      <c r="J40" s="62"/>
      <c r="K40" s="25">
        <v>62300.7</v>
      </c>
      <c r="L40" s="69"/>
      <c r="M40" s="16"/>
    </row>
    <row r="41" spans="1:15" s="37" customFormat="1" ht="12.75" x14ac:dyDescent="0.2">
      <c r="A41" s="11" t="s">
        <v>52</v>
      </c>
      <c r="B41" s="12" t="s">
        <v>53</v>
      </c>
      <c r="C41" s="62"/>
      <c r="D41" s="25">
        <v>47147.199999999997</v>
      </c>
      <c r="E41" s="69"/>
      <c r="F41" s="16"/>
      <c r="G41" s="62"/>
      <c r="H41" s="25">
        <v>67097.119999999995</v>
      </c>
      <c r="I41" s="69"/>
      <c r="J41" s="62"/>
      <c r="K41" s="25">
        <v>89898.66</v>
      </c>
      <c r="L41" s="69"/>
      <c r="M41" s="16"/>
    </row>
    <row r="42" spans="1:15" s="37" customFormat="1" ht="12.75" x14ac:dyDescent="0.2">
      <c r="A42" s="27">
        <v>526200</v>
      </c>
      <c r="B42" s="12" t="s">
        <v>54</v>
      </c>
      <c r="C42" s="62"/>
      <c r="D42" s="25">
        <v>76459.600000000006</v>
      </c>
      <c r="E42" s="69"/>
      <c r="F42" s="16"/>
      <c r="G42" s="62"/>
      <c r="H42" s="25">
        <v>94427.69</v>
      </c>
      <c r="I42" s="69"/>
      <c r="J42" s="62"/>
      <c r="K42" s="25">
        <v>156124.88</v>
      </c>
      <c r="L42" s="69"/>
      <c r="M42" s="16"/>
    </row>
    <row r="43" spans="1:15" s="50" customFormat="1" ht="12.75" x14ac:dyDescent="0.2">
      <c r="A43" s="11" t="s">
        <v>55</v>
      </c>
      <c r="B43" s="12" t="s">
        <v>56</v>
      </c>
      <c r="C43" s="62"/>
      <c r="D43" s="25">
        <v>34792.5</v>
      </c>
      <c r="E43" s="69"/>
      <c r="F43" s="16"/>
      <c r="G43" s="62"/>
      <c r="H43" s="25">
        <v>35978.01</v>
      </c>
      <c r="I43" s="69"/>
      <c r="J43" s="62"/>
      <c r="K43" s="25">
        <v>38057.589999999997</v>
      </c>
      <c r="L43" s="69"/>
      <c r="M43" s="16"/>
      <c r="N43" s="37"/>
      <c r="O43" s="37"/>
    </row>
    <row r="44" spans="1:15" s="50" customFormat="1" ht="12.75" x14ac:dyDescent="0.2">
      <c r="A44" s="15">
        <v>529400</v>
      </c>
      <c r="B44" s="2" t="s">
        <v>57</v>
      </c>
      <c r="C44" s="62"/>
      <c r="D44" s="25">
        <v>28433.599999999999</v>
      </c>
      <c r="E44" s="69"/>
      <c r="F44" s="16"/>
      <c r="G44" s="62"/>
      <c r="H44" s="25">
        <v>29915.040000000001</v>
      </c>
      <c r="I44" s="69"/>
      <c r="J44" s="62"/>
      <c r="K44" s="25">
        <v>30268.71</v>
      </c>
      <c r="L44" s="69"/>
      <c r="M44" s="16"/>
      <c r="N44" s="37"/>
      <c r="O44" s="37"/>
    </row>
    <row r="45" spans="1:15" s="50" customFormat="1" ht="12.75" x14ac:dyDescent="0.2">
      <c r="A45" s="1" t="s">
        <v>58</v>
      </c>
      <c r="B45" s="2" t="s">
        <v>59</v>
      </c>
      <c r="C45" s="62"/>
      <c r="D45" s="25">
        <v>31032</v>
      </c>
      <c r="E45" s="69"/>
      <c r="F45" s="16"/>
      <c r="G45" s="62"/>
      <c r="H45" s="25">
        <v>31602.99</v>
      </c>
      <c r="I45" s="69"/>
      <c r="J45" s="62"/>
      <c r="K45" s="25">
        <v>48789.5</v>
      </c>
      <c r="L45" s="69"/>
      <c r="M45" s="16"/>
      <c r="N45" s="37"/>
      <c r="O45" s="37"/>
    </row>
    <row r="46" spans="1:15" s="50" customFormat="1" ht="12.75" x14ac:dyDescent="0.2">
      <c r="A46" s="1" t="s">
        <v>60</v>
      </c>
      <c r="B46" s="2" t="s">
        <v>61</v>
      </c>
      <c r="C46" s="62"/>
      <c r="D46" s="25">
        <v>52846</v>
      </c>
      <c r="E46" s="69"/>
      <c r="F46" s="16"/>
      <c r="G46" s="62"/>
      <c r="H46" s="25">
        <v>56802.720000000001</v>
      </c>
      <c r="I46" s="69"/>
      <c r="J46" s="62"/>
      <c r="K46" s="25">
        <v>59372</v>
      </c>
      <c r="L46" s="69"/>
      <c r="M46" s="16"/>
      <c r="N46" s="37"/>
      <c r="O46" s="37"/>
    </row>
    <row r="47" spans="1:15" s="50" customFormat="1" ht="12.75" x14ac:dyDescent="0.2">
      <c r="A47" s="1" t="s">
        <v>62</v>
      </c>
      <c r="B47" s="2" t="s">
        <v>63</v>
      </c>
      <c r="C47" s="62"/>
      <c r="D47" s="25">
        <v>52886.400000000001</v>
      </c>
      <c r="E47" s="69"/>
      <c r="F47" s="16"/>
      <c r="G47" s="62"/>
      <c r="H47" s="25">
        <v>52154.42</v>
      </c>
      <c r="I47" s="69"/>
      <c r="J47" s="62"/>
      <c r="K47" s="25">
        <v>58349.18</v>
      </c>
      <c r="L47" s="69"/>
      <c r="M47" s="16"/>
      <c r="N47" s="37"/>
      <c r="O47" s="37"/>
    </row>
    <row r="48" spans="1:15" s="37" customFormat="1" ht="12.75" x14ac:dyDescent="0.2">
      <c r="A48" s="1" t="s">
        <v>64</v>
      </c>
      <c r="B48" s="2" t="s">
        <v>65</v>
      </c>
      <c r="C48" s="62"/>
      <c r="D48" s="25">
        <v>143408.85999999999</v>
      </c>
      <c r="E48" s="69"/>
      <c r="F48" s="16"/>
      <c r="G48" s="62"/>
      <c r="H48" s="25">
        <v>174383.38</v>
      </c>
      <c r="I48" s="69"/>
      <c r="J48" s="62"/>
      <c r="K48" s="25">
        <v>173251.89</v>
      </c>
      <c r="L48" s="69"/>
      <c r="M48" s="16"/>
    </row>
    <row r="49" spans="1:15" s="50" customFormat="1" ht="12.75" x14ac:dyDescent="0.2">
      <c r="A49" s="11" t="s">
        <v>66</v>
      </c>
      <c r="B49" s="12" t="s">
        <v>67</v>
      </c>
      <c r="C49" s="62"/>
      <c r="D49" s="25">
        <v>549470.57999999996</v>
      </c>
      <c r="E49" s="69"/>
      <c r="F49" s="16"/>
      <c r="G49" s="62"/>
      <c r="H49" s="25">
        <v>580323.36</v>
      </c>
      <c r="I49" s="69"/>
      <c r="J49" s="62"/>
      <c r="K49" s="25">
        <v>658005.79</v>
      </c>
      <c r="L49" s="69"/>
      <c r="M49" s="16"/>
      <c r="N49" s="37"/>
      <c r="O49" s="37"/>
    </row>
    <row r="50" spans="1:15" s="50" customFormat="1" ht="12.75" x14ac:dyDescent="0.2">
      <c r="A50" s="28">
        <v>557600</v>
      </c>
      <c r="B50" s="2" t="s">
        <v>177</v>
      </c>
      <c r="C50" s="62"/>
      <c r="D50" s="25">
        <v>20986</v>
      </c>
      <c r="E50" s="69"/>
      <c r="F50" s="16"/>
      <c r="G50" s="62"/>
      <c r="H50" s="25">
        <v>23738.720000000001</v>
      </c>
      <c r="I50" s="69"/>
      <c r="J50" s="62"/>
      <c r="K50" s="25">
        <v>23857.040000000001</v>
      </c>
      <c r="L50" s="69"/>
      <c r="M50" s="16"/>
      <c r="N50" s="37"/>
      <c r="O50" s="37"/>
    </row>
    <row r="51" spans="1:15" s="50" customFormat="1" ht="12.75" x14ac:dyDescent="0.2">
      <c r="A51" s="1" t="s">
        <v>68</v>
      </c>
      <c r="B51" s="2" t="s">
        <v>69</v>
      </c>
      <c r="C51" s="62"/>
      <c r="D51" s="25">
        <v>137674.15</v>
      </c>
      <c r="E51" s="69"/>
      <c r="F51" s="16"/>
      <c r="G51" s="62"/>
      <c r="H51" s="25">
        <v>167717.894</v>
      </c>
      <c r="I51" s="69"/>
      <c r="J51" s="62"/>
      <c r="K51" s="25">
        <v>150841.81</v>
      </c>
      <c r="L51" s="69"/>
      <c r="M51" s="16"/>
      <c r="N51" s="37"/>
      <c r="O51" s="37"/>
    </row>
    <row r="52" spans="1:15" s="50" customFormat="1" ht="12.75" x14ac:dyDescent="0.2">
      <c r="A52" s="15">
        <v>591400</v>
      </c>
      <c r="B52" s="119" t="s">
        <v>190</v>
      </c>
      <c r="C52" s="62"/>
      <c r="D52" s="25"/>
      <c r="E52" s="69"/>
      <c r="F52" s="16"/>
      <c r="G52" s="62"/>
      <c r="H52" s="25">
        <v>22264.92</v>
      </c>
      <c r="I52" s="69"/>
      <c r="J52" s="62"/>
      <c r="K52" s="25">
        <v>40892.800000000003</v>
      </c>
      <c r="L52" s="69"/>
      <c r="M52" s="16"/>
      <c r="N52" s="37"/>
      <c r="O52" s="37"/>
    </row>
    <row r="53" spans="1:15" s="50" customFormat="1" ht="12.75" x14ac:dyDescent="0.2">
      <c r="A53" s="1" t="s">
        <v>70</v>
      </c>
      <c r="B53" s="2" t="s">
        <v>71</v>
      </c>
      <c r="C53" s="62"/>
      <c r="D53" s="25">
        <v>22000</v>
      </c>
      <c r="E53" s="69"/>
      <c r="F53" s="16"/>
      <c r="G53" s="62"/>
      <c r="H53" s="25">
        <v>22000</v>
      </c>
      <c r="I53" s="69"/>
      <c r="J53" s="62"/>
      <c r="K53" s="25">
        <v>22000</v>
      </c>
      <c r="L53" s="69"/>
      <c r="M53" s="16"/>
      <c r="N53" s="37"/>
      <c r="O53" s="37"/>
    </row>
    <row r="54" spans="1:15" s="50" customFormat="1" ht="12.75" x14ac:dyDescent="0.2">
      <c r="A54" s="1" t="s">
        <v>72</v>
      </c>
      <c r="B54" s="2" t="s">
        <v>73</v>
      </c>
      <c r="C54" s="62"/>
      <c r="D54" s="25">
        <v>108670</v>
      </c>
      <c r="E54" s="69"/>
      <c r="F54" s="16"/>
      <c r="G54" s="62"/>
      <c r="H54" s="25">
        <v>15000</v>
      </c>
      <c r="I54" s="69"/>
      <c r="J54" s="62"/>
      <c r="K54" s="25">
        <v>15000</v>
      </c>
      <c r="L54" s="69"/>
      <c r="M54" s="16"/>
      <c r="N54" s="37"/>
      <c r="O54" s="37"/>
    </row>
    <row r="55" spans="1:15" s="50" customFormat="1" ht="12.75" x14ac:dyDescent="0.2">
      <c r="A55" s="1" t="s">
        <v>74</v>
      </c>
      <c r="B55" s="2" t="s">
        <v>75</v>
      </c>
      <c r="C55" s="62"/>
      <c r="D55" s="25">
        <v>74810</v>
      </c>
      <c r="E55" s="69"/>
      <c r="F55" s="16"/>
      <c r="G55" s="62"/>
      <c r="H55" s="25">
        <v>1750</v>
      </c>
      <c r="I55" s="69"/>
      <c r="J55" s="62"/>
      <c r="K55" s="25">
        <v>1750</v>
      </c>
      <c r="L55" s="69"/>
      <c r="M55" s="16"/>
      <c r="N55" s="37"/>
      <c r="O55" s="37"/>
    </row>
    <row r="56" spans="1:15" x14ac:dyDescent="0.25">
      <c r="A56" s="1" t="s">
        <v>76</v>
      </c>
      <c r="B56" s="2" t="s">
        <v>77</v>
      </c>
      <c r="C56" s="62"/>
      <c r="D56" s="26">
        <v>7750</v>
      </c>
      <c r="E56" s="72"/>
      <c r="F56" s="16"/>
      <c r="G56" s="62"/>
      <c r="H56" s="26">
        <v>1750</v>
      </c>
      <c r="I56" s="72"/>
      <c r="J56" s="62"/>
      <c r="K56" s="26">
        <v>1750</v>
      </c>
      <c r="L56" s="72"/>
      <c r="M56" s="16"/>
      <c r="N56" s="49"/>
      <c r="O56" s="49"/>
    </row>
    <row r="57" spans="1:15" ht="26.25" x14ac:dyDescent="0.25">
      <c r="A57" s="11"/>
      <c r="B57" s="14" t="s">
        <v>78</v>
      </c>
      <c r="C57" s="97"/>
      <c r="D57" s="93">
        <f>SUM(D36:D56)</f>
        <v>3826767.49</v>
      </c>
      <c r="E57" s="69">
        <f>SUM(E36:E56)</f>
        <v>0</v>
      </c>
      <c r="F57" s="16"/>
      <c r="G57" s="62"/>
      <c r="H57" s="25">
        <f>SUM(H36:H56)</f>
        <v>4335925.6739999996</v>
      </c>
      <c r="I57" s="69">
        <f>SUM(I36:I56)</f>
        <v>0</v>
      </c>
      <c r="J57" s="62"/>
      <c r="K57" s="25">
        <f>SUM(K36:K56)</f>
        <v>4654260.7699999996</v>
      </c>
      <c r="L57" s="69">
        <v>0</v>
      </c>
      <c r="M57" s="142" t="s">
        <v>210</v>
      </c>
      <c r="N57" s="49"/>
      <c r="O57" s="49"/>
    </row>
    <row r="58" spans="1:15" x14ac:dyDescent="0.25">
      <c r="A58" s="11"/>
      <c r="B58" s="12"/>
      <c r="C58" s="62"/>
      <c r="D58" s="25"/>
      <c r="E58" s="69"/>
      <c r="F58" s="16"/>
      <c r="G58" s="62"/>
      <c r="H58" s="25"/>
      <c r="I58" s="69"/>
      <c r="J58" s="62"/>
      <c r="K58" s="25"/>
      <c r="L58" s="69"/>
      <c r="M58" s="16"/>
      <c r="N58" s="49"/>
      <c r="O58" s="49"/>
    </row>
    <row r="59" spans="1:15" ht="26.25" x14ac:dyDescent="0.25">
      <c r="A59" s="1" t="s">
        <v>79</v>
      </c>
      <c r="B59" s="2" t="s">
        <v>80</v>
      </c>
      <c r="C59" s="63"/>
      <c r="D59" s="26">
        <f>1071433.08-3716</f>
        <v>1067717.08</v>
      </c>
      <c r="E59" s="72">
        <v>0</v>
      </c>
      <c r="F59" s="16"/>
      <c r="G59" s="63"/>
      <c r="H59" s="26">
        <v>1259501.8500000001</v>
      </c>
      <c r="I59" s="72">
        <v>0</v>
      </c>
      <c r="J59" s="63"/>
      <c r="K59" s="26">
        <v>1399049.83</v>
      </c>
      <c r="L59" s="72">
        <v>0</v>
      </c>
      <c r="M59" s="142" t="s">
        <v>211</v>
      </c>
      <c r="N59" s="49"/>
      <c r="O59" s="49"/>
    </row>
    <row r="60" spans="1:15" x14ac:dyDescent="0.25">
      <c r="A60" s="11"/>
      <c r="B60" s="14" t="s">
        <v>81</v>
      </c>
      <c r="C60" s="97"/>
      <c r="D60" s="93">
        <f>SUM(D59:D59)</f>
        <v>1067717.08</v>
      </c>
      <c r="E60" s="69">
        <f>E59</f>
        <v>0</v>
      </c>
      <c r="F60" s="16"/>
      <c r="G60" s="62"/>
      <c r="H60" s="25">
        <f>SUM(H59:H59)</f>
        <v>1259501.8500000001</v>
      </c>
      <c r="I60" s="69">
        <f>I59</f>
        <v>0</v>
      </c>
      <c r="J60" s="62"/>
      <c r="K60" s="25">
        <f>SUM(K59)</f>
        <v>1399049.83</v>
      </c>
      <c r="L60" s="69"/>
      <c r="M60" s="16"/>
      <c r="N60" s="49"/>
      <c r="O60" s="49"/>
    </row>
    <row r="61" spans="1:15" x14ac:dyDescent="0.25">
      <c r="A61" s="11"/>
      <c r="B61" s="12"/>
      <c r="C61" s="62"/>
      <c r="D61" s="25"/>
      <c r="E61" s="69"/>
      <c r="F61" s="16"/>
      <c r="G61" s="62"/>
      <c r="H61" s="25"/>
      <c r="I61" s="69"/>
      <c r="J61" s="62"/>
      <c r="K61" s="25"/>
      <c r="L61" s="69"/>
      <c r="M61" s="16"/>
      <c r="N61" s="49"/>
      <c r="O61" s="49"/>
    </row>
    <row r="62" spans="1:15" x14ac:dyDescent="0.25">
      <c r="A62" s="11"/>
      <c r="B62" s="14" t="s">
        <v>82</v>
      </c>
      <c r="C62" s="97"/>
      <c r="D62" s="93">
        <f>D60+D57+D61</f>
        <v>4894484.57</v>
      </c>
      <c r="E62" s="68"/>
      <c r="F62" s="23"/>
      <c r="G62" s="62"/>
      <c r="H62" s="25">
        <f>H60+H57+H61</f>
        <v>5595427.5240000002</v>
      </c>
      <c r="I62" s="69"/>
      <c r="J62" s="62"/>
      <c r="K62" s="25">
        <f>K60+K57</f>
        <v>6053310.5999999996</v>
      </c>
      <c r="L62" s="69"/>
      <c r="M62" s="16"/>
      <c r="N62" s="49"/>
      <c r="O62" s="49"/>
    </row>
    <row r="63" spans="1:15" s="49" customFormat="1" x14ac:dyDescent="0.25">
      <c r="A63" s="11"/>
      <c r="B63" s="12"/>
      <c r="C63" s="62"/>
      <c r="D63" s="25"/>
      <c r="E63" s="69"/>
      <c r="F63" s="16"/>
      <c r="G63" s="62"/>
      <c r="H63" s="25"/>
      <c r="I63" s="69"/>
      <c r="J63" s="62"/>
      <c r="K63" s="25"/>
      <c r="L63" s="69"/>
      <c r="M63" s="16"/>
    </row>
    <row r="64" spans="1:15" s="49" customFormat="1" x14ac:dyDescent="0.25">
      <c r="A64" s="11" t="s">
        <v>83</v>
      </c>
      <c r="B64" s="12" t="s">
        <v>84</v>
      </c>
      <c r="C64" s="62"/>
      <c r="D64" s="25">
        <v>1100</v>
      </c>
      <c r="E64" s="70"/>
      <c r="F64" s="25"/>
      <c r="G64" s="62"/>
      <c r="H64" s="25">
        <v>1100</v>
      </c>
      <c r="I64" s="70"/>
      <c r="J64" s="62"/>
      <c r="K64" s="25">
        <v>1100</v>
      </c>
      <c r="L64" s="70"/>
      <c r="M64" s="25"/>
    </row>
    <row r="65" spans="1:13" s="49" customFormat="1" x14ac:dyDescent="0.25">
      <c r="A65" s="11" t="s">
        <v>85</v>
      </c>
      <c r="B65" s="12" t="s">
        <v>86</v>
      </c>
      <c r="C65" s="62"/>
      <c r="D65" s="25">
        <v>17470</v>
      </c>
      <c r="E65" s="70"/>
      <c r="F65" s="25"/>
      <c r="G65" s="62"/>
      <c r="H65" s="25">
        <v>18000</v>
      </c>
      <c r="I65" s="70"/>
      <c r="J65" s="62"/>
      <c r="K65" s="25">
        <v>18000</v>
      </c>
      <c r="L65" s="70"/>
      <c r="M65" s="25"/>
    </row>
    <row r="66" spans="1:13" s="49" customFormat="1" x14ac:dyDescent="0.25">
      <c r="A66" s="11" t="s">
        <v>87</v>
      </c>
      <c r="B66" s="12" t="s">
        <v>88</v>
      </c>
      <c r="C66" s="62"/>
      <c r="D66" s="25">
        <v>825</v>
      </c>
      <c r="E66" s="70"/>
      <c r="F66" s="25"/>
      <c r="G66" s="62"/>
      <c r="H66" s="25">
        <v>1500</v>
      </c>
      <c r="I66" s="70"/>
      <c r="J66" s="62" t="s">
        <v>199</v>
      </c>
      <c r="K66" s="25">
        <v>2000</v>
      </c>
      <c r="L66" s="70"/>
      <c r="M66" s="25"/>
    </row>
    <row r="67" spans="1:13" s="49" customFormat="1" x14ac:dyDescent="0.25">
      <c r="A67" s="11" t="s">
        <v>89</v>
      </c>
      <c r="B67" s="12" t="s">
        <v>90</v>
      </c>
      <c r="C67" s="62"/>
      <c r="D67" s="25">
        <v>7805</v>
      </c>
      <c r="E67" s="70"/>
      <c r="F67" s="25"/>
      <c r="G67" s="62"/>
      <c r="H67" s="25">
        <v>7805</v>
      </c>
      <c r="I67" s="70"/>
      <c r="J67" s="62"/>
      <c r="K67" s="25">
        <v>7805</v>
      </c>
      <c r="L67" s="70"/>
      <c r="M67" s="25"/>
    </row>
    <row r="68" spans="1:13" s="49" customFormat="1" x14ac:dyDescent="0.25">
      <c r="A68" s="11" t="s">
        <v>91</v>
      </c>
      <c r="B68" s="12" t="s">
        <v>92</v>
      </c>
      <c r="C68" s="62"/>
      <c r="D68" s="25">
        <v>10384</v>
      </c>
      <c r="E68" s="70"/>
      <c r="F68" s="25"/>
      <c r="G68" s="62"/>
      <c r="H68" s="25">
        <v>10500</v>
      </c>
      <c r="I68" s="70"/>
      <c r="J68" s="62"/>
      <c r="K68" s="25">
        <v>10500</v>
      </c>
      <c r="L68" s="70"/>
      <c r="M68" s="25"/>
    </row>
    <row r="69" spans="1:13" s="49" customFormat="1" x14ac:dyDescent="0.25">
      <c r="A69" s="11" t="s">
        <v>93</v>
      </c>
      <c r="B69" s="12" t="s">
        <v>94</v>
      </c>
      <c r="C69" s="62"/>
      <c r="D69" s="25">
        <v>48882</v>
      </c>
      <c r="E69" s="70"/>
      <c r="F69" s="25"/>
      <c r="G69" s="62"/>
      <c r="H69" s="25">
        <v>49000</v>
      </c>
      <c r="I69" s="70"/>
      <c r="J69" s="62"/>
      <c r="K69" s="25">
        <v>49000</v>
      </c>
      <c r="L69" s="70"/>
      <c r="M69" s="25"/>
    </row>
    <row r="70" spans="1:13" s="49" customFormat="1" x14ac:dyDescent="0.25">
      <c r="A70" s="11" t="s">
        <v>95</v>
      </c>
      <c r="B70" s="12" t="s">
        <v>96</v>
      </c>
      <c r="C70" s="62"/>
      <c r="D70" s="25">
        <v>5000</v>
      </c>
      <c r="E70" s="70"/>
      <c r="F70" s="25"/>
      <c r="G70" s="62"/>
      <c r="H70" s="25">
        <v>5000</v>
      </c>
      <c r="I70" s="70"/>
      <c r="J70" s="62"/>
      <c r="K70" s="25">
        <v>5000</v>
      </c>
      <c r="L70" s="70"/>
      <c r="M70" s="25"/>
    </row>
    <row r="71" spans="1:13" s="49" customFormat="1" x14ac:dyDescent="0.25">
      <c r="A71" s="11" t="s">
        <v>97</v>
      </c>
      <c r="B71" s="12" t="s">
        <v>98</v>
      </c>
      <c r="C71" s="62"/>
      <c r="D71" s="25">
        <v>1000</v>
      </c>
      <c r="E71" s="70"/>
      <c r="F71" s="25"/>
      <c r="G71" s="62"/>
      <c r="H71" s="25">
        <v>1100</v>
      </c>
      <c r="I71" s="70"/>
      <c r="J71" s="62"/>
      <c r="K71" s="25">
        <v>1100</v>
      </c>
      <c r="L71" s="70"/>
      <c r="M71" s="25"/>
    </row>
    <row r="72" spans="1:13" s="49" customFormat="1" x14ac:dyDescent="0.25">
      <c r="A72" s="11" t="s">
        <v>99</v>
      </c>
      <c r="B72" s="12" t="s">
        <v>100</v>
      </c>
      <c r="C72" s="62"/>
      <c r="D72" s="25">
        <v>139128</v>
      </c>
      <c r="E72" s="70"/>
      <c r="F72" s="25"/>
      <c r="G72" s="62"/>
      <c r="H72" s="25">
        <v>140000</v>
      </c>
      <c r="I72" s="70"/>
      <c r="J72" s="62"/>
      <c r="K72" s="25">
        <f>140000-5000</f>
        <v>135000</v>
      </c>
      <c r="L72" s="70"/>
      <c r="M72" s="25" t="s">
        <v>208</v>
      </c>
    </row>
    <row r="73" spans="1:13" s="49" customFormat="1" x14ac:dyDescent="0.25">
      <c r="A73" s="11" t="s">
        <v>101</v>
      </c>
      <c r="B73" s="12" t="s">
        <v>102</v>
      </c>
      <c r="C73" s="62"/>
      <c r="D73" s="25">
        <v>1250</v>
      </c>
      <c r="E73" s="70"/>
      <c r="F73" s="25"/>
      <c r="G73" s="62"/>
      <c r="H73" s="25">
        <v>1500</v>
      </c>
      <c r="I73" s="70"/>
      <c r="J73" s="62"/>
      <c r="K73" s="25">
        <v>1500</v>
      </c>
      <c r="L73" s="70"/>
      <c r="M73" s="25"/>
    </row>
    <row r="74" spans="1:13" s="49" customFormat="1" x14ac:dyDescent="0.25">
      <c r="A74" s="11" t="s">
        <v>103</v>
      </c>
      <c r="B74" s="12" t="s">
        <v>104</v>
      </c>
      <c r="C74" s="62"/>
      <c r="D74" s="25">
        <v>11600</v>
      </c>
      <c r="E74" s="70"/>
      <c r="F74" s="25"/>
      <c r="G74" s="62"/>
      <c r="H74" s="25">
        <v>11600</v>
      </c>
      <c r="I74" s="70"/>
      <c r="J74" s="62"/>
      <c r="K74" s="25">
        <v>11600</v>
      </c>
      <c r="L74" s="70"/>
      <c r="M74" s="25"/>
    </row>
    <row r="75" spans="1:13" s="49" customFormat="1" ht="67.5" customHeight="1" x14ac:dyDescent="0.25">
      <c r="A75" s="11" t="s">
        <v>105</v>
      </c>
      <c r="B75" s="12" t="s">
        <v>106</v>
      </c>
      <c r="C75" s="62"/>
      <c r="D75" s="25">
        <v>37275</v>
      </c>
      <c r="E75" s="70"/>
      <c r="F75" s="25"/>
      <c r="G75" s="62"/>
      <c r="H75" s="25">
        <f>37500+7800</f>
        <v>45300</v>
      </c>
      <c r="I75" s="70"/>
      <c r="J75" s="62"/>
      <c r="K75" s="25">
        <v>45300</v>
      </c>
      <c r="L75" s="70"/>
      <c r="M75" s="25"/>
    </row>
    <row r="76" spans="1:13" s="49" customFormat="1" x14ac:dyDescent="0.25">
      <c r="A76" s="11" t="s">
        <v>107</v>
      </c>
      <c r="B76" s="12" t="s">
        <v>108</v>
      </c>
      <c r="C76" s="62"/>
      <c r="D76" s="25">
        <v>79200</v>
      </c>
      <c r="E76" s="70"/>
      <c r="F76" s="25"/>
      <c r="G76" s="62"/>
      <c r="H76" s="25">
        <v>80000</v>
      </c>
      <c r="I76" s="70"/>
      <c r="J76" s="62"/>
      <c r="K76" s="25">
        <f>80000-15000</f>
        <v>65000</v>
      </c>
      <c r="L76" s="70"/>
      <c r="M76" s="114" t="s">
        <v>209</v>
      </c>
    </row>
    <row r="77" spans="1:13" s="49" customFormat="1" x14ac:dyDescent="0.25">
      <c r="A77" s="11" t="s">
        <v>109</v>
      </c>
      <c r="B77" s="12" t="s">
        <v>110</v>
      </c>
      <c r="C77" s="62"/>
      <c r="D77" s="25">
        <v>500</v>
      </c>
      <c r="E77" s="70"/>
      <c r="F77" s="25"/>
      <c r="G77" s="62"/>
      <c r="H77" s="25">
        <v>500</v>
      </c>
      <c r="I77" s="70"/>
      <c r="J77" s="62"/>
      <c r="K77" s="25">
        <v>500</v>
      </c>
      <c r="L77" s="70"/>
      <c r="M77" s="25"/>
    </row>
    <row r="78" spans="1:13" s="49" customFormat="1" x14ac:dyDescent="0.25">
      <c r="A78" s="11" t="s">
        <v>111</v>
      </c>
      <c r="B78" s="12" t="s">
        <v>112</v>
      </c>
      <c r="C78" s="62"/>
      <c r="D78" s="25">
        <v>21125</v>
      </c>
      <c r="E78" s="70"/>
      <c r="F78" s="25"/>
      <c r="G78" s="62"/>
      <c r="H78" s="25">
        <v>18000</v>
      </c>
      <c r="I78" s="70"/>
      <c r="J78" s="62"/>
      <c r="K78" s="25">
        <v>18000</v>
      </c>
      <c r="L78" s="70"/>
      <c r="M78" s="25"/>
    </row>
    <row r="79" spans="1:13" s="49" customFormat="1" x14ac:dyDescent="0.25">
      <c r="A79" s="11" t="s">
        <v>113</v>
      </c>
      <c r="B79" s="12" t="s">
        <v>114</v>
      </c>
      <c r="C79" s="62"/>
      <c r="D79" s="25">
        <v>51400</v>
      </c>
      <c r="E79" s="70"/>
      <c r="F79" s="25"/>
      <c r="G79" s="62"/>
      <c r="H79" s="25">
        <v>53500</v>
      </c>
      <c r="I79" s="70"/>
      <c r="J79" s="62"/>
      <c r="K79" s="25">
        <v>53500</v>
      </c>
      <c r="L79" s="70"/>
      <c r="M79" s="25"/>
    </row>
    <row r="80" spans="1:13" s="49" customFormat="1" x14ac:dyDescent="0.25">
      <c r="A80" s="11" t="s">
        <v>115</v>
      </c>
      <c r="B80" s="12" t="s">
        <v>116</v>
      </c>
      <c r="C80" s="62"/>
      <c r="D80" s="25">
        <v>13770</v>
      </c>
      <c r="E80" s="70"/>
      <c r="F80" s="25"/>
      <c r="G80" s="62"/>
      <c r="H80" s="25">
        <v>13770</v>
      </c>
      <c r="I80" s="70"/>
      <c r="J80" s="62"/>
      <c r="K80" s="25">
        <v>13770</v>
      </c>
      <c r="L80" s="70"/>
      <c r="M80" s="25"/>
    </row>
    <row r="81" spans="1:15" s="49" customFormat="1" x14ac:dyDescent="0.25">
      <c r="A81" s="11" t="s">
        <v>117</v>
      </c>
      <c r="B81" s="12" t="s">
        <v>118</v>
      </c>
      <c r="C81" s="62"/>
      <c r="D81" s="25">
        <v>17775</v>
      </c>
      <c r="E81" s="70"/>
      <c r="F81" s="25"/>
      <c r="G81" s="62"/>
      <c r="H81" s="25">
        <v>17775</v>
      </c>
      <c r="I81" s="70"/>
      <c r="J81" s="62"/>
      <c r="K81" s="25">
        <v>17775</v>
      </c>
      <c r="L81" s="70"/>
      <c r="M81" s="25"/>
    </row>
    <row r="82" spans="1:15" s="49" customFormat="1" x14ac:dyDescent="0.25">
      <c r="A82" s="11" t="s">
        <v>119</v>
      </c>
      <c r="B82" s="12" t="s">
        <v>120</v>
      </c>
      <c r="C82" s="62"/>
      <c r="D82" s="25">
        <v>530</v>
      </c>
      <c r="E82" s="70"/>
      <c r="F82" s="25"/>
      <c r="G82" s="62"/>
      <c r="H82" s="25">
        <v>600</v>
      </c>
      <c r="I82" s="70"/>
      <c r="J82" s="62"/>
      <c r="K82" s="25">
        <v>600</v>
      </c>
      <c r="L82" s="70"/>
      <c r="M82" s="25"/>
    </row>
    <row r="83" spans="1:15" s="49" customFormat="1" x14ac:dyDescent="0.25">
      <c r="A83" s="11" t="s">
        <v>121</v>
      </c>
      <c r="B83" s="12" t="s">
        <v>122</v>
      </c>
      <c r="C83" s="62"/>
      <c r="D83" s="25">
        <v>16650</v>
      </c>
      <c r="E83" s="70"/>
      <c r="F83" s="25"/>
      <c r="G83" s="62"/>
      <c r="H83" s="25">
        <v>16650</v>
      </c>
      <c r="I83" s="70"/>
      <c r="K83" s="25">
        <v>17250</v>
      </c>
      <c r="L83" s="70"/>
      <c r="M83" s="62" t="s">
        <v>200</v>
      </c>
    </row>
    <row r="84" spans="1:15" s="49" customFormat="1" x14ac:dyDescent="0.25">
      <c r="A84" s="11" t="s">
        <v>123</v>
      </c>
      <c r="B84" s="12" t="s">
        <v>124</v>
      </c>
      <c r="C84" s="62"/>
      <c r="D84" s="25">
        <v>80500</v>
      </c>
      <c r="E84" s="70"/>
      <c r="F84" s="25"/>
      <c r="G84" s="62"/>
      <c r="H84" s="25">
        <v>80500</v>
      </c>
      <c r="I84" s="70"/>
      <c r="K84" s="25">
        <v>81500</v>
      </c>
      <c r="L84" s="70"/>
      <c r="M84" s="62" t="s">
        <v>201</v>
      </c>
    </row>
    <row r="85" spans="1:15" s="49" customFormat="1" x14ac:dyDescent="0.25">
      <c r="A85" s="11" t="s">
        <v>125</v>
      </c>
      <c r="B85" s="12" t="s">
        <v>126</v>
      </c>
      <c r="C85" s="62"/>
      <c r="D85" s="25">
        <v>10400</v>
      </c>
      <c r="E85" s="70"/>
      <c r="F85" s="25"/>
      <c r="G85" s="62"/>
      <c r="H85" s="25">
        <f>H57*0.003</f>
        <v>13007.777021999998</v>
      </c>
      <c r="I85" s="70"/>
      <c r="J85" s="62"/>
      <c r="K85" s="93">
        <f>0.003*K57</f>
        <v>13962.782309999999</v>
      </c>
      <c r="L85" s="143"/>
      <c r="M85" s="93" t="s">
        <v>205</v>
      </c>
    </row>
    <row r="86" spans="1:15" s="49" customFormat="1" x14ac:dyDescent="0.25">
      <c r="A86" s="11" t="s">
        <v>127</v>
      </c>
      <c r="B86" s="12" t="s">
        <v>128</v>
      </c>
      <c r="C86" s="62"/>
      <c r="D86" s="51">
        <v>0</v>
      </c>
      <c r="E86" s="100">
        <v>160000</v>
      </c>
      <c r="F86" s="51"/>
      <c r="G86" s="62"/>
      <c r="H86" s="51">
        <v>0</v>
      </c>
      <c r="I86" s="100">
        <v>165000</v>
      </c>
      <c r="J86" s="62"/>
      <c r="K86" s="51">
        <v>0</v>
      </c>
      <c r="L86" s="100">
        <v>170000</v>
      </c>
      <c r="M86" s="51"/>
    </row>
    <row r="87" spans="1:15" s="49" customFormat="1" x14ac:dyDescent="0.25">
      <c r="A87" s="11" t="s">
        <v>127</v>
      </c>
      <c r="B87" s="12" t="s">
        <v>175</v>
      </c>
      <c r="C87" s="62"/>
      <c r="D87" s="51">
        <v>95661.42</v>
      </c>
      <c r="E87" s="100"/>
      <c r="F87" s="51"/>
      <c r="G87" s="62"/>
      <c r="H87" s="51">
        <v>120318.75</v>
      </c>
      <c r="I87" s="100"/>
      <c r="J87" s="62"/>
      <c r="K87" s="51">
        <v>80053.64</v>
      </c>
      <c r="L87" s="100"/>
      <c r="M87" s="114" t="s">
        <v>214</v>
      </c>
    </row>
    <row r="88" spans="1:15" s="49" customFormat="1" x14ac:dyDescent="0.25">
      <c r="A88" s="11" t="s">
        <v>179</v>
      </c>
      <c r="B88" s="12" t="s">
        <v>180</v>
      </c>
      <c r="C88" s="62"/>
      <c r="D88" s="51">
        <v>178000</v>
      </c>
      <c r="E88" s="100"/>
      <c r="F88" s="51"/>
      <c r="G88" s="62"/>
      <c r="H88" s="51">
        <v>178000</v>
      </c>
      <c r="I88" s="100"/>
      <c r="J88" s="62"/>
      <c r="K88" s="51">
        <v>0</v>
      </c>
      <c r="L88" s="100"/>
      <c r="M88" s="51"/>
    </row>
    <row r="89" spans="1:15" s="49" customFormat="1" x14ac:dyDescent="0.25">
      <c r="A89" s="11" t="s">
        <v>129</v>
      </c>
      <c r="B89" s="12" t="s">
        <v>130</v>
      </c>
      <c r="C89" s="62"/>
      <c r="D89" s="101">
        <v>0</v>
      </c>
      <c r="E89" s="102">
        <v>307915</v>
      </c>
      <c r="F89" s="101"/>
      <c r="G89" s="62"/>
      <c r="H89" s="101">
        <v>0</v>
      </c>
      <c r="I89" s="102">
        <v>300635</v>
      </c>
      <c r="J89" s="62"/>
      <c r="K89" s="101">
        <v>0</v>
      </c>
      <c r="L89" s="102">
        <v>293127.5</v>
      </c>
      <c r="M89" s="101"/>
    </row>
    <row r="90" spans="1:15" s="49" customFormat="1" ht="73.5" customHeight="1" x14ac:dyDescent="0.25">
      <c r="A90" s="11" t="s">
        <v>129</v>
      </c>
      <c r="B90" s="12" t="s">
        <v>176</v>
      </c>
      <c r="C90" s="62"/>
      <c r="D90" s="101">
        <v>46807.14</v>
      </c>
      <c r="E90" s="102"/>
      <c r="F90" s="101"/>
      <c r="G90" s="62"/>
      <c r="H90" s="101">
        <v>11190.69</v>
      </c>
      <c r="I90" s="102"/>
      <c r="J90" s="62"/>
      <c r="K90" s="101">
        <v>0</v>
      </c>
      <c r="L90" s="102"/>
      <c r="M90" s="101"/>
    </row>
    <row r="91" spans="1:15" s="49" customFormat="1" ht="26.25" x14ac:dyDescent="0.25">
      <c r="A91" s="11" t="s">
        <v>131</v>
      </c>
      <c r="B91" s="12" t="s">
        <v>132</v>
      </c>
      <c r="C91" s="62"/>
      <c r="D91" s="26">
        <v>704124.38</v>
      </c>
      <c r="E91" s="71"/>
      <c r="F91" s="25"/>
      <c r="G91" s="62"/>
      <c r="H91" s="26">
        <v>755415.68</v>
      </c>
      <c r="I91" s="71"/>
      <c r="J91" s="62"/>
      <c r="K91" s="26">
        <v>805913.91</v>
      </c>
      <c r="L91" s="71"/>
      <c r="M91" s="114" t="s">
        <v>215</v>
      </c>
    </row>
    <row r="92" spans="1:15" s="49" customFormat="1" x14ac:dyDescent="0.25">
      <c r="A92" s="11"/>
      <c r="B92" s="14" t="s">
        <v>133</v>
      </c>
      <c r="C92" s="97"/>
      <c r="D92" s="93">
        <f>SUM(D64:D91)</f>
        <v>1598161.94</v>
      </c>
      <c r="E92" s="69">
        <f>SUM(E64:E91)</f>
        <v>467915</v>
      </c>
      <c r="F92" s="16"/>
      <c r="G92" s="62"/>
      <c r="H92" s="25">
        <f>SUM(H64:H91)</f>
        <v>1651632.897022</v>
      </c>
      <c r="I92" s="69">
        <f>SUM(I64:I91)</f>
        <v>465635</v>
      </c>
      <c r="J92" s="62"/>
      <c r="K92" s="25">
        <f>SUM(K64:K91)</f>
        <v>1455730.33231</v>
      </c>
      <c r="L92" s="69">
        <f>SUM(L64:L91)</f>
        <v>463127.5</v>
      </c>
      <c r="M92" s="16"/>
    </row>
    <row r="93" spans="1:15" x14ac:dyDescent="0.25">
      <c r="C93" s="62"/>
      <c r="D93" s="25"/>
      <c r="E93" s="69"/>
      <c r="F93" s="16"/>
      <c r="G93" s="62"/>
      <c r="H93" s="25"/>
      <c r="I93" s="69"/>
      <c r="J93" s="62"/>
      <c r="K93" s="25"/>
      <c r="L93" s="69"/>
      <c r="M93" s="16"/>
      <c r="N93" s="49"/>
      <c r="O93" s="49"/>
    </row>
    <row r="94" spans="1:15" x14ac:dyDescent="0.25">
      <c r="A94" s="1" t="s">
        <v>134</v>
      </c>
      <c r="B94" s="2" t="s">
        <v>135</v>
      </c>
      <c r="C94" s="62"/>
      <c r="D94" s="25">
        <v>1561</v>
      </c>
      <c r="E94" s="70"/>
      <c r="F94" s="25"/>
      <c r="G94" s="62"/>
      <c r="H94" s="25">
        <v>1561</v>
      </c>
      <c r="I94" s="70"/>
      <c r="J94" s="62"/>
      <c r="K94" s="25">
        <v>1561</v>
      </c>
      <c r="L94" s="70"/>
      <c r="M94" s="25"/>
      <c r="N94" s="49"/>
      <c r="O94" s="49"/>
    </row>
    <row r="95" spans="1:15" x14ac:dyDescent="0.25">
      <c r="A95" s="1" t="s">
        <v>136</v>
      </c>
      <c r="B95" s="2" t="s">
        <v>137</v>
      </c>
      <c r="C95" s="62"/>
      <c r="D95" s="25">
        <v>15995</v>
      </c>
      <c r="E95" s="70"/>
      <c r="F95" s="25"/>
      <c r="G95" s="62"/>
      <c r="H95" s="25">
        <v>17000</v>
      </c>
      <c r="I95" s="70"/>
      <c r="J95" s="62" t="s">
        <v>202</v>
      </c>
      <c r="K95" s="25">
        <v>27000</v>
      </c>
      <c r="L95" s="70"/>
      <c r="M95" s="25"/>
      <c r="N95" s="49"/>
      <c r="O95" s="49"/>
    </row>
    <row r="96" spans="1:15" x14ac:dyDescent="0.25">
      <c r="A96" s="1" t="s">
        <v>138</v>
      </c>
      <c r="B96" s="2" t="s">
        <v>139</v>
      </c>
      <c r="C96" s="62"/>
      <c r="D96" s="25">
        <v>18800</v>
      </c>
      <c r="E96" s="70"/>
      <c r="F96" s="25"/>
      <c r="G96" s="62"/>
      <c r="H96" s="25">
        <v>18800</v>
      </c>
      <c r="I96" s="70"/>
      <c r="J96" s="62"/>
      <c r="K96" s="25">
        <v>18800</v>
      </c>
      <c r="L96" s="70"/>
      <c r="M96" s="25"/>
      <c r="N96" s="49"/>
      <c r="O96" s="49"/>
    </row>
    <row r="97" spans="1:15" x14ac:dyDescent="0.25">
      <c r="A97" s="1" t="s">
        <v>140</v>
      </c>
      <c r="B97" s="2" t="s">
        <v>141</v>
      </c>
      <c r="C97" s="62"/>
      <c r="D97" s="25">
        <v>3183</v>
      </c>
      <c r="E97" s="70"/>
      <c r="F97" s="25"/>
      <c r="G97" s="62"/>
      <c r="H97" s="25">
        <v>3500</v>
      </c>
      <c r="I97" s="70"/>
      <c r="J97" s="62"/>
      <c r="K97" s="25">
        <v>3500</v>
      </c>
      <c r="L97" s="70"/>
      <c r="M97" s="25"/>
      <c r="N97" s="49"/>
      <c r="O97" s="49"/>
    </row>
    <row r="98" spans="1:15" x14ac:dyDescent="0.25">
      <c r="A98" s="1" t="s">
        <v>142</v>
      </c>
      <c r="B98" s="2" t="s">
        <v>143</v>
      </c>
      <c r="C98" s="62"/>
      <c r="D98" s="25">
        <v>8600</v>
      </c>
      <c r="E98" s="70"/>
      <c r="F98" s="25"/>
      <c r="G98" s="62"/>
      <c r="H98" s="25">
        <v>9000</v>
      </c>
      <c r="I98" s="70"/>
      <c r="J98" s="62"/>
      <c r="K98" s="25">
        <v>9000</v>
      </c>
      <c r="L98" s="70"/>
      <c r="M98" s="25"/>
      <c r="N98" s="49"/>
      <c r="O98" s="49"/>
    </row>
    <row r="99" spans="1:15" x14ac:dyDescent="0.25">
      <c r="A99" s="1" t="s">
        <v>144</v>
      </c>
      <c r="B99" s="2" t="s">
        <v>145</v>
      </c>
      <c r="C99" s="62"/>
      <c r="D99" s="25">
        <v>1171</v>
      </c>
      <c r="E99" s="70"/>
      <c r="F99" s="25"/>
      <c r="G99" s="62"/>
      <c r="H99" s="25">
        <v>1250</v>
      </c>
      <c r="I99" s="70"/>
      <c r="J99" s="62"/>
      <c r="K99" s="25">
        <v>1250</v>
      </c>
      <c r="L99" s="70"/>
      <c r="M99" s="25"/>
      <c r="N99" s="49"/>
      <c r="O99" s="49"/>
    </row>
    <row r="100" spans="1:15" x14ac:dyDescent="0.25">
      <c r="A100" s="1" t="s">
        <v>146</v>
      </c>
      <c r="B100" s="2" t="s">
        <v>147</v>
      </c>
      <c r="C100" s="62"/>
      <c r="D100" s="25">
        <v>20808</v>
      </c>
      <c r="E100" s="70"/>
      <c r="F100" s="25"/>
      <c r="G100" s="62"/>
      <c r="H100" s="25">
        <v>21000</v>
      </c>
      <c r="I100" s="70"/>
      <c r="J100" s="62"/>
      <c r="K100" s="25">
        <v>21000</v>
      </c>
      <c r="L100" s="70"/>
      <c r="M100" s="25"/>
      <c r="N100" s="49"/>
      <c r="O100" s="49"/>
    </row>
    <row r="101" spans="1:15" x14ac:dyDescent="0.25">
      <c r="A101" s="1" t="s">
        <v>148</v>
      </c>
      <c r="B101" s="2" t="s">
        <v>149</v>
      </c>
      <c r="C101" s="62"/>
      <c r="D101" s="25">
        <v>105850</v>
      </c>
      <c r="E101" s="70"/>
      <c r="F101" s="25"/>
      <c r="G101" s="62"/>
      <c r="H101" s="25">
        <v>101800</v>
      </c>
      <c r="I101" s="70"/>
      <c r="J101" s="62"/>
      <c r="K101" s="25">
        <v>100000</v>
      </c>
      <c r="L101" s="70"/>
      <c r="M101" s="25" t="s">
        <v>197</v>
      </c>
      <c r="N101" s="49"/>
      <c r="O101" s="49"/>
    </row>
    <row r="102" spans="1:15" x14ac:dyDescent="0.25">
      <c r="A102" s="1" t="s">
        <v>150</v>
      </c>
      <c r="B102" s="2" t="s">
        <v>151</v>
      </c>
      <c r="C102" s="62"/>
      <c r="D102" s="25">
        <v>54000</v>
      </c>
      <c r="E102" s="70"/>
      <c r="F102" s="25"/>
      <c r="G102" s="62"/>
      <c r="H102" s="25">
        <v>33250</v>
      </c>
      <c r="I102" s="70"/>
      <c r="J102" s="62"/>
      <c r="K102" s="25">
        <f>33250-5000</f>
        <v>28250</v>
      </c>
      <c r="L102" s="70"/>
      <c r="M102" s="114" t="s">
        <v>208</v>
      </c>
      <c r="N102" s="49"/>
      <c r="O102" s="49"/>
    </row>
    <row r="103" spans="1:15" ht="80.25" customHeight="1" x14ac:dyDescent="0.25">
      <c r="A103" s="1" t="s">
        <v>152</v>
      </c>
      <c r="B103" s="2" t="s">
        <v>153</v>
      </c>
      <c r="C103" s="62"/>
      <c r="D103" s="25">
        <v>26600</v>
      </c>
      <c r="E103" s="70"/>
      <c r="F103" s="25"/>
      <c r="G103" s="62"/>
      <c r="H103" s="25">
        <f>26600-7800+6450</f>
        <v>25250</v>
      </c>
      <c r="I103" s="70"/>
      <c r="J103" s="62"/>
      <c r="K103" s="25">
        <v>18710</v>
      </c>
      <c r="L103" s="70"/>
      <c r="M103" s="25" t="s">
        <v>197</v>
      </c>
      <c r="N103" s="49"/>
      <c r="O103" s="49"/>
    </row>
    <row r="104" spans="1:15" x14ac:dyDescent="0.25">
      <c r="A104" s="1" t="s">
        <v>154</v>
      </c>
      <c r="B104" s="2" t="s">
        <v>155</v>
      </c>
      <c r="C104" s="62"/>
      <c r="D104" s="25">
        <v>23650</v>
      </c>
      <c r="E104" s="70"/>
      <c r="F104" s="25"/>
      <c r="G104" s="62"/>
      <c r="H104" s="25">
        <v>19000</v>
      </c>
      <c r="I104" s="70"/>
      <c r="J104" s="62"/>
      <c r="K104" s="25">
        <v>19000</v>
      </c>
      <c r="L104" s="70"/>
      <c r="M104" s="25"/>
      <c r="N104" s="49"/>
      <c r="O104" s="49"/>
    </row>
    <row r="105" spans="1:15" x14ac:dyDescent="0.25">
      <c r="A105" s="1" t="s">
        <v>156</v>
      </c>
      <c r="B105" s="2" t="s">
        <v>157</v>
      </c>
      <c r="C105" s="62"/>
      <c r="D105" s="25">
        <v>3435</v>
      </c>
      <c r="E105" s="70"/>
      <c r="F105" s="25"/>
      <c r="G105" s="62"/>
      <c r="H105" s="25">
        <v>3435</v>
      </c>
      <c r="I105" s="70"/>
      <c r="J105" s="62"/>
      <c r="K105" s="25">
        <v>3435</v>
      </c>
      <c r="L105" s="70"/>
      <c r="M105" s="25"/>
      <c r="N105" s="49"/>
      <c r="O105" s="49"/>
    </row>
    <row r="106" spans="1:15" x14ac:dyDescent="0.25">
      <c r="A106" s="1" t="s">
        <v>158</v>
      </c>
      <c r="B106" s="2" t="s">
        <v>159</v>
      </c>
      <c r="C106" s="62"/>
      <c r="D106" s="25">
        <v>500</v>
      </c>
      <c r="E106" s="70"/>
      <c r="F106" s="25"/>
      <c r="G106" s="62"/>
      <c r="H106" s="25">
        <v>500</v>
      </c>
      <c r="I106" s="70"/>
      <c r="J106" s="62"/>
      <c r="K106" s="25">
        <v>500</v>
      </c>
      <c r="L106" s="70"/>
      <c r="M106" s="25"/>
      <c r="N106" s="49"/>
      <c r="O106" s="49"/>
    </row>
    <row r="107" spans="1:15" x14ac:dyDescent="0.25">
      <c r="A107" s="1" t="s">
        <v>160</v>
      </c>
      <c r="B107" s="2" t="s">
        <v>161</v>
      </c>
      <c r="C107" s="62"/>
      <c r="D107" s="25">
        <v>20130</v>
      </c>
      <c r="E107" s="70"/>
      <c r="F107" s="25"/>
      <c r="G107" s="62"/>
      <c r="H107" s="25">
        <v>20500</v>
      </c>
      <c r="I107" s="70"/>
      <c r="J107" s="62" t="s">
        <v>203</v>
      </c>
      <c r="K107" s="25">
        <v>22500</v>
      </c>
      <c r="L107" s="70"/>
      <c r="M107" s="25"/>
      <c r="N107" s="49"/>
      <c r="O107" s="49"/>
    </row>
    <row r="108" spans="1:15" x14ac:dyDescent="0.25">
      <c r="A108" s="1" t="s">
        <v>162</v>
      </c>
      <c r="B108" s="2" t="s">
        <v>163</v>
      </c>
      <c r="C108" s="62"/>
      <c r="D108" s="25">
        <v>3000</v>
      </c>
      <c r="E108" s="70"/>
      <c r="F108" s="25"/>
      <c r="G108" s="62"/>
      <c r="H108" s="25">
        <v>3200</v>
      </c>
      <c r="I108" s="70"/>
      <c r="J108" s="62"/>
      <c r="K108" s="25">
        <v>3200</v>
      </c>
      <c r="L108" s="70"/>
      <c r="M108" s="25"/>
      <c r="N108" s="49"/>
      <c r="O108" s="49"/>
    </row>
    <row r="109" spans="1:15" x14ac:dyDescent="0.25">
      <c r="A109" s="1" t="s">
        <v>164</v>
      </c>
      <c r="B109" s="2" t="s">
        <v>165</v>
      </c>
      <c r="C109" s="62"/>
      <c r="D109" s="25">
        <v>500</v>
      </c>
      <c r="E109" s="70"/>
      <c r="F109" s="25"/>
      <c r="G109" s="62"/>
      <c r="H109" s="25">
        <v>500</v>
      </c>
      <c r="I109" s="70"/>
      <c r="J109" s="62"/>
      <c r="K109" s="25">
        <v>500</v>
      </c>
      <c r="L109" s="70"/>
      <c r="M109" s="25"/>
      <c r="N109" s="49"/>
      <c r="O109" s="49"/>
    </row>
    <row r="110" spans="1:15" x14ac:dyDescent="0.25">
      <c r="A110" s="1" t="s">
        <v>166</v>
      </c>
      <c r="B110" s="2" t="s">
        <v>167</v>
      </c>
      <c r="C110" s="62"/>
      <c r="D110" s="26">
        <v>510</v>
      </c>
      <c r="E110" s="71"/>
      <c r="F110" s="25"/>
      <c r="G110" s="62"/>
      <c r="H110" s="26">
        <v>510</v>
      </c>
      <c r="I110" s="71"/>
      <c r="J110" s="62"/>
      <c r="K110" s="26">
        <v>510</v>
      </c>
      <c r="L110" s="71"/>
      <c r="M110" s="25"/>
      <c r="N110" s="49"/>
      <c r="O110" s="49"/>
    </row>
    <row r="111" spans="1:15" x14ac:dyDescent="0.25">
      <c r="A111" s="11"/>
      <c r="B111" s="14" t="s">
        <v>168</v>
      </c>
      <c r="C111" s="97"/>
      <c r="D111" s="25">
        <f>SUM(D94:D110)</f>
        <v>308293</v>
      </c>
      <c r="E111" s="69">
        <f>SUM(E94:E110)</f>
        <v>0</v>
      </c>
      <c r="F111" s="16"/>
      <c r="G111" s="62"/>
      <c r="H111" s="25">
        <f>SUM(H94:H110)</f>
        <v>280056</v>
      </c>
      <c r="I111" s="69">
        <f>SUM(I94:I110)</f>
        <v>0</v>
      </c>
      <c r="J111" s="62"/>
      <c r="K111" s="25">
        <f>SUM(K94:K110)</f>
        <v>278716</v>
      </c>
      <c r="L111" s="69">
        <v>0</v>
      </c>
      <c r="M111" s="16"/>
      <c r="N111" s="49"/>
      <c r="O111" s="49"/>
    </row>
    <row r="112" spans="1:15" x14ac:dyDescent="0.25">
      <c r="A112" s="11"/>
      <c r="B112" s="12"/>
      <c r="C112" s="62"/>
      <c r="D112" s="25"/>
      <c r="E112" s="69"/>
      <c r="F112" s="16"/>
      <c r="G112" s="62"/>
      <c r="H112" s="25"/>
      <c r="I112" s="69"/>
      <c r="J112" s="62"/>
      <c r="K112" s="25"/>
      <c r="L112" s="69"/>
      <c r="M112" s="16"/>
      <c r="N112" s="49"/>
      <c r="O112" s="49"/>
    </row>
    <row r="113" spans="1:15" x14ac:dyDescent="0.25">
      <c r="A113" s="43">
        <v>930000</v>
      </c>
      <c r="B113" s="12" t="s">
        <v>169</v>
      </c>
      <c r="C113" s="63"/>
      <c r="D113" s="25">
        <v>375000</v>
      </c>
      <c r="E113" s="73">
        <v>0</v>
      </c>
      <c r="F113" s="113"/>
      <c r="G113" s="63"/>
      <c r="H113" s="25">
        <f>193500-13000</f>
        <v>180500</v>
      </c>
      <c r="I113" s="73">
        <v>0</v>
      </c>
      <c r="J113" s="63"/>
      <c r="K113" s="25">
        <v>540000</v>
      </c>
      <c r="L113" s="73">
        <v>0</v>
      </c>
      <c r="M113" s="113"/>
      <c r="N113" s="49"/>
      <c r="O113" s="49"/>
    </row>
    <row r="114" spans="1:15" x14ac:dyDescent="0.25">
      <c r="A114" s="11"/>
      <c r="B114" s="14" t="s">
        <v>170</v>
      </c>
      <c r="C114" s="97"/>
      <c r="D114" s="25">
        <f>SUM(D113:D113)</f>
        <v>375000</v>
      </c>
      <c r="E114" s="69">
        <f>SUM(E113:E113)</f>
        <v>0</v>
      </c>
      <c r="F114" s="16"/>
      <c r="G114" s="62"/>
      <c r="H114" s="25">
        <f>SUM(H113:H113)</f>
        <v>180500</v>
      </c>
      <c r="I114" s="69">
        <f>SUM(I113:I113)</f>
        <v>0</v>
      </c>
      <c r="J114" s="62"/>
      <c r="K114" s="25">
        <f>SUM(K113)</f>
        <v>540000</v>
      </c>
      <c r="L114" s="69">
        <v>0</v>
      </c>
      <c r="M114" s="16"/>
      <c r="N114" s="49"/>
      <c r="O114" s="49"/>
    </row>
    <row r="115" spans="1:15" x14ac:dyDescent="0.25">
      <c r="A115" s="11"/>
      <c r="B115" s="14"/>
      <c r="C115" s="97"/>
      <c r="D115" s="25"/>
      <c r="E115" s="69"/>
      <c r="F115" s="16"/>
      <c r="G115" s="62"/>
      <c r="H115" s="25"/>
      <c r="I115" s="69"/>
      <c r="J115" s="62"/>
      <c r="K115" s="25"/>
      <c r="L115" s="69"/>
      <c r="M115" s="16"/>
      <c r="N115" s="49"/>
      <c r="O115" s="49"/>
    </row>
    <row r="116" spans="1:15" ht="51.75" x14ac:dyDescent="0.25">
      <c r="A116" s="11"/>
      <c r="B116" s="104"/>
      <c r="C116" s="105" t="s">
        <v>186</v>
      </c>
      <c r="D116" s="25">
        <v>263800</v>
      </c>
      <c r="E116" s="69"/>
      <c r="F116" s="16"/>
      <c r="G116" s="120" t="s">
        <v>188</v>
      </c>
      <c r="H116" s="25">
        <v>0</v>
      </c>
      <c r="I116" s="69"/>
      <c r="J116" s="120" t="s">
        <v>188</v>
      </c>
      <c r="K116" s="25">
        <v>0</v>
      </c>
      <c r="L116" s="69"/>
      <c r="M116" s="16"/>
      <c r="N116" s="49"/>
      <c r="O116" s="49"/>
    </row>
    <row r="117" spans="1:15" x14ac:dyDescent="0.25">
      <c r="C117" s="62"/>
      <c r="D117" s="25"/>
      <c r="E117" s="69"/>
      <c r="F117" s="16"/>
      <c r="G117" s="62"/>
      <c r="H117" s="25"/>
      <c r="I117" s="69"/>
      <c r="J117" s="62"/>
      <c r="K117" s="25"/>
      <c r="L117" s="69"/>
      <c r="M117" s="16"/>
      <c r="N117" s="49"/>
      <c r="O117" s="49"/>
    </row>
    <row r="118" spans="1:15" x14ac:dyDescent="0.25">
      <c r="B118" s="10" t="s">
        <v>171</v>
      </c>
      <c r="C118" s="62"/>
      <c r="D118" s="25">
        <f>D62+D92++D111+D114+D116</f>
        <v>7439739.5099999998</v>
      </c>
      <c r="E118" s="69">
        <f>E62+E92++E111+E114</f>
        <v>467915</v>
      </c>
      <c r="F118" s="16"/>
      <c r="G118" s="62"/>
      <c r="H118" s="25">
        <f>H62+H92++H111+H114+H116</f>
        <v>7707616.4210219998</v>
      </c>
      <c r="I118" s="69">
        <f>I62+I92++I111+I114</f>
        <v>465635</v>
      </c>
      <c r="J118" s="62"/>
      <c r="K118" s="25">
        <f>K62+K92+K111+K116+K114</f>
        <v>8327756.9323100001</v>
      </c>
      <c r="L118" s="69">
        <v>463127.5</v>
      </c>
      <c r="M118" s="16"/>
      <c r="N118" s="49"/>
      <c r="O118" s="49"/>
    </row>
    <row r="119" spans="1:15" x14ac:dyDescent="0.25">
      <c r="C119" s="62"/>
      <c r="D119" s="25"/>
      <c r="E119" s="69"/>
      <c r="F119" s="16"/>
      <c r="G119" s="62"/>
      <c r="H119" s="25"/>
      <c r="I119" s="69"/>
      <c r="J119" s="62"/>
      <c r="K119" s="25"/>
      <c r="L119" s="69"/>
      <c r="M119" s="16"/>
      <c r="N119" s="49"/>
      <c r="O119" s="49"/>
    </row>
    <row r="120" spans="1:15" s="49" customFormat="1" x14ac:dyDescent="0.25">
      <c r="A120" s="1"/>
      <c r="B120" s="10"/>
      <c r="C120" s="62"/>
      <c r="D120" s="25"/>
      <c r="E120" s="69"/>
      <c r="F120" s="16"/>
      <c r="G120" s="62"/>
      <c r="H120" s="25"/>
      <c r="I120" s="69"/>
      <c r="J120" s="62"/>
      <c r="K120" s="25"/>
      <c r="L120" s="69"/>
      <c r="M120" s="16"/>
    </row>
    <row r="121" spans="1:15" s="49" customFormat="1" ht="54.75" thickBot="1" x14ac:dyDescent="0.3">
      <c r="A121" s="134" t="s">
        <v>172</v>
      </c>
      <c r="B121" s="135"/>
      <c r="C121" s="75"/>
      <c r="D121" s="109">
        <f>C33-D118-D120</f>
        <v>-292655.6735999994</v>
      </c>
      <c r="E121" s="110"/>
      <c r="F121" s="107"/>
      <c r="G121" s="75"/>
      <c r="H121" s="121">
        <f>G33-H118-H120</f>
        <v>-107625.1138220001</v>
      </c>
      <c r="I121" s="110"/>
      <c r="J121" s="123">
        <f>(K121+K114)/(J33+L33)</f>
        <v>1.1261293463601767E-2</v>
      </c>
      <c r="K121" s="121">
        <f>J33-K118</f>
        <v>-446017.50230999943</v>
      </c>
      <c r="L121" s="110"/>
      <c r="M121" s="124" t="s">
        <v>206</v>
      </c>
    </row>
    <row r="122" spans="1:15" ht="18" x14ac:dyDescent="0.25">
      <c r="A122" s="111"/>
      <c r="B122" s="112"/>
      <c r="C122" s="65"/>
      <c r="D122" s="80"/>
      <c r="E122" s="74"/>
      <c r="F122" s="107"/>
      <c r="G122" s="65"/>
      <c r="H122" s="122"/>
      <c r="I122" s="74"/>
      <c r="J122" s="138"/>
      <c r="K122" s="139"/>
      <c r="L122" s="140"/>
      <c r="M122" s="107">
        <f>K121+K113</f>
        <v>93982.497690000571</v>
      </c>
      <c r="N122" s="49"/>
      <c r="O122" s="49"/>
    </row>
    <row r="123" spans="1:15" x14ac:dyDescent="0.25">
      <c r="B123" s="2" t="s">
        <v>184</v>
      </c>
      <c r="C123" s="65"/>
      <c r="D123" s="95">
        <v>0</v>
      </c>
      <c r="E123" s="94"/>
      <c r="F123" s="108"/>
      <c r="G123" s="65"/>
      <c r="H123" s="95">
        <v>0</v>
      </c>
      <c r="I123" s="94"/>
      <c r="J123" s="65"/>
      <c r="K123" s="95">
        <v>0</v>
      </c>
      <c r="L123" s="94"/>
      <c r="M123" s="108"/>
      <c r="N123" s="49"/>
      <c r="O123" s="49"/>
    </row>
    <row r="124" spans="1:15" x14ac:dyDescent="0.25">
      <c r="B124" s="2" t="s">
        <v>183</v>
      </c>
      <c r="C124" s="65"/>
      <c r="D124" s="96">
        <v>0</v>
      </c>
      <c r="E124" s="94"/>
      <c r="F124" s="108"/>
      <c r="G124" s="65"/>
      <c r="H124" s="82">
        <v>0</v>
      </c>
      <c r="I124" s="94"/>
      <c r="J124" s="65"/>
      <c r="K124" s="82">
        <v>0</v>
      </c>
      <c r="L124" s="94"/>
      <c r="M124" s="108"/>
      <c r="N124" s="49"/>
      <c r="O124" s="49"/>
    </row>
    <row r="125" spans="1:15" ht="39" x14ac:dyDescent="0.25">
      <c r="B125" s="103" t="s">
        <v>187</v>
      </c>
      <c r="C125" s="65"/>
      <c r="D125" s="80">
        <v>0</v>
      </c>
      <c r="E125" s="94"/>
      <c r="F125" s="108"/>
      <c r="G125" s="65"/>
      <c r="H125" s="122">
        <v>0</v>
      </c>
      <c r="I125" s="94"/>
      <c r="J125" s="65"/>
      <c r="K125" s="122">
        <v>0</v>
      </c>
      <c r="L125" s="94"/>
      <c r="M125" s="136"/>
      <c r="N125" s="49"/>
      <c r="O125" s="49"/>
    </row>
    <row r="126" spans="1:15" ht="15.75" thickBot="1" x14ac:dyDescent="0.3">
      <c r="C126" s="75"/>
      <c r="D126" s="81"/>
      <c r="E126" s="76"/>
      <c r="F126" s="108"/>
      <c r="G126" s="75"/>
      <c r="H126" s="81"/>
      <c r="I126" s="76"/>
      <c r="J126" s="75"/>
      <c r="K126" s="81"/>
      <c r="L126" s="76"/>
      <c r="M126" s="137"/>
      <c r="N126" s="49"/>
      <c r="O126" s="49"/>
    </row>
    <row r="127" spans="1:15" ht="18" x14ac:dyDescent="0.25">
      <c r="C127" s="16"/>
      <c r="D127" s="51"/>
      <c r="E127" s="66"/>
      <c r="F127" s="66"/>
      <c r="G127" s="16"/>
      <c r="H127" s="51"/>
      <c r="I127" s="66"/>
      <c r="J127" s="66"/>
      <c r="K127" s="49"/>
    </row>
    <row r="128" spans="1:15" x14ac:dyDescent="0.25">
      <c r="A128" s="38"/>
      <c r="B128" s="24"/>
      <c r="C128" s="16"/>
      <c r="D128" s="25"/>
      <c r="E128" s="16"/>
      <c r="F128" s="16"/>
      <c r="G128" s="16"/>
      <c r="H128" s="25"/>
      <c r="I128" s="16"/>
      <c r="J128" s="16"/>
    </row>
    <row r="129" spans="1:13" x14ac:dyDescent="0.25">
      <c r="A129" s="38"/>
      <c r="B129" s="24"/>
      <c r="C129" s="133"/>
      <c r="D129" s="133"/>
      <c r="E129" s="52"/>
      <c r="F129" s="52"/>
      <c r="G129" s="133"/>
      <c r="H129" s="133"/>
      <c r="I129" s="52"/>
      <c r="J129" s="52"/>
      <c r="K129" s="53"/>
      <c r="L129" s="53"/>
      <c r="M129" s="53"/>
    </row>
    <row r="130" spans="1:13" x14ac:dyDescent="0.25">
      <c r="A130" s="38"/>
      <c r="B130" s="24"/>
      <c r="C130" s="52"/>
      <c r="D130" s="82"/>
      <c r="E130" s="52"/>
      <c r="F130" s="52"/>
      <c r="G130" s="52"/>
      <c r="H130" s="82"/>
      <c r="I130" s="52"/>
      <c r="J130" s="52"/>
      <c r="K130" s="53"/>
      <c r="L130" s="53"/>
      <c r="M130" s="53"/>
    </row>
    <row r="131" spans="1:13" x14ac:dyDescent="0.25">
      <c r="A131" s="38"/>
      <c r="B131" s="40"/>
      <c r="C131" s="52"/>
      <c r="D131" s="82"/>
      <c r="E131" s="16"/>
      <c r="F131" s="16"/>
      <c r="G131" s="52"/>
      <c r="H131" s="82"/>
      <c r="I131" s="16"/>
      <c r="J131" s="16"/>
      <c r="K131" s="53"/>
      <c r="L131" s="53"/>
      <c r="M131" s="53"/>
    </row>
    <row r="132" spans="1:13" x14ac:dyDescent="0.25">
      <c r="A132" s="38"/>
      <c r="B132" s="39"/>
      <c r="C132" s="19"/>
      <c r="D132" s="82"/>
      <c r="E132" s="16"/>
      <c r="F132" s="16"/>
      <c r="G132" s="19"/>
      <c r="H132" s="82"/>
      <c r="I132" s="16"/>
      <c r="J132" s="16"/>
      <c r="K132" s="53"/>
      <c r="L132" s="53"/>
      <c r="M132" s="53"/>
    </row>
    <row r="133" spans="1:13" x14ac:dyDescent="0.25">
      <c r="A133" s="38"/>
      <c r="B133" s="30"/>
      <c r="C133" s="17"/>
      <c r="D133" s="82"/>
      <c r="E133" s="52"/>
      <c r="F133" s="52"/>
      <c r="G133" s="17"/>
      <c r="H133" s="82"/>
      <c r="I133" s="52"/>
      <c r="J133" s="52"/>
      <c r="K133" s="53"/>
      <c r="L133" s="53"/>
      <c r="M133" s="53"/>
    </row>
    <row r="134" spans="1:13" x14ac:dyDescent="0.25">
      <c r="A134" s="38"/>
      <c r="B134" s="24"/>
      <c r="C134" s="19"/>
      <c r="D134" s="82"/>
      <c r="E134" s="52"/>
      <c r="F134" s="52"/>
      <c r="G134" s="19"/>
      <c r="H134" s="82"/>
      <c r="I134" s="52"/>
      <c r="J134" s="52"/>
      <c r="K134" s="125"/>
      <c r="L134" s="53"/>
      <c r="M134" s="53"/>
    </row>
    <row r="135" spans="1:13" x14ac:dyDescent="0.25">
      <c r="A135" s="53"/>
      <c r="B135" s="24"/>
      <c r="C135" s="19"/>
      <c r="D135" s="82"/>
      <c r="E135" s="52"/>
      <c r="F135" s="52"/>
      <c r="G135" s="19"/>
      <c r="H135" s="82"/>
      <c r="I135" s="52"/>
      <c r="J135" s="52"/>
      <c r="K135" s="125"/>
      <c r="L135" s="53"/>
      <c r="M135" s="53"/>
    </row>
    <row r="136" spans="1:13" ht="15" hidden="1" customHeight="1" x14ac:dyDescent="0.25">
      <c r="A136" s="53"/>
      <c r="B136" s="24"/>
      <c r="C136" s="19"/>
      <c r="D136" s="82"/>
      <c r="E136" s="52"/>
      <c r="F136" s="52"/>
      <c r="G136" s="19"/>
      <c r="H136" s="82"/>
      <c r="I136" s="52"/>
      <c r="J136" s="52"/>
      <c r="K136" s="125"/>
      <c r="L136" s="53"/>
      <c r="M136" s="53"/>
    </row>
    <row r="137" spans="1:13" ht="15" hidden="1" customHeight="1" x14ac:dyDescent="0.25">
      <c r="A137" s="53"/>
      <c r="B137" s="24"/>
      <c r="C137" s="19"/>
      <c r="D137" s="82"/>
      <c r="E137" s="52"/>
      <c r="F137" s="52"/>
      <c r="G137" s="19"/>
      <c r="H137" s="82"/>
      <c r="I137" s="52"/>
      <c r="J137" s="52"/>
      <c r="K137" s="125"/>
      <c r="L137" s="53"/>
      <c r="M137" s="53"/>
    </row>
    <row r="138" spans="1:13" x14ac:dyDescent="0.25">
      <c r="A138" s="53"/>
      <c r="B138" s="24"/>
      <c r="C138" s="19"/>
      <c r="D138" s="82"/>
      <c r="E138" s="52"/>
      <c r="F138" s="52"/>
      <c r="G138" s="19"/>
      <c r="H138" s="82"/>
      <c r="I138" s="52"/>
      <c r="J138" s="52"/>
      <c r="K138" s="125"/>
      <c r="L138" s="53"/>
      <c r="M138" s="53"/>
    </row>
    <row r="139" spans="1:13" x14ac:dyDescent="0.25">
      <c r="A139" s="53"/>
      <c r="B139" s="24"/>
      <c r="C139" s="19"/>
      <c r="D139" s="82"/>
      <c r="E139" s="52"/>
      <c r="F139" s="52"/>
      <c r="G139" s="19"/>
      <c r="H139" s="82"/>
      <c r="I139" s="52"/>
      <c r="J139" s="52"/>
      <c r="K139" s="125"/>
      <c r="L139" s="53"/>
      <c r="M139" s="53"/>
    </row>
    <row r="140" spans="1:13" x14ac:dyDescent="0.25">
      <c r="A140" s="53"/>
      <c r="B140" s="39"/>
      <c r="C140" s="19"/>
      <c r="D140" s="82"/>
      <c r="E140" s="52"/>
      <c r="F140" s="52"/>
      <c r="G140" s="19"/>
      <c r="H140" s="82"/>
      <c r="I140" s="52"/>
      <c r="J140" s="52"/>
      <c r="K140" s="125"/>
      <c r="L140" s="53"/>
      <c r="M140" s="53"/>
    </row>
    <row r="141" spans="1:13" ht="15.75" x14ac:dyDescent="0.25">
      <c r="A141" s="53"/>
      <c r="B141" s="24"/>
      <c r="C141" s="21"/>
      <c r="D141" s="83"/>
      <c r="E141" s="54"/>
      <c r="F141" s="54"/>
      <c r="G141" s="21"/>
      <c r="H141" s="83"/>
      <c r="I141" s="54"/>
      <c r="J141" s="54"/>
      <c r="K141" s="53"/>
      <c r="L141" s="53"/>
      <c r="M141" s="53"/>
    </row>
    <row r="142" spans="1:13" x14ac:dyDescent="0.25">
      <c r="A142" s="53"/>
      <c r="B142" s="24"/>
      <c r="C142" s="32"/>
      <c r="D142" s="84"/>
      <c r="E142" s="55"/>
      <c r="F142" s="55"/>
      <c r="G142" s="32"/>
      <c r="H142" s="84"/>
      <c r="I142" s="55"/>
      <c r="J142" s="141"/>
      <c r="K142" s="126"/>
      <c r="L142" s="127"/>
      <c r="M142" s="53"/>
    </row>
    <row r="143" spans="1:13" x14ac:dyDescent="0.25">
      <c r="A143" s="53"/>
      <c r="B143" s="24"/>
      <c r="C143" s="19"/>
      <c r="D143" s="85"/>
      <c r="E143" s="56"/>
      <c r="F143" s="56"/>
      <c r="G143" s="19"/>
      <c r="H143" s="85"/>
      <c r="I143" s="56"/>
      <c r="J143" s="56"/>
      <c r="K143" s="53"/>
      <c r="L143" s="53"/>
      <c r="M143" s="53"/>
    </row>
    <row r="144" spans="1:13" ht="15.75" hidden="1" customHeight="1" thickBot="1" x14ac:dyDescent="0.25">
      <c r="A144" s="53"/>
      <c r="B144" s="41"/>
      <c r="C144" s="22"/>
      <c r="D144" s="85"/>
      <c r="E144" s="56"/>
      <c r="F144" s="56"/>
      <c r="G144" s="22"/>
      <c r="H144" s="85"/>
      <c r="I144" s="56"/>
      <c r="J144" s="56"/>
      <c r="K144" s="53"/>
      <c r="L144" s="53"/>
      <c r="M144" s="53"/>
    </row>
    <row r="145" spans="1:13" ht="15.75" hidden="1" customHeight="1" thickBot="1" x14ac:dyDescent="0.25">
      <c r="A145" s="53"/>
      <c r="B145" s="39"/>
      <c r="C145" s="17"/>
      <c r="D145" s="85"/>
      <c r="E145" s="57"/>
      <c r="F145" s="57"/>
      <c r="G145" s="17"/>
      <c r="H145" s="85"/>
      <c r="I145" s="57"/>
      <c r="J145" s="57"/>
      <c r="K145" s="53"/>
      <c r="L145" s="53"/>
      <c r="M145" s="53"/>
    </row>
    <row r="146" spans="1:13" ht="15.75" hidden="1" customHeight="1" thickBot="1" x14ac:dyDescent="0.25">
      <c r="A146" s="53"/>
      <c r="B146" s="39"/>
      <c r="C146" s="22"/>
      <c r="D146" s="85"/>
      <c r="E146" s="57"/>
      <c r="F146" s="57"/>
      <c r="G146" s="22"/>
      <c r="H146" s="85"/>
      <c r="I146" s="57"/>
      <c r="J146" s="57"/>
      <c r="K146" s="53"/>
      <c r="L146" s="53"/>
      <c r="M146" s="53"/>
    </row>
    <row r="147" spans="1:13" ht="15.75" hidden="1" customHeight="1" thickBot="1" x14ac:dyDescent="0.25">
      <c r="A147" s="53"/>
      <c r="B147" s="39"/>
      <c r="C147" s="22"/>
      <c r="D147" s="85"/>
      <c r="E147" s="57"/>
      <c r="F147" s="57"/>
      <c r="G147" s="22"/>
      <c r="H147" s="85"/>
      <c r="I147" s="57"/>
      <c r="J147" s="57"/>
      <c r="K147" s="53"/>
      <c r="L147" s="53"/>
      <c r="M147" s="53"/>
    </row>
    <row r="148" spans="1:13" x14ac:dyDescent="0.25">
      <c r="A148" s="53"/>
      <c r="B148" s="24"/>
      <c r="C148" s="22"/>
      <c r="D148" s="85"/>
      <c r="E148" s="57"/>
      <c r="F148" s="57"/>
      <c r="G148" s="22"/>
      <c r="H148" s="85"/>
      <c r="I148" s="57"/>
      <c r="J148" s="57"/>
      <c r="K148" s="53"/>
      <c r="L148" s="53"/>
      <c r="M148" s="53"/>
    </row>
    <row r="149" spans="1:13" x14ac:dyDescent="0.25">
      <c r="A149" s="53"/>
      <c r="B149" s="24"/>
      <c r="C149" s="22"/>
      <c r="D149" s="85"/>
      <c r="E149" s="57"/>
      <c r="F149" s="57"/>
      <c r="G149" s="22"/>
      <c r="H149" s="85"/>
      <c r="I149" s="57"/>
      <c r="J149" s="57"/>
      <c r="K149" s="53"/>
      <c r="L149" s="53"/>
      <c r="M149" s="53"/>
    </row>
    <row r="150" spans="1:13" x14ac:dyDescent="0.25">
      <c r="A150" s="53"/>
      <c r="B150" s="24"/>
      <c r="C150" s="22"/>
      <c r="D150" s="85"/>
      <c r="E150" s="56"/>
      <c r="F150" s="56"/>
      <c r="G150" s="22"/>
      <c r="H150" s="85"/>
      <c r="I150" s="56"/>
      <c r="J150" s="56"/>
      <c r="K150" s="53"/>
      <c r="L150" s="53"/>
      <c r="M150" s="53"/>
    </row>
    <row r="151" spans="1:13" ht="15.75" x14ac:dyDescent="0.25">
      <c r="A151" s="53"/>
      <c r="B151" s="39"/>
      <c r="C151" s="18"/>
      <c r="D151" s="86"/>
      <c r="E151" s="58"/>
      <c r="F151" s="58"/>
      <c r="G151" s="18"/>
      <c r="H151" s="86"/>
      <c r="I151" s="58"/>
      <c r="J151" s="58"/>
      <c r="K151" s="53"/>
      <c r="L151" s="53"/>
      <c r="M151" s="53"/>
    </row>
    <row r="152" spans="1:13" ht="15" hidden="1" customHeight="1" x14ac:dyDescent="0.25">
      <c r="A152" s="53"/>
      <c r="B152" s="42"/>
      <c r="C152" s="22"/>
      <c r="D152" s="82"/>
      <c r="E152" s="52"/>
      <c r="F152" s="52"/>
      <c r="G152" s="22"/>
      <c r="H152" s="82"/>
      <c r="I152" s="52"/>
      <c r="J152" s="52"/>
    </row>
    <row r="153" spans="1:13" ht="15" hidden="1" customHeight="1" x14ac:dyDescent="0.25">
      <c r="A153" s="53"/>
      <c r="B153" s="24"/>
      <c r="C153" s="22"/>
      <c r="D153" s="82"/>
      <c r="E153" s="52"/>
      <c r="F153" s="52"/>
      <c r="G153" s="22"/>
      <c r="H153" s="82"/>
      <c r="I153" s="52"/>
      <c r="J153" s="52"/>
    </row>
    <row r="154" spans="1:13" ht="15" hidden="1" customHeight="1" x14ac:dyDescent="0.25">
      <c r="A154" s="53"/>
      <c r="B154" s="22"/>
      <c r="C154" s="22"/>
      <c r="D154" s="82"/>
      <c r="E154" s="52"/>
      <c r="F154" s="52"/>
      <c r="G154" s="22"/>
      <c r="H154" s="82"/>
      <c r="I154" s="52"/>
      <c r="J154" s="52"/>
    </row>
    <row r="155" spans="1:13" ht="15" hidden="1" customHeight="1" x14ac:dyDescent="0.25">
      <c r="A155" s="53"/>
      <c r="B155" s="30"/>
      <c r="C155" s="18"/>
      <c r="D155" s="82"/>
      <c r="E155" s="52"/>
      <c r="F155" s="52"/>
      <c r="G155" s="18"/>
      <c r="H155" s="82"/>
      <c r="I155" s="52"/>
      <c r="J155" s="52"/>
    </row>
    <row r="156" spans="1:13" ht="15" hidden="1" customHeight="1" x14ac:dyDescent="0.25">
      <c r="A156" s="53"/>
      <c r="B156" s="42"/>
      <c r="C156" s="22"/>
      <c r="D156" s="82"/>
      <c r="E156" s="52"/>
      <c r="F156" s="52"/>
      <c r="G156" s="22"/>
      <c r="H156" s="82"/>
      <c r="I156" s="52"/>
      <c r="J156" s="52"/>
    </row>
    <row r="157" spans="1:13" x14ac:dyDescent="0.25">
      <c r="A157" s="53"/>
      <c r="B157" s="24"/>
      <c r="C157" s="22"/>
      <c r="D157" s="82"/>
      <c r="E157" s="52"/>
      <c r="F157" s="52"/>
      <c r="G157" s="22"/>
      <c r="H157" s="82"/>
      <c r="I157" s="52"/>
      <c r="J157" s="52"/>
    </row>
    <row r="158" spans="1:13" x14ac:dyDescent="0.25">
      <c r="A158" s="53"/>
      <c r="B158" s="23"/>
      <c r="C158" s="16"/>
      <c r="D158" s="82"/>
      <c r="E158" s="52"/>
      <c r="F158" s="52"/>
      <c r="G158" s="16"/>
      <c r="H158" s="82"/>
      <c r="I158" s="52"/>
      <c r="J158" s="52"/>
    </row>
    <row r="159" spans="1:13" x14ac:dyDescent="0.25">
      <c r="A159" s="53"/>
      <c r="B159" s="24"/>
      <c r="C159" s="22"/>
      <c r="D159" s="82"/>
      <c r="E159" s="52"/>
      <c r="F159" s="52"/>
      <c r="G159" s="22"/>
      <c r="H159" s="82"/>
      <c r="I159" s="52"/>
      <c r="J159" s="52"/>
    </row>
    <row r="160" spans="1:13" x14ac:dyDescent="0.25">
      <c r="A160" s="53"/>
      <c r="B160" s="22"/>
      <c r="C160" s="19"/>
      <c r="D160" s="82"/>
      <c r="E160" s="22"/>
      <c r="F160" s="22"/>
      <c r="G160" s="19"/>
      <c r="H160" s="82"/>
      <c r="I160" s="22"/>
      <c r="J160" s="22"/>
    </row>
    <row r="161" spans="1:10" x14ac:dyDescent="0.25">
      <c r="A161" s="53"/>
      <c r="B161" s="30"/>
      <c r="C161" s="19"/>
      <c r="D161" s="82"/>
      <c r="E161" s="30"/>
      <c r="F161" s="30"/>
      <c r="G161" s="19"/>
      <c r="H161" s="82"/>
      <c r="I161" s="30"/>
      <c r="J161" s="30"/>
    </row>
    <row r="162" spans="1:10" x14ac:dyDescent="0.25">
      <c r="A162" s="53"/>
      <c r="B162" s="42"/>
      <c r="C162" s="19"/>
      <c r="D162" s="82"/>
      <c r="E162" s="33"/>
      <c r="F162" s="33"/>
      <c r="G162" s="19"/>
      <c r="H162" s="82"/>
      <c r="I162" s="33"/>
      <c r="J162" s="33"/>
    </row>
    <row r="163" spans="1:10" x14ac:dyDescent="0.25">
      <c r="A163" s="53"/>
      <c r="B163" s="24"/>
      <c r="C163" s="19"/>
      <c r="D163" s="82"/>
      <c r="E163" s="22"/>
      <c r="F163" s="22"/>
      <c r="G163" s="19"/>
      <c r="H163" s="82"/>
      <c r="I163" s="22"/>
      <c r="J163" s="22"/>
    </row>
    <row r="164" spans="1:10" x14ac:dyDescent="0.25">
      <c r="A164" s="53"/>
      <c r="B164" s="42"/>
      <c r="C164" s="22"/>
      <c r="D164" s="82"/>
      <c r="E164" s="33"/>
      <c r="F164" s="33"/>
      <c r="G164" s="22"/>
      <c r="H164" s="82"/>
      <c r="I164" s="33"/>
      <c r="J164" s="33"/>
    </row>
    <row r="165" spans="1:10" x14ac:dyDescent="0.25">
      <c r="A165" s="53"/>
      <c r="B165" s="39"/>
      <c r="C165" s="29"/>
      <c r="D165" s="87"/>
      <c r="E165" s="53"/>
      <c r="F165" s="53"/>
      <c r="G165" s="29"/>
      <c r="H165" s="87"/>
      <c r="I165" s="53"/>
      <c r="J165" s="53"/>
    </row>
    <row r="166" spans="1:10" x14ac:dyDescent="0.25">
      <c r="A166" s="53"/>
      <c r="B166" s="24"/>
      <c r="C166" s="29"/>
      <c r="D166" s="87"/>
      <c r="E166" s="53"/>
      <c r="F166" s="53"/>
      <c r="G166" s="29"/>
      <c r="H166" s="87"/>
      <c r="I166" s="53"/>
      <c r="J166" s="53"/>
    </row>
    <row r="167" spans="1:10" x14ac:dyDescent="0.25">
      <c r="A167" s="53"/>
      <c r="B167" s="22"/>
      <c r="C167" s="29"/>
      <c r="D167" s="87"/>
      <c r="E167" s="53"/>
      <c r="F167" s="53"/>
      <c r="G167" s="29"/>
      <c r="H167" s="87"/>
      <c r="I167" s="53"/>
      <c r="J167" s="53"/>
    </row>
    <row r="168" spans="1:10" x14ac:dyDescent="0.25">
      <c r="A168" s="53"/>
      <c r="B168" s="22"/>
      <c r="C168" s="29"/>
      <c r="D168" s="87"/>
      <c r="E168" s="53"/>
      <c r="F168" s="53"/>
      <c r="G168" s="29"/>
      <c r="H168" s="87"/>
      <c r="I168" s="53"/>
      <c r="J168" s="53"/>
    </row>
    <row r="169" spans="1:10" x14ac:dyDescent="0.25">
      <c r="A169" s="38"/>
      <c r="B169" s="22"/>
      <c r="C169" s="29"/>
      <c r="D169" s="87"/>
      <c r="E169" s="53"/>
      <c r="F169" s="53"/>
      <c r="G169" s="29"/>
      <c r="H169" s="87"/>
      <c r="I169" s="53"/>
      <c r="J169" s="53"/>
    </row>
    <row r="170" spans="1:10" ht="15.75" x14ac:dyDescent="0.25">
      <c r="A170" s="38"/>
      <c r="B170" s="24"/>
      <c r="C170" s="31"/>
      <c r="D170" s="88"/>
      <c r="E170" s="59"/>
      <c r="F170" s="59"/>
      <c r="G170" s="31"/>
      <c r="H170" s="88"/>
      <c r="I170" s="59"/>
      <c r="J170" s="59"/>
    </row>
    <row r="171" spans="1:10" x14ac:dyDescent="0.25">
      <c r="A171" s="38"/>
      <c r="B171" s="42"/>
      <c r="C171" s="23"/>
      <c r="D171" s="89"/>
      <c r="E171" s="20"/>
      <c r="F171" s="20"/>
      <c r="G171" s="23"/>
      <c r="H171" s="89"/>
      <c r="I171" s="20"/>
      <c r="J171" s="20"/>
    </row>
    <row r="172" spans="1:10" x14ac:dyDescent="0.25">
      <c r="B172" s="47"/>
    </row>
    <row r="173" spans="1:10" x14ac:dyDescent="0.25">
      <c r="B173" s="47"/>
    </row>
  </sheetData>
  <mergeCells count="6">
    <mergeCell ref="J7:L7"/>
    <mergeCell ref="G7:I7"/>
    <mergeCell ref="G129:H129"/>
    <mergeCell ref="A121:B121"/>
    <mergeCell ref="C7:E7"/>
    <mergeCell ref="C129:D129"/>
  </mergeCells>
  <printOptions horizontalCentered="1" gridLines="1"/>
  <pageMargins left="0.25" right="0.25" top="0.25" bottom="0.25" header="0.3" footer="0.3"/>
  <pageSetup paperSize="5" scale="62" fitToHeight="0" orientation="landscape" r:id="rId1"/>
  <headerFooter>
    <oddFooter>&amp;L&amp;D&amp;R&amp;P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Jeffco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Poulter Cindie</cp:lastModifiedBy>
  <cp:revision/>
  <cp:lastPrinted>2020-01-27T16:42:53Z</cp:lastPrinted>
  <dcterms:created xsi:type="dcterms:W3CDTF">2013-02-28T18:22:51Z</dcterms:created>
  <dcterms:modified xsi:type="dcterms:W3CDTF">2020-04-14T17:20:15Z</dcterms:modified>
</cp:coreProperties>
</file>