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anelle Johnson\Documents\"/>
    </mc:Choice>
  </mc:AlternateContent>
  <bookViews>
    <workbookView xWindow="0" yWindow="0" windowWidth="20520" windowHeight="10988"/>
  </bookViews>
  <sheets>
    <sheet name="Shee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4" i="1" l="1"/>
  <c r="F114" i="1"/>
  <c r="H113" i="1"/>
  <c r="H114" i="1" s="1"/>
  <c r="E113" i="1"/>
  <c r="E114" i="1" s="1"/>
  <c r="I111" i="1"/>
  <c r="F111" i="1"/>
  <c r="H107" i="1"/>
  <c r="H105" i="1"/>
  <c r="H103" i="1"/>
  <c r="E103" i="1"/>
  <c r="E111" i="1" s="1"/>
  <c r="H102" i="1"/>
  <c r="H101" i="1"/>
  <c r="H100" i="1"/>
  <c r="H95" i="1"/>
  <c r="I92" i="1"/>
  <c r="I118" i="1" s="1"/>
  <c r="F92" i="1"/>
  <c r="H84" i="1"/>
  <c r="H83" i="1"/>
  <c r="H76" i="1"/>
  <c r="H75" i="1"/>
  <c r="E75" i="1"/>
  <c r="H72" i="1"/>
  <c r="H69" i="1"/>
  <c r="H65" i="1"/>
  <c r="I60" i="1"/>
  <c r="F60" i="1"/>
  <c r="E60" i="1"/>
  <c r="H60" i="1"/>
  <c r="I57" i="1"/>
  <c r="F57" i="1"/>
  <c r="E57" i="1"/>
  <c r="E85" i="1" s="1"/>
  <c r="H56" i="1"/>
  <c r="H55" i="1"/>
  <c r="H54" i="1"/>
  <c r="H53" i="1"/>
  <c r="H52" i="1"/>
  <c r="H51" i="1"/>
  <c r="H50" i="1"/>
  <c r="H48" i="1"/>
  <c r="H47" i="1"/>
  <c r="H46" i="1"/>
  <c r="H45" i="1"/>
  <c r="H43" i="1"/>
  <c r="H41" i="1"/>
  <c r="H40" i="1"/>
  <c r="H39" i="1"/>
  <c r="H36" i="1"/>
  <c r="I33" i="1"/>
  <c r="F33" i="1"/>
  <c r="D33" i="1"/>
  <c r="G24" i="1"/>
  <c r="D22" i="1"/>
  <c r="G12" i="1"/>
  <c r="E62" i="1" l="1"/>
  <c r="F118" i="1"/>
  <c r="H111" i="1"/>
  <c r="G33" i="1"/>
  <c r="H57" i="1"/>
  <c r="H85" i="1" s="1"/>
  <c r="H92" i="1" s="1"/>
  <c r="E92" i="1"/>
  <c r="E118" i="1" s="1"/>
  <c r="E121" i="1" s="1"/>
  <c r="H62" i="1" l="1"/>
  <c r="H118" i="1" s="1"/>
  <c r="H121" i="1" s="1"/>
  <c r="G121" i="1" l="1"/>
</calcChain>
</file>

<file path=xl/sharedStrings.xml><?xml version="1.0" encoding="utf-8"?>
<sst xmlns="http://schemas.openxmlformats.org/spreadsheetml/2006/main" count="228" uniqueCount="221">
  <si>
    <t>19-20 WORKING BUDGET  BOARD APPROVAL DECEMBER 9, 2019</t>
  </si>
  <si>
    <t>Estimated Revenue</t>
  </si>
  <si>
    <t>Budget</t>
  </si>
  <si>
    <t>Bond Transfers</t>
  </si>
  <si>
    <t xml:space="preserve">COMMENTS FOR ORIGINAL BUDGET </t>
  </si>
  <si>
    <t xml:space="preserve">SEE FUNDING ESTIMATESHEET </t>
  </si>
  <si>
    <t>RAISED BASED ON ACTUALS</t>
  </si>
  <si>
    <t>LOWERED BASED ON ACTUALS</t>
  </si>
  <si>
    <t>BASED ON DEC 1 COUNT FROM COYLE</t>
  </si>
  <si>
    <t>NOT SURE IF WE WILL GET THIS FUNDING OR WHAT IT WILL BE</t>
  </si>
  <si>
    <t>CALCULATED AS .003 * TOTAL SALARIES</t>
  </si>
  <si>
    <t>REMOVED ELPA SPENDING</t>
  </si>
  <si>
    <t>801000 Contengency Appropriation  for Building Needs</t>
  </si>
  <si>
    <t xml:space="preserve">801000 Contengency Appropriation  for Building Needs </t>
  </si>
  <si>
    <t>Jefferson County Public Schools</t>
  </si>
  <si>
    <t>Charter Schools</t>
  </si>
  <si>
    <t>Lincoln Academy Charter School</t>
  </si>
  <si>
    <t>Budget for 19-20</t>
  </si>
  <si>
    <t>Account</t>
  </si>
  <si>
    <t>Number</t>
  </si>
  <si>
    <t>Description</t>
  </si>
  <si>
    <t>Prior Year Carry forward</t>
  </si>
  <si>
    <t>Commissions/Profits</t>
  </si>
  <si>
    <t>Ticket Sales</t>
  </si>
  <si>
    <t>408000</t>
  </si>
  <si>
    <t>Resale</t>
  </si>
  <si>
    <t>409000</t>
  </si>
  <si>
    <t>Sales-Fund Raising</t>
  </si>
  <si>
    <t>Prop Tax-Mill Levy Override</t>
  </si>
  <si>
    <t>415000</t>
  </si>
  <si>
    <t>Earnings On Investments</t>
  </si>
  <si>
    <t>419000</t>
  </si>
  <si>
    <t>Other Revenue</t>
  </si>
  <si>
    <t>433000</t>
  </si>
  <si>
    <t>State Revenue - Other</t>
  </si>
  <si>
    <t>Exceptional Children Revenue</t>
  </si>
  <si>
    <t>438000</t>
  </si>
  <si>
    <t>State ELPA Revenue</t>
  </si>
  <si>
    <t>450000</t>
  </si>
  <si>
    <t>Transfers PPR Funding ONLY</t>
  </si>
  <si>
    <t>451000</t>
  </si>
  <si>
    <t>Fees/Dues</t>
  </si>
  <si>
    <t>455000</t>
  </si>
  <si>
    <t>Tuition from Individuals</t>
  </si>
  <si>
    <t>456000</t>
  </si>
  <si>
    <t>Tuition-Extended Day Kdgn</t>
  </si>
  <si>
    <t>461000</t>
  </si>
  <si>
    <t>Building Rental</t>
  </si>
  <si>
    <t>474000</t>
  </si>
  <si>
    <t>Trans - Field Trips</t>
  </si>
  <si>
    <t>482000</t>
  </si>
  <si>
    <t>Resale/Activity Revenue</t>
  </si>
  <si>
    <t>498000</t>
  </si>
  <si>
    <t>Donations</t>
  </si>
  <si>
    <t>499000</t>
  </si>
  <si>
    <t>Miscellaneous Revenue</t>
  </si>
  <si>
    <t>State Intercept Bond Transfers</t>
  </si>
  <si>
    <t>Bond R &amp;R Payments</t>
  </si>
  <si>
    <t>Revenues</t>
  </si>
  <si>
    <t>512100-513100</t>
  </si>
  <si>
    <t>Adminstration</t>
  </si>
  <si>
    <t>521100</t>
  </si>
  <si>
    <t>Teacher</t>
  </si>
  <si>
    <t>521900</t>
  </si>
  <si>
    <t>Substitute Teacher</t>
  </si>
  <si>
    <t>522100</t>
  </si>
  <si>
    <t>Counselor</t>
  </si>
  <si>
    <t>522200</t>
  </si>
  <si>
    <t>Teacher Librarian</t>
  </si>
  <si>
    <t>524200</t>
  </si>
  <si>
    <t>Coordinator - Classified</t>
  </si>
  <si>
    <t>Instructional Coach</t>
  </si>
  <si>
    <t>529200</t>
  </si>
  <si>
    <t>Occupational Therapist</t>
  </si>
  <si>
    <t>Charter Nurse</t>
  </si>
  <si>
    <t>529500</t>
  </si>
  <si>
    <t>Psychologist</t>
  </si>
  <si>
    <t>529600</t>
  </si>
  <si>
    <t>Social Worker</t>
  </si>
  <si>
    <t>529800</t>
  </si>
  <si>
    <t>Speech Therapist</t>
  </si>
  <si>
    <t>552100</t>
  </si>
  <si>
    <t>School Secretary</t>
  </si>
  <si>
    <t>557100</t>
  </si>
  <si>
    <t>Paraprofessional</t>
  </si>
  <si>
    <t>Clinic Aides</t>
  </si>
  <si>
    <t>591100</t>
  </si>
  <si>
    <t>Custodian</t>
  </si>
  <si>
    <t>Campus Supervisor</t>
  </si>
  <si>
    <t>599400</t>
  </si>
  <si>
    <t>Unused Sick Leave</t>
  </si>
  <si>
    <t>599810</t>
  </si>
  <si>
    <t>Additional Pay - Certificated</t>
  </si>
  <si>
    <t>599820</t>
  </si>
  <si>
    <t>Additional Pay-Classified</t>
  </si>
  <si>
    <t>599830</t>
  </si>
  <si>
    <t>Additional Pay-Administrative</t>
  </si>
  <si>
    <t>Salaries</t>
  </si>
  <si>
    <t>699000</t>
  </si>
  <si>
    <t>Employee Benefits</t>
  </si>
  <si>
    <t>Benefits</t>
  </si>
  <si>
    <t>Total Salaries and Benefits</t>
  </si>
  <si>
    <t>701000</t>
  </si>
  <si>
    <t>Mileage And Travel</t>
  </si>
  <si>
    <t>702000</t>
  </si>
  <si>
    <t>Employee Training &amp; Conf</t>
  </si>
  <si>
    <t>708000</t>
  </si>
  <si>
    <t>Employee Background Verificatn</t>
  </si>
  <si>
    <t>710000</t>
  </si>
  <si>
    <t>Meals/Refreshments</t>
  </si>
  <si>
    <t>713000</t>
  </si>
  <si>
    <t>Student Transportation</t>
  </si>
  <si>
    <t>715000</t>
  </si>
  <si>
    <t>Student Admission/Entry Fees</t>
  </si>
  <si>
    <t>721000</t>
  </si>
  <si>
    <t>Legal Fees</t>
  </si>
  <si>
    <t>723000</t>
  </si>
  <si>
    <t>Printing</t>
  </si>
  <si>
    <t>731000</t>
  </si>
  <si>
    <t>Contracted Services</t>
  </si>
  <si>
    <t>743000</t>
  </si>
  <si>
    <t>Equipment Rental</t>
  </si>
  <si>
    <t>745000</t>
  </si>
  <si>
    <t>Contract Maint/Eq Repair</t>
  </si>
  <si>
    <t>745500</t>
  </si>
  <si>
    <t>Technology Services</t>
  </si>
  <si>
    <t>746000</t>
  </si>
  <si>
    <t>Const Maint/Repair-Bldg</t>
  </si>
  <si>
    <t>752000</t>
  </si>
  <si>
    <t>Marketing - Advertising</t>
  </si>
  <si>
    <t>761000</t>
  </si>
  <si>
    <t>Natural Gas</t>
  </si>
  <si>
    <t>764000</t>
  </si>
  <si>
    <t>Electricity</t>
  </si>
  <si>
    <t>765000</t>
  </si>
  <si>
    <t>Voice Communication Line</t>
  </si>
  <si>
    <t>766000</t>
  </si>
  <si>
    <t>Water &amp; Sanitation</t>
  </si>
  <si>
    <t>768000</t>
  </si>
  <si>
    <t>Postage</t>
  </si>
  <si>
    <t>769000</t>
  </si>
  <si>
    <t>Permits/Licenses/Fees</t>
  </si>
  <si>
    <t>770000</t>
  </si>
  <si>
    <t>Risk Management Charges</t>
  </si>
  <si>
    <t>770800</t>
  </si>
  <si>
    <t>Unemployment Comp Insur</t>
  </si>
  <si>
    <t>781000</t>
  </si>
  <si>
    <t>Lease Purch-Other-Principal</t>
  </si>
  <si>
    <t>CSDC LOAN PRINCIPAL</t>
  </si>
  <si>
    <t>781001</t>
  </si>
  <si>
    <t>CSDC LOAN PRINCIPAL Prepayment</t>
  </si>
  <si>
    <t>781500</t>
  </si>
  <si>
    <t>Lease Purch-Other-Interest</t>
  </si>
  <si>
    <t>CSDC LOAN INTEREST</t>
  </si>
  <si>
    <t>950000</t>
  </si>
  <si>
    <t>Transfers District Fees</t>
  </si>
  <si>
    <t>Purchased Services</t>
  </si>
  <si>
    <t>804000</t>
  </si>
  <si>
    <t>Fund Raising</t>
  </si>
  <si>
    <t>805000</t>
  </si>
  <si>
    <t>Materials/Supplies-Other</t>
  </si>
  <si>
    <t>806000</t>
  </si>
  <si>
    <t>Materials/Supplies Resale</t>
  </si>
  <si>
    <t>810000</t>
  </si>
  <si>
    <t>Office Material/Supplies</t>
  </si>
  <si>
    <t>810001</t>
  </si>
  <si>
    <t>Office Equipment - Under $5K</t>
  </si>
  <si>
    <t>812000</t>
  </si>
  <si>
    <t>Clinic Supplies/Materials</t>
  </si>
  <si>
    <t>814000</t>
  </si>
  <si>
    <t>Custodial Supplies</t>
  </si>
  <si>
    <t>820000</t>
  </si>
  <si>
    <t>Instructional Material/Supply</t>
  </si>
  <si>
    <t>820001</t>
  </si>
  <si>
    <t>Instructional Equip-Under $5K</t>
  </si>
  <si>
    <t>822000</t>
  </si>
  <si>
    <t>Textbooks</t>
  </si>
  <si>
    <t>823000</t>
  </si>
  <si>
    <t>Copier Usage</t>
  </si>
  <si>
    <t>824000</t>
  </si>
  <si>
    <t>Testing Materials</t>
  </si>
  <si>
    <t>826000</t>
  </si>
  <si>
    <t>Graduation Materials</t>
  </si>
  <si>
    <t>840000</t>
  </si>
  <si>
    <t>Maint Materials/Supplies</t>
  </si>
  <si>
    <t>870000</t>
  </si>
  <si>
    <t>Library Materials</t>
  </si>
  <si>
    <t>885000</t>
  </si>
  <si>
    <t>Miscellaneous Expense</t>
  </si>
  <si>
    <t>889000</t>
  </si>
  <si>
    <t>Consumable Supplies</t>
  </si>
  <si>
    <t>Materials and Supplies</t>
  </si>
  <si>
    <t>Building Improvements</t>
  </si>
  <si>
    <t>Capital Outlay</t>
  </si>
  <si>
    <t>Total Expenditures</t>
  </si>
  <si>
    <t>NET PROFIT/(LOSS)</t>
  </si>
  <si>
    <t>18-19 Beginning Fund Balance</t>
  </si>
  <si>
    <t xml:space="preserve">     Adjusted Carry Forward</t>
  </si>
  <si>
    <t xml:space="preserve">            801000 Contigency Appropriation of Carry Forward over 15%</t>
  </si>
  <si>
    <t>RELEASED $5,000 IN CONTIGENCY</t>
  </si>
  <si>
    <t>5% OF PPR PLUS THE OTHER SERVICES PER THE JEFFCO PURCHASED SERVICE AGREEMENT</t>
  </si>
  <si>
    <t>RELEASED $15,000 IN CONTIGENCIES</t>
  </si>
  <si>
    <t>20-21 WORKING BUDGET BOARD APPROVAL JUNE 8, 2020</t>
  </si>
  <si>
    <t>REMOVED ALL COLA INCREASES, REDUCED INSTRUCTIONAL COACHES, REDUCED EA COVERAGE, COMBINED POSITIONS, USING EA TO FILL OPEN DSS TEACHER POSITION</t>
  </si>
  <si>
    <t>MOVED $5,000 FROM CONTRACTED SERVICES</t>
  </si>
  <si>
    <t>ASSUMING JUNE 30, 2020 PAYOFF</t>
  </si>
  <si>
    <t>DROPPED PPR BY 10%</t>
  </si>
  <si>
    <t>DROPPED PPR BY 21%</t>
  </si>
  <si>
    <t>RAISED BACK UP HOPING ENROLLMENT WILL BE BACK AND ADDED LINCOLN CARE OF $120,000</t>
  </si>
  <si>
    <t>INCREASE IN PREMIUMS AND PERA CONTRIBUTIONS</t>
  </si>
  <si>
    <t>REDUCED BUDGET BY $1,680</t>
  </si>
  <si>
    <t>LEOPARD CARE = $500</t>
  </si>
  <si>
    <t>REDUCED BUDGET BY $6,000</t>
  </si>
  <si>
    <t>RELEASED $10,000 IN CONTIGENCY AND MOVED $5,000 TO TECHNOLOGY (REDUCED $15,000 TOTAL)</t>
  </si>
  <si>
    <t>LEOPARD CARE = $400 &amp; $200 RELEASED $6000</t>
  </si>
  <si>
    <t>LEOPARD CARE = $1000</t>
  </si>
  <si>
    <t>RELEASED $2500</t>
  </si>
  <si>
    <t>LEOPARD CARE = $5000 &amp; $500*10</t>
  </si>
  <si>
    <t>RELEASED $1500</t>
  </si>
  <si>
    <t>LEOPARD CARE = $2000</t>
  </si>
  <si>
    <t>REDUCED $5,900 TO ALLOW FOR RED ROCKS COMM.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</si>
</sst>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8" formatCode="&quot;$&quot;#,##0.00_);[Red]\(&quot;$&quot;#,##0.00\)"/>
    <numFmt numFmtId="43" formatCode="_(* #,##0.00_);_(* \(#,##0.00\);_(* &quot;-&quot;??_);_(@_)"/>
    <numFmt numFmtId="164" formatCode="mm/dd/yy;@"/>
    <numFmt numFmtId="165" formatCode="0_);\(0\)"/>
    <numFmt numFmtId="166" formatCode="0_);[Red]\(0\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8"/>
      <name val="Arial"/>
      <family val="2"/>
    </font>
    <font>
      <sz val="18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u/>
      <sz val="10"/>
      <name val="Arial"/>
      <family val="2"/>
    </font>
    <font>
      <b/>
      <sz val="12"/>
      <color rgb="FF00B050"/>
      <name val="Arial"/>
      <family val="2"/>
    </font>
    <font>
      <b/>
      <sz val="16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1"/>
      <name val="Calibri"/>
      <family val="2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sz val="11"/>
      <color rgb="FF000000"/>
      <name val="Arial"/>
      <family val="2"/>
    </font>
    <font>
      <b/>
      <sz val="12"/>
      <name val="Calibri"/>
      <family val="2"/>
      <scheme val="minor"/>
    </font>
    <font>
      <b/>
      <i/>
      <u/>
      <sz val="10"/>
      <name val="Times New Roman"/>
      <family val="1"/>
    </font>
    <font>
      <b/>
      <i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41">
    <xf numFmtId="0" fontId="0" fillId="0" borderId="0" xfId="0"/>
    <xf numFmtId="43" fontId="2" fillId="2" borderId="0" xfId="1" applyNumberFormat="1" applyFont="1" applyFill="1" applyAlignment="1">
      <alignment horizontal="center"/>
    </xf>
    <xf numFmtId="4" fontId="3" fillId="2" borderId="0" xfId="1" applyNumberFormat="1" applyFont="1" applyFill="1"/>
    <xf numFmtId="43" fontId="3" fillId="2" borderId="0" xfId="1" applyFont="1" applyFill="1"/>
    <xf numFmtId="0" fontId="4" fillId="0" borderId="0" xfId="0" applyFont="1"/>
    <xf numFmtId="43" fontId="7" fillId="3" borderId="0" xfId="1" applyFont="1" applyFill="1" applyBorder="1" applyAlignment="1">
      <alignment horizontal="center" wrapText="1"/>
    </xf>
    <xf numFmtId="43" fontId="7" fillId="3" borderId="4" xfId="1" applyNumberFormat="1" applyFont="1" applyFill="1" applyBorder="1" applyAlignment="1">
      <alignment horizontal="center" wrapText="1"/>
    </xf>
    <xf numFmtId="4" fontId="7" fillId="3" borderId="0" xfId="1" applyNumberFormat="1" applyFont="1" applyFill="1" applyBorder="1" applyAlignment="1">
      <alignment horizontal="center" wrapText="1"/>
    </xf>
    <xf numFmtId="43" fontId="7" fillId="3" borderId="5" xfId="1" applyFont="1" applyFill="1" applyBorder="1" applyAlignment="1">
      <alignment horizontal="center" wrapText="1"/>
    </xf>
    <xf numFmtId="43" fontId="3" fillId="0" borderId="4" xfId="1" applyNumberFormat="1" applyFont="1" applyBorder="1"/>
    <xf numFmtId="4" fontId="3" fillId="0" borderId="0" xfId="1" applyNumberFormat="1" applyFont="1" applyBorder="1"/>
    <xf numFmtId="43" fontId="3" fillId="0" borderId="0" xfId="1" applyFont="1" applyBorder="1"/>
    <xf numFmtId="43" fontId="3" fillId="0" borderId="6" xfId="1" applyFont="1" applyBorder="1"/>
    <xf numFmtId="43" fontId="3" fillId="0" borderId="4" xfId="1" applyNumberFormat="1" applyFont="1" applyFill="1" applyBorder="1"/>
    <xf numFmtId="4" fontId="3" fillId="0" borderId="0" xfId="1" applyNumberFormat="1" applyFont="1" applyFill="1" applyBorder="1"/>
    <xf numFmtId="43" fontId="3" fillId="0" borderId="0" xfId="1" applyFont="1" applyFill="1" applyBorder="1"/>
    <xf numFmtId="43" fontId="3" fillId="0" borderId="6" xfId="1" applyFont="1" applyFill="1" applyBorder="1"/>
    <xf numFmtId="0" fontId="3" fillId="0" borderId="0" xfId="0" applyFont="1" applyFill="1"/>
    <xf numFmtId="0" fontId="3" fillId="0" borderId="0" xfId="0" applyFont="1"/>
    <xf numFmtId="4" fontId="3" fillId="0" borderId="6" xfId="1" applyNumberFormat="1" applyFont="1" applyFill="1" applyBorder="1"/>
    <xf numFmtId="4" fontId="3" fillId="0" borderId="6" xfId="1" applyNumberFormat="1" applyFont="1" applyFill="1" applyBorder="1" applyAlignment="1">
      <alignment wrapText="1"/>
    </xf>
    <xf numFmtId="4" fontId="3" fillId="0" borderId="5" xfId="1" applyNumberFormat="1" applyFont="1" applyFill="1" applyBorder="1"/>
    <xf numFmtId="43" fontId="3" fillId="0" borderId="8" xfId="1" applyNumberFormat="1" applyFont="1" applyFill="1" applyBorder="1"/>
    <xf numFmtId="4" fontId="3" fillId="0" borderId="9" xfId="1" applyNumberFormat="1" applyFont="1" applyFill="1" applyBorder="1"/>
    <xf numFmtId="4" fontId="3" fillId="0" borderId="10" xfId="1" applyNumberFormat="1" applyFont="1" applyFill="1" applyBorder="1"/>
    <xf numFmtId="43" fontId="3" fillId="0" borderId="5" xfId="1" applyFont="1" applyFill="1" applyBorder="1"/>
    <xf numFmtId="0" fontId="4" fillId="0" borderId="0" xfId="0" applyFont="1" applyFill="1"/>
    <xf numFmtId="43" fontId="3" fillId="0" borderId="10" xfId="1" applyFont="1" applyFill="1" applyBorder="1"/>
    <xf numFmtId="43" fontId="8" fillId="0" borderId="4" xfId="1" applyNumberFormat="1" applyFont="1" applyFill="1" applyBorder="1"/>
    <xf numFmtId="4" fontId="3" fillId="0" borderId="0" xfId="1" applyNumberFormat="1" applyFont="1" applyFill="1" applyBorder="1" applyAlignment="1">
      <alignment wrapText="1"/>
    </xf>
    <xf numFmtId="4" fontId="3" fillId="0" borderId="0" xfId="1" applyNumberFormat="1" applyFont="1" applyFill="1" applyBorder="1" applyAlignment="1"/>
    <xf numFmtId="4" fontId="3" fillId="0" borderId="5" xfId="1" applyNumberFormat="1" applyFont="1" applyFill="1" applyBorder="1" applyAlignment="1"/>
    <xf numFmtId="4" fontId="3" fillId="0" borderId="0" xfId="0" applyNumberFormat="1" applyFont="1" applyFill="1" applyBorder="1" applyAlignment="1"/>
    <xf numFmtId="4" fontId="3" fillId="0" borderId="5" xfId="0" applyNumberFormat="1" applyFont="1" applyFill="1" applyBorder="1" applyAlignment="1"/>
    <xf numFmtId="43" fontId="10" fillId="0" borderId="0" xfId="1" applyFont="1" applyFill="1"/>
    <xf numFmtId="43" fontId="3" fillId="0" borderId="0" xfId="1" applyFont="1"/>
    <xf numFmtId="4" fontId="4" fillId="0" borderId="5" xfId="1" applyNumberFormat="1" applyFont="1" applyFill="1" applyBorder="1"/>
    <xf numFmtId="4" fontId="4" fillId="0" borderId="0" xfId="1" applyNumberFormat="1" applyFont="1" applyFill="1" applyBorder="1"/>
    <xf numFmtId="43" fontId="3" fillId="0" borderId="4" xfId="1" applyNumberFormat="1" applyFont="1" applyFill="1" applyBorder="1" applyAlignment="1">
      <alignment wrapText="1"/>
    </xf>
    <xf numFmtId="43" fontId="3" fillId="0" borderId="11" xfId="1" applyFont="1" applyFill="1" applyBorder="1"/>
    <xf numFmtId="4" fontId="2" fillId="0" borderId="12" xfId="1" applyNumberFormat="1" applyFont="1" applyFill="1" applyBorder="1" applyAlignment="1"/>
    <xf numFmtId="43" fontId="2" fillId="0" borderId="13" xfId="1" applyFont="1" applyFill="1" applyBorder="1" applyAlignment="1"/>
    <xf numFmtId="10" fontId="3" fillId="4" borderId="11" xfId="1" applyNumberFormat="1" applyFont="1" applyFill="1" applyBorder="1"/>
    <xf numFmtId="43" fontId="3" fillId="0" borderId="4" xfId="1" applyFont="1" applyFill="1" applyBorder="1"/>
    <xf numFmtId="4" fontId="2" fillId="0" borderId="0" xfId="1" applyNumberFormat="1" applyFont="1" applyFill="1" applyBorder="1" applyAlignment="1"/>
    <xf numFmtId="43" fontId="2" fillId="0" borderId="5" xfId="1" applyFont="1" applyFill="1" applyBorder="1" applyAlignment="1"/>
    <xf numFmtId="43" fontId="2" fillId="0" borderId="0" xfId="1" applyFont="1" applyFill="1" applyBorder="1" applyAlignment="1"/>
    <xf numFmtId="4" fontId="11" fillId="0" borderId="0" xfId="1" applyNumberFormat="1" applyFont="1" applyFill="1" applyBorder="1" applyAlignment="1"/>
    <xf numFmtId="43" fontId="3" fillId="0" borderId="5" xfId="1" applyFont="1" applyFill="1" applyBorder="1" applyAlignment="1"/>
    <xf numFmtId="43" fontId="3" fillId="0" borderId="0" xfId="1" applyFont="1" applyFill="1" applyBorder="1" applyAlignment="1"/>
    <xf numFmtId="4" fontId="4" fillId="0" borderId="0" xfId="0" applyNumberFormat="1" applyFont="1" applyFill="1" applyBorder="1"/>
    <xf numFmtId="43" fontId="12" fillId="0" borderId="0" xfId="1" applyFont="1" applyFill="1" applyBorder="1" applyAlignment="1"/>
    <xf numFmtId="43" fontId="7" fillId="0" borderId="0" xfId="1" applyFont="1" applyFill="1" applyBorder="1" applyAlignment="1"/>
    <xf numFmtId="4" fontId="4" fillId="0" borderId="0" xfId="0" applyNumberFormat="1" applyFont="1" applyFill="1"/>
    <xf numFmtId="4" fontId="3" fillId="0" borderId="12" xfId="1" applyNumberFormat="1" applyFont="1" applyFill="1" applyBorder="1" applyAlignment="1"/>
    <xf numFmtId="43" fontId="3" fillId="0" borderId="13" xfId="1" applyFont="1" applyFill="1" applyBorder="1" applyAlignment="1"/>
    <xf numFmtId="4" fontId="7" fillId="2" borderId="0" xfId="1" applyNumberFormat="1" applyFont="1" applyFill="1" applyAlignment="1">
      <alignment horizontal="left"/>
    </xf>
    <xf numFmtId="4" fontId="2" fillId="2" borderId="0" xfId="1" applyNumberFormat="1" applyFont="1" applyFill="1" applyAlignment="1">
      <alignment horizontal="center"/>
    </xf>
    <xf numFmtId="43" fontId="7" fillId="2" borderId="0" xfId="1" quotePrefix="1" applyFont="1" applyFill="1" applyAlignment="1">
      <alignment horizontal="left"/>
    </xf>
    <xf numFmtId="4" fontId="7" fillId="2" borderId="0" xfId="1" applyNumberFormat="1" applyFont="1" applyFill="1" applyAlignment="1"/>
    <xf numFmtId="43" fontId="7" fillId="2" borderId="0" xfId="1" applyFont="1" applyFill="1" applyAlignment="1">
      <alignment horizontal="left"/>
    </xf>
    <xf numFmtId="43" fontId="3" fillId="2" borderId="0" xfId="1" applyFont="1" applyFill="1" applyAlignment="1">
      <alignment horizontal="center"/>
    </xf>
    <xf numFmtId="43" fontId="13" fillId="2" borderId="0" xfId="1" applyFont="1" applyFill="1" applyAlignment="1">
      <alignment horizontal="left"/>
    </xf>
    <xf numFmtId="43" fontId="3" fillId="2" borderId="0" xfId="1" applyFont="1" applyFill="1" applyAlignment="1">
      <alignment horizontal="left"/>
    </xf>
    <xf numFmtId="164" fontId="7" fillId="2" borderId="0" xfId="1" applyNumberFormat="1" applyFont="1" applyFill="1" applyAlignment="1">
      <alignment horizontal="left"/>
    </xf>
    <xf numFmtId="43" fontId="7" fillId="3" borderId="0" xfId="1" applyFont="1" applyFill="1" applyAlignment="1">
      <alignment horizontal="center" wrapText="1"/>
    </xf>
    <xf numFmtId="43" fontId="3" fillId="3" borderId="0" xfId="1" applyFont="1" applyFill="1" applyAlignment="1">
      <alignment horizontal="center" wrapText="1"/>
    </xf>
    <xf numFmtId="43" fontId="7" fillId="3" borderId="0" xfId="1" applyFont="1" applyFill="1" applyAlignment="1">
      <alignment horizontal="left" wrapText="1"/>
    </xf>
    <xf numFmtId="43" fontId="3" fillId="0" borderId="0" xfId="1" applyFont="1" applyAlignment="1">
      <alignment horizontal="center"/>
    </xf>
    <xf numFmtId="43" fontId="7" fillId="0" borderId="0" xfId="1" applyFont="1"/>
    <xf numFmtId="43" fontId="3" fillId="0" borderId="0" xfId="1" applyFont="1" applyFill="1" applyAlignment="1">
      <alignment horizontal="center"/>
    </xf>
    <xf numFmtId="165" fontId="3" fillId="0" borderId="0" xfId="1" applyNumberFormat="1" applyFont="1" applyFill="1" applyAlignment="1">
      <alignment horizontal="center"/>
    </xf>
    <xf numFmtId="43" fontId="3" fillId="0" borderId="0" xfId="1" applyFont="1" applyFill="1"/>
    <xf numFmtId="43" fontId="3" fillId="0" borderId="0" xfId="1" applyFont="1" applyFill="1" applyAlignment="1">
      <alignment wrapText="1"/>
    </xf>
    <xf numFmtId="43" fontId="7" fillId="0" borderId="0" xfId="1" applyFont="1" applyFill="1"/>
    <xf numFmtId="43" fontId="3" fillId="0" borderId="0" xfId="1" applyFont="1" applyFill="1" applyAlignment="1"/>
    <xf numFmtId="43" fontId="14" fillId="0" borderId="0" xfId="1" applyFont="1" applyFill="1" applyAlignment="1">
      <alignment horizontal="center"/>
    </xf>
    <xf numFmtId="43" fontId="3" fillId="0" borderId="0" xfId="2" applyFont="1" applyAlignment="1">
      <alignment horizontal="center"/>
    </xf>
    <xf numFmtId="43" fontId="3" fillId="0" borderId="0" xfId="2" applyFont="1"/>
    <xf numFmtId="0" fontId="3" fillId="0" borderId="0" xfId="1" applyNumberFormat="1" applyFont="1" applyAlignment="1">
      <alignment horizontal="center"/>
    </xf>
    <xf numFmtId="165" fontId="3" fillId="0" borderId="0" xfId="1" applyNumberFormat="1" applyFont="1" applyAlignment="1">
      <alignment horizontal="center"/>
    </xf>
    <xf numFmtId="43" fontId="3" fillId="0" borderId="0" xfId="2" applyFont="1" applyFill="1"/>
    <xf numFmtId="0" fontId="3" fillId="0" borderId="0" xfId="1" applyNumberFormat="1" applyFont="1" applyFill="1" applyAlignment="1">
      <alignment horizontal="center"/>
    </xf>
    <xf numFmtId="43" fontId="7" fillId="0" borderId="0" xfId="1" applyFont="1" applyFill="1" applyAlignment="1">
      <alignment horizontal="center" wrapText="1"/>
    </xf>
    <xf numFmtId="43" fontId="15" fillId="0" borderId="0" xfId="1" applyFont="1" applyFill="1" applyAlignment="1"/>
    <xf numFmtId="0" fontId="2" fillId="0" borderId="0" xfId="0" applyFont="1" applyFill="1" applyAlignment="1"/>
    <xf numFmtId="43" fontId="7" fillId="0" borderId="0" xfId="1" applyFont="1" applyAlignment="1">
      <alignment horizontal="center" wrapText="1"/>
    </xf>
    <xf numFmtId="43" fontId="15" fillId="0" borderId="0" xfId="1" applyFont="1" applyFill="1" applyBorder="1" applyAlignment="1"/>
    <xf numFmtId="43" fontId="3" fillId="0" borderId="0" xfId="1" applyFont="1" applyBorder="1" applyAlignment="1">
      <alignment horizontal="center"/>
    </xf>
    <xf numFmtId="40" fontId="17" fillId="0" borderId="0" xfId="0" applyNumberFormat="1" applyFont="1" applyBorder="1"/>
    <xf numFmtId="0" fontId="4" fillId="0" borderId="0" xfId="0" applyFont="1" applyFill="1" applyBorder="1"/>
    <xf numFmtId="4" fontId="4" fillId="0" borderId="0" xfId="0" applyNumberFormat="1" applyFont="1"/>
    <xf numFmtId="166" fontId="18" fillId="0" borderId="0" xfId="0" applyNumberFormat="1" applyFont="1" applyFill="1" applyBorder="1"/>
    <xf numFmtId="3" fontId="19" fillId="0" borderId="0" xfId="0" applyNumberFormat="1" applyFont="1"/>
    <xf numFmtId="40" fontId="18" fillId="0" borderId="0" xfId="0" applyNumberFormat="1" applyFont="1" applyBorder="1"/>
    <xf numFmtId="40" fontId="17" fillId="0" borderId="0" xfId="0" applyNumberFormat="1" applyFont="1" applyFill="1" applyBorder="1" applyAlignment="1">
      <alignment horizontal="right"/>
    </xf>
    <xf numFmtId="40" fontId="18" fillId="0" borderId="0" xfId="0" applyNumberFormat="1" applyFont="1" applyFill="1" applyBorder="1"/>
    <xf numFmtId="40" fontId="18" fillId="0" borderId="0" xfId="1" applyNumberFormat="1" applyFont="1" applyFill="1" applyBorder="1" applyAlignment="1">
      <alignment horizontal="right"/>
    </xf>
    <xf numFmtId="0" fontId="4" fillId="0" borderId="0" xfId="0" applyFont="1" applyBorder="1"/>
    <xf numFmtId="40" fontId="18" fillId="0" borderId="0" xfId="0" applyNumberFormat="1" applyFont="1" applyFill="1" applyBorder="1" applyAlignment="1">
      <alignment horizontal="center"/>
    </xf>
    <xf numFmtId="4" fontId="20" fillId="0" borderId="0" xfId="0" applyNumberFormat="1" applyFont="1" applyFill="1" applyBorder="1" applyAlignment="1">
      <alignment horizontal="center" shrinkToFit="1"/>
    </xf>
    <xf numFmtId="0" fontId="20" fillId="0" borderId="0" xfId="0" applyFont="1" applyFill="1" applyBorder="1" applyAlignment="1">
      <alignment horizontal="center" shrinkToFit="1"/>
    </xf>
    <xf numFmtId="8" fontId="18" fillId="0" borderId="0" xfId="0" applyNumberFormat="1" applyFont="1" applyFill="1" applyBorder="1" applyAlignment="1">
      <alignment horizontal="center"/>
    </xf>
    <xf numFmtId="4" fontId="16" fillId="0" borderId="0" xfId="0" applyNumberFormat="1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/>
    <xf numFmtId="40" fontId="4" fillId="0" borderId="0" xfId="0" applyNumberFormat="1" applyFont="1" applyFill="1" applyBorder="1" applyAlignment="1"/>
    <xf numFmtId="40" fontId="21" fillId="0" borderId="0" xfId="0" applyNumberFormat="1" applyFont="1" applyBorder="1"/>
    <xf numFmtId="40" fontId="17" fillId="0" borderId="0" xfId="0" applyNumberFormat="1" applyFont="1" applyFill="1" applyBorder="1"/>
    <xf numFmtId="0" fontId="4" fillId="0" borderId="0" xfId="0" applyFont="1" applyFill="1" applyBorder="1" applyAlignment="1"/>
    <xf numFmtId="40" fontId="17" fillId="0" borderId="0" xfId="1" applyNumberFormat="1" applyFont="1" applyFill="1" applyBorder="1"/>
    <xf numFmtId="4" fontId="20" fillId="0" borderId="0" xfId="0" applyNumberFormat="1" applyFont="1" applyFill="1" applyBorder="1" applyAlignment="1"/>
    <xf numFmtId="40" fontId="20" fillId="0" borderId="0" xfId="0" applyNumberFormat="1" applyFont="1" applyFill="1" applyBorder="1" applyAlignment="1"/>
    <xf numFmtId="40" fontId="22" fillId="0" borderId="0" xfId="0" applyNumberFormat="1" applyFont="1" applyBorder="1" applyAlignment="1">
      <alignment horizontal="center"/>
    </xf>
    <xf numFmtId="40" fontId="22" fillId="0" borderId="0" xfId="0" applyNumberFormat="1" applyFont="1" applyFill="1" applyBorder="1" applyAlignment="1">
      <alignment horizontal="center"/>
    </xf>
    <xf numFmtId="40" fontId="17" fillId="0" borderId="0" xfId="0" applyNumberFormat="1" applyFont="1" applyBorder="1" applyAlignment="1">
      <alignment horizontal="right"/>
    </xf>
    <xf numFmtId="4" fontId="4" fillId="0" borderId="0" xfId="0" applyNumberFormat="1" applyFont="1" applyBorder="1"/>
    <xf numFmtId="40" fontId="23" fillId="5" borderId="0" xfId="0" applyNumberFormat="1" applyFont="1" applyFill="1" applyBorder="1" applyAlignment="1">
      <alignment horizontal="right"/>
    </xf>
    <xf numFmtId="4" fontId="20" fillId="5" borderId="0" xfId="0" applyNumberFormat="1" applyFont="1" applyFill="1" applyBorder="1"/>
    <xf numFmtId="0" fontId="20" fillId="0" borderId="0" xfId="0" applyFont="1" applyFill="1" applyBorder="1"/>
    <xf numFmtId="4" fontId="18" fillId="0" borderId="0" xfId="0" applyNumberFormat="1" applyFont="1" applyBorder="1" applyAlignment="1">
      <alignment horizontal="right"/>
    </xf>
    <xf numFmtId="40" fontId="18" fillId="0" borderId="0" xfId="0" applyNumberFormat="1" applyFont="1" applyBorder="1" applyAlignment="1">
      <alignment horizontal="right"/>
    </xf>
    <xf numFmtId="4" fontId="3" fillId="0" borderId="0" xfId="1" applyNumberFormat="1" applyFont="1"/>
    <xf numFmtId="43" fontId="9" fillId="0" borderId="4" xfId="1" applyNumberFormat="1" applyFont="1" applyFill="1" applyBorder="1" applyAlignment="1">
      <alignment wrapText="1"/>
    </xf>
    <xf numFmtId="4" fontId="7" fillId="0" borderId="0" xfId="1" applyNumberFormat="1" applyFont="1" applyFill="1" applyBorder="1"/>
    <xf numFmtId="43" fontId="2" fillId="0" borderId="14" xfId="1" applyFont="1" applyFill="1" applyBorder="1" applyAlignment="1"/>
    <xf numFmtId="43" fontId="3" fillId="0" borderId="15" xfId="1" applyFont="1" applyFill="1" applyBorder="1" applyAlignment="1"/>
    <xf numFmtId="43" fontId="3" fillId="0" borderId="16" xfId="1" applyFont="1" applyFill="1" applyBorder="1" applyAlignment="1"/>
    <xf numFmtId="43" fontId="2" fillId="0" borderId="0" xfId="1" applyFont="1" applyFill="1" applyBorder="1" applyAlignment="1">
      <alignment horizontal="center" wrapText="1"/>
    </xf>
    <xf numFmtId="43" fontId="3" fillId="0" borderId="0" xfId="1" applyFont="1" applyFill="1" applyBorder="1" applyAlignment="1">
      <alignment wrapText="1"/>
    </xf>
    <xf numFmtId="4" fontId="3" fillId="6" borderId="0" xfId="1" applyNumberFormat="1" applyFont="1" applyFill="1" applyBorder="1" applyAlignment="1"/>
    <xf numFmtId="4" fontId="3" fillId="6" borderId="5" xfId="1" applyNumberFormat="1" applyFont="1" applyFill="1" applyBorder="1" applyAlignment="1"/>
    <xf numFmtId="4" fontId="3" fillId="6" borderId="0" xfId="1" applyNumberFormat="1" applyFont="1" applyFill="1" applyBorder="1" applyAlignment="1">
      <alignment wrapText="1"/>
    </xf>
    <xf numFmtId="0" fontId="3" fillId="0" borderId="7" xfId="0" applyFont="1" applyFill="1" applyBorder="1" applyAlignment="1">
      <alignment wrapText="1"/>
    </xf>
    <xf numFmtId="0" fontId="0" fillId="0" borderId="0" xfId="0" applyFill="1" applyAlignment="1">
      <alignment wrapText="1"/>
    </xf>
    <xf numFmtId="43" fontId="15" fillId="0" borderId="0" xfId="1" applyFont="1" applyFill="1" applyAlignment="1"/>
    <xf numFmtId="0" fontId="2" fillId="0" borderId="0" xfId="0" applyFont="1" applyFill="1" applyAlignment="1"/>
    <xf numFmtId="0" fontId="4" fillId="0" borderId="0" xfId="0" applyFont="1" applyFill="1" applyBorder="1" applyAlignment="1">
      <alignment horizontal="center"/>
    </xf>
    <xf numFmtId="43" fontId="5" fillId="3" borderId="1" xfId="1" applyNumberFormat="1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</cellXfs>
  <cellStyles count="3">
    <cellStyle name="Comma" xfId="1" builtinId="3"/>
    <cellStyle name="Comm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1789206</xdr:colOff>
      <xdr:row>1</xdr:row>
      <xdr:rowOff>156881</xdr:rowOff>
    </xdr:from>
    <xdr:ext cx="3638523" cy="771392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99406" y="385481"/>
          <a:ext cx="3638523" cy="7713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Personel_Budgets\20-21_Personnel_Budget_4-14-20%20_BOARD_REVISED-5%25DROP_PPR_WITH_changes_5-12-2020_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DING ESTIMATE"/>
      <sheetName val="20-21 scale"/>
      <sheetName val="20-21 SALARY budget"/>
      <sheetName val="Audrey 20-21"/>
      <sheetName val="main budget"/>
      <sheetName val="OTHER STAFF SALARY INFO"/>
      <sheetName val="FURLOUGH DAY"/>
      <sheetName val="Sheet1"/>
      <sheetName val="EMPLOYEE STEP COMPARISON "/>
    </sheetNames>
    <sheetDataSet>
      <sheetData sheetId="0"/>
      <sheetData sheetId="1"/>
      <sheetData sheetId="2">
        <row r="7">
          <cell r="L7">
            <v>213590</v>
          </cell>
        </row>
        <row r="10">
          <cell r="L10">
            <v>63280</v>
          </cell>
        </row>
        <row r="69">
          <cell r="L69">
            <v>25037.039999999997</v>
          </cell>
        </row>
        <row r="72">
          <cell r="L72">
            <v>61380</v>
          </cell>
        </row>
        <row r="77">
          <cell r="L77">
            <v>89898.66</v>
          </cell>
        </row>
        <row r="86">
          <cell r="L86">
            <v>35979.599999999999</v>
          </cell>
        </row>
        <row r="93">
          <cell r="L93">
            <v>0</v>
          </cell>
        </row>
        <row r="98">
          <cell r="L98">
            <v>56580</v>
          </cell>
        </row>
        <row r="102">
          <cell r="L102">
            <v>40058.400000000001</v>
          </cell>
        </row>
        <row r="109">
          <cell r="L109">
            <v>170518.08000000002</v>
          </cell>
        </row>
        <row r="164">
          <cell r="L164">
            <v>23515.999999999996</v>
          </cell>
        </row>
        <row r="170">
          <cell r="L170">
            <v>148647.20000000001</v>
          </cell>
        </row>
        <row r="173">
          <cell r="L173">
            <v>40300</v>
          </cell>
        </row>
        <row r="175">
          <cell r="L175">
            <v>25000</v>
          </cell>
        </row>
        <row r="177">
          <cell r="L177">
            <v>15000</v>
          </cell>
        </row>
        <row r="179">
          <cell r="L179">
            <v>1750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3"/>
  <sheetViews>
    <sheetView tabSelected="1" topLeftCell="A64" zoomScale="75" zoomScaleNormal="75" workbookViewId="0">
      <selection activeCell="M79" sqref="M79"/>
    </sheetView>
  </sheetViews>
  <sheetFormatPr defaultColWidth="9.1328125" defaultRowHeight="14.25" x14ac:dyDescent="0.45"/>
  <cols>
    <col min="1" max="1" width="12.265625" style="68" customWidth="1"/>
    <col min="2" max="2" width="34.265625" style="35" customWidth="1"/>
    <col min="3" max="3" width="6.3984375" style="35" customWidth="1"/>
    <col min="4" max="4" width="33.86328125" style="35" bestFit="1" customWidth="1"/>
    <col min="5" max="5" width="27.59765625" style="122" customWidth="1"/>
    <col min="6" max="6" width="25.3984375" style="35" customWidth="1"/>
    <col min="7" max="7" width="34.265625" style="35" customWidth="1"/>
    <col min="8" max="8" width="29.265625" style="4" bestFit="1" customWidth="1"/>
    <col min="9" max="9" width="13.265625" style="4" bestFit="1" customWidth="1"/>
    <col min="10" max="10" width="53.73046875" style="4" customWidth="1"/>
    <col min="11" max="16384" width="9.1328125" style="4"/>
  </cols>
  <sheetData>
    <row r="1" spans="1:12" ht="17.25" x14ac:dyDescent="0.45">
      <c r="A1" s="56" t="s">
        <v>14</v>
      </c>
      <c r="B1" s="57"/>
      <c r="C1" s="3"/>
      <c r="D1" s="1"/>
      <c r="E1" s="2"/>
      <c r="F1" s="3"/>
      <c r="G1" s="1"/>
      <c r="H1" s="2"/>
      <c r="I1" s="3"/>
      <c r="J1" s="3"/>
    </row>
    <row r="2" spans="1:12" ht="17.25" x14ac:dyDescent="0.45">
      <c r="A2" s="58" t="s">
        <v>15</v>
      </c>
      <c r="B2" s="59"/>
      <c r="C2" s="3"/>
      <c r="D2" s="1"/>
      <c r="E2" s="2"/>
      <c r="F2" s="3"/>
      <c r="G2" s="1"/>
      <c r="H2" s="2"/>
      <c r="I2" s="3"/>
      <c r="J2" s="3"/>
    </row>
    <row r="3" spans="1:12" ht="17.25" x14ac:dyDescent="0.45">
      <c r="A3" s="58" t="s">
        <v>16</v>
      </c>
      <c r="B3" s="59"/>
      <c r="C3" s="3"/>
      <c r="D3" s="1"/>
      <c r="E3" s="2"/>
      <c r="F3" s="3"/>
      <c r="G3" s="1"/>
      <c r="H3" s="2"/>
      <c r="I3" s="3"/>
      <c r="J3" s="3"/>
    </row>
    <row r="4" spans="1:12" ht="17.25" x14ac:dyDescent="0.45">
      <c r="A4" s="60"/>
      <c r="B4" s="61"/>
      <c r="C4" s="3"/>
      <c r="D4" s="1"/>
      <c r="E4" s="2"/>
      <c r="F4" s="3"/>
      <c r="G4" s="1"/>
      <c r="H4" s="2"/>
      <c r="I4" s="3"/>
      <c r="J4" s="3"/>
    </row>
    <row r="5" spans="1:12" ht="20.65" x14ac:dyDescent="0.6">
      <c r="A5" s="62" t="s">
        <v>17</v>
      </c>
      <c r="B5" s="63"/>
      <c r="C5" s="3"/>
      <c r="D5" s="1"/>
      <c r="E5" s="2"/>
      <c r="F5" s="3"/>
      <c r="G5" s="1"/>
      <c r="H5" s="2"/>
      <c r="I5" s="3"/>
      <c r="J5" s="3"/>
    </row>
    <row r="6" spans="1:12" ht="17.649999999999999" thickBot="1" x14ac:dyDescent="0.5">
      <c r="A6" s="64"/>
      <c r="B6" s="3"/>
      <c r="C6" s="3"/>
      <c r="D6" s="1"/>
      <c r="E6" s="2"/>
      <c r="F6" s="3"/>
      <c r="G6" s="1"/>
      <c r="H6" s="2"/>
      <c r="I6" s="3"/>
      <c r="J6" s="3"/>
    </row>
    <row r="7" spans="1:12" ht="45" customHeight="1" x14ac:dyDescent="0.7">
      <c r="A7" s="65" t="s">
        <v>18</v>
      </c>
      <c r="B7" s="66"/>
      <c r="C7" s="5"/>
      <c r="D7" s="138" t="s">
        <v>0</v>
      </c>
      <c r="E7" s="139"/>
      <c r="F7" s="140"/>
      <c r="G7" s="138" t="s">
        <v>202</v>
      </c>
      <c r="H7" s="139"/>
      <c r="I7" s="140"/>
      <c r="J7" s="5"/>
    </row>
    <row r="8" spans="1:12" ht="26.25" customHeight="1" x14ac:dyDescent="0.45">
      <c r="A8" s="65" t="s">
        <v>19</v>
      </c>
      <c r="B8" s="67" t="s">
        <v>20</v>
      </c>
      <c r="C8" s="5"/>
      <c r="D8" s="6" t="s">
        <v>1</v>
      </c>
      <c r="E8" s="7" t="s">
        <v>2</v>
      </c>
      <c r="F8" s="8" t="s">
        <v>3</v>
      </c>
      <c r="G8" s="6" t="s">
        <v>1</v>
      </c>
      <c r="H8" s="7" t="s">
        <v>2</v>
      </c>
      <c r="I8" s="8" t="s">
        <v>3</v>
      </c>
      <c r="J8" s="5" t="s">
        <v>4</v>
      </c>
    </row>
    <row r="9" spans="1:12" x14ac:dyDescent="0.45">
      <c r="C9" s="11"/>
      <c r="D9" s="9"/>
      <c r="E9" s="10"/>
      <c r="F9" s="11"/>
      <c r="G9" s="9"/>
      <c r="H9" s="10"/>
      <c r="I9" s="11"/>
      <c r="J9" s="12"/>
    </row>
    <row r="10" spans="1:12" s="18" customFormat="1" ht="13.15" x14ac:dyDescent="0.4">
      <c r="A10" s="68"/>
      <c r="B10" s="69" t="s">
        <v>21</v>
      </c>
      <c r="C10" s="15"/>
      <c r="D10" s="13"/>
      <c r="E10" s="14"/>
      <c r="F10" s="15">
        <v>1856.5</v>
      </c>
      <c r="G10" s="13"/>
      <c r="H10" s="14"/>
      <c r="I10" s="15">
        <v>1856.5</v>
      </c>
      <c r="J10" s="16"/>
      <c r="K10" s="17"/>
      <c r="L10" s="17"/>
    </row>
    <row r="11" spans="1:12" s="18" customFormat="1" ht="12.75" x14ac:dyDescent="0.35">
      <c r="A11" s="70"/>
      <c r="B11" s="35"/>
      <c r="C11" s="15"/>
      <c r="D11" s="13"/>
      <c r="E11" s="14"/>
      <c r="F11" s="15"/>
      <c r="G11" s="13"/>
      <c r="H11" s="14"/>
      <c r="I11" s="15"/>
      <c r="J11" s="16"/>
      <c r="K11" s="17"/>
      <c r="L11" s="17"/>
    </row>
    <row r="12" spans="1:12" s="17" customFormat="1" ht="12.75" x14ac:dyDescent="0.35">
      <c r="A12" s="71">
        <v>401000</v>
      </c>
      <c r="B12" s="72" t="s">
        <v>22</v>
      </c>
      <c r="C12" s="15"/>
      <c r="D12" s="13">
        <v>12000</v>
      </c>
      <c r="E12" s="14">
        <v>0</v>
      </c>
      <c r="F12" s="15"/>
      <c r="G12" s="13">
        <f>12000-5900</f>
        <v>6100</v>
      </c>
      <c r="H12" s="14">
        <v>0</v>
      </c>
      <c r="I12" s="15"/>
      <c r="J12" s="16" t="s">
        <v>220</v>
      </c>
    </row>
    <row r="13" spans="1:12" s="17" customFormat="1" ht="12.75" x14ac:dyDescent="0.35">
      <c r="A13" s="71">
        <v>401400</v>
      </c>
      <c r="B13" s="72" t="s">
        <v>23</v>
      </c>
      <c r="C13" s="14"/>
      <c r="D13" s="13">
        <v>1250</v>
      </c>
      <c r="E13" s="14">
        <v>0</v>
      </c>
      <c r="F13" s="14"/>
      <c r="G13" s="13">
        <v>1250</v>
      </c>
      <c r="H13" s="14">
        <v>0</v>
      </c>
      <c r="I13" s="14"/>
      <c r="J13" s="19"/>
    </row>
    <row r="14" spans="1:12" s="17" customFormat="1" ht="12.75" x14ac:dyDescent="0.35">
      <c r="A14" s="70" t="s">
        <v>24</v>
      </c>
      <c r="B14" s="72" t="s">
        <v>25</v>
      </c>
      <c r="C14" s="14"/>
      <c r="D14" s="13">
        <v>18797</v>
      </c>
      <c r="E14" s="14">
        <v>0</v>
      </c>
      <c r="F14" s="14"/>
      <c r="G14" s="13">
        <v>18797</v>
      </c>
      <c r="H14" s="14">
        <v>0</v>
      </c>
      <c r="I14" s="14"/>
      <c r="J14" s="19"/>
    </row>
    <row r="15" spans="1:12" s="17" customFormat="1" ht="12.75" x14ac:dyDescent="0.35">
      <c r="A15" s="70" t="s">
        <v>26</v>
      </c>
      <c r="B15" s="72" t="s">
        <v>27</v>
      </c>
      <c r="C15" s="14"/>
      <c r="D15" s="13">
        <v>8680</v>
      </c>
      <c r="E15" s="14">
        <v>0</v>
      </c>
      <c r="F15" s="14"/>
      <c r="G15" s="13">
        <v>8680</v>
      </c>
      <c r="H15" s="14">
        <v>0</v>
      </c>
      <c r="I15" s="14"/>
      <c r="J15" s="19"/>
    </row>
    <row r="16" spans="1:12" s="17" customFormat="1" ht="12.75" x14ac:dyDescent="0.35">
      <c r="A16" s="71">
        <v>411000</v>
      </c>
      <c r="B16" s="72" t="s">
        <v>28</v>
      </c>
      <c r="C16" s="14"/>
      <c r="D16" s="13">
        <v>1287635.1599999999</v>
      </c>
      <c r="E16" s="14">
        <v>0</v>
      </c>
      <c r="F16" s="14"/>
      <c r="G16" s="13">
        <v>1376213.32</v>
      </c>
      <c r="H16" s="14">
        <v>0</v>
      </c>
      <c r="I16" s="14"/>
      <c r="J16" s="20" t="s">
        <v>5</v>
      </c>
    </row>
    <row r="17" spans="1:15" s="17" customFormat="1" ht="15.75" customHeight="1" x14ac:dyDescent="0.35">
      <c r="A17" s="70" t="s">
        <v>29</v>
      </c>
      <c r="B17" s="72" t="s">
        <v>30</v>
      </c>
      <c r="C17" s="14"/>
      <c r="D17" s="13">
        <v>3800</v>
      </c>
      <c r="E17" s="14">
        <v>0</v>
      </c>
      <c r="F17" s="14"/>
      <c r="G17" s="13">
        <v>12000</v>
      </c>
      <c r="H17" s="14">
        <v>0</v>
      </c>
      <c r="I17" s="14"/>
      <c r="J17" s="19" t="s">
        <v>6</v>
      </c>
    </row>
    <row r="18" spans="1:15" s="17" customFormat="1" ht="12.75" x14ac:dyDescent="0.35">
      <c r="A18" s="70" t="s">
        <v>31</v>
      </c>
      <c r="B18" s="72" t="s">
        <v>32</v>
      </c>
      <c r="C18" s="14"/>
      <c r="D18" s="13">
        <v>4000</v>
      </c>
      <c r="E18" s="14">
        <v>0</v>
      </c>
      <c r="F18" s="14"/>
      <c r="G18" s="13">
        <v>1000</v>
      </c>
      <c r="H18" s="14">
        <v>0</v>
      </c>
      <c r="I18" s="14"/>
      <c r="J18" s="19" t="s">
        <v>7</v>
      </c>
    </row>
    <row r="19" spans="1:15" s="17" customFormat="1" ht="27" customHeight="1" x14ac:dyDescent="0.45">
      <c r="A19" s="70" t="s">
        <v>33</v>
      </c>
      <c r="B19" s="72" t="s">
        <v>34</v>
      </c>
      <c r="C19" s="14"/>
      <c r="D19" s="13">
        <v>200346.66</v>
      </c>
      <c r="E19" s="14">
        <v>0</v>
      </c>
      <c r="F19" s="14"/>
      <c r="G19" s="13">
        <v>154749.12</v>
      </c>
      <c r="H19" s="14">
        <v>0</v>
      </c>
      <c r="I19" s="14"/>
      <c r="J19" s="20" t="s">
        <v>207</v>
      </c>
      <c r="K19" s="133"/>
      <c r="L19" s="134"/>
      <c r="M19" s="134"/>
      <c r="N19" s="134"/>
      <c r="O19" s="134"/>
    </row>
    <row r="20" spans="1:15" s="17" customFormat="1" ht="12.75" x14ac:dyDescent="0.35">
      <c r="A20" s="71">
        <v>434000</v>
      </c>
      <c r="B20" s="72" t="s">
        <v>35</v>
      </c>
      <c r="C20" s="14"/>
      <c r="D20" s="13">
        <v>85670</v>
      </c>
      <c r="E20" s="14">
        <v>0</v>
      </c>
      <c r="F20" s="14"/>
      <c r="G20" s="13">
        <v>78750</v>
      </c>
      <c r="H20" s="14">
        <v>0</v>
      </c>
      <c r="I20" s="14"/>
      <c r="J20" s="19" t="s">
        <v>8</v>
      </c>
    </row>
    <row r="21" spans="1:15" s="17" customFormat="1" ht="25.5" x14ac:dyDescent="0.35">
      <c r="A21" s="70" t="s">
        <v>36</v>
      </c>
      <c r="B21" s="72" t="s">
        <v>37</v>
      </c>
      <c r="C21" s="14"/>
      <c r="D21" s="13">
        <v>8336.1200000000008</v>
      </c>
      <c r="E21" s="14">
        <v>0</v>
      </c>
      <c r="F21" s="14"/>
      <c r="G21" s="13">
        <v>0</v>
      </c>
      <c r="H21" s="14">
        <v>0</v>
      </c>
      <c r="I21" s="14"/>
      <c r="J21" s="20" t="s">
        <v>9</v>
      </c>
    </row>
    <row r="22" spans="1:15" s="17" customFormat="1" ht="12.75" x14ac:dyDescent="0.35">
      <c r="A22" s="70" t="s">
        <v>38</v>
      </c>
      <c r="B22" s="72" t="s">
        <v>39</v>
      </c>
      <c r="C22" s="14"/>
      <c r="D22" s="13">
        <f>8289.69*740.88</f>
        <v>6141665.5272000004</v>
      </c>
      <c r="E22" s="14">
        <v>0</v>
      </c>
      <c r="F22" s="14"/>
      <c r="G22" s="13">
        <v>5713807.7199999997</v>
      </c>
      <c r="H22" s="14">
        <v>0</v>
      </c>
      <c r="I22" s="14"/>
      <c r="J22" s="20" t="s">
        <v>206</v>
      </c>
    </row>
    <row r="23" spans="1:15" s="17" customFormat="1" ht="12.75" x14ac:dyDescent="0.35">
      <c r="A23" s="70" t="s">
        <v>40</v>
      </c>
      <c r="B23" s="72" t="s">
        <v>41</v>
      </c>
      <c r="C23" s="14"/>
      <c r="D23" s="13">
        <v>60000</v>
      </c>
      <c r="E23" s="14">
        <v>0</v>
      </c>
      <c r="F23" s="14"/>
      <c r="G23" s="13">
        <v>60000</v>
      </c>
      <c r="H23" s="14">
        <v>0</v>
      </c>
      <c r="I23" s="14"/>
      <c r="J23" s="19"/>
    </row>
    <row r="24" spans="1:15" s="17" customFormat="1" ht="25.5" x14ac:dyDescent="0.35">
      <c r="A24" s="70" t="s">
        <v>42</v>
      </c>
      <c r="B24" s="72" t="s">
        <v>43</v>
      </c>
      <c r="C24" s="14"/>
      <c r="D24" s="13">
        <v>138700</v>
      </c>
      <c r="E24" s="14">
        <v>0</v>
      </c>
      <c r="F24" s="14"/>
      <c r="G24" s="13">
        <f>145000+120000</f>
        <v>265000</v>
      </c>
      <c r="H24" s="14">
        <v>0</v>
      </c>
      <c r="I24" s="14"/>
      <c r="J24" s="20" t="s">
        <v>208</v>
      </c>
    </row>
    <row r="25" spans="1:15" s="17" customFormat="1" ht="12.75" x14ac:dyDescent="0.35">
      <c r="A25" s="70" t="s">
        <v>44</v>
      </c>
      <c r="B25" s="72" t="s">
        <v>45</v>
      </c>
      <c r="C25" s="14"/>
      <c r="D25" s="13">
        <v>0</v>
      </c>
      <c r="E25" s="14">
        <v>0</v>
      </c>
      <c r="F25" s="14"/>
      <c r="G25" s="13">
        <v>0</v>
      </c>
      <c r="H25" s="14">
        <v>0</v>
      </c>
      <c r="I25" s="14"/>
      <c r="J25" s="19"/>
    </row>
    <row r="26" spans="1:15" s="17" customFormat="1" ht="12.75" x14ac:dyDescent="0.35">
      <c r="A26" s="70" t="s">
        <v>46</v>
      </c>
      <c r="B26" s="72" t="s">
        <v>47</v>
      </c>
      <c r="C26" s="14"/>
      <c r="D26" s="13">
        <v>18000</v>
      </c>
      <c r="E26" s="14">
        <v>0</v>
      </c>
      <c r="F26" s="14"/>
      <c r="G26" s="13">
        <v>15000</v>
      </c>
      <c r="H26" s="14">
        <v>0</v>
      </c>
      <c r="I26" s="14"/>
      <c r="J26" s="19" t="s">
        <v>7</v>
      </c>
    </row>
    <row r="27" spans="1:15" s="17" customFormat="1" ht="12.75" x14ac:dyDescent="0.35">
      <c r="A27" s="70" t="s">
        <v>48</v>
      </c>
      <c r="B27" s="72" t="s">
        <v>49</v>
      </c>
      <c r="C27" s="14"/>
      <c r="D27" s="13">
        <v>48810</v>
      </c>
      <c r="E27" s="14">
        <v>0</v>
      </c>
      <c r="F27" s="14"/>
      <c r="G27" s="13">
        <v>48810</v>
      </c>
      <c r="H27" s="14">
        <v>0</v>
      </c>
      <c r="I27" s="14"/>
      <c r="J27" s="19"/>
    </row>
    <row r="28" spans="1:15" s="17" customFormat="1" ht="12.75" x14ac:dyDescent="0.35">
      <c r="A28" s="70" t="s">
        <v>50</v>
      </c>
      <c r="B28" s="72" t="s">
        <v>51</v>
      </c>
      <c r="C28" s="14"/>
      <c r="D28" s="13">
        <v>20000</v>
      </c>
      <c r="E28" s="14">
        <v>0</v>
      </c>
      <c r="F28" s="14"/>
      <c r="G28" s="13">
        <v>20000</v>
      </c>
      <c r="H28" s="14">
        <v>0</v>
      </c>
      <c r="I28" s="14"/>
      <c r="J28" s="19"/>
    </row>
    <row r="29" spans="1:15" s="17" customFormat="1" ht="12.75" x14ac:dyDescent="0.35">
      <c r="A29" s="70" t="s">
        <v>52</v>
      </c>
      <c r="B29" s="72" t="s">
        <v>53</v>
      </c>
      <c r="C29" s="14"/>
      <c r="D29" s="13">
        <v>6500</v>
      </c>
      <c r="E29" s="14">
        <v>0</v>
      </c>
      <c r="F29" s="14"/>
      <c r="G29" s="13">
        <v>6500</v>
      </c>
      <c r="H29" s="14">
        <v>0</v>
      </c>
      <c r="I29" s="14"/>
      <c r="J29" s="19"/>
    </row>
    <row r="30" spans="1:15" s="17" customFormat="1" ht="12.75" x14ac:dyDescent="0.35">
      <c r="A30" s="70" t="s">
        <v>54</v>
      </c>
      <c r="B30" s="72" t="s">
        <v>55</v>
      </c>
      <c r="C30" s="14"/>
      <c r="D30" s="13">
        <v>600</v>
      </c>
      <c r="E30" s="14">
        <v>0</v>
      </c>
      <c r="F30" s="21"/>
      <c r="G30" s="13">
        <v>600</v>
      </c>
      <c r="H30" s="14">
        <v>0</v>
      </c>
      <c r="I30" s="21"/>
      <c r="J30" s="14"/>
    </row>
    <row r="31" spans="1:15" s="17" customFormat="1" ht="12.75" x14ac:dyDescent="0.35">
      <c r="A31" s="71">
        <v>950500</v>
      </c>
      <c r="B31" s="72" t="s">
        <v>56</v>
      </c>
      <c r="C31" s="14"/>
      <c r="D31" s="13">
        <v>-464799.16</v>
      </c>
      <c r="E31" s="14">
        <v>0</v>
      </c>
      <c r="F31" s="21">
        <v>464799.16</v>
      </c>
      <c r="G31" s="13">
        <v>-463882.5</v>
      </c>
      <c r="H31" s="14">
        <v>0</v>
      </c>
      <c r="I31" s="21">
        <v>463882.5</v>
      </c>
      <c r="J31" s="14"/>
    </row>
    <row r="32" spans="1:15" s="17" customFormat="1" ht="12.75" x14ac:dyDescent="0.35">
      <c r="A32" s="71">
        <v>950500</v>
      </c>
      <c r="B32" s="73" t="s">
        <v>57</v>
      </c>
      <c r="C32" s="14"/>
      <c r="D32" s="22">
        <v>0</v>
      </c>
      <c r="E32" s="23">
        <v>0</v>
      </c>
      <c r="F32" s="24">
        <v>0</v>
      </c>
      <c r="G32" s="22">
        <v>0</v>
      </c>
      <c r="H32" s="23">
        <v>0</v>
      </c>
      <c r="I32" s="24">
        <v>0</v>
      </c>
      <c r="J32" s="14"/>
    </row>
    <row r="33" spans="1:12" s="26" customFormat="1" x14ac:dyDescent="0.45">
      <c r="A33" s="70"/>
      <c r="B33" s="74" t="s">
        <v>58</v>
      </c>
      <c r="C33" s="15"/>
      <c r="D33" s="13">
        <f>SUM(D12:D32)</f>
        <v>7599991.3071999997</v>
      </c>
      <c r="E33" s="14">
        <v>0</v>
      </c>
      <c r="F33" s="25">
        <f>SUM(F11:F32)</f>
        <v>464799.16</v>
      </c>
      <c r="G33" s="13">
        <f>SUM(G12:G32)</f>
        <v>7323374.6600000001</v>
      </c>
      <c r="H33" s="14">
        <v>0</v>
      </c>
      <c r="I33" s="25">
        <f>SUM(I11:I32)</f>
        <v>463882.5</v>
      </c>
      <c r="J33" s="15"/>
    </row>
    <row r="34" spans="1:12" s="17" customFormat="1" ht="12.75" x14ac:dyDescent="0.35">
      <c r="A34" s="70"/>
      <c r="B34" s="75"/>
      <c r="C34" s="15"/>
      <c r="D34" s="13"/>
      <c r="E34" s="14"/>
      <c r="F34" s="25"/>
      <c r="G34" s="13"/>
      <c r="H34" s="14"/>
      <c r="I34" s="25"/>
      <c r="J34" s="15"/>
    </row>
    <row r="35" spans="1:12" s="17" customFormat="1" ht="12.75" x14ac:dyDescent="0.35">
      <c r="A35" s="70"/>
      <c r="B35" s="75"/>
      <c r="C35" s="15"/>
      <c r="D35" s="13"/>
      <c r="E35" s="14"/>
      <c r="F35" s="25"/>
      <c r="G35" s="13"/>
      <c r="H35" s="14"/>
      <c r="I35" s="25"/>
      <c r="J35" s="15"/>
    </row>
    <row r="36" spans="1:12" s="17" customFormat="1" ht="12.75" x14ac:dyDescent="0.35">
      <c r="A36" s="76" t="s">
        <v>59</v>
      </c>
      <c r="B36" s="75" t="s">
        <v>60</v>
      </c>
      <c r="C36" s="15"/>
      <c r="D36" s="13"/>
      <c r="E36" s="14">
        <v>277231.88</v>
      </c>
      <c r="F36" s="25"/>
      <c r="G36" s="13"/>
      <c r="H36" s="14">
        <f>'[1]20-21 SALARY budget'!L7+'[1]20-21 SALARY budget'!L10</f>
        <v>276870</v>
      </c>
      <c r="I36" s="25"/>
      <c r="J36" s="15"/>
    </row>
    <row r="37" spans="1:12" s="17" customFormat="1" ht="12.75" x14ac:dyDescent="0.35">
      <c r="A37" s="70" t="s">
        <v>61</v>
      </c>
      <c r="B37" s="72" t="s">
        <v>62</v>
      </c>
      <c r="C37" s="15"/>
      <c r="D37" s="13"/>
      <c r="E37" s="14">
        <v>2562367.92</v>
      </c>
      <c r="F37" s="25"/>
      <c r="G37" s="13"/>
      <c r="H37" s="14">
        <v>2561115.96</v>
      </c>
      <c r="I37" s="25"/>
      <c r="J37" s="15"/>
    </row>
    <row r="38" spans="1:12" s="17" customFormat="1" ht="12.75" x14ac:dyDescent="0.35">
      <c r="A38" s="70" t="s">
        <v>63</v>
      </c>
      <c r="B38" s="72" t="s">
        <v>64</v>
      </c>
      <c r="C38" s="15"/>
      <c r="D38" s="13"/>
      <c r="E38" s="14">
        <v>40000</v>
      </c>
      <c r="F38" s="25"/>
      <c r="G38" s="13"/>
      <c r="H38" s="14">
        <v>30000</v>
      </c>
      <c r="I38" s="25"/>
      <c r="J38" s="15"/>
    </row>
    <row r="39" spans="1:12" s="17" customFormat="1" ht="12.75" x14ac:dyDescent="0.35">
      <c r="A39" s="77" t="s">
        <v>65</v>
      </c>
      <c r="B39" s="78" t="s">
        <v>66</v>
      </c>
      <c r="C39" s="15"/>
      <c r="D39" s="13"/>
      <c r="E39" s="14">
        <v>23751.13</v>
      </c>
      <c r="F39" s="25"/>
      <c r="G39" s="13"/>
      <c r="H39" s="14">
        <f>'[1]20-21 SALARY budget'!L69</f>
        <v>25037.039999999997</v>
      </c>
      <c r="I39" s="25"/>
      <c r="J39" s="15"/>
    </row>
    <row r="40" spans="1:12" s="17" customFormat="1" ht="12.75" x14ac:dyDescent="0.35">
      <c r="A40" s="70" t="s">
        <v>67</v>
      </c>
      <c r="B40" s="72" t="s">
        <v>68</v>
      </c>
      <c r="C40" s="15"/>
      <c r="D40" s="13"/>
      <c r="E40" s="14">
        <v>55668.480000000003</v>
      </c>
      <c r="F40" s="25"/>
      <c r="G40" s="13"/>
      <c r="H40" s="14">
        <f>'[1]20-21 SALARY budget'!L72</f>
        <v>61380</v>
      </c>
      <c r="I40" s="25"/>
      <c r="J40" s="15"/>
    </row>
    <row r="41" spans="1:12" s="17" customFormat="1" ht="12.75" x14ac:dyDescent="0.35">
      <c r="A41" s="70" t="s">
        <v>69</v>
      </c>
      <c r="B41" s="72" t="s">
        <v>70</v>
      </c>
      <c r="C41" s="15"/>
      <c r="D41" s="13"/>
      <c r="E41" s="14">
        <v>67097.119999999995</v>
      </c>
      <c r="F41" s="25"/>
      <c r="G41" s="13"/>
      <c r="H41" s="14">
        <f>'[1]20-21 SALARY budget'!L77</f>
        <v>89898.66</v>
      </c>
      <c r="I41" s="25"/>
      <c r="J41" s="15"/>
    </row>
    <row r="42" spans="1:12" s="17" customFormat="1" ht="12.75" x14ac:dyDescent="0.35">
      <c r="A42" s="71">
        <v>526200</v>
      </c>
      <c r="B42" s="72" t="s">
        <v>71</v>
      </c>
      <c r="C42" s="15"/>
      <c r="D42" s="13"/>
      <c r="E42" s="14">
        <v>94427.69</v>
      </c>
      <c r="F42" s="25"/>
      <c r="G42" s="13"/>
      <c r="H42" s="14">
        <v>37375</v>
      </c>
      <c r="I42" s="25"/>
      <c r="J42" s="15"/>
    </row>
    <row r="43" spans="1:12" s="18" customFormat="1" ht="12.75" x14ac:dyDescent="0.35">
      <c r="A43" s="70" t="s">
        <v>72</v>
      </c>
      <c r="B43" s="72" t="s">
        <v>73</v>
      </c>
      <c r="C43" s="15"/>
      <c r="D43" s="13"/>
      <c r="E43" s="14">
        <v>35978.01</v>
      </c>
      <c r="F43" s="25"/>
      <c r="G43" s="13"/>
      <c r="H43" s="14">
        <f>'[1]20-21 SALARY budget'!L86</f>
        <v>35979.599999999999</v>
      </c>
      <c r="I43" s="25"/>
      <c r="J43" s="15"/>
      <c r="K43" s="17"/>
      <c r="L43" s="17"/>
    </row>
    <row r="44" spans="1:12" s="18" customFormat="1" ht="12.75" x14ac:dyDescent="0.35">
      <c r="A44" s="79">
        <v>529400</v>
      </c>
      <c r="B44" s="35" t="s">
        <v>74</v>
      </c>
      <c r="C44" s="15"/>
      <c r="D44" s="13"/>
      <c r="E44" s="14">
        <v>29915.040000000001</v>
      </c>
      <c r="F44" s="25"/>
      <c r="G44" s="13"/>
      <c r="H44" s="14">
        <v>30003.200000000001</v>
      </c>
      <c r="I44" s="25"/>
      <c r="J44" s="15"/>
      <c r="K44" s="17"/>
      <c r="L44" s="17"/>
    </row>
    <row r="45" spans="1:12" s="18" customFormat="1" ht="12.75" x14ac:dyDescent="0.35">
      <c r="A45" s="68" t="s">
        <v>75</v>
      </c>
      <c r="B45" s="35" t="s">
        <v>76</v>
      </c>
      <c r="C45" s="15"/>
      <c r="D45" s="13"/>
      <c r="E45" s="14">
        <v>31602.99</v>
      </c>
      <c r="F45" s="25"/>
      <c r="G45" s="13"/>
      <c r="H45" s="14">
        <f>'[1]20-21 SALARY budget'!L93</f>
        <v>0</v>
      </c>
      <c r="I45" s="25"/>
      <c r="J45" s="15"/>
      <c r="K45" s="17"/>
      <c r="L45" s="17"/>
    </row>
    <row r="46" spans="1:12" s="18" customFormat="1" ht="12.75" x14ac:dyDescent="0.35">
      <c r="A46" s="68" t="s">
        <v>77</v>
      </c>
      <c r="B46" s="35" t="s">
        <v>78</v>
      </c>
      <c r="C46" s="15"/>
      <c r="D46" s="13"/>
      <c r="E46" s="14">
        <v>56802.720000000001</v>
      </c>
      <c r="F46" s="25"/>
      <c r="G46" s="13"/>
      <c r="H46" s="14">
        <f>'[1]20-21 SALARY budget'!L98</f>
        <v>56580</v>
      </c>
      <c r="I46" s="25"/>
      <c r="J46" s="15"/>
      <c r="K46" s="17"/>
      <c r="L46" s="17"/>
    </row>
    <row r="47" spans="1:12" s="18" customFormat="1" ht="12.75" x14ac:dyDescent="0.35">
      <c r="A47" s="68" t="s">
        <v>79</v>
      </c>
      <c r="B47" s="35" t="s">
        <v>80</v>
      </c>
      <c r="C47" s="15"/>
      <c r="D47" s="13"/>
      <c r="E47" s="14">
        <v>52154.42</v>
      </c>
      <c r="F47" s="25"/>
      <c r="G47" s="13"/>
      <c r="H47" s="14">
        <f>'[1]20-21 SALARY budget'!L102</f>
        <v>40058.400000000001</v>
      </c>
      <c r="I47" s="25"/>
      <c r="J47" s="15"/>
      <c r="K47" s="17"/>
      <c r="L47" s="17"/>
    </row>
    <row r="48" spans="1:12" s="17" customFormat="1" ht="12.75" x14ac:dyDescent="0.35">
      <c r="A48" s="68" t="s">
        <v>81</v>
      </c>
      <c r="B48" s="35" t="s">
        <v>82</v>
      </c>
      <c r="C48" s="15"/>
      <c r="D48" s="13"/>
      <c r="E48" s="14">
        <v>174383.38</v>
      </c>
      <c r="F48" s="25"/>
      <c r="G48" s="13"/>
      <c r="H48" s="14">
        <f>'[1]20-21 SALARY budget'!L109</f>
        <v>170518.08000000002</v>
      </c>
      <c r="I48" s="25"/>
      <c r="J48" s="15"/>
    </row>
    <row r="49" spans="1:12" s="18" customFormat="1" ht="12.75" x14ac:dyDescent="0.35">
      <c r="A49" s="70" t="s">
        <v>83</v>
      </c>
      <c r="B49" s="72" t="s">
        <v>84</v>
      </c>
      <c r="C49" s="15"/>
      <c r="D49" s="13"/>
      <c r="E49" s="14">
        <v>580323.36</v>
      </c>
      <c r="F49" s="25"/>
      <c r="G49" s="13"/>
      <c r="H49" s="14">
        <v>594546.93000000005</v>
      </c>
      <c r="I49" s="25"/>
      <c r="J49" s="15"/>
      <c r="K49" s="17"/>
      <c r="L49" s="17"/>
    </row>
    <row r="50" spans="1:12" s="18" customFormat="1" ht="12.75" x14ac:dyDescent="0.35">
      <c r="A50" s="80">
        <v>557600</v>
      </c>
      <c r="B50" s="35" t="s">
        <v>85</v>
      </c>
      <c r="C50" s="15"/>
      <c r="D50" s="13"/>
      <c r="E50" s="14">
        <v>23738.720000000001</v>
      </c>
      <c r="F50" s="25"/>
      <c r="G50" s="13"/>
      <c r="H50" s="14">
        <f>'[1]20-21 SALARY budget'!L164</f>
        <v>23515.999999999996</v>
      </c>
      <c r="I50" s="25"/>
      <c r="J50" s="15"/>
      <c r="K50" s="17"/>
      <c r="L50" s="17"/>
    </row>
    <row r="51" spans="1:12" s="18" customFormat="1" ht="12.75" x14ac:dyDescent="0.35">
      <c r="A51" s="68" t="s">
        <v>86</v>
      </c>
      <c r="B51" s="35" t="s">
        <v>87</v>
      </c>
      <c r="C51" s="15"/>
      <c r="D51" s="13"/>
      <c r="E51" s="14">
        <v>167717.894</v>
      </c>
      <c r="F51" s="25"/>
      <c r="G51" s="13"/>
      <c r="H51" s="14">
        <f>'[1]20-21 SALARY budget'!L170</f>
        <v>148647.20000000001</v>
      </c>
      <c r="I51" s="25"/>
      <c r="J51" s="15"/>
      <c r="K51" s="17"/>
      <c r="L51" s="17"/>
    </row>
    <row r="52" spans="1:12" s="18" customFormat="1" ht="12.75" x14ac:dyDescent="0.35">
      <c r="A52" s="79">
        <v>591400</v>
      </c>
      <c r="B52" s="81" t="s">
        <v>88</v>
      </c>
      <c r="C52" s="15"/>
      <c r="D52" s="13"/>
      <c r="E52" s="14">
        <v>22264.92</v>
      </c>
      <c r="F52" s="25"/>
      <c r="G52" s="13"/>
      <c r="H52" s="14">
        <f>'[1]20-21 SALARY budget'!L173</f>
        <v>40300</v>
      </c>
      <c r="I52" s="25"/>
      <c r="J52" s="15"/>
      <c r="K52" s="17"/>
      <c r="L52" s="17"/>
    </row>
    <row r="53" spans="1:12" s="18" customFormat="1" ht="12.75" x14ac:dyDescent="0.35">
      <c r="A53" s="68" t="s">
        <v>89</v>
      </c>
      <c r="B53" s="35" t="s">
        <v>90</v>
      </c>
      <c r="C53" s="15"/>
      <c r="D53" s="13"/>
      <c r="E53" s="14">
        <v>22000</v>
      </c>
      <c r="F53" s="25"/>
      <c r="G53" s="13"/>
      <c r="H53" s="14">
        <f>'[1]20-21 SALARY budget'!L175</f>
        <v>25000</v>
      </c>
      <c r="I53" s="25"/>
      <c r="J53" s="15"/>
      <c r="K53" s="17"/>
      <c r="L53" s="17"/>
    </row>
    <row r="54" spans="1:12" s="18" customFormat="1" ht="12.75" x14ac:dyDescent="0.35">
      <c r="A54" s="68" t="s">
        <v>91</v>
      </c>
      <c r="B54" s="35" t="s">
        <v>92</v>
      </c>
      <c r="C54" s="15"/>
      <c r="D54" s="13"/>
      <c r="E54" s="14">
        <v>15000</v>
      </c>
      <c r="F54" s="25"/>
      <c r="G54" s="13"/>
      <c r="H54" s="14">
        <f>'[1]20-21 SALARY budget'!L177</f>
        <v>15000</v>
      </c>
      <c r="I54" s="25"/>
      <c r="J54" s="15"/>
      <c r="K54" s="17"/>
      <c r="L54" s="17"/>
    </row>
    <row r="55" spans="1:12" s="18" customFormat="1" ht="12.75" x14ac:dyDescent="0.35">
      <c r="A55" s="68" t="s">
        <v>93</v>
      </c>
      <c r="B55" s="35" t="s">
        <v>94</v>
      </c>
      <c r="C55" s="15"/>
      <c r="D55" s="13"/>
      <c r="E55" s="14">
        <v>1750</v>
      </c>
      <c r="F55" s="25"/>
      <c r="G55" s="13"/>
      <c r="H55" s="14">
        <f>'[1]20-21 SALARY budget'!L179</f>
        <v>1750</v>
      </c>
      <c r="I55" s="25"/>
      <c r="J55" s="15"/>
      <c r="K55" s="17"/>
      <c r="L55" s="17"/>
    </row>
    <row r="56" spans="1:12" x14ac:dyDescent="0.45">
      <c r="A56" s="68" t="s">
        <v>95</v>
      </c>
      <c r="B56" s="35" t="s">
        <v>96</v>
      </c>
      <c r="C56" s="15"/>
      <c r="D56" s="13"/>
      <c r="E56" s="23">
        <v>1750</v>
      </c>
      <c r="F56" s="27"/>
      <c r="G56" s="13"/>
      <c r="H56" s="23">
        <f>'[1]20-21 SALARY budget'!L179</f>
        <v>1750</v>
      </c>
      <c r="I56" s="27"/>
      <c r="J56" s="15"/>
      <c r="K56" s="26"/>
      <c r="L56" s="26"/>
    </row>
    <row r="57" spans="1:12" ht="51.75" x14ac:dyDescent="0.45">
      <c r="A57" s="70"/>
      <c r="B57" s="74" t="s">
        <v>97</v>
      </c>
      <c r="C57" s="15"/>
      <c r="D57" s="13"/>
      <c r="E57" s="14">
        <f>SUM(E36:E56)</f>
        <v>4335925.6739999996</v>
      </c>
      <c r="F57" s="25">
        <f>SUM(F36:F56)</f>
        <v>0</v>
      </c>
      <c r="G57" s="13"/>
      <c r="H57" s="14">
        <f>SUM(H36:H56)</f>
        <v>4265326.07</v>
      </c>
      <c r="I57" s="25">
        <f>SUM(I36:I56)</f>
        <v>0</v>
      </c>
      <c r="J57" s="129" t="s">
        <v>203</v>
      </c>
      <c r="K57" s="26"/>
      <c r="L57" s="26"/>
    </row>
    <row r="58" spans="1:12" x14ac:dyDescent="0.45">
      <c r="A58" s="70"/>
      <c r="B58" s="72"/>
      <c r="C58" s="15"/>
      <c r="D58" s="13"/>
      <c r="E58" s="14"/>
      <c r="F58" s="25"/>
      <c r="G58" s="13"/>
      <c r="H58" s="14"/>
      <c r="I58" s="25"/>
      <c r="J58" s="15"/>
      <c r="K58" s="26"/>
      <c r="L58" s="26"/>
    </row>
    <row r="59" spans="1:12" x14ac:dyDescent="0.45">
      <c r="A59" s="68" t="s">
        <v>98</v>
      </c>
      <c r="B59" s="35" t="s">
        <v>99</v>
      </c>
      <c r="C59" s="15"/>
      <c r="D59" s="28"/>
      <c r="E59" s="23">
        <v>1259501.8500000001</v>
      </c>
      <c r="F59" s="27">
        <v>0</v>
      </c>
      <c r="G59" s="28"/>
      <c r="H59" s="23">
        <v>1275888.8799999999</v>
      </c>
      <c r="I59" s="27">
        <v>0</v>
      </c>
      <c r="J59" s="15" t="s">
        <v>209</v>
      </c>
      <c r="K59" s="26"/>
      <c r="L59" s="26"/>
    </row>
    <row r="60" spans="1:12" x14ac:dyDescent="0.45">
      <c r="A60" s="70"/>
      <c r="B60" s="74" t="s">
        <v>100</v>
      </c>
      <c r="C60" s="15"/>
      <c r="D60" s="13"/>
      <c r="E60" s="14">
        <f>SUM(E59:E59)</f>
        <v>1259501.8500000001</v>
      </c>
      <c r="F60" s="25">
        <f>F59</f>
        <v>0</v>
      </c>
      <c r="G60" s="13"/>
      <c r="H60" s="14">
        <f>SUM(H59:H59)</f>
        <v>1275888.8799999999</v>
      </c>
      <c r="I60" s="25">
        <f>I59</f>
        <v>0</v>
      </c>
      <c r="J60" s="15"/>
      <c r="K60" s="26"/>
      <c r="L60" s="26"/>
    </row>
    <row r="61" spans="1:12" x14ac:dyDescent="0.45">
      <c r="A61" s="70"/>
      <c r="B61" s="72"/>
      <c r="C61" s="15"/>
      <c r="D61" s="13"/>
      <c r="E61" s="14"/>
      <c r="F61" s="25"/>
      <c r="G61" s="13"/>
      <c r="H61" s="14"/>
      <c r="I61" s="25"/>
      <c r="J61" s="15"/>
      <c r="K61" s="26"/>
      <c r="L61" s="26"/>
    </row>
    <row r="62" spans="1:12" x14ac:dyDescent="0.45">
      <c r="A62" s="70"/>
      <c r="B62" s="74" t="s">
        <v>101</v>
      </c>
      <c r="C62" s="11"/>
      <c r="D62" s="13"/>
      <c r="E62" s="14">
        <f>E60+E57+E61</f>
        <v>5595427.5240000002</v>
      </c>
      <c r="F62" s="25"/>
      <c r="G62" s="13"/>
      <c r="H62" s="14">
        <f>H60+H57</f>
        <v>5541214.9500000002</v>
      </c>
      <c r="I62" s="25"/>
      <c r="J62" s="15"/>
      <c r="K62" s="26"/>
      <c r="L62" s="26"/>
    </row>
    <row r="63" spans="1:12" s="26" customFormat="1" x14ac:dyDescent="0.45">
      <c r="A63" s="70"/>
      <c r="B63" s="72"/>
      <c r="C63" s="15"/>
      <c r="D63" s="13"/>
      <c r="E63" s="14"/>
      <c r="F63" s="25"/>
      <c r="G63" s="13"/>
      <c r="H63" s="14"/>
      <c r="I63" s="25"/>
      <c r="J63" s="15"/>
    </row>
    <row r="64" spans="1:12" s="26" customFormat="1" x14ac:dyDescent="0.45">
      <c r="A64" s="70" t="s">
        <v>102</v>
      </c>
      <c r="B64" s="72" t="s">
        <v>103</v>
      </c>
      <c r="C64" s="14"/>
      <c r="D64" s="13"/>
      <c r="E64" s="14">
        <v>1100</v>
      </c>
      <c r="F64" s="21"/>
      <c r="G64" s="13"/>
      <c r="H64" s="14">
        <v>1100</v>
      </c>
      <c r="I64" s="21"/>
      <c r="J64" s="14"/>
    </row>
    <row r="65" spans="1:10" s="26" customFormat="1" x14ac:dyDescent="0.45">
      <c r="A65" s="70" t="s">
        <v>104</v>
      </c>
      <c r="B65" s="72" t="s">
        <v>105</v>
      </c>
      <c r="C65" s="14"/>
      <c r="D65" s="13"/>
      <c r="E65" s="14">
        <v>18000</v>
      </c>
      <c r="F65" s="21"/>
      <c r="G65" s="13"/>
      <c r="H65" s="14">
        <f>18000-1680</f>
        <v>16320</v>
      </c>
      <c r="I65" s="21"/>
      <c r="J65" s="14" t="s">
        <v>210</v>
      </c>
    </row>
    <row r="66" spans="1:10" s="26" customFormat="1" x14ac:dyDescent="0.45">
      <c r="A66" s="70" t="s">
        <v>106</v>
      </c>
      <c r="B66" s="72" t="s">
        <v>107</v>
      </c>
      <c r="C66" s="14"/>
      <c r="D66" s="13"/>
      <c r="E66" s="14">
        <v>1500</v>
      </c>
      <c r="F66" s="21"/>
      <c r="H66" s="14">
        <v>2000</v>
      </c>
      <c r="I66" s="21"/>
      <c r="J66" s="13" t="s">
        <v>211</v>
      </c>
    </row>
    <row r="67" spans="1:10" s="26" customFormat="1" x14ac:dyDescent="0.45">
      <c r="A67" s="70" t="s">
        <v>108</v>
      </c>
      <c r="B67" s="72" t="s">
        <v>109</v>
      </c>
      <c r="C67" s="14"/>
      <c r="D67" s="13"/>
      <c r="E67" s="14">
        <v>7805</v>
      </c>
      <c r="F67" s="21"/>
      <c r="G67" s="13"/>
      <c r="H67" s="14">
        <v>7805</v>
      </c>
      <c r="I67" s="21"/>
      <c r="J67" s="14"/>
    </row>
    <row r="68" spans="1:10" s="26" customFormat="1" x14ac:dyDescent="0.45">
      <c r="A68" s="70" t="s">
        <v>110</v>
      </c>
      <c r="B68" s="72" t="s">
        <v>111</v>
      </c>
      <c r="C68" s="14"/>
      <c r="D68" s="13"/>
      <c r="E68" s="14">
        <v>10500</v>
      </c>
      <c r="F68" s="21"/>
      <c r="G68" s="13"/>
      <c r="H68" s="14">
        <v>10500</v>
      </c>
      <c r="I68" s="21"/>
      <c r="J68" s="14"/>
    </row>
    <row r="69" spans="1:10" s="26" customFormat="1" x14ac:dyDescent="0.45">
      <c r="A69" s="70" t="s">
        <v>112</v>
      </c>
      <c r="B69" s="72" t="s">
        <v>113</v>
      </c>
      <c r="C69" s="14"/>
      <c r="D69" s="13"/>
      <c r="E69" s="14">
        <v>49000</v>
      </c>
      <c r="F69" s="21"/>
      <c r="G69" s="13"/>
      <c r="H69" s="14">
        <f>49000-6000</f>
        <v>43000</v>
      </c>
      <c r="I69" s="21"/>
      <c r="J69" s="14" t="s">
        <v>212</v>
      </c>
    </row>
    <row r="70" spans="1:10" s="26" customFormat="1" x14ac:dyDescent="0.45">
      <c r="A70" s="70" t="s">
        <v>114</v>
      </c>
      <c r="B70" s="72" t="s">
        <v>115</v>
      </c>
      <c r="C70" s="14"/>
      <c r="D70" s="13"/>
      <c r="E70" s="14">
        <v>5000</v>
      </c>
      <c r="F70" s="21"/>
      <c r="G70" s="13"/>
      <c r="H70" s="14">
        <v>5000</v>
      </c>
      <c r="I70" s="21"/>
      <c r="J70" s="14"/>
    </row>
    <row r="71" spans="1:10" s="26" customFormat="1" x14ac:dyDescent="0.45">
      <c r="A71" s="70" t="s">
        <v>116</v>
      </c>
      <c r="B71" s="72" t="s">
        <v>117</v>
      </c>
      <c r="C71" s="14"/>
      <c r="D71" s="13"/>
      <c r="E71" s="14">
        <v>1100</v>
      </c>
      <c r="F71" s="21"/>
      <c r="G71" s="13"/>
      <c r="H71" s="14">
        <v>1100</v>
      </c>
      <c r="I71" s="21"/>
      <c r="J71" s="14"/>
    </row>
    <row r="72" spans="1:10" s="26" customFormat="1" ht="26.25" x14ac:dyDescent="0.45">
      <c r="A72" s="70" t="s">
        <v>118</v>
      </c>
      <c r="B72" s="72" t="s">
        <v>119</v>
      </c>
      <c r="C72" s="14"/>
      <c r="D72" s="13"/>
      <c r="E72" s="14">
        <v>140000</v>
      </c>
      <c r="F72" s="21"/>
      <c r="G72" s="123"/>
      <c r="H72" s="14">
        <f>140000-5000-5000-5000</f>
        <v>125000</v>
      </c>
      <c r="I72" s="21"/>
      <c r="J72" s="29" t="s">
        <v>213</v>
      </c>
    </row>
    <row r="73" spans="1:10" s="26" customFormat="1" x14ac:dyDescent="0.45">
      <c r="A73" s="70" t="s">
        <v>120</v>
      </c>
      <c r="B73" s="72" t="s">
        <v>121</v>
      </c>
      <c r="C73" s="14"/>
      <c r="D73" s="13"/>
      <c r="E73" s="14">
        <v>1500</v>
      </c>
      <c r="F73" s="21"/>
      <c r="G73" s="13"/>
      <c r="H73" s="14">
        <v>1500</v>
      </c>
      <c r="I73" s="21"/>
      <c r="J73" s="14"/>
    </row>
    <row r="74" spans="1:10" s="26" customFormat="1" x14ac:dyDescent="0.45">
      <c r="A74" s="70" t="s">
        <v>122</v>
      </c>
      <c r="B74" s="72" t="s">
        <v>123</v>
      </c>
      <c r="C74" s="14"/>
      <c r="D74" s="13"/>
      <c r="E74" s="14">
        <v>11600</v>
      </c>
      <c r="F74" s="21"/>
      <c r="G74" s="13"/>
      <c r="H74" s="14">
        <v>11600</v>
      </c>
      <c r="I74" s="21"/>
      <c r="J74" s="14"/>
    </row>
    <row r="75" spans="1:10" s="26" customFormat="1" x14ac:dyDescent="0.45">
      <c r="A75" s="70" t="s">
        <v>124</v>
      </c>
      <c r="B75" s="72" t="s">
        <v>125</v>
      </c>
      <c r="C75" s="14"/>
      <c r="D75" s="13"/>
      <c r="E75" s="14">
        <f>37500+7800</f>
        <v>45300</v>
      </c>
      <c r="F75" s="21"/>
      <c r="G75" s="13"/>
      <c r="H75" s="14">
        <f>37500+7800+5000</f>
        <v>50300</v>
      </c>
      <c r="I75" s="21"/>
      <c r="J75" s="14" t="s">
        <v>204</v>
      </c>
    </row>
    <row r="76" spans="1:10" s="26" customFormat="1" x14ac:dyDescent="0.45">
      <c r="A76" s="70" t="s">
        <v>126</v>
      </c>
      <c r="B76" s="72" t="s">
        <v>127</v>
      </c>
      <c r="C76" s="14"/>
      <c r="D76" s="13"/>
      <c r="E76" s="14">
        <v>80000</v>
      </c>
      <c r="F76" s="21"/>
      <c r="G76" s="13"/>
      <c r="H76" s="14">
        <f>80000-15000</f>
        <v>65000</v>
      </c>
      <c r="I76" s="21"/>
      <c r="J76" s="29" t="s">
        <v>201</v>
      </c>
    </row>
    <row r="77" spans="1:10" s="26" customFormat="1" x14ac:dyDescent="0.45">
      <c r="A77" s="70" t="s">
        <v>128</v>
      </c>
      <c r="B77" s="72" t="s">
        <v>129</v>
      </c>
      <c r="C77" s="14"/>
      <c r="D77" s="13"/>
      <c r="E77" s="14">
        <v>500</v>
      </c>
      <c r="F77" s="21"/>
      <c r="G77" s="13"/>
      <c r="H77" s="14">
        <v>500</v>
      </c>
      <c r="I77" s="21"/>
      <c r="J77" s="14"/>
    </row>
    <row r="78" spans="1:10" s="26" customFormat="1" x14ac:dyDescent="0.45">
      <c r="A78" s="70" t="s">
        <v>130</v>
      </c>
      <c r="B78" s="72" t="s">
        <v>131</v>
      </c>
      <c r="C78" s="14"/>
      <c r="D78" s="13"/>
      <c r="E78" s="14">
        <v>18000</v>
      </c>
      <c r="F78" s="21"/>
      <c r="G78" s="13"/>
      <c r="H78" s="14">
        <v>18000</v>
      </c>
      <c r="I78" s="21"/>
      <c r="J78" s="14"/>
    </row>
    <row r="79" spans="1:10" s="26" customFormat="1" x14ac:dyDescent="0.45">
      <c r="A79" s="70" t="s">
        <v>132</v>
      </c>
      <c r="B79" s="72" t="s">
        <v>133</v>
      </c>
      <c r="C79" s="14"/>
      <c r="D79" s="13"/>
      <c r="E79" s="14">
        <v>53500</v>
      </c>
      <c r="F79" s="21"/>
      <c r="G79" s="13"/>
      <c r="H79" s="14">
        <v>53500</v>
      </c>
      <c r="I79" s="21"/>
      <c r="J79" s="14"/>
    </row>
    <row r="80" spans="1:10" s="26" customFormat="1" x14ac:dyDescent="0.45">
      <c r="A80" s="70" t="s">
        <v>134</v>
      </c>
      <c r="B80" s="72" t="s">
        <v>135</v>
      </c>
      <c r="C80" s="14"/>
      <c r="D80" s="13"/>
      <c r="E80" s="14">
        <v>13770</v>
      </c>
      <c r="F80" s="21"/>
      <c r="G80" s="13"/>
      <c r="H80" s="14">
        <v>13770</v>
      </c>
      <c r="I80" s="21"/>
      <c r="J80" s="14"/>
    </row>
    <row r="81" spans="1:12" s="26" customFormat="1" x14ac:dyDescent="0.45">
      <c r="A81" s="70" t="s">
        <v>136</v>
      </c>
      <c r="B81" s="72" t="s">
        <v>137</v>
      </c>
      <c r="C81" s="14"/>
      <c r="D81" s="13"/>
      <c r="E81" s="14">
        <v>17775</v>
      </c>
      <c r="F81" s="21"/>
      <c r="G81" s="13"/>
      <c r="H81" s="14">
        <v>17775</v>
      </c>
      <c r="I81" s="21"/>
      <c r="J81" s="14"/>
    </row>
    <row r="82" spans="1:12" s="26" customFormat="1" x14ac:dyDescent="0.45">
      <c r="A82" s="70" t="s">
        <v>138</v>
      </c>
      <c r="B82" s="72" t="s">
        <v>139</v>
      </c>
      <c r="C82" s="14"/>
      <c r="D82" s="13"/>
      <c r="E82" s="14">
        <v>600</v>
      </c>
      <c r="F82" s="21"/>
      <c r="G82" s="13"/>
      <c r="H82" s="14">
        <v>600</v>
      </c>
      <c r="I82" s="21"/>
      <c r="J82" s="14"/>
    </row>
    <row r="83" spans="1:12" s="26" customFormat="1" x14ac:dyDescent="0.45">
      <c r="A83" s="70" t="s">
        <v>140</v>
      </c>
      <c r="B83" s="72" t="s">
        <v>141</v>
      </c>
      <c r="C83" s="14"/>
      <c r="D83" s="13"/>
      <c r="E83" s="14">
        <v>16650</v>
      </c>
      <c r="F83" s="21"/>
      <c r="H83" s="14">
        <f>16650+400+200-6000</f>
        <v>11250</v>
      </c>
      <c r="I83" s="21"/>
      <c r="J83" s="13" t="s">
        <v>214</v>
      </c>
    </row>
    <row r="84" spans="1:12" s="26" customFormat="1" x14ac:dyDescent="0.45">
      <c r="A84" s="70" t="s">
        <v>142</v>
      </c>
      <c r="B84" s="72" t="s">
        <v>143</v>
      </c>
      <c r="C84" s="14"/>
      <c r="D84" s="13"/>
      <c r="E84" s="14">
        <v>80500</v>
      </c>
      <c r="F84" s="21"/>
      <c r="H84" s="14">
        <f>80500+1000</f>
        <v>81500</v>
      </c>
      <c r="I84" s="21"/>
      <c r="J84" s="13" t="s">
        <v>215</v>
      </c>
    </row>
    <row r="85" spans="1:12" s="26" customFormat="1" x14ac:dyDescent="0.45">
      <c r="A85" s="70" t="s">
        <v>144</v>
      </c>
      <c r="B85" s="72" t="s">
        <v>145</v>
      </c>
      <c r="C85" s="14"/>
      <c r="D85" s="13"/>
      <c r="E85" s="14">
        <f>E57*0.003</f>
        <v>13007.777021999998</v>
      </c>
      <c r="F85" s="21"/>
      <c r="G85" s="13"/>
      <c r="H85" s="14">
        <f>H57*0.003</f>
        <v>12795.978210000001</v>
      </c>
      <c r="I85" s="21"/>
      <c r="J85" s="124" t="s">
        <v>10</v>
      </c>
    </row>
    <row r="86" spans="1:12" s="26" customFormat="1" x14ac:dyDescent="0.45">
      <c r="A86" s="70" t="s">
        <v>146</v>
      </c>
      <c r="B86" s="72" t="s">
        <v>147</v>
      </c>
      <c r="C86" s="30"/>
      <c r="D86" s="13"/>
      <c r="E86" s="30">
        <v>0</v>
      </c>
      <c r="F86" s="31">
        <v>165000</v>
      </c>
      <c r="G86" s="13"/>
      <c r="H86" s="30">
        <v>0</v>
      </c>
      <c r="I86" s="31">
        <v>170000</v>
      </c>
      <c r="J86" s="30"/>
    </row>
    <row r="87" spans="1:12" s="26" customFormat="1" x14ac:dyDescent="0.45">
      <c r="A87" s="70" t="s">
        <v>146</v>
      </c>
      <c r="B87" s="72" t="s">
        <v>148</v>
      </c>
      <c r="C87" s="30"/>
      <c r="D87" s="13"/>
      <c r="E87" s="30">
        <v>120318.75</v>
      </c>
      <c r="F87" s="31"/>
      <c r="G87" s="13"/>
      <c r="H87" s="130">
        <v>0</v>
      </c>
      <c r="I87" s="131"/>
      <c r="J87" s="132" t="s">
        <v>205</v>
      </c>
    </row>
    <row r="88" spans="1:12" s="26" customFormat="1" x14ac:dyDescent="0.45">
      <c r="A88" s="70" t="s">
        <v>149</v>
      </c>
      <c r="B88" s="72" t="s">
        <v>150</v>
      </c>
      <c r="C88" s="30"/>
      <c r="D88" s="13"/>
      <c r="E88" s="30">
        <v>178000</v>
      </c>
      <c r="F88" s="31"/>
      <c r="G88" s="13"/>
      <c r="H88" s="30">
        <v>0</v>
      </c>
      <c r="I88" s="31"/>
      <c r="J88" s="30"/>
    </row>
    <row r="89" spans="1:12" s="26" customFormat="1" x14ac:dyDescent="0.45">
      <c r="A89" s="70" t="s">
        <v>151</v>
      </c>
      <c r="B89" s="72" t="s">
        <v>152</v>
      </c>
      <c r="C89" s="32"/>
      <c r="D89" s="13"/>
      <c r="E89" s="32">
        <v>0</v>
      </c>
      <c r="F89" s="33">
        <v>300635</v>
      </c>
      <c r="G89" s="13"/>
      <c r="H89" s="32">
        <v>0</v>
      </c>
      <c r="I89" s="33">
        <v>293127.5</v>
      </c>
      <c r="J89" s="32"/>
    </row>
    <row r="90" spans="1:12" s="26" customFormat="1" x14ac:dyDescent="0.45">
      <c r="A90" s="70" t="s">
        <v>151</v>
      </c>
      <c r="B90" s="72" t="s">
        <v>153</v>
      </c>
      <c r="C90" s="32"/>
      <c r="D90" s="13"/>
      <c r="E90" s="32">
        <v>11190.69</v>
      </c>
      <c r="F90" s="33"/>
      <c r="G90" s="13"/>
      <c r="H90" s="32">
        <v>0</v>
      </c>
      <c r="I90" s="33"/>
      <c r="J90" s="32"/>
    </row>
    <row r="91" spans="1:12" s="26" customFormat="1" ht="26.25" x14ac:dyDescent="0.45">
      <c r="A91" s="70" t="s">
        <v>154</v>
      </c>
      <c r="B91" s="72" t="s">
        <v>155</v>
      </c>
      <c r="C91" s="14"/>
      <c r="D91" s="13"/>
      <c r="E91" s="23">
        <v>755415.68</v>
      </c>
      <c r="F91" s="24"/>
      <c r="G91" s="13"/>
      <c r="H91" s="23">
        <v>786393.79</v>
      </c>
      <c r="I91" s="24"/>
      <c r="J91" s="29" t="s">
        <v>200</v>
      </c>
    </row>
    <row r="92" spans="1:12" s="26" customFormat="1" x14ac:dyDescent="0.45">
      <c r="A92" s="70"/>
      <c r="B92" s="74" t="s">
        <v>156</v>
      </c>
      <c r="C92" s="15"/>
      <c r="D92" s="13"/>
      <c r="E92" s="14">
        <f>SUM(E64:E91)</f>
        <v>1651632.897022</v>
      </c>
      <c r="F92" s="25">
        <f>SUM(F64:F91)</f>
        <v>465635</v>
      </c>
      <c r="G92" s="13"/>
      <c r="H92" s="14">
        <f>SUM(H64:H91)</f>
        <v>1336309.7682099999</v>
      </c>
      <c r="I92" s="25">
        <f>SUM(I64:I91)</f>
        <v>463127.5</v>
      </c>
      <c r="J92" s="15"/>
    </row>
    <row r="93" spans="1:12" x14ac:dyDescent="0.45">
      <c r="C93" s="15"/>
      <c r="D93" s="13"/>
      <c r="E93" s="14"/>
      <c r="F93" s="25"/>
      <c r="G93" s="13"/>
      <c r="H93" s="14"/>
      <c r="I93" s="25"/>
      <c r="J93" s="15"/>
      <c r="K93" s="26"/>
      <c r="L93" s="26"/>
    </row>
    <row r="94" spans="1:12" x14ac:dyDescent="0.45">
      <c r="A94" s="68" t="s">
        <v>157</v>
      </c>
      <c r="B94" s="35" t="s">
        <v>158</v>
      </c>
      <c r="C94" s="14"/>
      <c r="D94" s="13"/>
      <c r="E94" s="14">
        <v>1561</v>
      </c>
      <c r="F94" s="21"/>
      <c r="G94" s="13"/>
      <c r="H94" s="14">
        <v>1561</v>
      </c>
      <c r="I94" s="21"/>
      <c r="J94" s="14"/>
      <c r="K94" s="26"/>
      <c r="L94" s="26"/>
    </row>
    <row r="95" spans="1:12" x14ac:dyDescent="0.45">
      <c r="A95" s="68" t="s">
        <v>159</v>
      </c>
      <c r="B95" s="35" t="s">
        <v>160</v>
      </c>
      <c r="C95" s="14"/>
      <c r="D95" s="13"/>
      <c r="E95" s="14">
        <v>17000</v>
      </c>
      <c r="F95" s="21"/>
      <c r="G95" s="34"/>
      <c r="H95" s="14">
        <f>17000+5000+5000</f>
        <v>27000</v>
      </c>
      <c r="I95" s="21"/>
      <c r="J95" s="13" t="s">
        <v>217</v>
      </c>
      <c r="K95" s="26"/>
      <c r="L95" s="26"/>
    </row>
    <row r="96" spans="1:12" x14ac:dyDescent="0.45">
      <c r="A96" s="68" t="s">
        <v>161</v>
      </c>
      <c r="B96" s="35" t="s">
        <v>162</v>
      </c>
      <c r="C96" s="14"/>
      <c r="D96" s="13"/>
      <c r="E96" s="14">
        <v>18800</v>
      </c>
      <c r="F96" s="21"/>
      <c r="G96" s="13"/>
      <c r="H96" s="14">
        <v>18800</v>
      </c>
      <c r="I96" s="21"/>
      <c r="J96" s="14"/>
      <c r="K96" s="26"/>
      <c r="L96" s="26"/>
    </row>
    <row r="97" spans="1:12" x14ac:dyDescent="0.45">
      <c r="A97" s="68" t="s">
        <v>163</v>
      </c>
      <c r="B97" s="35" t="s">
        <v>164</v>
      </c>
      <c r="C97" s="14"/>
      <c r="D97" s="13"/>
      <c r="E97" s="14">
        <v>3500</v>
      </c>
      <c r="F97" s="21"/>
      <c r="G97" s="13"/>
      <c r="H97" s="14">
        <v>3500</v>
      </c>
      <c r="I97" s="21"/>
      <c r="J97" s="14"/>
      <c r="K97" s="26"/>
      <c r="L97" s="26"/>
    </row>
    <row r="98" spans="1:12" x14ac:dyDescent="0.45">
      <c r="A98" s="68" t="s">
        <v>165</v>
      </c>
      <c r="B98" s="35" t="s">
        <v>166</v>
      </c>
      <c r="C98" s="14"/>
      <c r="D98" s="13"/>
      <c r="E98" s="14">
        <v>9000</v>
      </c>
      <c r="F98" s="21"/>
      <c r="G98" s="13"/>
      <c r="H98" s="14">
        <v>9000</v>
      </c>
      <c r="I98" s="21"/>
      <c r="J98" s="14"/>
      <c r="K98" s="26"/>
      <c r="L98" s="26"/>
    </row>
    <row r="99" spans="1:12" x14ac:dyDescent="0.45">
      <c r="A99" s="68" t="s">
        <v>167</v>
      </c>
      <c r="B99" s="35" t="s">
        <v>168</v>
      </c>
      <c r="C99" s="14"/>
      <c r="D99" s="13"/>
      <c r="E99" s="14">
        <v>1250</v>
      </c>
      <c r="F99" s="21"/>
      <c r="G99" s="13"/>
      <c r="H99" s="14">
        <v>1250</v>
      </c>
      <c r="I99" s="21"/>
      <c r="J99" s="14"/>
      <c r="K99" s="26"/>
      <c r="L99" s="26"/>
    </row>
    <row r="100" spans="1:12" x14ac:dyDescent="0.45">
      <c r="A100" s="68" t="s">
        <v>169</v>
      </c>
      <c r="B100" s="35" t="s">
        <v>170</v>
      </c>
      <c r="C100" s="14"/>
      <c r="D100" s="13"/>
      <c r="E100" s="14">
        <v>21000</v>
      </c>
      <c r="F100" s="21"/>
      <c r="G100" s="13"/>
      <c r="H100" s="14">
        <f>21000-2500</f>
        <v>18500</v>
      </c>
      <c r="I100" s="21"/>
      <c r="J100" s="14" t="s">
        <v>216</v>
      </c>
      <c r="K100" s="26"/>
      <c r="L100" s="26"/>
    </row>
    <row r="101" spans="1:12" x14ac:dyDescent="0.45">
      <c r="A101" s="68" t="s">
        <v>171</v>
      </c>
      <c r="B101" s="35" t="s">
        <v>172</v>
      </c>
      <c r="C101" s="14"/>
      <c r="D101" s="13"/>
      <c r="E101" s="14">
        <v>101800</v>
      </c>
      <c r="F101" s="21"/>
      <c r="G101" s="13"/>
      <c r="H101" s="14">
        <f>101800-1800</f>
        <v>100000</v>
      </c>
      <c r="I101" s="21"/>
      <c r="J101" s="14" t="s">
        <v>11</v>
      </c>
      <c r="K101" s="26"/>
      <c r="L101" s="26"/>
    </row>
    <row r="102" spans="1:12" x14ac:dyDescent="0.45">
      <c r="A102" s="68" t="s">
        <v>173</v>
      </c>
      <c r="B102" s="35" t="s">
        <v>174</v>
      </c>
      <c r="C102" s="14"/>
      <c r="D102" s="13"/>
      <c r="E102" s="14">
        <v>33250</v>
      </c>
      <c r="F102" s="21"/>
      <c r="G102" s="13"/>
      <c r="H102" s="14">
        <f>33250-5000</f>
        <v>28250</v>
      </c>
      <c r="I102" s="21"/>
      <c r="J102" s="29" t="s">
        <v>199</v>
      </c>
      <c r="K102" s="26"/>
      <c r="L102" s="26"/>
    </row>
    <row r="103" spans="1:12" x14ac:dyDescent="0.45">
      <c r="A103" s="68" t="s">
        <v>175</v>
      </c>
      <c r="B103" s="35" t="s">
        <v>176</v>
      </c>
      <c r="C103" s="14"/>
      <c r="D103" s="13"/>
      <c r="E103" s="14">
        <f>26600-7800+6450</f>
        <v>25250</v>
      </c>
      <c r="F103" s="21"/>
      <c r="G103" s="13"/>
      <c r="H103" s="14">
        <f>26600-7800+6450-6540</f>
        <v>18710</v>
      </c>
      <c r="I103" s="21"/>
      <c r="J103" s="14" t="s">
        <v>11</v>
      </c>
      <c r="K103" s="26"/>
      <c r="L103" s="26"/>
    </row>
    <row r="104" spans="1:12" x14ac:dyDescent="0.45">
      <c r="A104" s="68" t="s">
        <v>177</v>
      </c>
      <c r="B104" s="35" t="s">
        <v>178</v>
      </c>
      <c r="C104" s="14"/>
      <c r="D104" s="13"/>
      <c r="E104" s="14">
        <v>19000</v>
      </c>
      <c r="F104" s="21"/>
      <c r="G104" s="13"/>
      <c r="H104" s="14">
        <v>19000</v>
      </c>
      <c r="I104" s="21"/>
      <c r="J104" s="14"/>
      <c r="K104" s="26"/>
      <c r="L104" s="26"/>
    </row>
    <row r="105" spans="1:12" x14ac:dyDescent="0.45">
      <c r="A105" s="68" t="s">
        <v>179</v>
      </c>
      <c r="B105" s="35" t="s">
        <v>180</v>
      </c>
      <c r="C105" s="14"/>
      <c r="D105" s="13"/>
      <c r="E105" s="14">
        <v>3435</v>
      </c>
      <c r="F105" s="21"/>
      <c r="G105" s="13"/>
      <c r="H105" s="14">
        <f>3435-1500</f>
        <v>1935</v>
      </c>
      <c r="I105" s="21"/>
      <c r="J105" s="14" t="s">
        <v>218</v>
      </c>
      <c r="K105" s="26"/>
      <c r="L105" s="26"/>
    </row>
    <row r="106" spans="1:12" x14ac:dyDescent="0.45">
      <c r="A106" s="68" t="s">
        <v>181</v>
      </c>
      <c r="B106" s="35" t="s">
        <v>182</v>
      </c>
      <c r="C106" s="14"/>
      <c r="D106" s="13"/>
      <c r="E106" s="14">
        <v>500</v>
      </c>
      <c r="F106" s="21"/>
      <c r="G106" s="13"/>
      <c r="H106" s="14">
        <v>500</v>
      </c>
      <c r="I106" s="21"/>
      <c r="J106" s="14"/>
      <c r="K106" s="26"/>
      <c r="L106" s="26"/>
    </row>
    <row r="107" spans="1:12" x14ac:dyDescent="0.45">
      <c r="A107" s="68" t="s">
        <v>183</v>
      </c>
      <c r="B107" s="35" t="s">
        <v>184</v>
      </c>
      <c r="C107" s="14"/>
      <c r="D107" s="13"/>
      <c r="E107" s="14">
        <v>20500</v>
      </c>
      <c r="F107" s="21"/>
      <c r="G107" s="72"/>
      <c r="H107" s="14">
        <f>20500+2000</f>
        <v>22500</v>
      </c>
      <c r="I107" s="21"/>
      <c r="J107" s="13" t="s">
        <v>219</v>
      </c>
      <c r="K107" s="26"/>
      <c r="L107" s="26"/>
    </row>
    <row r="108" spans="1:12" x14ac:dyDescent="0.45">
      <c r="A108" s="68" t="s">
        <v>185</v>
      </c>
      <c r="B108" s="35" t="s">
        <v>186</v>
      </c>
      <c r="C108" s="14"/>
      <c r="D108" s="13"/>
      <c r="E108" s="14">
        <v>3200</v>
      </c>
      <c r="F108" s="21"/>
      <c r="G108" s="13"/>
      <c r="H108" s="14">
        <v>3200</v>
      </c>
      <c r="I108" s="21"/>
      <c r="J108" s="14"/>
      <c r="K108" s="26"/>
      <c r="L108" s="26"/>
    </row>
    <row r="109" spans="1:12" x14ac:dyDescent="0.45">
      <c r="A109" s="68" t="s">
        <v>187</v>
      </c>
      <c r="B109" s="35" t="s">
        <v>188</v>
      </c>
      <c r="C109" s="14"/>
      <c r="D109" s="13"/>
      <c r="E109" s="14">
        <v>500</v>
      </c>
      <c r="F109" s="21"/>
      <c r="G109" s="13"/>
      <c r="H109" s="14">
        <v>500</v>
      </c>
      <c r="I109" s="21"/>
      <c r="J109" s="14"/>
      <c r="K109" s="26"/>
      <c r="L109" s="26"/>
    </row>
    <row r="110" spans="1:12" x14ac:dyDescent="0.45">
      <c r="A110" s="68" t="s">
        <v>189</v>
      </c>
      <c r="B110" s="35" t="s">
        <v>190</v>
      </c>
      <c r="C110" s="14"/>
      <c r="D110" s="13"/>
      <c r="E110" s="23">
        <v>510</v>
      </c>
      <c r="F110" s="24"/>
      <c r="G110" s="13"/>
      <c r="H110" s="23">
        <v>510</v>
      </c>
      <c r="I110" s="24"/>
      <c r="J110" s="14"/>
      <c r="K110" s="26"/>
      <c r="L110" s="26"/>
    </row>
    <row r="111" spans="1:12" x14ac:dyDescent="0.45">
      <c r="A111" s="70"/>
      <c r="B111" s="74" t="s">
        <v>191</v>
      </c>
      <c r="C111" s="15"/>
      <c r="D111" s="13"/>
      <c r="E111" s="14">
        <f>SUM(E94:E110)</f>
        <v>280056</v>
      </c>
      <c r="F111" s="25">
        <f>SUM(F94:F110)</f>
        <v>0</v>
      </c>
      <c r="G111" s="13"/>
      <c r="H111" s="14">
        <f>SUM(H94:H110)</f>
        <v>274716</v>
      </c>
      <c r="I111" s="25">
        <f>SUM(I94:I110)</f>
        <v>0</v>
      </c>
      <c r="J111" s="15"/>
      <c r="K111" s="26"/>
      <c r="L111" s="26"/>
    </row>
    <row r="112" spans="1:12" x14ac:dyDescent="0.45">
      <c r="A112" s="70"/>
      <c r="B112" s="72"/>
      <c r="C112" s="15"/>
      <c r="D112" s="13"/>
      <c r="E112" s="14"/>
      <c r="F112" s="25"/>
      <c r="G112" s="13"/>
      <c r="H112" s="14"/>
      <c r="I112" s="25"/>
      <c r="J112" s="15"/>
      <c r="K112" s="26"/>
      <c r="L112" s="26"/>
    </row>
    <row r="113" spans="1:12" x14ac:dyDescent="0.45">
      <c r="A113" s="82">
        <v>930000</v>
      </c>
      <c r="B113" s="72" t="s">
        <v>192</v>
      </c>
      <c r="C113" s="37"/>
      <c r="D113" s="28"/>
      <c r="E113" s="14">
        <f>193500-13000</f>
        <v>180500</v>
      </c>
      <c r="F113" s="36">
        <v>0</v>
      </c>
      <c r="G113" s="28"/>
      <c r="H113" s="14">
        <f>540000-100000</f>
        <v>440000</v>
      </c>
      <c r="I113" s="36">
        <v>0</v>
      </c>
      <c r="J113" s="37"/>
      <c r="K113" s="26"/>
      <c r="L113" s="26"/>
    </row>
    <row r="114" spans="1:12" x14ac:dyDescent="0.45">
      <c r="A114" s="70"/>
      <c r="B114" s="74" t="s">
        <v>193</v>
      </c>
      <c r="C114" s="15"/>
      <c r="D114" s="13"/>
      <c r="E114" s="14">
        <f>SUM(E113:E113)</f>
        <v>180500</v>
      </c>
      <c r="F114" s="25">
        <f>SUM(F113:F113)</f>
        <v>0</v>
      </c>
      <c r="G114" s="13"/>
      <c r="H114" s="14">
        <f>SUM(H113:H113)</f>
        <v>440000</v>
      </c>
      <c r="I114" s="25">
        <f>SUM(I113:I113)</f>
        <v>0</v>
      </c>
      <c r="J114" s="15"/>
      <c r="K114" s="26"/>
      <c r="L114" s="26"/>
    </row>
    <row r="115" spans="1:12" x14ac:dyDescent="0.45">
      <c r="A115" s="70"/>
      <c r="B115" s="74"/>
      <c r="C115" s="15"/>
      <c r="D115" s="13"/>
      <c r="E115" s="14"/>
      <c r="F115" s="25"/>
      <c r="G115" s="13"/>
      <c r="H115" s="14"/>
      <c r="I115" s="25"/>
      <c r="J115" s="15"/>
      <c r="K115" s="26"/>
      <c r="L115" s="26"/>
    </row>
    <row r="116" spans="1:12" ht="26.25" x14ac:dyDescent="0.45">
      <c r="A116" s="70"/>
      <c r="B116" s="83"/>
      <c r="C116" s="15"/>
      <c r="D116" s="38" t="s">
        <v>12</v>
      </c>
      <c r="E116" s="14">
        <v>0</v>
      </c>
      <c r="F116" s="25"/>
      <c r="G116" s="38" t="s">
        <v>13</v>
      </c>
      <c r="H116" s="14">
        <v>0</v>
      </c>
      <c r="I116" s="25"/>
      <c r="J116" s="15"/>
      <c r="K116" s="26"/>
      <c r="L116" s="26"/>
    </row>
    <row r="117" spans="1:12" x14ac:dyDescent="0.45">
      <c r="C117" s="15"/>
      <c r="D117" s="13"/>
      <c r="E117" s="14"/>
      <c r="F117" s="25"/>
      <c r="G117" s="13"/>
      <c r="H117" s="14"/>
      <c r="I117" s="25"/>
      <c r="J117" s="15"/>
      <c r="K117" s="26"/>
      <c r="L117" s="26"/>
    </row>
    <row r="118" spans="1:12" x14ac:dyDescent="0.45">
      <c r="B118" s="69" t="s">
        <v>194</v>
      </c>
      <c r="C118" s="15"/>
      <c r="D118" s="13"/>
      <c r="E118" s="14">
        <f>E62+E92++E111+E114+E116</f>
        <v>7707616.4210219998</v>
      </c>
      <c r="F118" s="25">
        <f>F62+F92++F111+F114</f>
        <v>465635</v>
      </c>
      <c r="G118" s="13"/>
      <c r="H118" s="14">
        <f>H62+H92++H111+H114+H116</f>
        <v>7592240.7182100005</v>
      </c>
      <c r="I118" s="25">
        <f>I62+I92++I111+I114</f>
        <v>463127.5</v>
      </c>
      <c r="J118" s="15"/>
      <c r="K118" s="26"/>
      <c r="L118" s="26"/>
    </row>
    <row r="119" spans="1:12" x14ac:dyDescent="0.45">
      <c r="C119" s="15"/>
      <c r="D119" s="13"/>
      <c r="E119" s="14"/>
      <c r="F119" s="25"/>
      <c r="G119" s="13"/>
      <c r="H119" s="14"/>
      <c r="I119" s="25"/>
      <c r="J119" s="15"/>
      <c r="K119" s="26"/>
      <c r="L119" s="26"/>
    </row>
    <row r="120" spans="1:12" s="26" customFormat="1" x14ac:dyDescent="0.45">
      <c r="A120" s="68"/>
      <c r="B120" s="69"/>
      <c r="C120" s="15"/>
      <c r="D120" s="13"/>
      <c r="E120" s="14"/>
      <c r="F120" s="25"/>
      <c r="G120" s="13"/>
      <c r="H120" s="14"/>
      <c r="I120" s="25"/>
      <c r="J120" s="15"/>
    </row>
    <row r="121" spans="1:12" s="26" customFormat="1" ht="18" thickBot="1" x14ac:dyDescent="0.55000000000000004">
      <c r="A121" s="135" t="s">
        <v>195</v>
      </c>
      <c r="B121" s="136"/>
      <c r="C121" s="46"/>
      <c r="D121" s="39"/>
      <c r="E121" s="40">
        <f>D33-E118-E120</f>
        <v>-107625.1138220001</v>
      </c>
      <c r="F121" s="41"/>
      <c r="G121" s="42">
        <f>(H121+H113)/(G33+I33)</f>
        <v>2.207310459360759E-2</v>
      </c>
      <c r="H121" s="40">
        <f>(G33+I33)-(H118++I118)</f>
        <v>-268111.0582100004</v>
      </c>
      <c r="I121" s="41"/>
      <c r="J121" s="128"/>
    </row>
    <row r="122" spans="1:12" ht="17.649999999999999" x14ac:dyDescent="0.5">
      <c r="A122" s="84"/>
      <c r="B122" s="85"/>
      <c r="C122" s="46"/>
      <c r="D122" s="43"/>
      <c r="E122" s="44"/>
      <c r="F122" s="45"/>
      <c r="G122" s="43"/>
      <c r="H122" s="44"/>
      <c r="I122" s="125"/>
      <c r="J122" s="46"/>
      <c r="K122" s="26"/>
      <c r="L122" s="26"/>
    </row>
    <row r="123" spans="1:12" x14ac:dyDescent="0.45">
      <c r="B123" s="35" t="s">
        <v>196</v>
      </c>
      <c r="C123" s="49"/>
      <c r="D123" s="43"/>
      <c r="E123" s="47">
        <v>0</v>
      </c>
      <c r="F123" s="48"/>
      <c r="G123" s="43"/>
      <c r="H123" s="47">
        <v>0</v>
      </c>
      <c r="I123" s="126"/>
      <c r="J123" s="49"/>
      <c r="K123" s="26"/>
      <c r="L123" s="26"/>
    </row>
    <row r="124" spans="1:12" ht="15.4" x14ac:dyDescent="0.45">
      <c r="B124" s="35" t="s">
        <v>197</v>
      </c>
      <c r="C124" s="49"/>
      <c r="D124" s="43"/>
      <c r="E124" s="50">
        <v>0</v>
      </c>
      <c r="F124" s="48"/>
      <c r="G124" s="43"/>
      <c r="H124" s="50">
        <v>0</v>
      </c>
      <c r="I124" s="126"/>
      <c r="J124" s="51"/>
      <c r="K124" s="26"/>
      <c r="L124" s="26"/>
    </row>
    <row r="125" spans="1:12" ht="39.75" x14ac:dyDescent="0.45">
      <c r="B125" s="86" t="s">
        <v>198</v>
      </c>
      <c r="C125" s="49"/>
      <c r="D125" s="43"/>
      <c r="E125" s="44">
        <v>0</v>
      </c>
      <c r="F125" s="48"/>
      <c r="G125" s="43"/>
      <c r="H125" s="44">
        <v>0</v>
      </c>
      <c r="I125" s="126"/>
      <c r="J125" s="52"/>
      <c r="K125" s="53"/>
      <c r="L125" s="26"/>
    </row>
    <row r="126" spans="1:12" ht="14.65" thickBot="1" x14ac:dyDescent="0.5">
      <c r="C126" s="49"/>
      <c r="D126" s="39"/>
      <c r="E126" s="54"/>
      <c r="F126" s="55"/>
      <c r="G126" s="39"/>
      <c r="H126" s="54"/>
      <c r="I126" s="127"/>
      <c r="J126" s="49"/>
      <c r="K126" s="26"/>
      <c r="L126" s="26"/>
    </row>
    <row r="127" spans="1:12" ht="17.649999999999999" x14ac:dyDescent="0.5">
      <c r="C127" s="87"/>
      <c r="D127" s="15"/>
      <c r="E127" s="30"/>
      <c r="F127" s="87"/>
      <c r="G127" s="87"/>
      <c r="H127" s="26"/>
    </row>
    <row r="128" spans="1:12" x14ac:dyDescent="0.45">
      <c r="A128" s="88"/>
      <c r="B128" s="89"/>
      <c r="C128" s="15"/>
      <c r="D128" s="15"/>
      <c r="E128" s="14"/>
      <c r="F128" s="15"/>
      <c r="G128" s="15"/>
    </row>
    <row r="129" spans="1:10" x14ac:dyDescent="0.45">
      <c r="A129" s="88"/>
      <c r="B129" s="89"/>
      <c r="C129" s="90"/>
      <c r="D129" s="137"/>
      <c r="E129" s="137"/>
      <c r="F129" s="90"/>
      <c r="G129" s="90"/>
    </row>
    <row r="130" spans="1:10" x14ac:dyDescent="0.45">
      <c r="A130" s="88"/>
      <c r="B130" s="89"/>
      <c r="C130" s="90"/>
      <c r="D130" s="90"/>
      <c r="E130" s="50"/>
      <c r="F130" s="90"/>
      <c r="G130" s="90"/>
      <c r="H130" s="91"/>
    </row>
    <row r="131" spans="1:10" x14ac:dyDescent="0.45">
      <c r="A131" s="88"/>
      <c r="B131" s="92"/>
      <c r="C131" s="15"/>
      <c r="D131" s="90"/>
      <c r="E131" s="50"/>
      <c r="F131" s="15"/>
      <c r="G131" s="15"/>
      <c r="J131" s="93"/>
    </row>
    <row r="132" spans="1:10" x14ac:dyDescent="0.45">
      <c r="A132" s="88"/>
      <c r="B132" s="94"/>
      <c r="C132" s="15"/>
      <c r="D132" s="95"/>
      <c r="E132" s="50"/>
      <c r="F132" s="15"/>
      <c r="G132" s="15"/>
      <c r="J132" s="93"/>
    </row>
    <row r="133" spans="1:10" x14ac:dyDescent="0.45">
      <c r="A133" s="88"/>
      <c r="B133" s="96"/>
      <c r="C133" s="90"/>
      <c r="D133" s="97"/>
      <c r="E133" s="50"/>
      <c r="F133" s="90"/>
      <c r="G133" s="50"/>
      <c r="J133" s="93"/>
    </row>
    <row r="134" spans="1:10" x14ac:dyDescent="0.45">
      <c r="A134" s="88"/>
      <c r="B134" s="89"/>
      <c r="C134" s="90"/>
      <c r="D134" s="95"/>
      <c r="E134" s="50"/>
      <c r="F134" s="90"/>
      <c r="G134" s="90"/>
      <c r="J134" s="93"/>
    </row>
    <row r="135" spans="1:10" x14ac:dyDescent="0.45">
      <c r="A135" s="98"/>
      <c r="B135" s="89"/>
      <c r="C135" s="90"/>
      <c r="D135" s="95"/>
      <c r="E135" s="50"/>
      <c r="F135" s="90"/>
      <c r="G135" s="90"/>
      <c r="J135" s="93"/>
    </row>
    <row r="136" spans="1:10" ht="15" hidden="1" customHeight="1" x14ac:dyDescent="0.45">
      <c r="A136" s="98"/>
      <c r="B136" s="89"/>
      <c r="C136" s="90"/>
      <c r="D136" s="95"/>
      <c r="E136" s="50"/>
      <c r="F136" s="90"/>
      <c r="G136" s="90"/>
    </row>
    <row r="137" spans="1:10" ht="15" hidden="1" customHeight="1" x14ac:dyDescent="0.45">
      <c r="A137" s="98"/>
      <c r="B137" s="89"/>
      <c r="C137" s="90"/>
      <c r="D137" s="95"/>
      <c r="E137" s="50"/>
      <c r="F137" s="90"/>
      <c r="G137" s="90"/>
    </row>
    <row r="138" spans="1:10" x14ac:dyDescent="0.45">
      <c r="A138" s="98"/>
      <c r="B138" s="89"/>
      <c r="C138" s="90"/>
      <c r="D138" s="95"/>
      <c r="E138" s="50"/>
      <c r="F138" s="90"/>
      <c r="G138" s="90"/>
      <c r="J138" s="93"/>
    </row>
    <row r="139" spans="1:10" x14ac:dyDescent="0.45">
      <c r="A139" s="98"/>
      <c r="B139" s="89"/>
      <c r="C139" s="90"/>
      <c r="D139" s="95"/>
      <c r="E139" s="50"/>
      <c r="F139" s="90"/>
      <c r="G139" s="90"/>
      <c r="J139" s="93"/>
    </row>
    <row r="140" spans="1:10" x14ac:dyDescent="0.45">
      <c r="A140" s="98"/>
      <c r="B140" s="94"/>
      <c r="C140" s="90"/>
      <c r="D140" s="95"/>
      <c r="E140" s="50"/>
      <c r="F140" s="90"/>
      <c r="G140" s="90"/>
    </row>
    <row r="141" spans="1:10" ht="15.75" x14ac:dyDescent="0.5">
      <c r="A141" s="98"/>
      <c r="B141" s="89"/>
      <c r="C141" s="101"/>
      <c r="D141" s="99"/>
      <c r="E141" s="100"/>
      <c r="F141" s="101"/>
      <c r="G141" s="101"/>
    </row>
    <row r="142" spans="1:10" x14ac:dyDescent="0.45">
      <c r="A142" s="98"/>
      <c r="B142" s="89"/>
      <c r="C142" s="104"/>
      <c r="D142" s="102"/>
      <c r="E142" s="103"/>
      <c r="F142" s="104"/>
      <c r="G142" s="104"/>
    </row>
    <row r="143" spans="1:10" x14ac:dyDescent="0.45">
      <c r="A143" s="98"/>
      <c r="B143" s="89"/>
      <c r="C143" s="106"/>
      <c r="D143" s="95"/>
      <c r="E143" s="105"/>
      <c r="F143" s="106"/>
      <c r="G143" s="106"/>
    </row>
    <row r="144" spans="1:10" ht="15.75" hidden="1" customHeight="1" x14ac:dyDescent="0.45">
      <c r="A144" s="98"/>
      <c r="B144" s="107"/>
      <c r="C144" s="106"/>
      <c r="D144" s="108"/>
      <c r="E144" s="105"/>
      <c r="F144" s="106"/>
      <c r="G144" s="106"/>
    </row>
    <row r="145" spans="1:7" ht="15.75" hidden="1" customHeight="1" x14ac:dyDescent="0.45">
      <c r="A145" s="98"/>
      <c r="B145" s="94"/>
      <c r="C145" s="109"/>
      <c r="D145" s="97"/>
      <c r="E145" s="105"/>
      <c r="F145" s="109"/>
      <c r="G145" s="109"/>
    </row>
    <row r="146" spans="1:7" ht="15.75" hidden="1" customHeight="1" x14ac:dyDescent="0.45">
      <c r="A146" s="98"/>
      <c r="B146" s="94"/>
      <c r="C146" s="109"/>
      <c r="D146" s="108"/>
      <c r="E146" s="105"/>
      <c r="F146" s="109"/>
      <c r="G146" s="109"/>
    </row>
    <row r="147" spans="1:7" ht="15.75" hidden="1" customHeight="1" x14ac:dyDescent="0.45">
      <c r="A147" s="98"/>
      <c r="B147" s="94"/>
      <c r="C147" s="109"/>
      <c r="D147" s="108"/>
      <c r="E147" s="105"/>
      <c r="F147" s="109"/>
      <c r="G147" s="109"/>
    </row>
    <row r="148" spans="1:7" x14ac:dyDescent="0.45">
      <c r="A148" s="98"/>
      <c r="B148" s="89"/>
      <c r="C148" s="109"/>
      <c r="D148" s="108"/>
      <c r="E148" s="105"/>
      <c r="F148" s="109"/>
      <c r="G148" s="109"/>
    </row>
    <row r="149" spans="1:7" x14ac:dyDescent="0.45">
      <c r="A149" s="98"/>
      <c r="B149" s="89"/>
      <c r="C149" s="109"/>
      <c r="D149" s="108"/>
      <c r="E149" s="105"/>
      <c r="F149" s="109"/>
      <c r="G149" s="109"/>
    </row>
    <row r="150" spans="1:7" x14ac:dyDescent="0.45">
      <c r="A150" s="98"/>
      <c r="B150" s="89"/>
      <c r="C150" s="106"/>
      <c r="D150" s="108"/>
      <c r="E150" s="105"/>
      <c r="F150" s="106"/>
      <c r="G150" s="106"/>
    </row>
    <row r="151" spans="1:7" ht="15.75" x14ac:dyDescent="0.5">
      <c r="A151" s="98"/>
      <c r="B151" s="94"/>
      <c r="C151" s="112"/>
      <c r="D151" s="110"/>
      <c r="E151" s="111"/>
      <c r="F151" s="112"/>
      <c r="G151" s="112"/>
    </row>
    <row r="152" spans="1:7" ht="15" hidden="1" customHeight="1" x14ac:dyDescent="0.45">
      <c r="A152" s="98"/>
      <c r="B152" s="113"/>
      <c r="C152" s="90"/>
      <c r="D152" s="108"/>
      <c r="E152" s="50"/>
      <c r="F152" s="90"/>
      <c r="G152" s="90"/>
    </row>
    <row r="153" spans="1:7" ht="15" hidden="1" customHeight="1" x14ac:dyDescent="0.45">
      <c r="A153" s="98"/>
      <c r="B153" s="89"/>
      <c r="C153" s="90"/>
      <c r="D153" s="108"/>
      <c r="E153" s="50"/>
      <c r="F153" s="90"/>
      <c r="G153" s="90"/>
    </row>
    <row r="154" spans="1:7" ht="15" hidden="1" customHeight="1" x14ac:dyDescent="0.45">
      <c r="A154" s="98"/>
      <c r="B154" s="108"/>
      <c r="C154" s="90"/>
      <c r="D154" s="108"/>
      <c r="E154" s="50"/>
      <c r="F154" s="90"/>
      <c r="G154" s="90"/>
    </row>
    <row r="155" spans="1:7" ht="15" hidden="1" customHeight="1" x14ac:dyDescent="0.45">
      <c r="A155" s="98"/>
      <c r="B155" s="96"/>
      <c r="C155" s="90"/>
      <c r="D155" s="110"/>
      <c r="E155" s="50"/>
      <c r="F155" s="90"/>
      <c r="G155" s="90"/>
    </row>
    <row r="156" spans="1:7" ht="15" hidden="1" customHeight="1" x14ac:dyDescent="0.45">
      <c r="A156" s="98"/>
      <c r="B156" s="113"/>
      <c r="C156" s="90"/>
      <c r="D156" s="108"/>
      <c r="E156" s="50"/>
      <c r="F156" s="90"/>
      <c r="G156" s="90"/>
    </row>
    <row r="157" spans="1:7" x14ac:dyDescent="0.45">
      <c r="A157" s="98"/>
      <c r="B157" s="89"/>
      <c r="C157" s="90"/>
      <c r="D157" s="108"/>
      <c r="E157" s="50"/>
      <c r="F157" s="90"/>
      <c r="G157" s="90"/>
    </row>
    <row r="158" spans="1:7" x14ac:dyDescent="0.45">
      <c r="A158" s="98"/>
      <c r="B158" s="11"/>
      <c r="C158" s="90"/>
      <c r="D158" s="15"/>
      <c r="E158" s="50"/>
      <c r="F158" s="90"/>
      <c r="G158" s="90"/>
    </row>
    <row r="159" spans="1:7" x14ac:dyDescent="0.45">
      <c r="A159" s="98"/>
      <c r="B159" s="89"/>
      <c r="C159" s="90"/>
      <c r="D159" s="108"/>
      <c r="E159" s="50"/>
      <c r="F159" s="90"/>
      <c r="G159" s="90"/>
    </row>
    <row r="160" spans="1:7" x14ac:dyDescent="0.45">
      <c r="A160" s="98"/>
      <c r="B160" s="108"/>
      <c r="C160" s="108"/>
      <c r="D160" s="95"/>
      <c r="E160" s="50"/>
      <c r="F160" s="108"/>
      <c r="G160" s="108"/>
    </row>
    <row r="161" spans="1:7" x14ac:dyDescent="0.45">
      <c r="A161" s="98"/>
      <c r="B161" s="96"/>
      <c r="C161" s="96"/>
      <c r="D161" s="95"/>
      <c r="E161" s="50"/>
      <c r="F161" s="96"/>
      <c r="G161" s="96"/>
    </row>
    <row r="162" spans="1:7" x14ac:dyDescent="0.45">
      <c r="A162" s="98"/>
      <c r="B162" s="113"/>
      <c r="C162" s="114"/>
      <c r="D162" s="95"/>
      <c r="E162" s="50"/>
      <c r="F162" s="114"/>
      <c r="G162" s="114"/>
    </row>
    <row r="163" spans="1:7" x14ac:dyDescent="0.45">
      <c r="A163" s="98"/>
      <c r="B163" s="89"/>
      <c r="C163" s="108"/>
      <c r="D163" s="95"/>
      <c r="E163" s="50"/>
      <c r="F163" s="108"/>
      <c r="G163" s="108"/>
    </row>
    <row r="164" spans="1:7" x14ac:dyDescent="0.45">
      <c r="A164" s="98"/>
      <c r="B164" s="113"/>
      <c r="C164" s="114"/>
      <c r="D164" s="108"/>
      <c r="E164" s="50"/>
      <c r="F164" s="114"/>
      <c r="G164" s="114"/>
    </row>
    <row r="165" spans="1:7" x14ac:dyDescent="0.45">
      <c r="A165" s="98"/>
      <c r="B165" s="94"/>
      <c r="C165" s="98"/>
      <c r="D165" s="115"/>
      <c r="E165" s="116"/>
      <c r="F165" s="98"/>
      <c r="G165" s="98"/>
    </row>
    <row r="166" spans="1:7" x14ac:dyDescent="0.45">
      <c r="A166" s="98"/>
      <c r="B166" s="89"/>
      <c r="C166" s="98"/>
      <c r="D166" s="115"/>
      <c r="E166" s="116"/>
      <c r="F166" s="98"/>
      <c r="G166" s="98"/>
    </row>
    <row r="167" spans="1:7" x14ac:dyDescent="0.45">
      <c r="A167" s="98"/>
      <c r="B167" s="108"/>
      <c r="C167" s="98"/>
      <c r="D167" s="115"/>
      <c r="E167" s="116"/>
      <c r="F167" s="98"/>
      <c r="G167" s="98"/>
    </row>
    <row r="168" spans="1:7" x14ac:dyDescent="0.45">
      <c r="A168" s="98"/>
      <c r="B168" s="108"/>
      <c r="C168" s="98"/>
      <c r="D168" s="115"/>
      <c r="E168" s="116"/>
      <c r="F168" s="98"/>
      <c r="G168" s="98"/>
    </row>
    <row r="169" spans="1:7" x14ac:dyDescent="0.45">
      <c r="A169" s="88"/>
      <c r="B169" s="108"/>
      <c r="C169" s="98"/>
      <c r="D169" s="115"/>
      <c r="E169" s="116"/>
      <c r="F169" s="98"/>
      <c r="G169" s="98"/>
    </row>
    <row r="170" spans="1:7" ht="15.75" x14ac:dyDescent="0.5">
      <c r="A170" s="88"/>
      <c r="B170" s="89"/>
      <c r="C170" s="119"/>
      <c r="D170" s="117"/>
      <c r="E170" s="118"/>
      <c r="F170" s="119"/>
      <c r="G170" s="119"/>
    </row>
    <row r="171" spans="1:7" x14ac:dyDescent="0.45">
      <c r="A171" s="88"/>
      <c r="B171" s="113"/>
      <c r="C171" s="121"/>
      <c r="D171" s="11"/>
      <c r="E171" s="120"/>
      <c r="F171" s="121"/>
      <c r="G171" s="121"/>
    </row>
    <row r="172" spans="1:7" x14ac:dyDescent="0.45">
      <c r="B172" s="4"/>
    </row>
    <row r="173" spans="1:7" x14ac:dyDescent="0.45">
      <c r="B173" s="4"/>
    </row>
  </sheetData>
  <mergeCells count="5">
    <mergeCell ref="K19:O19"/>
    <mergeCell ref="A121:B121"/>
    <mergeCell ref="D129:E129"/>
    <mergeCell ref="D7:F7"/>
    <mergeCell ref="G7:I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Poulter Cindie</dc:creator>
  <cp:lastModifiedBy>Janelle Johnson</cp:lastModifiedBy>
  <dcterms:created xsi:type="dcterms:W3CDTF">2020-05-13T18:37:58Z</dcterms:created>
  <dcterms:modified xsi:type="dcterms:W3CDTF">2020-06-06T17:52:07Z</dcterms:modified>
</cp:coreProperties>
</file>