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/>
  <mc:AlternateContent xmlns:mc="http://schemas.openxmlformats.org/markup-compatibility/2006">
    <mc:Choice Requires="x15">
      <x15ac:absPath xmlns:x15ac="http://schemas.microsoft.com/office/spreadsheetml/2010/11/ac" url="C:\Users\rottear\Desktop\Active School Year\SAC\05_10_21 SAC Meeting\"/>
    </mc:Choice>
  </mc:AlternateContent>
  <xr:revisionPtr revIDLastSave="0" documentId="8_{52F491C9-15FD-4F85-988C-BEB8A296FEE4}" xr6:coauthVersionLast="36" xr6:coauthVersionMax="36" xr10:uidLastSave="{00000000-0000-0000-0000-000000000000}"/>
  <bookViews>
    <workbookView xWindow="-28920" yWindow="-120" windowWidth="29040" windowHeight="15840" tabRatio="601" activeTab="1" xr2:uid="{00000000-000D-0000-FFFF-FFFF00000000}"/>
  </bookViews>
  <sheets>
    <sheet name="Read First " sheetId="6" r:id="rId1"/>
    <sheet name="Doherty" sheetId="1" r:id="rId2"/>
    <sheet name="Projected 2022" sheetId="3" r:id="rId3"/>
  </sheets>
  <definedNames>
    <definedName name="_xlnm._FilterDatabase" localSheetId="1" hidden="1">Doherty!$A$2:$L$1351</definedName>
    <definedName name="_Order1" hidden="1">255</definedName>
    <definedName name="_Order2" hidden="1">255</definedName>
    <definedName name="_xlnm.Print_Area" localSheetId="2">'Projected 2022'!$A$1:$U$13</definedName>
    <definedName name="_xlnm.Print_Titles" localSheetId="1">Doherty!$2:$2</definedName>
    <definedName name="_xlnm.Print_Titles" localSheetId="2">'Projected 2022'!$P:$Q,'Projected 2022'!$5:$8</definedName>
  </definedNames>
  <calcPr calcId="191029"/>
</workbook>
</file>

<file path=xl/calcChain.xml><?xml version="1.0" encoding="utf-8"?>
<calcChain xmlns="http://schemas.openxmlformats.org/spreadsheetml/2006/main">
  <c r="K83" i="1" l="1"/>
  <c r="K54" i="1"/>
  <c r="N71" i="1" l="1"/>
  <c r="N62" i="1" l="1"/>
  <c r="N12" i="1"/>
  <c r="N10" i="1"/>
  <c r="N75" i="1"/>
  <c r="N74" i="1"/>
  <c r="N64" i="1"/>
  <c r="N76" i="1"/>
  <c r="M83" i="1"/>
  <c r="L83" i="1"/>
  <c r="J83" i="1"/>
  <c r="N77" i="1"/>
  <c r="N68" i="1"/>
  <c r="N67" i="1"/>
  <c r="N66" i="1"/>
  <c r="N65" i="1"/>
  <c r="M54" i="1"/>
  <c r="L54" i="1"/>
  <c r="N37" i="1"/>
  <c r="J54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5" i="1"/>
  <c r="N16" i="1"/>
  <c r="N15" i="1"/>
  <c r="N6" i="1"/>
  <c r="N81" i="1"/>
  <c r="N70" i="1"/>
  <c r="N80" i="1"/>
  <c r="N73" i="1"/>
  <c r="N69" i="1"/>
  <c r="N79" i="1"/>
  <c r="N78" i="1"/>
  <c r="E9" i="3"/>
  <c r="S9" i="3" s="1"/>
  <c r="L9" i="3"/>
  <c r="N14" i="1"/>
  <c r="W7" i="3"/>
  <c r="Z7" i="3"/>
  <c r="Y7" i="3"/>
  <c r="Y6" i="3"/>
  <c r="Y5" i="3"/>
  <c r="W5" i="3"/>
  <c r="Z5" i="3" s="1"/>
  <c r="W6" i="3"/>
  <c r="Z6" i="3"/>
  <c r="N83" i="1" l="1"/>
  <c r="N54" i="1"/>
  <c r="H9" i="3"/>
  <c r="T9" i="3"/>
  <c r="U9" i="3" s="1"/>
  <c r="M87" i="1" s="1"/>
  <c r="M85" i="1" s="1"/>
  <c r="J9" i="3"/>
  <c r="M9" i="3" l="1"/>
  <c r="N9" i="3" s="1"/>
  <c r="M58" i="1" s="1"/>
  <c r="M5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PURCHKW</author>
  </authors>
  <commentList>
    <comment ref="W4" authorId="0" shapeId="0" xr:uid="{00000000-0006-0000-0200-000001000000}">
      <text>
        <r>
          <rPr>
            <sz val="8"/>
            <color indexed="81"/>
            <rFont val="Tahoma"/>
            <family val="2"/>
          </rPr>
          <t>After meeting with Linda Kondris and Becky Kluck on March 20, 2002.  Decided to give schools an across the board $6 per pupil increase.  Per allocation committee all increases should be the same for each school.
On 3/21/02 Diana Sirko changed to $9 per pupil.</t>
        </r>
      </text>
    </comment>
  </commentList>
</comments>
</file>

<file path=xl/sharedStrings.xml><?xml version="1.0" encoding="utf-8"?>
<sst xmlns="http://schemas.openxmlformats.org/spreadsheetml/2006/main" count="653" uniqueCount="203">
  <si>
    <t>Doherty High</t>
  </si>
  <si>
    <t>Fund</t>
  </si>
  <si>
    <t>Org</t>
  </si>
  <si>
    <t>Sub-Cls</t>
  </si>
  <si>
    <t>Prog</t>
  </si>
  <si>
    <t>Acct</t>
  </si>
  <si>
    <t xml:space="preserve">Instructional </t>
  </si>
  <si>
    <t>10</t>
  </si>
  <si>
    <t>351</t>
  </si>
  <si>
    <t>00</t>
  </si>
  <si>
    <t>00300</t>
  </si>
  <si>
    <t>General High School Ed</t>
  </si>
  <si>
    <t>043100</t>
  </si>
  <si>
    <t>Copier Maintenance</t>
  </si>
  <si>
    <t>Field Trips</t>
  </si>
  <si>
    <t>055000</t>
  </si>
  <si>
    <t>Printing</t>
  </si>
  <si>
    <t>Instructional Supplies</t>
  </si>
  <si>
    <t>064200</t>
  </si>
  <si>
    <t>Textbooks</t>
  </si>
  <si>
    <t>064300</t>
  </si>
  <si>
    <t>Library Books/Periodicals</t>
  </si>
  <si>
    <t>064500</t>
  </si>
  <si>
    <t>Electronic Media</t>
  </si>
  <si>
    <t>073500</t>
  </si>
  <si>
    <t>00700</t>
  </si>
  <si>
    <t>Gifted &amp; Talented</t>
  </si>
  <si>
    <t>02000</t>
  </si>
  <si>
    <t>Art</t>
  </si>
  <si>
    <t>02300</t>
  </si>
  <si>
    <t>Crafts</t>
  </si>
  <si>
    <t>03000</t>
  </si>
  <si>
    <t>Business</t>
  </si>
  <si>
    <t>04000</t>
  </si>
  <si>
    <t>Distr./Market Education</t>
  </si>
  <si>
    <t>05000</t>
  </si>
  <si>
    <t>English Language Arts</t>
  </si>
  <si>
    <t>05430</t>
  </si>
  <si>
    <t>Journalism</t>
  </si>
  <si>
    <t>05450</t>
  </si>
  <si>
    <t>Yearbook</t>
  </si>
  <si>
    <t>05500</t>
  </si>
  <si>
    <t>Speech</t>
  </si>
  <si>
    <t>05600</t>
  </si>
  <si>
    <t>Dramatic Arts</t>
  </si>
  <si>
    <t>06000</t>
  </si>
  <si>
    <t>Foreign Language</t>
  </si>
  <si>
    <t>08100</t>
  </si>
  <si>
    <t>Health Education</t>
  </si>
  <si>
    <t>08300</t>
  </si>
  <si>
    <t>Physical Education</t>
  </si>
  <si>
    <t>09000</t>
  </si>
  <si>
    <t>Family &amp; Consumer Education</t>
  </si>
  <si>
    <t>09100</t>
  </si>
  <si>
    <t>Home Economics</t>
  </si>
  <si>
    <t>09260</t>
  </si>
  <si>
    <t>Food &amp; Nutrition</t>
  </si>
  <si>
    <t>10000</t>
  </si>
  <si>
    <t>Industrial Arts/Tech</t>
  </si>
  <si>
    <t>10700</t>
  </si>
  <si>
    <t>Automotive Shop</t>
  </si>
  <si>
    <t>11000</t>
  </si>
  <si>
    <t>Mathematics</t>
  </si>
  <si>
    <t>12400</t>
  </si>
  <si>
    <t>Vocal Music</t>
  </si>
  <si>
    <t>12500</t>
  </si>
  <si>
    <t>Instrumental Music</t>
  </si>
  <si>
    <t>12550</t>
  </si>
  <si>
    <t>Orchestra</t>
  </si>
  <si>
    <t>13000</t>
  </si>
  <si>
    <t>Natural Science</t>
  </si>
  <si>
    <t>15000</t>
  </si>
  <si>
    <t>Social Sciences</t>
  </si>
  <si>
    <t>This total</t>
  </si>
  <si>
    <t>Must equal</t>
  </si>
  <si>
    <t>24110</t>
  </si>
  <si>
    <t>Office of Principal</t>
  </si>
  <si>
    <t>050000</t>
  </si>
  <si>
    <t>058000</t>
  </si>
  <si>
    <t>Travel &amp; Registration</t>
  </si>
  <si>
    <t>058300</t>
  </si>
  <si>
    <t>Mileage</t>
  </si>
  <si>
    <t>061000</t>
  </si>
  <si>
    <t>General Supplies</t>
  </si>
  <si>
    <t>061700</t>
  </si>
  <si>
    <t>Graduation Supplies</t>
  </si>
  <si>
    <t>Total</t>
  </si>
  <si>
    <t>SCHOOL INSTRUCTIONAL &amp; OFFICE SUPPLIES ALLOCATIONS</t>
  </si>
  <si>
    <t>INSTRUCTIONAL ACCOUNTS</t>
  </si>
  <si>
    <t>A</t>
  </si>
  <si>
    <t>B</t>
  </si>
  <si>
    <t>Total A &amp; B</t>
  </si>
  <si>
    <t>Student Data</t>
  </si>
  <si>
    <t>Standard Allocation</t>
  </si>
  <si>
    <t>At Risk</t>
  </si>
  <si>
    <t>Office Accounts</t>
  </si>
  <si>
    <t>elem</t>
  </si>
  <si>
    <t>Loc</t>
  </si>
  <si>
    <t>Projected</t>
  </si>
  <si>
    <t>Amount</t>
  </si>
  <si>
    <t>Amount at</t>
  </si>
  <si>
    <t>middle</t>
  </si>
  <si>
    <t>School</t>
  </si>
  <si>
    <t>#</t>
  </si>
  <si>
    <t>Student</t>
  </si>
  <si>
    <t>Funded</t>
  </si>
  <si>
    <t>to</t>
  </si>
  <si>
    <t>per</t>
  </si>
  <si>
    <t>high</t>
  </si>
  <si>
    <t>Count</t>
  </si>
  <si>
    <t>Allocate</t>
  </si>
  <si>
    <t>Location</t>
  </si>
  <si>
    <t>Allocation</t>
  </si>
  <si>
    <t>Doherty Sr. High</t>
  </si>
  <si>
    <t>Principals,</t>
  </si>
  <si>
    <t>Remember this amount is only 90% of your projected amount, you will receive the remainder</t>
  </si>
  <si>
    <t>Thank you for your help and promptness,</t>
  </si>
  <si>
    <t>(1 + 2)</t>
  </si>
  <si>
    <t xml:space="preserve"> Recurring  Amount</t>
  </si>
  <si>
    <t>Counseling</t>
  </si>
  <si>
    <t>(if your allocation is properly entered) will go away.</t>
  </si>
  <si>
    <t>05110</t>
  </si>
  <si>
    <t>Reading</t>
  </si>
  <si>
    <t>Nova Net</t>
  </si>
  <si>
    <t>Teacher Extra Pay</t>
  </si>
  <si>
    <t>015020</t>
  </si>
  <si>
    <t>015050</t>
  </si>
  <si>
    <t>Clerical Extra Pay</t>
  </si>
  <si>
    <t>020020</t>
  </si>
  <si>
    <t>020050</t>
  </si>
  <si>
    <t>Please prepare your budget allocation and return to the budget office on or</t>
  </si>
  <si>
    <t>Administration</t>
  </si>
  <si>
    <t>Program Description</t>
  </si>
  <si>
    <t>Account Name</t>
  </si>
  <si>
    <t>Project</t>
  </si>
  <si>
    <t>0000</t>
  </si>
  <si>
    <t>00NN</t>
  </si>
  <si>
    <t>009TP</t>
  </si>
  <si>
    <t>Tutoring Program</t>
  </si>
  <si>
    <t>012020</t>
  </si>
  <si>
    <t>Temp Salaries - Teachers</t>
  </si>
  <si>
    <t>Add Salaries - Teachers</t>
  </si>
  <si>
    <t>Empl Bene - Teachers</t>
  </si>
  <si>
    <t>08910</t>
  </si>
  <si>
    <t>Reserve Officer Training Corps</t>
  </si>
  <si>
    <t>18000</t>
  </si>
  <si>
    <t>CoCurricular Athletics - Sport</t>
  </si>
  <si>
    <t>039000</t>
  </si>
  <si>
    <t>Profess./Consultant Services</t>
  </si>
  <si>
    <t>Other Purchased Services</t>
  </si>
  <si>
    <t>Centrally Funded</t>
  </si>
  <si>
    <t>Enrollment Funded</t>
  </si>
  <si>
    <t>22340</t>
  </si>
  <si>
    <t>Supervision Athletics</t>
  </si>
  <si>
    <t>013050</t>
  </si>
  <si>
    <t>OT Salaries - Clerical</t>
  </si>
  <si>
    <t>Empl Bene - Clerical</t>
  </si>
  <si>
    <t>26210</t>
  </si>
  <si>
    <t>Operations Custodians</t>
  </si>
  <si>
    <r>
      <t xml:space="preserve">after the October count.  When allocating your funds please use the </t>
    </r>
    <r>
      <rPr>
        <b/>
        <sz val="10"/>
        <color rgb="FF0000FF"/>
        <rFont val="Arial"/>
        <family val="2"/>
      </rPr>
      <t>blue</t>
    </r>
    <r>
      <rPr>
        <sz val="10"/>
        <rFont val="Arial"/>
        <family val="2"/>
      </rPr>
      <t xml:space="preserve"> colored cells </t>
    </r>
  </si>
  <si>
    <t xml:space="preserve">Recurring amounts (column 1) are already budgeted and are not part of your </t>
  </si>
  <si>
    <r>
      <rPr>
        <b/>
        <sz val="10"/>
        <rFont val="Arial"/>
        <family val="2"/>
      </rPr>
      <t>per pupil allocation</t>
    </r>
    <r>
      <rPr>
        <sz val="10"/>
        <rFont val="Arial"/>
        <family val="2"/>
      </rPr>
      <t>. Please Note This: If you enter an amount on the line</t>
    </r>
  </si>
  <si>
    <t>for these items it is an addition to the recurring budgeted amount.</t>
  </si>
  <si>
    <t>After you finish your allocation input to this column the "Not equal" error message</t>
  </si>
  <si>
    <t>Purchased Prof Services</t>
  </si>
  <si>
    <t>ǂ</t>
  </si>
  <si>
    <t>**</t>
  </si>
  <si>
    <t>**Although these accounts are funded with recurring money (column 1), you can add funds</t>
  </si>
  <si>
    <t>to them if you so choose as part of your allocation process (column 2).</t>
  </si>
  <si>
    <t>ǂ Funded from the Human Resources department.  If you choose to, you can add funds as part</t>
  </si>
  <si>
    <t>of your allocation process.</t>
  </si>
  <si>
    <t>from the prior year or any transfers made during the year.</t>
  </si>
  <si>
    <t>012050</t>
  </si>
  <si>
    <t>Temp Salaries Teachers</t>
  </si>
  <si>
    <t>Temp Salaries Clerical</t>
  </si>
  <si>
    <t>009AV</t>
  </si>
  <si>
    <t>05540</t>
  </si>
  <si>
    <t>Tutoring Center</t>
  </si>
  <si>
    <t>AVID</t>
  </si>
  <si>
    <t>Video Production</t>
  </si>
  <si>
    <t>009AL</t>
  </si>
  <si>
    <t>ACE</t>
  </si>
  <si>
    <t xml:space="preserve">(A) The  adopted budget is the original budget.  It doesn't include any carry-over funds </t>
  </si>
  <si>
    <t xml:space="preserve"> </t>
  </si>
  <si>
    <t>before April 1st.</t>
  </si>
  <si>
    <t>Laura Hronik</t>
  </si>
  <si>
    <t>520-2050</t>
  </si>
  <si>
    <t>1/2 day K</t>
  </si>
  <si>
    <t>085100</t>
  </si>
  <si>
    <t>065000</t>
  </si>
  <si>
    <t xml:space="preserve">  </t>
  </si>
  <si>
    <t>Allocation 2019-2020</t>
  </si>
  <si>
    <t>February 26, 2021</t>
  </si>
  <si>
    <t>This Excel file is your source for the budget allocation of FY21-22 instructional &amp; office accounts.</t>
  </si>
  <si>
    <r>
      <t xml:space="preserve">in the </t>
    </r>
    <r>
      <rPr>
        <b/>
        <sz val="10"/>
        <rFont val="Arial"/>
        <family val="2"/>
      </rPr>
      <t>FY21-22 School Allocation</t>
    </r>
    <r>
      <rPr>
        <sz val="10"/>
        <rFont val="Arial"/>
        <family val="2"/>
      </rPr>
      <t xml:space="preserve"> column only. </t>
    </r>
  </si>
  <si>
    <r>
      <t>Please do not make entries to any column other than the</t>
    </r>
    <r>
      <rPr>
        <b/>
        <sz val="10"/>
        <color indexed="12"/>
        <rFont val="Arial"/>
        <family val="2"/>
      </rPr>
      <t xml:space="preserve"> FY21-22 School Allocation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column.</t>
    </r>
  </si>
  <si>
    <t>Allocation 2020-2021</t>
  </si>
  <si>
    <t xml:space="preserve"> FY21-22 School Allocation</t>
  </si>
  <si>
    <t>FY21-22 Total Allocation</t>
  </si>
  <si>
    <t>FY21-22 Allocation</t>
  </si>
  <si>
    <t>FOR FY 2021-2022 Proposed Budget</t>
  </si>
  <si>
    <t xml:space="preserve"> Equipment &lt;$5K per item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</si>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</sst>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0.0%"/>
    <numFmt numFmtId="165" formatCode="&quot;$&quot;#,##0\ ;\(&quot;$&quot;#,##0\)"/>
    <numFmt numFmtId="166" formatCode="#,##0.0"/>
  </numFmts>
  <fonts count="1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2"/>
      <name val="Helv"/>
    </font>
    <font>
      <sz val="10"/>
      <name val="Arial"/>
      <family val="2"/>
    </font>
    <font>
      <sz val="12"/>
      <name val="Arial"/>
      <family val="2"/>
    </font>
    <font>
      <sz val="16"/>
      <name val="Helv"/>
    </font>
    <font>
      <sz val="14"/>
      <name val="TIMES"/>
    </font>
    <font>
      <sz val="8"/>
      <name val="Helv"/>
    </font>
    <font>
      <sz val="8"/>
      <color indexed="81"/>
      <name val="Tahoma"/>
      <family val="2"/>
    </font>
    <font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25"/>
      </patternFill>
    </fill>
    <fill>
      <patternFill patternType="solid">
        <fgColor indexed="1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2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24"/>
      </top>
      <bottom/>
      <diagonal/>
    </border>
    <border>
      <left/>
      <right/>
      <top/>
      <bottom style="thin">
        <color indexed="2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40" fontId="2" fillId="0" borderId="0" applyFont="0" applyFill="0" applyBorder="0" applyAlignment="0" applyProtection="0"/>
    <xf numFmtId="4" fontId="3" fillId="0" borderId="0" applyFont="0" applyFill="0" applyBorder="0" applyAlignment="0" applyProtection="0">
      <alignment vertical="top"/>
    </xf>
    <xf numFmtId="3" fontId="3" fillId="0" borderId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8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>
      <alignment vertical="top"/>
    </xf>
    <xf numFmtId="0" fontId="6" fillId="0" borderId="1" applyNumberFormat="0" applyFill="0" applyAlignment="0" applyProtection="0">
      <alignment vertical="top"/>
    </xf>
    <xf numFmtId="2" fontId="3" fillId="0" borderId="0" applyFont="0" applyFill="0" applyBorder="0" applyAlignment="0" applyProtection="0">
      <alignment vertical="top"/>
    </xf>
    <xf numFmtId="0" fontId="7" fillId="0" borderId="0"/>
    <xf numFmtId="0" fontId="8" fillId="0" borderId="0"/>
    <xf numFmtId="0" fontId="9" fillId="0" borderId="0"/>
    <xf numFmtId="0" fontId="11" fillId="0" borderId="0" applyNumberFormat="0" applyFill="0" applyBorder="0" applyAlignment="0" applyProtection="0">
      <alignment vertical="top"/>
    </xf>
    <xf numFmtId="0" fontId="6" fillId="0" borderId="0" applyNumberFormat="0" applyFill="0" applyBorder="0" applyAlignment="0" applyProtection="0">
      <alignment vertical="top"/>
    </xf>
    <xf numFmtId="0" fontId="5" fillId="0" borderId="0"/>
    <xf numFmtId="0" fontId="3" fillId="0" borderId="0">
      <alignment vertical="top"/>
    </xf>
    <xf numFmtId="0" fontId="4" fillId="0" borderId="0"/>
    <xf numFmtId="0" fontId="4" fillId="0" borderId="0"/>
    <xf numFmtId="10" fontId="3" fillId="0" borderId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horizontal="left"/>
    </xf>
    <xf numFmtId="15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0" fontId="1" fillId="0" borderId="2">
      <alignment horizontal="center"/>
    </xf>
    <xf numFmtId="3" fontId="2" fillId="0" borderId="0" applyFont="0" applyFill="0" applyBorder="0" applyAlignment="0" applyProtection="0"/>
    <xf numFmtId="0" fontId="2" fillId="2" borderId="0" applyNumberFormat="0" applyFont="0" applyBorder="0" applyAlignment="0" applyProtection="0"/>
    <xf numFmtId="0" fontId="3" fillId="0" borderId="3" applyNumberFormat="0" applyFont="0" applyFill="0" applyAlignment="0" applyProtection="0">
      <alignment vertical="top"/>
    </xf>
    <xf numFmtId="0" fontId="6" fillId="0" borderId="4" applyNumberFormat="0" applyFill="0" applyAlignment="0" applyProtection="0">
      <alignment vertical="top"/>
    </xf>
  </cellStyleXfs>
  <cellXfs count="85">
    <xf numFmtId="0" fontId="0" fillId="0" borderId="0" xfId="0"/>
    <xf numFmtId="0" fontId="12" fillId="0" borderId="0" xfId="17" applyFont="1" applyAlignment="1">
      <alignment horizontal="centerContinuous" vertical="top"/>
    </xf>
    <xf numFmtId="3" fontId="3" fillId="0" borderId="0" xfId="3" applyAlignment="1">
      <alignment horizontal="centerContinuous" vertical="top"/>
    </xf>
    <xf numFmtId="0" fontId="6" fillId="0" borderId="0" xfId="17" applyAlignment="1">
      <alignment horizontal="centerContinuous" vertical="top"/>
    </xf>
    <xf numFmtId="3" fontId="3" fillId="0" borderId="0" xfId="3">
      <alignment vertical="top"/>
    </xf>
    <xf numFmtId="3" fontId="3" fillId="0" borderId="0" xfId="3" applyAlignment="1">
      <alignment horizontal="center" vertical="top"/>
    </xf>
    <xf numFmtId="0" fontId="3" fillId="0" borderId="0" xfId="19" applyAlignment="1">
      <alignment horizontal="centerContinuous" vertical="top"/>
    </xf>
    <xf numFmtId="166" fontId="3" fillId="0" borderId="0" xfId="2" applyNumberFormat="1" applyAlignment="1">
      <alignment horizontal="centerContinuous" vertical="top"/>
    </xf>
    <xf numFmtId="0" fontId="3" fillId="0" borderId="0" xfId="19" applyAlignment="1" applyProtection="1">
      <alignment horizontal="centerContinuous" vertical="top"/>
      <protection locked="0"/>
    </xf>
    <xf numFmtId="0" fontId="3" fillId="0" borderId="0" xfId="19">
      <alignment vertical="top"/>
    </xf>
    <xf numFmtId="166" fontId="3" fillId="0" borderId="0" xfId="2" applyNumberFormat="1">
      <alignment vertical="top"/>
    </xf>
    <xf numFmtId="0" fontId="3" fillId="0" borderId="0" xfId="19" applyProtection="1">
      <alignment vertical="top"/>
      <protection locked="0"/>
    </xf>
    <xf numFmtId="0" fontId="3" fillId="0" borderId="0" xfId="19" applyAlignment="1">
      <alignment horizontal="center" vertical="top"/>
    </xf>
    <xf numFmtId="164" fontId="13" fillId="0" borderId="0" xfId="22" applyNumberFormat="1" applyFont="1" applyAlignment="1">
      <alignment horizontal="center" vertical="top"/>
    </xf>
    <xf numFmtId="0" fontId="3" fillId="0" borderId="0" xfId="19" applyAlignment="1">
      <alignment horizontal="left" vertical="top"/>
    </xf>
    <xf numFmtId="4" fontId="3" fillId="0" borderId="0" xfId="2" applyProtection="1">
      <alignment vertical="top"/>
      <protection locked="0"/>
    </xf>
    <xf numFmtId="4" fontId="3" fillId="0" borderId="0" xfId="2">
      <alignment vertical="top"/>
    </xf>
    <xf numFmtId="4" fontId="3" fillId="0" borderId="0" xfId="19" applyNumberFormat="1">
      <alignment vertical="top"/>
    </xf>
    <xf numFmtId="166" fontId="3" fillId="0" borderId="0" xfId="2" applyNumberFormat="1" applyAlignment="1">
      <alignment horizontal="center" vertical="top"/>
    </xf>
    <xf numFmtId="0" fontId="3" fillId="0" borderId="0" xfId="19" applyAlignment="1" applyProtection="1">
      <alignment horizontal="center" vertical="top"/>
      <protection locked="0"/>
    </xf>
    <xf numFmtId="10" fontId="3" fillId="0" borderId="0" xfId="22" applyAlignment="1">
      <alignment horizontal="center" vertical="top"/>
    </xf>
    <xf numFmtId="0" fontId="3" fillId="0" borderId="6" xfId="19" applyBorder="1">
      <alignment vertical="top"/>
    </xf>
    <xf numFmtId="166" fontId="3" fillId="0" borderId="6" xfId="2" applyNumberFormat="1" applyBorder="1" applyProtection="1">
      <alignment vertical="top"/>
      <protection locked="0"/>
    </xf>
    <xf numFmtId="166" fontId="3" fillId="0" borderId="6" xfId="2" applyNumberFormat="1" applyBorder="1">
      <alignment vertical="top"/>
    </xf>
    <xf numFmtId="0" fontId="3" fillId="0" borderId="6" xfId="19" applyBorder="1" applyProtection="1">
      <alignment vertical="top"/>
      <protection locked="0"/>
    </xf>
    <xf numFmtId="4" fontId="3" fillId="0" borderId="6" xfId="2" applyBorder="1">
      <alignment vertical="top"/>
    </xf>
    <xf numFmtId="3" fontId="3" fillId="0" borderId="6" xfId="3" applyBorder="1">
      <alignment vertical="top"/>
    </xf>
    <xf numFmtId="3" fontId="3" fillId="4" borderId="6" xfId="3" applyFill="1" applyBorder="1">
      <alignment vertical="top"/>
    </xf>
    <xf numFmtId="4" fontId="3" fillId="0" borderId="6" xfId="19" applyNumberFormat="1" applyBorder="1">
      <alignment vertical="top"/>
    </xf>
    <xf numFmtId="0" fontId="5" fillId="0" borderId="0" xfId="18"/>
    <xf numFmtId="0" fontId="13" fillId="0" borderId="0" xfId="18" applyFont="1"/>
    <xf numFmtId="166" fontId="3" fillId="0" borderId="0" xfId="2" applyNumberFormat="1" applyProtection="1">
      <alignment vertical="top"/>
      <protection locked="0"/>
    </xf>
    <xf numFmtId="15" fontId="3" fillId="0" borderId="0" xfId="18" quotePrefix="1" applyNumberFormat="1" applyFont="1"/>
    <xf numFmtId="0" fontId="3" fillId="0" borderId="0" xfId="18" applyFont="1"/>
    <xf numFmtId="38" fontId="16" fillId="0" borderId="0" xfId="1" applyNumberFormat="1" applyFont="1" applyAlignment="1">
      <alignment horizontal="center"/>
    </xf>
    <xf numFmtId="38" fontId="17" fillId="0" borderId="0" xfId="1" applyNumberFormat="1" applyFont="1" applyAlignment="1">
      <alignment horizontal="center"/>
    </xf>
    <xf numFmtId="38" fontId="13" fillId="3" borderId="6" xfId="1" applyNumberFormat="1" applyFont="1" applyFill="1" applyBorder="1" applyAlignment="1">
      <alignment horizontal="center" wrapText="1"/>
    </xf>
    <xf numFmtId="38" fontId="13" fillId="5" borderId="6" xfId="1" applyNumberFormat="1" applyFont="1" applyFill="1" applyBorder="1" applyAlignment="1">
      <alignment horizontal="center" wrapText="1"/>
    </xf>
    <xf numFmtId="0" fontId="13" fillId="5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0" xfId="23" applyFont="1">
      <alignment horizontal="left"/>
    </xf>
    <xf numFmtId="49" fontId="18" fillId="0" borderId="0" xfId="0" applyNumberFormat="1" applyFont="1"/>
    <xf numFmtId="49" fontId="18" fillId="0" borderId="0" xfId="23" quotePrefix="1" applyNumberFormat="1" applyFont="1" applyAlignment="1"/>
    <xf numFmtId="49" fontId="12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0" xfId="0" applyFont="1"/>
    <xf numFmtId="8" fontId="13" fillId="0" borderId="2" xfId="8" applyFont="1" applyBorder="1" applyAlignment="1">
      <alignment horizontal="center" wrapText="1"/>
    </xf>
    <xf numFmtId="8" fontId="13" fillId="0" borderId="2" xfId="8" applyFont="1" applyBorder="1" applyAlignment="1">
      <alignment horizontal="left" wrapText="1"/>
    </xf>
    <xf numFmtId="49" fontId="13" fillId="0" borderId="2" xfId="8" applyNumberFormat="1" applyFont="1" applyBorder="1" applyAlignment="1">
      <alignment horizontal="center" wrapText="1"/>
    </xf>
    <xf numFmtId="8" fontId="13" fillId="0" borderId="5" xfId="8" applyFont="1" applyBorder="1" applyAlignment="1">
      <alignment horizontal="center" wrapText="1"/>
    </xf>
    <xf numFmtId="38" fontId="13" fillId="0" borderId="0" xfId="1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38" fontId="13" fillId="6" borderId="0" xfId="1" applyNumberFormat="1" applyFont="1" applyFill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3" fillId="6" borderId="0" xfId="0" applyFont="1" applyFill="1"/>
    <xf numFmtId="0" fontId="3" fillId="0" borderId="0" xfId="23" applyFont="1" applyAlignment="1"/>
    <xf numFmtId="49" fontId="3" fillId="0" borderId="0" xfId="23" quotePrefix="1" applyNumberFormat="1" applyFont="1" applyAlignment="1"/>
    <xf numFmtId="38" fontId="3" fillId="0" borderId="0" xfId="1" applyNumberFormat="1" applyFont="1"/>
    <xf numFmtId="38" fontId="3" fillId="5" borderId="0" xfId="1" applyNumberFormat="1" applyFont="1" applyFill="1"/>
    <xf numFmtId="38" fontId="3" fillId="5" borderId="9" xfId="1" applyNumberFormat="1" applyFont="1" applyFill="1" applyBorder="1"/>
    <xf numFmtId="38" fontId="3" fillId="0" borderId="0" xfId="0" applyNumberFormat="1" applyFont="1"/>
    <xf numFmtId="0" fontId="3" fillId="0" borderId="11" xfId="0" applyFont="1" applyBorder="1"/>
    <xf numFmtId="49" fontId="3" fillId="0" borderId="0" xfId="23" applyNumberFormat="1" applyFont="1" applyAlignment="1"/>
    <xf numFmtId="0" fontId="3" fillId="0" borderId="0" xfId="23" quotePrefix="1" applyFont="1" applyAlignment="1"/>
    <xf numFmtId="0" fontId="3" fillId="0" borderId="0" xfId="23" applyFont="1">
      <alignment horizontal="left"/>
    </xf>
    <xf numFmtId="38" fontId="3" fillId="0" borderId="7" xfId="1" applyNumberFormat="1" applyFont="1" applyBorder="1"/>
    <xf numFmtId="38" fontId="3" fillId="0" borderId="0" xfId="1" applyNumberFormat="1" applyFont="1" applyAlignment="1">
      <alignment horizontal="center"/>
    </xf>
    <xf numFmtId="0" fontId="3" fillId="5" borderId="6" xfId="0" applyFont="1" applyFill="1" applyBorder="1"/>
    <xf numFmtId="38" fontId="3" fillId="0" borderId="6" xfId="1" applyNumberFormat="1" applyFont="1" applyBorder="1" applyAlignment="1">
      <alignment horizontal="center"/>
    </xf>
    <xf numFmtId="38" fontId="3" fillId="7" borderId="9" xfId="1" applyNumberFormat="1" applyFont="1" applyFill="1" applyBorder="1"/>
    <xf numFmtId="38" fontId="3" fillId="0" borderId="11" xfId="1" applyNumberFormat="1" applyFont="1" applyBorder="1"/>
    <xf numFmtId="38" fontId="3" fillId="0" borderId="8" xfId="1" applyNumberFormat="1" applyFont="1" applyBorder="1" applyAlignment="1">
      <alignment horizontal="right"/>
    </xf>
    <xf numFmtId="49" fontId="18" fillId="0" borderId="0" xfId="0" applyNumberFormat="1" applyFont="1" applyAlignment="1">
      <alignment horizontal="left"/>
    </xf>
    <xf numFmtId="0" fontId="3" fillId="7" borderId="9" xfId="0" applyFont="1" applyFill="1" applyBorder="1"/>
    <xf numFmtId="0" fontId="3" fillId="7" borderId="11" xfId="0" applyFont="1" applyFill="1" applyBorder="1"/>
    <xf numFmtId="38" fontId="13" fillId="0" borderId="0" xfId="23" applyNumberFormat="1" applyFont="1">
      <alignment horizontal="left"/>
    </xf>
    <xf numFmtId="38" fontId="3" fillId="0" borderId="0" xfId="1" applyNumberFormat="1" applyFont="1" applyAlignment="1">
      <alignment horizontal="right"/>
    </xf>
    <xf numFmtId="49" fontId="3" fillId="8" borderId="0" xfId="23" quotePrefix="1" applyNumberFormat="1" applyFont="1" applyFill="1" applyAlignment="1"/>
    <xf numFmtId="0" fontId="13" fillId="0" borderId="0" xfId="23" applyFont="1" applyAlignment="1">
      <alignment horizontal="left"/>
    </xf>
    <xf numFmtId="38" fontId="13" fillId="9" borderId="6" xfId="1" applyNumberFormat="1" applyFont="1" applyFill="1" applyBorder="1" applyAlignment="1">
      <alignment horizontal="center" wrapText="1"/>
    </xf>
    <xf numFmtId="8" fontId="13" fillId="6" borderId="0" xfId="8" applyFont="1" applyFill="1" applyAlignment="1">
      <alignment horizontal="center" wrapText="1"/>
    </xf>
    <xf numFmtId="0" fontId="13" fillId="0" borderId="0" xfId="23" applyFont="1" applyAlignment="1">
      <alignment horizontal="center"/>
    </xf>
    <xf numFmtId="8" fontId="13" fillId="0" borderId="10" xfId="8" applyFont="1" applyBorder="1" applyAlignment="1">
      <alignment horizontal="center" wrapText="1"/>
    </xf>
    <xf numFmtId="0" fontId="12" fillId="0" borderId="0" xfId="17" applyFont="1" applyBorder="1" applyAlignment="1">
      <alignment horizontal="center" vertical="top"/>
    </xf>
  </cellXfs>
  <cellStyles count="31">
    <cellStyle name="Comma" xfId="1" builtinId="3"/>
    <cellStyle name="Comma_SCHOOLS 162-04-05 version 1" xfId="2" xr:uid="{00000000-0005-0000-0000-000001000000}"/>
    <cellStyle name="Comma0" xfId="3" xr:uid="{00000000-0005-0000-0000-000002000000}"/>
    <cellStyle name="Comma0 - Style3" xfId="4" xr:uid="{00000000-0005-0000-0000-000003000000}"/>
    <cellStyle name="Comma0 - Style5" xfId="5" xr:uid="{00000000-0005-0000-0000-000004000000}"/>
    <cellStyle name="Comma1 - Style1" xfId="6" xr:uid="{00000000-0005-0000-0000-000005000000}"/>
    <cellStyle name="Curren - Style6" xfId="7" xr:uid="{00000000-0005-0000-0000-000006000000}"/>
    <cellStyle name="Currency" xfId="8" builtinId="4"/>
    <cellStyle name="Currency0" xfId="9" xr:uid="{00000000-0005-0000-0000-000008000000}"/>
    <cellStyle name="Date" xfId="10" xr:uid="{00000000-0005-0000-0000-000009000000}"/>
    <cellStyle name="DOUBLE-UNDERLIN" xfId="11" xr:uid="{00000000-0005-0000-0000-00000A000000}"/>
    <cellStyle name="Fixed" xfId="12" xr:uid="{00000000-0005-0000-0000-00000B000000}"/>
    <cellStyle name="Headin - Style2" xfId="13" xr:uid="{00000000-0005-0000-0000-00000C000000}"/>
    <cellStyle name="Headin - Style3" xfId="14" xr:uid="{00000000-0005-0000-0000-00000D000000}"/>
    <cellStyle name="Headin - Style4" xfId="15" xr:uid="{00000000-0005-0000-0000-00000E000000}"/>
    <cellStyle name="Heading 1" xfId="16" builtinId="16" customBuiltin="1"/>
    <cellStyle name="Heading 2" xfId="17" builtinId="17" customBuiltin="1"/>
    <cellStyle name="Normal" xfId="0" builtinId="0"/>
    <cellStyle name="Normal_All School sites FTE" xfId="18" xr:uid="{00000000-0005-0000-0000-000012000000}"/>
    <cellStyle name="Normal_SCHOOLS 162-04-05 version 1" xfId="19" xr:uid="{00000000-0005-0000-0000-000013000000}"/>
    <cellStyle name="Percen - Style1" xfId="20" xr:uid="{00000000-0005-0000-0000-000014000000}"/>
    <cellStyle name="Percen - Style2" xfId="21" xr:uid="{00000000-0005-0000-0000-000015000000}"/>
    <cellStyle name="Percent_SCHOOLS 162-04-05 version 1" xfId="22" xr:uid="{00000000-0005-0000-0000-000016000000}"/>
    <cellStyle name="PSChar" xfId="23" xr:uid="{00000000-0005-0000-0000-000017000000}"/>
    <cellStyle name="PSDate" xfId="24" xr:uid="{00000000-0005-0000-0000-000018000000}"/>
    <cellStyle name="PSDec" xfId="25" xr:uid="{00000000-0005-0000-0000-000019000000}"/>
    <cellStyle name="PSHeading" xfId="26" xr:uid="{00000000-0005-0000-0000-00001A000000}"/>
    <cellStyle name="PSInt" xfId="27" xr:uid="{00000000-0005-0000-0000-00001B000000}"/>
    <cellStyle name="PSSpacer" xfId="28" xr:uid="{00000000-0005-0000-0000-00001C000000}"/>
    <cellStyle name="Total" xfId="29" builtinId="25" customBuiltin="1"/>
    <cellStyle name="UNDERLINE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zoomScaleNormal="100" workbookViewId="0"/>
  </sheetViews>
  <sheetFormatPr defaultColWidth="8.5703125" defaultRowHeight="12.75" x14ac:dyDescent="0.2"/>
  <cols>
    <col min="1" max="1" width="9.28515625" style="29" bestFit="1" customWidth="1"/>
    <col min="2" max="16384" width="8.5703125" style="29"/>
  </cols>
  <sheetData>
    <row r="1" spans="1:9" x14ac:dyDescent="0.2">
      <c r="A1" s="32" t="s">
        <v>192</v>
      </c>
      <c r="B1" s="33"/>
      <c r="C1" s="33"/>
      <c r="D1" s="33"/>
      <c r="E1" s="33"/>
      <c r="F1" s="33"/>
      <c r="G1" s="33"/>
      <c r="H1" s="33"/>
      <c r="I1" s="33"/>
    </row>
    <row r="2" spans="1:9" x14ac:dyDescent="0.2">
      <c r="A2" s="33"/>
      <c r="B2" s="33"/>
      <c r="C2" s="33"/>
      <c r="D2" s="33"/>
      <c r="E2" s="33"/>
      <c r="F2" s="33"/>
      <c r="G2" s="33"/>
      <c r="H2" s="33"/>
      <c r="I2" s="33"/>
    </row>
    <row r="3" spans="1:9" x14ac:dyDescent="0.2">
      <c r="A3" s="33" t="s">
        <v>114</v>
      </c>
      <c r="B3" s="33"/>
      <c r="C3" s="33"/>
      <c r="D3" s="33"/>
      <c r="E3" s="33"/>
      <c r="F3" s="33"/>
      <c r="G3" s="33"/>
      <c r="H3" s="33"/>
      <c r="I3" s="33"/>
    </row>
    <row r="4" spans="1:9" x14ac:dyDescent="0.2">
      <c r="A4" s="33"/>
      <c r="B4" s="33"/>
      <c r="C4" s="33"/>
      <c r="D4" s="33"/>
      <c r="E4" s="33"/>
      <c r="F4" s="33"/>
      <c r="G4" s="33"/>
      <c r="H4" s="33"/>
      <c r="I4" s="33"/>
    </row>
    <row r="5" spans="1:9" x14ac:dyDescent="0.2">
      <c r="A5" s="33" t="s">
        <v>193</v>
      </c>
      <c r="B5" s="33"/>
      <c r="C5" s="33"/>
      <c r="D5" s="33"/>
      <c r="E5" s="33"/>
      <c r="F5" s="33"/>
      <c r="G5" s="33"/>
      <c r="H5" s="33"/>
      <c r="I5" s="33"/>
    </row>
    <row r="6" spans="1:9" x14ac:dyDescent="0.2">
      <c r="A6" s="33" t="s">
        <v>115</v>
      </c>
      <c r="B6" s="33"/>
      <c r="C6" s="33"/>
      <c r="D6" s="33"/>
      <c r="E6" s="33"/>
      <c r="F6" s="33"/>
      <c r="G6" s="33"/>
      <c r="H6" s="33"/>
      <c r="I6" s="33"/>
    </row>
    <row r="7" spans="1:9" x14ac:dyDescent="0.2">
      <c r="A7" s="33" t="s">
        <v>159</v>
      </c>
      <c r="B7" s="33"/>
      <c r="C7" s="33"/>
      <c r="D7" s="33"/>
      <c r="E7" s="33"/>
      <c r="F7" s="33"/>
      <c r="G7" s="33"/>
      <c r="H7" s="33"/>
      <c r="I7" s="33"/>
    </row>
    <row r="8" spans="1:9" x14ac:dyDescent="0.2">
      <c r="A8" s="33" t="s">
        <v>194</v>
      </c>
      <c r="B8" s="33"/>
      <c r="C8" s="33"/>
      <c r="D8" s="33"/>
      <c r="E8" s="33"/>
      <c r="F8" s="33"/>
      <c r="G8" s="33"/>
      <c r="H8" s="33"/>
      <c r="I8" s="33"/>
    </row>
    <row r="9" spans="1:9" x14ac:dyDescent="0.2">
      <c r="A9" s="33"/>
      <c r="B9" s="33"/>
      <c r="C9" s="33"/>
      <c r="D9" s="33"/>
      <c r="E9" s="33"/>
      <c r="F9" s="33"/>
      <c r="G9" s="33"/>
      <c r="H9" s="33"/>
      <c r="I9" s="33"/>
    </row>
    <row r="10" spans="1:9" x14ac:dyDescent="0.2">
      <c r="A10" s="30" t="s">
        <v>160</v>
      </c>
      <c r="B10" s="33"/>
      <c r="C10" s="33"/>
      <c r="D10" s="33"/>
      <c r="E10" s="33"/>
      <c r="F10" s="33"/>
      <c r="G10" s="33"/>
      <c r="H10" s="33"/>
      <c r="I10" s="33"/>
    </row>
    <row r="11" spans="1:9" x14ac:dyDescent="0.2">
      <c r="A11" s="33" t="s">
        <v>161</v>
      </c>
      <c r="B11" s="33"/>
      <c r="C11" s="33"/>
      <c r="D11" s="33"/>
      <c r="E11" s="33"/>
      <c r="F11" s="33"/>
      <c r="G11" s="33"/>
      <c r="H11" s="33"/>
      <c r="I11" s="33"/>
    </row>
    <row r="12" spans="1:9" x14ac:dyDescent="0.2">
      <c r="A12" s="33" t="s">
        <v>162</v>
      </c>
      <c r="B12" s="33"/>
      <c r="C12" s="33"/>
      <c r="D12" s="33"/>
      <c r="E12" s="33"/>
      <c r="F12" s="33"/>
      <c r="G12" s="33"/>
      <c r="H12" s="33"/>
      <c r="I12" s="33"/>
    </row>
    <row r="13" spans="1:9" x14ac:dyDescent="0.2">
      <c r="A13" s="33"/>
      <c r="B13" s="33"/>
      <c r="C13" s="33"/>
      <c r="D13" s="33"/>
      <c r="E13" s="33"/>
      <c r="F13" s="33"/>
      <c r="G13" s="33"/>
      <c r="H13" s="33"/>
      <c r="I13" s="33"/>
    </row>
    <row r="14" spans="1:9" x14ac:dyDescent="0.2">
      <c r="A14" s="33" t="s">
        <v>195</v>
      </c>
      <c r="B14" s="33"/>
      <c r="C14" s="33"/>
      <c r="D14" s="33"/>
      <c r="E14" s="33"/>
      <c r="F14" s="33"/>
      <c r="G14" s="33"/>
      <c r="H14" s="33"/>
      <c r="I14" s="33"/>
    </row>
    <row r="15" spans="1:9" x14ac:dyDescent="0.2">
      <c r="A15" s="33" t="s">
        <v>163</v>
      </c>
      <c r="B15" s="33"/>
      <c r="C15" s="33"/>
      <c r="D15" s="33"/>
      <c r="E15" s="33"/>
      <c r="F15" s="33"/>
      <c r="G15" s="33"/>
      <c r="H15" s="33"/>
      <c r="I15" s="33"/>
    </row>
    <row r="16" spans="1:9" x14ac:dyDescent="0.2">
      <c r="A16" s="33" t="s">
        <v>120</v>
      </c>
      <c r="B16" s="33"/>
      <c r="C16" s="33"/>
      <c r="D16" s="33"/>
      <c r="E16" s="33"/>
      <c r="F16" s="33"/>
      <c r="G16" s="33"/>
      <c r="H16" s="33"/>
      <c r="I16" s="33"/>
    </row>
    <row r="17" spans="1:10" x14ac:dyDescent="0.2">
      <c r="A17" s="33"/>
      <c r="B17" s="33"/>
      <c r="C17" s="33"/>
      <c r="D17" s="33"/>
      <c r="E17" s="33"/>
      <c r="F17" s="33"/>
      <c r="G17" s="33"/>
      <c r="H17" s="33"/>
      <c r="I17" s="33"/>
    </row>
    <row r="18" spans="1:10" x14ac:dyDescent="0.2">
      <c r="A18" s="33" t="s">
        <v>130</v>
      </c>
      <c r="B18" s="33"/>
      <c r="C18" s="33"/>
      <c r="D18" s="33"/>
      <c r="E18" s="33"/>
      <c r="F18" s="33"/>
      <c r="G18" s="33"/>
      <c r="H18" s="33"/>
      <c r="I18" s="33"/>
    </row>
    <row r="19" spans="1:10" x14ac:dyDescent="0.2">
      <c r="A19" s="33" t="s">
        <v>184</v>
      </c>
      <c r="B19" s="33"/>
      <c r="C19" s="33"/>
      <c r="D19" s="33"/>
      <c r="E19" s="33"/>
      <c r="F19" s="33"/>
      <c r="G19" s="33"/>
      <c r="H19" s="33"/>
      <c r="I19" s="33"/>
    </row>
    <row r="20" spans="1:10" x14ac:dyDescent="0.2">
      <c r="A20" s="33"/>
      <c r="B20" s="33"/>
      <c r="C20" s="33"/>
      <c r="D20" s="33"/>
      <c r="E20" s="33"/>
      <c r="F20" s="33"/>
      <c r="G20" s="33"/>
      <c r="H20" s="33"/>
      <c r="I20" s="33"/>
    </row>
    <row r="21" spans="1:10" x14ac:dyDescent="0.2">
      <c r="A21" s="33" t="s">
        <v>116</v>
      </c>
      <c r="B21" s="33"/>
      <c r="C21" s="33"/>
      <c r="D21" s="33"/>
      <c r="E21" s="33"/>
      <c r="F21" s="33"/>
      <c r="G21" s="33"/>
      <c r="H21" s="33"/>
      <c r="I21" s="33"/>
    </row>
    <row r="22" spans="1:10" x14ac:dyDescent="0.2">
      <c r="A22" s="33" t="s">
        <v>185</v>
      </c>
      <c r="B22" s="33"/>
      <c r="C22" s="33"/>
      <c r="D22" s="33"/>
      <c r="E22" s="33"/>
      <c r="F22" s="33"/>
      <c r="G22" s="33"/>
      <c r="H22" s="33"/>
      <c r="I22" s="33"/>
    </row>
    <row r="23" spans="1:10" x14ac:dyDescent="0.2">
      <c r="A23" s="33" t="s">
        <v>186</v>
      </c>
      <c r="B23" s="33"/>
      <c r="C23" s="33"/>
      <c r="D23" s="33"/>
      <c r="E23" s="33"/>
      <c r="F23" s="33"/>
      <c r="G23" s="33"/>
      <c r="H23" s="33"/>
      <c r="I23" s="33"/>
      <c r="J23" s="3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08"/>
  <sheetViews>
    <sheetView tabSelected="1" zoomScale="85" zoomScaleNormal="85" workbookViewId="0">
      <selection activeCell="M90" sqref="M90"/>
    </sheetView>
  </sheetViews>
  <sheetFormatPr defaultColWidth="9.140625" defaultRowHeight="12.75" x14ac:dyDescent="0.2"/>
  <cols>
    <col min="1" max="1" width="7.5703125" style="45" customWidth="1"/>
    <col min="2" max="2" width="7.5703125" style="44" customWidth="1"/>
    <col min="3" max="3" width="7.5703125" style="45" customWidth="1"/>
    <col min="4" max="4" width="9.5703125" style="45" customWidth="1"/>
    <col min="5" max="5" width="25.5703125" style="45" customWidth="1"/>
    <col min="6" max="6" width="9.5703125" style="45" customWidth="1"/>
    <col min="7" max="7" width="2.5703125" style="45" customWidth="1"/>
    <col min="8" max="8" width="24.5703125" style="45" customWidth="1"/>
    <col min="9" max="9" width="9.5703125" style="45" customWidth="1"/>
    <col min="10" max="12" width="11.5703125" style="58" customWidth="1"/>
    <col min="13" max="14" width="11.5703125" style="46" customWidth="1"/>
    <col min="15" max="16384" width="9.140625" style="46"/>
  </cols>
  <sheetData>
    <row r="1" spans="1:14" ht="15.75" x14ac:dyDescent="0.25">
      <c r="A1" s="43" t="s">
        <v>0</v>
      </c>
      <c r="J1" s="34"/>
      <c r="K1" s="35"/>
      <c r="L1" s="35">
        <v>-1</v>
      </c>
      <c r="M1" s="35">
        <v>-2</v>
      </c>
      <c r="N1" s="35" t="s">
        <v>117</v>
      </c>
    </row>
    <row r="2" spans="1:14" ht="42.75" customHeight="1" thickBot="1" x14ac:dyDescent="0.25">
      <c r="A2" s="47" t="s">
        <v>1</v>
      </c>
      <c r="B2" s="48" t="s">
        <v>2</v>
      </c>
      <c r="C2" s="47" t="s">
        <v>3</v>
      </c>
      <c r="D2" s="47" t="s">
        <v>4</v>
      </c>
      <c r="E2" s="47" t="s">
        <v>132</v>
      </c>
      <c r="F2" s="49" t="s">
        <v>5</v>
      </c>
      <c r="G2" s="49"/>
      <c r="H2" s="47" t="s">
        <v>133</v>
      </c>
      <c r="I2" s="50" t="s">
        <v>134</v>
      </c>
      <c r="J2" s="36" t="s">
        <v>191</v>
      </c>
      <c r="K2" s="80" t="s">
        <v>196</v>
      </c>
      <c r="L2" s="37" t="s">
        <v>118</v>
      </c>
      <c r="M2" s="38" t="s">
        <v>197</v>
      </c>
      <c r="N2" s="39" t="s">
        <v>198</v>
      </c>
    </row>
    <row r="3" spans="1:14" ht="12.75" customHeight="1" x14ac:dyDescent="0.2">
      <c r="A3" s="83" t="s">
        <v>6</v>
      </c>
      <c r="B3" s="83"/>
      <c r="C3" s="83"/>
      <c r="D3" s="83"/>
      <c r="E3" s="83"/>
      <c r="F3" s="83"/>
      <c r="G3" s="83"/>
      <c r="H3" s="83"/>
      <c r="I3" s="83"/>
      <c r="J3" s="51"/>
      <c r="K3" s="51"/>
      <c r="L3" s="51"/>
      <c r="M3" s="52"/>
    </row>
    <row r="4" spans="1:14" ht="12.75" customHeight="1" x14ac:dyDescent="0.2">
      <c r="A4" s="81" t="s">
        <v>150</v>
      </c>
      <c r="B4" s="81"/>
      <c r="C4" s="81"/>
      <c r="D4" s="81"/>
      <c r="E4" s="81"/>
      <c r="F4" s="81"/>
      <c r="G4" s="81"/>
      <c r="H4" s="81"/>
      <c r="I4" s="81"/>
      <c r="J4" s="53"/>
      <c r="K4" s="53"/>
      <c r="L4" s="53"/>
      <c r="M4" s="54"/>
      <c r="N4" s="55"/>
    </row>
    <row r="5" spans="1:14" x14ac:dyDescent="0.2">
      <c r="A5" s="56" t="s">
        <v>7</v>
      </c>
      <c r="B5" s="44" t="s">
        <v>8</v>
      </c>
      <c r="C5" s="56" t="s">
        <v>9</v>
      </c>
      <c r="D5" s="57" t="s">
        <v>10</v>
      </c>
      <c r="E5" s="57" t="s">
        <v>11</v>
      </c>
      <c r="F5" s="57" t="s">
        <v>78</v>
      </c>
      <c r="G5" s="42" t="s">
        <v>166</v>
      </c>
      <c r="H5" s="56" t="s">
        <v>79</v>
      </c>
      <c r="I5" s="45" t="s">
        <v>135</v>
      </c>
      <c r="J5" s="58">
        <v>5000</v>
      </c>
      <c r="K5" s="58">
        <v>5000</v>
      </c>
      <c r="L5" s="59">
        <v>5000</v>
      </c>
      <c r="M5" s="60"/>
      <c r="N5" s="58">
        <f>SUM(L5:M5)</f>
        <v>5000</v>
      </c>
    </row>
    <row r="6" spans="1:14" x14ac:dyDescent="0.2">
      <c r="A6" s="56" t="s">
        <v>7</v>
      </c>
      <c r="B6" s="44" t="s">
        <v>8</v>
      </c>
      <c r="C6" s="56" t="s">
        <v>9</v>
      </c>
      <c r="D6" s="57" t="s">
        <v>10</v>
      </c>
      <c r="E6" s="57" t="s">
        <v>11</v>
      </c>
      <c r="F6" s="57" t="s">
        <v>22</v>
      </c>
      <c r="G6" s="42" t="s">
        <v>166</v>
      </c>
      <c r="H6" s="56" t="s">
        <v>123</v>
      </c>
      <c r="I6" s="45" t="s">
        <v>136</v>
      </c>
      <c r="J6" s="58">
        <v>8460</v>
      </c>
      <c r="K6" s="58">
        <v>8460</v>
      </c>
      <c r="L6" s="59">
        <v>8460</v>
      </c>
      <c r="M6" s="60"/>
      <c r="N6" s="58">
        <f>SUM(L6:M6)</f>
        <v>8460</v>
      </c>
    </row>
    <row r="7" spans="1:14" x14ac:dyDescent="0.2">
      <c r="A7" s="45" t="s">
        <v>7</v>
      </c>
      <c r="B7" s="45" t="s">
        <v>8</v>
      </c>
      <c r="C7" s="45" t="s">
        <v>9</v>
      </c>
      <c r="D7" s="45" t="s">
        <v>137</v>
      </c>
      <c r="E7" s="45" t="s">
        <v>138</v>
      </c>
      <c r="F7" s="45" t="s">
        <v>139</v>
      </c>
      <c r="H7" s="45" t="s">
        <v>140</v>
      </c>
      <c r="I7" s="45" t="s">
        <v>135</v>
      </c>
      <c r="J7" s="61"/>
      <c r="K7" s="61"/>
      <c r="L7" s="46"/>
      <c r="M7" s="62"/>
    </row>
    <row r="8" spans="1:14" x14ac:dyDescent="0.2">
      <c r="A8" s="45" t="s">
        <v>7</v>
      </c>
      <c r="B8" s="45" t="s">
        <v>8</v>
      </c>
      <c r="C8" s="45" t="s">
        <v>9</v>
      </c>
      <c r="D8" s="45" t="s">
        <v>137</v>
      </c>
      <c r="E8" s="45" t="s">
        <v>138</v>
      </c>
      <c r="F8" s="45" t="s">
        <v>125</v>
      </c>
      <c r="H8" s="45" t="s">
        <v>141</v>
      </c>
      <c r="I8" s="45" t="s">
        <v>135</v>
      </c>
      <c r="J8" s="61"/>
      <c r="K8" s="61"/>
      <c r="L8" s="46"/>
      <c r="M8" s="62"/>
    </row>
    <row r="9" spans="1:14" x14ac:dyDescent="0.2">
      <c r="A9" s="45" t="s">
        <v>7</v>
      </c>
      <c r="B9" s="45" t="s">
        <v>8</v>
      </c>
      <c r="C9" s="45" t="s">
        <v>9</v>
      </c>
      <c r="D9" s="45" t="s">
        <v>137</v>
      </c>
      <c r="E9" s="45" t="s">
        <v>138</v>
      </c>
      <c r="F9" s="45" t="s">
        <v>128</v>
      </c>
      <c r="H9" s="45" t="s">
        <v>142</v>
      </c>
      <c r="I9" s="45" t="s">
        <v>135</v>
      </c>
      <c r="J9" s="61"/>
      <c r="K9" s="61"/>
      <c r="L9" s="46"/>
      <c r="M9" s="62"/>
    </row>
    <row r="10" spans="1:14" x14ac:dyDescent="0.2">
      <c r="A10" s="45" t="s">
        <v>7</v>
      </c>
      <c r="B10" s="45" t="s">
        <v>8</v>
      </c>
      <c r="C10" s="45" t="s">
        <v>9</v>
      </c>
      <c r="D10" s="45" t="s">
        <v>145</v>
      </c>
      <c r="E10" s="45" t="s">
        <v>146</v>
      </c>
      <c r="F10" s="45" t="s">
        <v>147</v>
      </c>
      <c r="H10" s="45" t="s">
        <v>148</v>
      </c>
      <c r="I10" s="45" t="s">
        <v>135</v>
      </c>
      <c r="J10" s="61">
        <v>20400</v>
      </c>
      <c r="K10" s="61">
        <v>20400</v>
      </c>
      <c r="L10" s="59" t="s">
        <v>202</v>
      </c>
      <c r="M10" s="60"/>
      <c r="N10" s="58">
        <f>SUM(L10:M10)</f>
        <v>0</v>
      </c>
    </row>
    <row r="11" spans="1:14" x14ac:dyDescent="0.2">
      <c r="A11" s="45" t="s">
        <v>7</v>
      </c>
      <c r="B11" s="45" t="s">
        <v>8</v>
      </c>
      <c r="C11" s="45" t="s">
        <v>9</v>
      </c>
      <c r="D11" s="45" t="s">
        <v>145</v>
      </c>
      <c r="E11" s="45" t="s">
        <v>146</v>
      </c>
      <c r="F11" s="45" t="s">
        <v>77</v>
      </c>
      <c r="H11" s="45" t="s">
        <v>149</v>
      </c>
      <c r="I11" s="45" t="s">
        <v>135</v>
      </c>
      <c r="J11" s="61"/>
      <c r="K11" s="61"/>
      <c r="L11" s="46"/>
      <c r="M11" s="62"/>
    </row>
    <row r="12" spans="1:14" x14ac:dyDescent="0.2">
      <c r="A12" s="45" t="s">
        <v>7</v>
      </c>
      <c r="B12" s="45" t="s">
        <v>8</v>
      </c>
      <c r="C12" s="45" t="s">
        <v>9</v>
      </c>
      <c r="D12" s="45" t="s">
        <v>145</v>
      </c>
      <c r="E12" s="45" t="s">
        <v>146</v>
      </c>
      <c r="F12" s="45" t="s">
        <v>82</v>
      </c>
      <c r="H12" s="45" t="s">
        <v>83</v>
      </c>
      <c r="I12" s="45" t="s">
        <v>135</v>
      </c>
      <c r="J12" s="61">
        <v>45800</v>
      </c>
      <c r="K12" s="61">
        <v>45800</v>
      </c>
      <c r="L12" s="59" t="s">
        <v>202</v>
      </c>
      <c r="M12" s="60"/>
      <c r="N12" s="58">
        <f>SUM(L12:M12)</f>
        <v>0</v>
      </c>
    </row>
    <row r="13" spans="1:14" ht="12.75" customHeight="1" x14ac:dyDescent="0.2">
      <c r="A13" s="81" t="s">
        <v>151</v>
      </c>
      <c r="B13" s="81"/>
      <c r="C13" s="81"/>
      <c r="D13" s="81"/>
      <c r="E13" s="81"/>
      <c r="F13" s="81"/>
      <c r="G13" s="81"/>
      <c r="H13" s="81"/>
      <c r="I13" s="81"/>
      <c r="J13" s="53"/>
      <c r="K13" s="53"/>
      <c r="L13" s="53"/>
      <c r="M13" s="54"/>
      <c r="N13" s="55"/>
    </row>
    <row r="14" spans="1:14" x14ac:dyDescent="0.2">
      <c r="A14" s="63" t="s">
        <v>7</v>
      </c>
      <c r="B14" s="44" t="s">
        <v>8</v>
      </c>
      <c r="C14" s="63" t="s">
        <v>9</v>
      </c>
      <c r="D14" s="57" t="s">
        <v>10</v>
      </c>
      <c r="E14" s="57" t="s">
        <v>11</v>
      </c>
      <c r="F14" s="57" t="s">
        <v>12</v>
      </c>
      <c r="G14" s="57"/>
      <c r="H14" s="63" t="s">
        <v>13</v>
      </c>
      <c r="I14" s="45" t="s">
        <v>135</v>
      </c>
      <c r="J14" s="58">
        <v>10000</v>
      </c>
      <c r="K14" s="58">
        <v>6000</v>
      </c>
      <c r="M14" s="60">
        <v>6000</v>
      </c>
      <c r="N14" s="58">
        <f>SUM(L14:M14)</f>
        <v>6000</v>
      </c>
    </row>
    <row r="15" spans="1:14" x14ac:dyDescent="0.2">
      <c r="A15" s="56" t="s">
        <v>7</v>
      </c>
      <c r="B15" s="44" t="s">
        <v>8</v>
      </c>
      <c r="C15" s="56" t="s">
        <v>9</v>
      </c>
      <c r="D15" s="57" t="s">
        <v>10</v>
      </c>
      <c r="E15" s="57" t="s">
        <v>11</v>
      </c>
      <c r="F15" s="57" t="s">
        <v>188</v>
      </c>
      <c r="G15" s="63"/>
      <c r="H15" s="56" t="s">
        <v>14</v>
      </c>
      <c r="I15" s="45" t="s">
        <v>135</v>
      </c>
      <c r="J15" s="58">
        <v>2500</v>
      </c>
      <c r="K15" s="58">
        <v>2500</v>
      </c>
      <c r="M15" s="60">
        <v>2500</v>
      </c>
      <c r="N15" s="58">
        <f t="shared" ref="N15:N52" si="0">SUM(L15:M15)</f>
        <v>2500</v>
      </c>
    </row>
    <row r="16" spans="1:14" x14ac:dyDescent="0.2">
      <c r="A16" s="56" t="s">
        <v>7</v>
      </c>
      <c r="B16" s="44" t="s">
        <v>8</v>
      </c>
      <c r="C16" s="56" t="s">
        <v>9</v>
      </c>
      <c r="D16" s="57" t="s">
        <v>10</v>
      </c>
      <c r="E16" s="57" t="s">
        <v>11</v>
      </c>
      <c r="F16" s="63" t="s">
        <v>15</v>
      </c>
      <c r="G16" s="63"/>
      <c r="H16" s="56" t="s">
        <v>16</v>
      </c>
      <c r="I16" s="45" t="s">
        <v>135</v>
      </c>
      <c r="J16" s="58">
        <v>1200</v>
      </c>
      <c r="K16" s="58">
        <v>1200</v>
      </c>
      <c r="M16" s="60">
        <v>1200</v>
      </c>
      <c r="N16" s="58">
        <f t="shared" si="0"/>
        <v>1200</v>
      </c>
    </row>
    <row r="17" spans="1:14" x14ac:dyDescent="0.2">
      <c r="A17" s="56" t="s">
        <v>7</v>
      </c>
      <c r="B17" s="44" t="s">
        <v>8</v>
      </c>
      <c r="C17" s="56" t="s">
        <v>9</v>
      </c>
      <c r="D17" s="57" t="s">
        <v>10</v>
      </c>
      <c r="E17" s="57" t="s">
        <v>11</v>
      </c>
      <c r="F17" s="63" t="s">
        <v>82</v>
      </c>
      <c r="G17" s="63"/>
      <c r="H17" s="56" t="s">
        <v>17</v>
      </c>
      <c r="I17" s="45" t="s">
        <v>135</v>
      </c>
      <c r="J17" s="58">
        <v>29098</v>
      </c>
      <c r="K17" s="58">
        <v>25323</v>
      </c>
      <c r="M17" s="60">
        <v>13809</v>
      </c>
      <c r="N17" s="58">
        <f t="shared" si="0"/>
        <v>13809</v>
      </c>
    </row>
    <row r="18" spans="1:14" x14ac:dyDescent="0.2">
      <c r="A18" s="56" t="s">
        <v>7</v>
      </c>
      <c r="B18" s="44" t="s">
        <v>8</v>
      </c>
      <c r="C18" s="56" t="s">
        <v>9</v>
      </c>
      <c r="D18" s="57" t="s">
        <v>10</v>
      </c>
      <c r="E18" s="57" t="s">
        <v>11</v>
      </c>
      <c r="F18" s="63" t="s">
        <v>18</v>
      </c>
      <c r="G18" s="63"/>
      <c r="H18" s="56" t="s">
        <v>19</v>
      </c>
      <c r="I18" s="45" t="s">
        <v>135</v>
      </c>
      <c r="J18" s="58">
        <v>5000</v>
      </c>
      <c r="K18" s="58">
        <v>3000</v>
      </c>
      <c r="M18" s="60">
        <v>3000</v>
      </c>
      <c r="N18" s="58">
        <f t="shared" si="0"/>
        <v>3000</v>
      </c>
    </row>
    <row r="19" spans="1:14" x14ac:dyDescent="0.2">
      <c r="A19" s="56" t="s">
        <v>7</v>
      </c>
      <c r="B19" s="44" t="s">
        <v>8</v>
      </c>
      <c r="C19" s="56" t="s">
        <v>9</v>
      </c>
      <c r="D19" s="57" t="s">
        <v>10</v>
      </c>
      <c r="E19" s="57" t="s">
        <v>11</v>
      </c>
      <c r="F19" s="63" t="s">
        <v>20</v>
      </c>
      <c r="G19" s="63"/>
      <c r="H19" s="56" t="s">
        <v>21</v>
      </c>
      <c r="I19" s="45" t="s">
        <v>135</v>
      </c>
      <c r="J19" s="58">
        <v>2100</v>
      </c>
      <c r="K19" s="58">
        <v>1700</v>
      </c>
      <c r="M19" s="60">
        <v>1500</v>
      </c>
      <c r="N19" s="58">
        <f t="shared" si="0"/>
        <v>1500</v>
      </c>
    </row>
    <row r="20" spans="1:14" x14ac:dyDescent="0.2">
      <c r="A20" s="56" t="s">
        <v>7</v>
      </c>
      <c r="B20" s="44" t="s">
        <v>8</v>
      </c>
      <c r="C20" s="56" t="s">
        <v>9</v>
      </c>
      <c r="D20" s="57" t="s">
        <v>10</v>
      </c>
      <c r="E20" s="57" t="s">
        <v>11</v>
      </c>
      <c r="F20" s="57" t="s">
        <v>189</v>
      </c>
      <c r="G20" s="57"/>
      <c r="H20" s="56" t="s">
        <v>23</v>
      </c>
      <c r="I20" s="45" t="s">
        <v>135</v>
      </c>
      <c r="J20" s="58">
        <v>10000</v>
      </c>
      <c r="K20" s="58">
        <v>10000</v>
      </c>
      <c r="M20" s="60">
        <v>10000</v>
      </c>
      <c r="N20" s="58">
        <f t="shared" si="0"/>
        <v>10000</v>
      </c>
    </row>
    <row r="21" spans="1:14" x14ac:dyDescent="0.2">
      <c r="A21" s="56" t="s">
        <v>7</v>
      </c>
      <c r="B21" s="44" t="s">
        <v>8</v>
      </c>
      <c r="C21" s="56" t="s">
        <v>9</v>
      </c>
      <c r="D21" s="57" t="s">
        <v>10</v>
      </c>
      <c r="E21" s="57" t="s">
        <v>11</v>
      </c>
      <c r="F21" s="57" t="s">
        <v>24</v>
      </c>
      <c r="G21" s="57"/>
      <c r="H21" s="64" t="s">
        <v>201</v>
      </c>
      <c r="I21" s="45" t="s">
        <v>135</v>
      </c>
      <c r="J21" s="58">
        <v>25000</v>
      </c>
      <c r="K21" s="58">
        <v>25000</v>
      </c>
      <c r="M21" s="60">
        <v>25000</v>
      </c>
      <c r="N21" s="58">
        <f t="shared" si="0"/>
        <v>25000</v>
      </c>
    </row>
    <row r="22" spans="1:14" x14ac:dyDescent="0.2">
      <c r="A22" s="56" t="s">
        <v>7</v>
      </c>
      <c r="B22" s="44" t="s">
        <v>8</v>
      </c>
      <c r="C22" s="56" t="s">
        <v>9</v>
      </c>
      <c r="D22" s="57" t="s">
        <v>25</v>
      </c>
      <c r="E22" s="63" t="s">
        <v>26</v>
      </c>
      <c r="F22" s="63" t="s">
        <v>82</v>
      </c>
      <c r="G22" s="63"/>
      <c r="H22" s="56" t="s">
        <v>17</v>
      </c>
      <c r="I22" s="65">
        <v>3150</v>
      </c>
      <c r="J22" s="58">
        <v>0</v>
      </c>
      <c r="K22" s="58">
        <v>0</v>
      </c>
      <c r="M22" s="60">
        <v>200</v>
      </c>
      <c r="N22" s="58">
        <f t="shared" si="0"/>
        <v>200</v>
      </c>
    </row>
    <row r="23" spans="1:14" x14ac:dyDescent="0.2">
      <c r="A23" s="56" t="s">
        <v>7</v>
      </c>
      <c r="B23" s="44" t="s">
        <v>8</v>
      </c>
      <c r="C23" s="56" t="s">
        <v>9</v>
      </c>
      <c r="D23" s="57" t="s">
        <v>27</v>
      </c>
      <c r="E23" s="57" t="s">
        <v>28</v>
      </c>
      <c r="F23" s="63" t="s">
        <v>82</v>
      </c>
      <c r="G23" s="63"/>
      <c r="H23" s="56" t="s">
        <v>17</v>
      </c>
      <c r="I23" s="45" t="s">
        <v>135</v>
      </c>
      <c r="J23" s="58">
        <v>16000</v>
      </c>
      <c r="K23" s="58">
        <v>16000</v>
      </c>
      <c r="M23" s="60">
        <v>16000</v>
      </c>
      <c r="N23" s="58">
        <f t="shared" si="0"/>
        <v>16000</v>
      </c>
    </row>
    <row r="24" spans="1:14" x14ac:dyDescent="0.2">
      <c r="A24" s="56" t="s">
        <v>7</v>
      </c>
      <c r="B24" s="44" t="s">
        <v>8</v>
      </c>
      <c r="C24" s="56" t="s">
        <v>9</v>
      </c>
      <c r="D24" s="57" t="s">
        <v>29</v>
      </c>
      <c r="E24" s="57" t="s">
        <v>30</v>
      </c>
      <c r="F24" s="63" t="s">
        <v>82</v>
      </c>
      <c r="G24" s="63"/>
      <c r="H24" s="56" t="s">
        <v>17</v>
      </c>
      <c r="I24" s="45" t="s">
        <v>135</v>
      </c>
      <c r="J24" s="58">
        <v>0</v>
      </c>
      <c r="K24" s="58">
        <v>0</v>
      </c>
      <c r="M24" s="60">
        <v>7500</v>
      </c>
      <c r="N24" s="58">
        <f t="shared" si="0"/>
        <v>7500</v>
      </c>
    </row>
    <row r="25" spans="1:14" x14ac:dyDescent="0.2">
      <c r="A25" s="56" t="s">
        <v>7</v>
      </c>
      <c r="B25" s="44" t="s">
        <v>8</v>
      </c>
      <c r="C25" s="56" t="s">
        <v>9</v>
      </c>
      <c r="D25" s="57" t="s">
        <v>31</v>
      </c>
      <c r="E25" s="57" t="s">
        <v>32</v>
      </c>
      <c r="F25" s="63" t="s">
        <v>82</v>
      </c>
      <c r="G25" s="63"/>
      <c r="H25" s="56" t="s">
        <v>17</v>
      </c>
      <c r="I25" s="45" t="s">
        <v>135</v>
      </c>
      <c r="J25" s="58">
        <v>3200</v>
      </c>
      <c r="K25" s="58">
        <v>3200</v>
      </c>
      <c r="M25" s="60">
        <v>3200</v>
      </c>
      <c r="N25" s="58">
        <f t="shared" si="0"/>
        <v>3200</v>
      </c>
    </row>
    <row r="26" spans="1:14" x14ac:dyDescent="0.2">
      <c r="A26" s="56" t="s">
        <v>7</v>
      </c>
      <c r="B26" s="44" t="s">
        <v>8</v>
      </c>
      <c r="C26" s="56" t="s">
        <v>9</v>
      </c>
      <c r="D26" s="57" t="s">
        <v>33</v>
      </c>
      <c r="E26" s="57" t="s">
        <v>34</v>
      </c>
      <c r="F26" s="63" t="s">
        <v>82</v>
      </c>
      <c r="G26" s="63"/>
      <c r="H26" s="56" t="s">
        <v>17</v>
      </c>
      <c r="I26" s="45" t="s">
        <v>135</v>
      </c>
      <c r="J26" s="58">
        <v>1600</v>
      </c>
      <c r="K26" s="58">
        <v>1600</v>
      </c>
      <c r="M26" s="60">
        <v>1600</v>
      </c>
      <c r="N26" s="58">
        <f t="shared" si="0"/>
        <v>1600</v>
      </c>
    </row>
    <row r="27" spans="1:14" x14ac:dyDescent="0.2">
      <c r="A27" s="56" t="s">
        <v>7</v>
      </c>
      <c r="B27" s="44" t="s">
        <v>8</v>
      </c>
      <c r="C27" s="56" t="s">
        <v>9</v>
      </c>
      <c r="D27" s="57" t="s">
        <v>35</v>
      </c>
      <c r="E27" s="57" t="s">
        <v>36</v>
      </c>
      <c r="F27" s="63" t="s">
        <v>82</v>
      </c>
      <c r="G27" s="63"/>
      <c r="H27" s="56" t="s">
        <v>17</v>
      </c>
      <c r="I27" s="45" t="s">
        <v>135</v>
      </c>
      <c r="J27" s="58">
        <v>11000</v>
      </c>
      <c r="K27" s="58">
        <v>11000</v>
      </c>
      <c r="M27" s="60">
        <v>11000</v>
      </c>
      <c r="N27" s="58">
        <f t="shared" si="0"/>
        <v>11000</v>
      </c>
    </row>
    <row r="28" spans="1:14" x14ac:dyDescent="0.2">
      <c r="A28" s="56" t="s">
        <v>7</v>
      </c>
      <c r="B28" s="44" t="s">
        <v>8</v>
      </c>
      <c r="C28" s="56" t="s">
        <v>9</v>
      </c>
      <c r="D28" s="63" t="s">
        <v>121</v>
      </c>
      <c r="E28" s="63" t="s">
        <v>122</v>
      </c>
      <c r="F28" s="63" t="s">
        <v>82</v>
      </c>
      <c r="G28" s="63"/>
      <c r="H28" s="56" t="s">
        <v>17</v>
      </c>
      <c r="I28" s="45" t="s">
        <v>135</v>
      </c>
      <c r="J28" s="58">
        <v>0</v>
      </c>
      <c r="K28" s="58">
        <v>200</v>
      </c>
      <c r="M28" s="60">
        <v>200</v>
      </c>
      <c r="N28" s="58">
        <f t="shared" si="0"/>
        <v>200</v>
      </c>
    </row>
    <row r="29" spans="1:14" x14ac:dyDescent="0.2">
      <c r="A29" s="56" t="s">
        <v>7</v>
      </c>
      <c r="B29" s="44" t="s">
        <v>8</v>
      </c>
      <c r="C29" s="56" t="s">
        <v>9</v>
      </c>
      <c r="D29" s="57" t="s">
        <v>37</v>
      </c>
      <c r="E29" s="57" t="s">
        <v>38</v>
      </c>
      <c r="F29" s="63" t="s">
        <v>82</v>
      </c>
      <c r="G29" s="63"/>
      <c r="H29" s="56" t="s">
        <v>17</v>
      </c>
      <c r="I29" s="45" t="s">
        <v>135</v>
      </c>
      <c r="J29" s="58">
        <v>500</v>
      </c>
      <c r="K29" s="58">
        <v>500</v>
      </c>
      <c r="M29" s="60">
        <v>500</v>
      </c>
      <c r="N29" s="58">
        <f t="shared" si="0"/>
        <v>500</v>
      </c>
    </row>
    <row r="30" spans="1:14" x14ac:dyDescent="0.2">
      <c r="A30" s="56" t="s">
        <v>7</v>
      </c>
      <c r="B30" s="44" t="s">
        <v>8</v>
      </c>
      <c r="C30" s="56" t="s">
        <v>9</v>
      </c>
      <c r="D30" s="57" t="s">
        <v>37</v>
      </c>
      <c r="E30" s="57" t="s">
        <v>38</v>
      </c>
      <c r="F30" s="57" t="s">
        <v>24</v>
      </c>
      <c r="G30" s="57"/>
      <c r="H30" s="64" t="s">
        <v>201</v>
      </c>
      <c r="I30" s="45" t="s">
        <v>135</v>
      </c>
      <c r="J30" s="58">
        <v>0</v>
      </c>
      <c r="K30" s="58">
        <v>0</v>
      </c>
      <c r="M30" s="60"/>
      <c r="N30" s="58">
        <f t="shared" si="0"/>
        <v>0</v>
      </c>
    </row>
    <row r="31" spans="1:14" x14ac:dyDescent="0.2">
      <c r="A31" s="56" t="s">
        <v>7</v>
      </c>
      <c r="B31" s="44" t="s">
        <v>8</v>
      </c>
      <c r="C31" s="56" t="s">
        <v>9</v>
      </c>
      <c r="D31" s="57" t="s">
        <v>39</v>
      </c>
      <c r="E31" s="57" t="s">
        <v>40</v>
      </c>
      <c r="F31" s="63" t="s">
        <v>82</v>
      </c>
      <c r="G31" s="63"/>
      <c r="H31" s="56" t="s">
        <v>17</v>
      </c>
      <c r="I31" s="45" t="s">
        <v>135</v>
      </c>
      <c r="J31" s="58">
        <v>100</v>
      </c>
      <c r="K31" s="58">
        <v>100</v>
      </c>
      <c r="M31" s="60">
        <v>100</v>
      </c>
      <c r="N31" s="58">
        <f t="shared" si="0"/>
        <v>100</v>
      </c>
    </row>
    <row r="32" spans="1:14" x14ac:dyDescent="0.2">
      <c r="A32" s="56" t="s">
        <v>7</v>
      </c>
      <c r="B32" s="44" t="s">
        <v>8</v>
      </c>
      <c r="C32" s="56" t="s">
        <v>9</v>
      </c>
      <c r="D32" s="57" t="s">
        <v>41</v>
      </c>
      <c r="E32" s="57" t="s">
        <v>42</v>
      </c>
      <c r="F32" s="63" t="s">
        <v>82</v>
      </c>
      <c r="G32" s="63"/>
      <c r="H32" s="56" t="s">
        <v>17</v>
      </c>
      <c r="I32" s="45" t="s">
        <v>135</v>
      </c>
      <c r="J32" s="58">
        <v>0</v>
      </c>
      <c r="K32" s="58">
        <v>500</v>
      </c>
      <c r="M32" s="60">
        <v>1500</v>
      </c>
      <c r="N32" s="58">
        <f t="shared" si="0"/>
        <v>1500</v>
      </c>
    </row>
    <row r="33" spans="1:14" x14ac:dyDescent="0.2">
      <c r="A33" s="56" t="s">
        <v>7</v>
      </c>
      <c r="B33" s="44" t="s">
        <v>8</v>
      </c>
      <c r="C33" s="56" t="s">
        <v>9</v>
      </c>
      <c r="D33" s="57" t="s">
        <v>43</v>
      </c>
      <c r="E33" s="57" t="s">
        <v>44</v>
      </c>
      <c r="F33" s="63" t="s">
        <v>82</v>
      </c>
      <c r="G33" s="63"/>
      <c r="H33" s="56" t="s">
        <v>17</v>
      </c>
      <c r="I33" s="45" t="s">
        <v>135</v>
      </c>
      <c r="J33" s="58">
        <v>1500</v>
      </c>
      <c r="K33" s="58">
        <v>3400</v>
      </c>
      <c r="M33" s="60">
        <v>3400</v>
      </c>
      <c r="N33" s="58">
        <f t="shared" si="0"/>
        <v>3400</v>
      </c>
    </row>
    <row r="34" spans="1:14" x14ac:dyDescent="0.2">
      <c r="A34" s="56" t="s">
        <v>7</v>
      </c>
      <c r="B34" s="44" t="s">
        <v>8</v>
      </c>
      <c r="C34" s="56" t="s">
        <v>9</v>
      </c>
      <c r="D34" s="57" t="s">
        <v>45</v>
      </c>
      <c r="E34" s="57" t="s">
        <v>46</v>
      </c>
      <c r="F34" s="63" t="s">
        <v>82</v>
      </c>
      <c r="G34" s="63"/>
      <c r="H34" s="56" t="s">
        <v>17</v>
      </c>
      <c r="I34" s="45" t="s">
        <v>135</v>
      </c>
      <c r="J34" s="58">
        <v>8000</v>
      </c>
      <c r="K34" s="58">
        <v>6400</v>
      </c>
      <c r="M34" s="60">
        <v>6400</v>
      </c>
      <c r="N34" s="58">
        <f t="shared" si="0"/>
        <v>6400</v>
      </c>
    </row>
    <row r="35" spans="1:14" x14ac:dyDescent="0.2">
      <c r="A35" s="56" t="s">
        <v>7</v>
      </c>
      <c r="B35" s="44" t="s">
        <v>8</v>
      </c>
      <c r="C35" s="56" t="s">
        <v>9</v>
      </c>
      <c r="D35" s="57" t="s">
        <v>47</v>
      </c>
      <c r="E35" s="57" t="s">
        <v>48</v>
      </c>
      <c r="F35" s="63" t="s">
        <v>82</v>
      </c>
      <c r="G35" s="63"/>
      <c r="H35" s="56" t="s">
        <v>17</v>
      </c>
      <c r="I35" s="45" t="s">
        <v>135</v>
      </c>
      <c r="J35" s="58">
        <v>1000</v>
      </c>
      <c r="K35" s="58">
        <v>1000</v>
      </c>
      <c r="M35" s="60">
        <v>1000</v>
      </c>
      <c r="N35" s="58">
        <f t="shared" si="0"/>
        <v>1000</v>
      </c>
    </row>
    <row r="36" spans="1:14" x14ac:dyDescent="0.2">
      <c r="A36" s="56" t="s">
        <v>7</v>
      </c>
      <c r="B36" s="44" t="s">
        <v>8</v>
      </c>
      <c r="C36" s="56" t="s">
        <v>9</v>
      </c>
      <c r="D36" s="57" t="s">
        <v>49</v>
      </c>
      <c r="E36" s="57" t="s">
        <v>50</v>
      </c>
      <c r="F36" s="63" t="s">
        <v>82</v>
      </c>
      <c r="G36" s="63"/>
      <c r="H36" s="56" t="s">
        <v>17</v>
      </c>
      <c r="I36" s="45" t="s">
        <v>135</v>
      </c>
      <c r="J36" s="58">
        <v>3200</v>
      </c>
      <c r="K36" s="58">
        <v>4200</v>
      </c>
      <c r="M36" s="60">
        <v>4200</v>
      </c>
      <c r="N36" s="58">
        <f t="shared" si="0"/>
        <v>4200</v>
      </c>
    </row>
    <row r="37" spans="1:14" x14ac:dyDescent="0.2">
      <c r="A37" s="45" t="s">
        <v>7</v>
      </c>
      <c r="B37" s="45" t="s">
        <v>8</v>
      </c>
      <c r="C37" s="45" t="s">
        <v>9</v>
      </c>
      <c r="D37" s="45" t="s">
        <v>143</v>
      </c>
      <c r="E37" s="45" t="s">
        <v>144</v>
      </c>
      <c r="F37" s="45" t="s">
        <v>82</v>
      </c>
      <c r="H37" s="45" t="s">
        <v>83</v>
      </c>
      <c r="I37" s="45" t="s">
        <v>135</v>
      </c>
      <c r="J37" s="58">
        <v>600</v>
      </c>
      <c r="K37" s="58">
        <v>600</v>
      </c>
      <c r="M37" s="60">
        <v>600</v>
      </c>
      <c r="N37" s="58">
        <f t="shared" si="0"/>
        <v>600</v>
      </c>
    </row>
    <row r="38" spans="1:14" x14ac:dyDescent="0.2">
      <c r="A38" s="56" t="s">
        <v>7</v>
      </c>
      <c r="B38" s="44" t="s">
        <v>8</v>
      </c>
      <c r="C38" s="56" t="s">
        <v>9</v>
      </c>
      <c r="D38" s="57" t="s">
        <v>51</v>
      </c>
      <c r="E38" s="57" t="s">
        <v>52</v>
      </c>
      <c r="F38" s="63" t="s">
        <v>82</v>
      </c>
      <c r="G38" s="63"/>
      <c r="H38" s="56" t="s">
        <v>17</v>
      </c>
      <c r="I38" s="45" t="s">
        <v>135</v>
      </c>
      <c r="J38" s="58">
        <v>9000</v>
      </c>
      <c r="K38" s="58">
        <v>12000</v>
      </c>
      <c r="M38" s="60">
        <v>12000</v>
      </c>
      <c r="N38" s="58">
        <f t="shared" si="0"/>
        <v>12000</v>
      </c>
    </row>
    <row r="39" spans="1:14" x14ac:dyDescent="0.2">
      <c r="A39" s="56" t="s">
        <v>7</v>
      </c>
      <c r="B39" s="44" t="s">
        <v>8</v>
      </c>
      <c r="C39" s="56" t="s">
        <v>9</v>
      </c>
      <c r="D39" s="57" t="s">
        <v>53</v>
      </c>
      <c r="E39" s="57" t="s">
        <v>54</v>
      </c>
      <c r="F39" s="63" t="s">
        <v>82</v>
      </c>
      <c r="G39" s="63"/>
      <c r="H39" s="56" t="s">
        <v>17</v>
      </c>
      <c r="I39" s="45" t="s">
        <v>135</v>
      </c>
      <c r="J39" s="58">
        <v>0</v>
      </c>
      <c r="K39" s="58">
        <v>0</v>
      </c>
      <c r="M39" s="60"/>
      <c r="N39" s="58">
        <f t="shared" si="0"/>
        <v>0</v>
      </c>
    </row>
    <row r="40" spans="1:14" x14ac:dyDescent="0.2">
      <c r="A40" s="56" t="s">
        <v>7</v>
      </c>
      <c r="B40" s="44" t="s">
        <v>8</v>
      </c>
      <c r="C40" s="56" t="s">
        <v>9</v>
      </c>
      <c r="D40" s="57" t="s">
        <v>55</v>
      </c>
      <c r="E40" s="57" t="s">
        <v>56</v>
      </c>
      <c r="F40" s="63" t="s">
        <v>82</v>
      </c>
      <c r="G40" s="63"/>
      <c r="H40" s="56" t="s">
        <v>17</v>
      </c>
      <c r="I40" s="45" t="s">
        <v>135</v>
      </c>
      <c r="J40" s="58">
        <v>0</v>
      </c>
      <c r="K40" s="58">
        <v>0</v>
      </c>
      <c r="M40" s="60"/>
      <c r="N40" s="58">
        <f t="shared" si="0"/>
        <v>0</v>
      </c>
    </row>
    <row r="41" spans="1:14" x14ac:dyDescent="0.2">
      <c r="A41" s="56" t="s">
        <v>7</v>
      </c>
      <c r="B41" s="44" t="s">
        <v>8</v>
      </c>
      <c r="C41" s="56" t="s">
        <v>9</v>
      </c>
      <c r="D41" s="57" t="s">
        <v>57</v>
      </c>
      <c r="E41" s="57" t="s">
        <v>58</v>
      </c>
      <c r="F41" s="63" t="s">
        <v>82</v>
      </c>
      <c r="G41" s="63"/>
      <c r="H41" s="56" t="s">
        <v>17</v>
      </c>
      <c r="I41" s="45" t="s">
        <v>135</v>
      </c>
      <c r="J41" s="58">
        <v>5000</v>
      </c>
      <c r="K41" s="58">
        <v>5000</v>
      </c>
      <c r="M41" s="60">
        <v>5000</v>
      </c>
      <c r="N41" s="58">
        <f t="shared" si="0"/>
        <v>5000</v>
      </c>
    </row>
    <row r="42" spans="1:14" x14ac:dyDescent="0.2">
      <c r="A42" s="56" t="s">
        <v>7</v>
      </c>
      <c r="B42" s="44" t="s">
        <v>8</v>
      </c>
      <c r="C42" s="56" t="s">
        <v>9</v>
      </c>
      <c r="D42" s="57" t="s">
        <v>180</v>
      </c>
      <c r="E42" s="57" t="s">
        <v>181</v>
      </c>
      <c r="F42" s="63" t="s">
        <v>82</v>
      </c>
      <c r="G42" s="63"/>
      <c r="H42" s="56" t="s">
        <v>17</v>
      </c>
      <c r="I42" s="45" t="s">
        <v>135</v>
      </c>
      <c r="J42" s="58">
        <v>0</v>
      </c>
      <c r="K42" s="58">
        <v>0</v>
      </c>
      <c r="M42" s="60"/>
      <c r="N42" s="58">
        <f t="shared" si="0"/>
        <v>0</v>
      </c>
    </row>
    <row r="43" spans="1:14" x14ac:dyDescent="0.2">
      <c r="A43" s="56" t="s">
        <v>7</v>
      </c>
      <c r="B43" s="44" t="s">
        <v>8</v>
      </c>
      <c r="C43" s="56" t="s">
        <v>9</v>
      </c>
      <c r="D43" s="57" t="s">
        <v>137</v>
      </c>
      <c r="E43" s="57" t="s">
        <v>177</v>
      </c>
      <c r="F43" s="63" t="s">
        <v>82</v>
      </c>
      <c r="G43" s="63"/>
      <c r="H43" s="56" t="s">
        <v>17</v>
      </c>
      <c r="I43" s="45" t="s">
        <v>135</v>
      </c>
      <c r="J43" s="58">
        <v>2000</v>
      </c>
      <c r="K43" s="58">
        <v>2000</v>
      </c>
      <c r="M43" s="60">
        <v>2000</v>
      </c>
      <c r="N43" s="58">
        <f t="shared" si="0"/>
        <v>2000</v>
      </c>
    </row>
    <row r="44" spans="1:14" x14ac:dyDescent="0.2">
      <c r="A44" s="56" t="s">
        <v>7</v>
      </c>
      <c r="B44" s="44" t="s">
        <v>8</v>
      </c>
      <c r="C44" s="56" t="s">
        <v>9</v>
      </c>
      <c r="D44" s="57" t="s">
        <v>175</v>
      </c>
      <c r="E44" s="57" t="s">
        <v>178</v>
      </c>
      <c r="F44" s="63" t="s">
        <v>82</v>
      </c>
      <c r="G44" s="63"/>
      <c r="H44" s="56" t="s">
        <v>17</v>
      </c>
      <c r="I44" s="45" t="s">
        <v>135</v>
      </c>
      <c r="J44" s="58">
        <v>1000</v>
      </c>
      <c r="K44" s="58">
        <v>1000</v>
      </c>
      <c r="M44" s="60">
        <v>1000</v>
      </c>
      <c r="N44" s="58">
        <f t="shared" si="0"/>
        <v>1000</v>
      </c>
    </row>
    <row r="45" spans="1:14" x14ac:dyDescent="0.2">
      <c r="A45" s="56" t="s">
        <v>7</v>
      </c>
      <c r="B45" s="44" t="s">
        <v>8</v>
      </c>
      <c r="C45" s="56" t="s">
        <v>9</v>
      </c>
      <c r="D45" s="57" t="s">
        <v>59</v>
      </c>
      <c r="E45" s="57" t="s">
        <v>60</v>
      </c>
      <c r="F45" s="63" t="s">
        <v>82</v>
      </c>
      <c r="G45" s="63"/>
      <c r="H45" s="56" t="s">
        <v>17</v>
      </c>
      <c r="I45" s="45" t="s">
        <v>135</v>
      </c>
      <c r="J45" s="58">
        <v>5000</v>
      </c>
      <c r="K45" s="58">
        <v>5000</v>
      </c>
      <c r="M45" s="60">
        <v>5000</v>
      </c>
      <c r="N45" s="58">
        <f t="shared" si="0"/>
        <v>5000</v>
      </c>
    </row>
    <row r="46" spans="1:14" x14ac:dyDescent="0.2">
      <c r="A46" s="56" t="s">
        <v>7</v>
      </c>
      <c r="B46" s="44" t="s">
        <v>8</v>
      </c>
      <c r="C46" s="56" t="s">
        <v>9</v>
      </c>
      <c r="D46" s="57" t="s">
        <v>176</v>
      </c>
      <c r="E46" s="78" t="s">
        <v>179</v>
      </c>
      <c r="F46" s="63" t="s">
        <v>82</v>
      </c>
      <c r="G46" s="63"/>
      <c r="H46" s="56" t="s">
        <v>17</v>
      </c>
      <c r="I46" s="45" t="s">
        <v>135</v>
      </c>
      <c r="J46" s="58">
        <v>0</v>
      </c>
      <c r="K46" s="58">
        <v>0</v>
      </c>
      <c r="L46" s="77" t="s">
        <v>190</v>
      </c>
      <c r="M46" s="60"/>
      <c r="N46" s="58">
        <f t="shared" si="0"/>
        <v>0</v>
      </c>
    </row>
    <row r="47" spans="1:14" x14ac:dyDescent="0.2">
      <c r="A47" s="56" t="s">
        <v>7</v>
      </c>
      <c r="B47" s="44" t="s">
        <v>8</v>
      </c>
      <c r="C47" s="56" t="s">
        <v>9</v>
      </c>
      <c r="D47" s="57" t="s">
        <v>61</v>
      </c>
      <c r="E47" s="57" t="s">
        <v>62</v>
      </c>
      <c r="F47" s="63" t="s">
        <v>82</v>
      </c>
      <c r="G47" s="63"/>
      <c r="H47" s="56" t="s">
        <v>17</v>
      </c>
      <c r="I47" s="45" t="s">
        <v>135</v>
      </c>
      <c r="J47" s="58">
        <v>10000</v>
      </c>
      <c r="K47" s="58">
        <v>10000</v>
      </c>
      <c r="M47" s="60">
        <v>10000</v>
      </c>
      <c r="N47" s="58">
        <f t="shared" si="0"/>
        <v>10000</v>
      </c>
    </row>
    <row r="48" spans="1:14" x14ac:dyDescent="0.2">
      <c r="A48" s="56" t="s">
        <v>7</v>
      </c>
      <c r="B48" s="44" t="s">
        <v>8</v>
      </c>
      <c r="C48" s="56" t="s">
        <v>9</v>
      </c>
      <c r="D48" s="57" t="s">
        <v>63</v>
      </c>
      <c r="E48" s="57" t="s">
        <v>64</v>
      </c>
      <c r="F48" s="63" t="s">
        <v>82</v>
      </c>
      <c r="G48" s="63"/>
      <c r="H48" s="56" t="s">
        <v>17</v>
      </c>
      <c r="I48" s="45" t="s">
        <v>135</v>
      </c>
      <c r="J48" s="58">
        <v>3700</v>
      </c>
      <c r="K48" s="58">
        <v>3700</v>
      </c>
      <c r="M48" s="60">
        <v>3700</v>
      </c>
      <c r="N48" s="58">
        <f t="shared" si="0"/>
        <v>3700</v>
      </c>
    </row>
    <row r="49" spans="1:14" x14ac:dyDescent="0.2">
      <c r="A49" s="56" t="s">
        <v>7</v>
      </c>
      <c r="B49" s="44" t="s">
        <v>8</v>
      </c>
      <c r="C49" s="56" t="s">
        <v>9</v>
      </c>
      <c r="D49" s="57" t="s">
        <v>65</v>
      </c>
      <c r="E49" s="57" t="s">
        <v>66</v>
      </c>
      <c r="F49" s="63" t="s">
        <v>82</v>
      </c>
      <c r="G49" s="63"/>
      <c r="H49" s="56" t="s">
        <v>17</v>
      </c>
      <c r="I49" s="45" t="s">
        <v>135</v>
      </c>
      <c r="J49" s="58">
        <v>6000</v>
      </c>
      <c r="K49" s="58">
        <v>10500</v>
      </c>
      <c r="M49" s="60">
        <v>10500</v>
      </c>
      <c r="N49" s="58">
        <f t="shared" si="0"/>
        <v>10500</v>
      </c>
    </row>
    <row r="50" spans="1:14" x14ac:dyDescent="0.2">
      <c r="A50" s="56" t="s">
        <v>7</v>
      </c>
      <c r="B50" s="44" t="s">
        <v>8</v>
      </c>
      <c r="C50" s="56" t="s">
        <v>9</v>
      </c>
      <c r="D50" s="57" t="s">
        <v>67</v>
      </c>
      <c r="E50" s="57" t="s">
        <v>68</v>
      </c>
      <c r="F50" s="63" t="s">
        <v>82</v>
      </c>
      <c r="G50" s="63"/>
      <c r="H50" s="56" t="s">
        <v>17</v>
      </c>
      <c r="I50" s="45" t="s">
        <v>135</v>
      </c>
      <c r="J50" s="58">
        <v>1000</v>
      </c>
      <c r="K50" s="58">
        <v>1100</v>
      </c>
      <c r="M50" s="60">
        <v>1500</v>
      </c>
      <c r="N50" s="58">
        <f t="shared" si="0"/>
        <v>1500</v>
      </c>
    </row>
    <row r="51" spans="1:14" x14ac:dyDescent="0.2">
      <c r="A51" s="56" t="s">
        <v>7</v>
      </c>
      <c r="B51" s="44" t="s">
        <v>8</v>
      </c>
      <c r="C51" s="56" t="s">
        <v>9</v>
      </c>
      <c r="D51" s="57" t="s">
        <v>69</v>
      </c>
      <c r="E51" s="57" t="s">
        <v>70</v>
      </c>
      <c r="F51" s="63" t="s">
        <v>82</v>
      </c>
      <c r="G51" s="63"/>
      <c r="H51" s="56" t="s">
        <v>17</v>
      </c>
      <c r="I51" s="45" t="s">
        <v>135</v>
      </c>
      <c r="J51" s="58">
        <v>15000</v>
      </c>
      <c r="K51" s="58">
        <v>15000</v>
      </c>
      <c r="M51" s="60">
        <v>15000</v>
      </c>
      <c r="N51" s="58">
        <f t="shared" si="0"/>
        <v>15000</v>
      </c>
    </row>
    <row r="52" spans="1:14" x14ac:dyDescent="0.2">
      <c r="A52" s="56" t="s">
        <v>7</v>
      </c>
      <c r="B52" s="44" t="s">
        <v>8</v>
      </c>
      <c r="C52" s="56" t="s">
        <v>9</v>
      </c>
      <c r="D52" s="57" t="s">
        <v>71</v>
      </c>
      <c r="E52" s="57" t="s">
        <v>72</v>
      </c>
      <c r="F52" s="63" t="s">
        <v>82</v>
      </c>
      <c r="G52" s="63"/>
      <c r="H52" s="56" t="s">
        <v>17</v>
      </c>
      <c r="I52" s="45" t="s">
        <v>135</v>
      </c>
      <c r="J52" s="58">
        <v>11000</v>
      </c>
      <c r="K52" s="58">
        <v>11000</v>
      </c>
      <c r="M52" s="60">
        <v>11000</v>
      </c>
      <c r="N52" s="58">
        <f t="shared" si="0"/>
        <v>11000</v>
      </c>
    </row>
    <row r="53" spans="1:14" x14ac:dyDescent="0.2">
      <c r="M53" s="58"/>
    </row>
    <row r="54" spans="1:14" ht="13.5" thickBot="1" x14ac:dyDescent="0.25">
      <c r="A54" s="56"/>
      <c r="B54" s="65"/>
      <c r="C54" s="56"/>
      <c r="D54" s="56"/>
      <c r="E54" s="56"/>
      <c r="F54" s="57"/>
      <c r="G54" s="57"/>
      <c r="H54" s="64"/>
      <c r="I54" s="64"/>
      <c r="J54" s="66">
        <f>SUM(J4:J53)</f>
        <v>279958</v>
      </c>
      <c r="K54" s="66">
        <f>SUM(K4:K53)</f>
        <v>279383</v>
      </c>
      <c r="L54" s="66">
        <f>SUM(L4:L53)</f>
        <v>13460</v>
      </c>
      <c r="M54" s="66">
        <f>SUM(M4:M53)</f>
        <v>197109</v>
      </c>
      <c r="N54" s="66">
        <f>SUM(N4:N53)</f>
        <v>210569</v>
      </c>
    </row>
    <row r="55" spans="1:14" ht="13.5" thickTop="1" x14ac:dyDescent="0.2">
      <c r="A55" s="56"/>
      <c r="B55" s="65"/>
      <c r="C55" s="56"/>
      <c r="D55" s="56"/>
      <c r="E55" s="56"/>
      <c r="F55" s="57"/>
      <c r="G55" s="57"/>
      <c r="H55" s="64"/>
      <c r="I55" s="64"/>
      <c r="J55" s="67"/>
      <c r="K55" s="67"/>
      <c r="M55" s="67" t="s">
        <v>73</v>
      </c>
    </row>
    <row r="56" spans="1:14" x14ac:dyDescent="0.2">
      <c r="A56" s="56"/>
      <c r="B56" s="65"/>
      <c r="C56" s="56"/>
      <c r="D56" s="56"/>
      <c r="E56" s="56"/>
      <c r="F56" s="57"/>
      <c r="G56" s="57"/>
      <c r="H56" s="64"/>
      <c r="I56" s="64"/>
      <c r="J56" s="46"/>
      <c r="K56" s="46"/>
      <c r="M56" s="68" t="str">
        <f>IF(ROUND(M54,0)=ROUND(M58,0)," ","***Not equal***")</f>
        <v xml:space="preserve"> </v>
      </c>
    </row>
    <row r="57" spans="1:14" x14ac:dyDescent="0.2">
      <c r="A57" s="56"/>
      <c r="B57" s="65"/>
      <c r="C57" s="56"/>
      <c r="D57" s="56"/>
      <c r="E57" s="56"/>
      <c r="F57" s="57"/>
      <c r="G57" s="57"/>
      <c r="H57" s="64"/>
      <c r="I57" s="64"/>
      <c r="J57" s="67"/>
      <c r="K57" s="67"/>
      <c r="M57" s="67" t="s">
        <v>74</v>
      </c>
    </row>
    <row r="58" spans="1:14" x14ac:dyDescent="0.2">
      <c r="B58" s="65"/>
      <c r="C58" s="56"/>
      <c r="D58" s="56"/>
      <c r="E58" s="56"/>
      <c r="F58" s="57"/>
      <c r="G58" s="57"/>
      <c r="H58" s="64"/>
      <c r="J58" s="79" t="s">
        <v>199</v>
      </c>
      <c r="K58" s="76"/>
      <c r="M58" s="69">
        <f>'Projected 2022'!N9</f>
        <v>197109</v>
      </c>
    </row>
    <row r="59" spans="1:14" x14ac:dyDescent="0.2">
      <c r="B59" s="65"/>
      <c r="C59" s="56"/>
      <c r="D59" s="56"/>
      <c r="E59" s="56"/>
      <c r="F59" s="57"/>
      <c r="G59" s="57"/>
      <c r="H59" s="64"/>
      <c r="I59" s="40"/>
      <c r="J59" s="67"/>
      <c r="K59" s="67"/>
      <c r="M59" s="67"/>
    </row>
    <row r="60" spans="1:14" x14ac:dyDescent="0.2">
      <c r="A60" s="82" t="s">
        <v>131</v>
      </c>
      <c r="B60" s="82"/>
      <c r="C60" s="82"/>
      <c r="D60" s="82"/>
      <c r="E60" s="82"/>
      <c r="F60" s="82"/>
      <c r="G60" s="82"/>
      <c r="H60" s="82"/>
      <c r="I60" s="82"/>
      <c r="M60" s="58"/>
    </row>
    <row r="61" spans="1:14" x14ac:dyDescent="0.2">
      <c r="A61" s="81" t="s">
        <v>150</v>
      </c>
      <c r="B61" s="81"/>
      <c r="C61" s="81"/>
      <c r="D61" s="81"/>
      <c r="E61" s="81"/>
      <c r="F61" s="81"/>
      <c r="G61" s="81"/>
      <c r="H61" s="81"/>
      <c r="I61" s="81"/>
      <c r="J61" s="53"/>
      <c r="K61" s="53"/>
      <c r="L61" s="53"/>
      <c r="M61" s="54"/>
      <c r="N61" s="55"/>
    </row>
    <row r="62" spans="1:14" x14ac:dyDescent="0.2">
      <c r="A62" s="45" t="s">
        <v>7</v>
      </c>
      <c r="B62" s="45" t="s">
        <v>8</v>
      </c>
      <c r="C62" s="45" t="s">
        <v>9</v>
      </c>
      <c r="D62" s="45" t="s">
        <v>152</v>
      </c>
      <c r="E62" s="45" t="s">
        <v>153</v>
      </c>
      <c r="F62" s="45" t="s">
        <v>147</v>
      </c>
      <c r="H62" s="45" t="s">
        <v>148</v>
      </c>
      <c r="I62" s="45" t="s">
        <v>135</v>
      </c>
      <c r="J62" s="61">
        <v>6800</v>
      </c>
      <c r="K62" s="61">
        <v>6800</v>
      </c>
      <c r="L62" s="59" t="s">
        <v>202</v>
      </c>
      <c r="M62" s="70"/>
      <c r="N62" s="58">
        <f t="shared" ref="N62:N71" si="1">SUM(L62:M62)</f>
        <v>0</v>
      </c>
    </row>
    <row r="63" spans="1:14" x14ac:dyDescent="0.2">
      <c r="B63" s="45"/>
      <c r="J63" s="61"/>
      <c r="K63" s="61"/>
      <c r="L63" s="46"/>
    </row>
    <row r="64" spans="1:14" x14ac:dyDescent="0.2">
      <c r="A64" s="45" t="s">
        <v>7</v>
      </c>
      <c r="B64" s="45" t="s">
        <v>8</v>
      </c>
      <c r="C64" s="45" t="s">
        <v>9</v>
      </c>
      <c r="D64" s="45" t="s">
        <v>75</v>
      </c>
      <c r="E64" s="45" t="s">
        <v>76</v>
      </c>
      <c r="F64" s="45" t="s">
        <v>154</v>
      </c>
      <c r="G64" s="41" t="s">
        <v>165</v>
      </c>
      <c r="H64" s="45" t="s">
        <v>155</v>
      </c>
      <c r="I64" s="45" t="s">
        <v>135</v>
      </c>
      <c r="J64" s="61">
        <v>0</v>
      </c>
      <c r="K64" s="61">
        <v>0</v>
      </c>
      <c r="M64" s="70"/>
      <c r="N64" s="58">
        <f t="shared" si="1"/>
        <v>0</v>
      </c>
    </row>
    <row r="65" spans="1:14" x14ac:dyDescent="0.2">
      <c r="A65" s="56" t="s">
        <v>7</v>
      </c>
      <c r="B65" s="44" t="s">
        <v>8</v>
      </c>
      <c r="C65" s="56" t="s">
        <v>9</v>
      </c>
      <c r="D65" s="56" t="s">
        <v>75</v>
      </c>
      <c r="E65" s="56" t="s">
        <v>76</v>
      </c>
      <c r="F65" s="57" t="s">
        <v>125</v>
      </c>
      <c r="G65" s="42" t="s">
        <v>166</v>
      </c>
      <c r="H65" s="56" t="s">
        <v>124</v>
      </c>
      <c r="I65" s="45" t="s">
        <v>135</v>
      </c>
      <c r="J65" s="58">
        <v>14100</v>
      </c>
      <c r="K65" s="58">
        <v>14100</v>
      </c>
      <c r="L65" s="59">
        <v>14100</v>
      </c>
      <c r="M65" s="70"/>
      <c r="N65" s="58">
        <f t="shared" ref="N65:N70" si="2">SUM(L65:M65)</f>
        <v>14100</v>
      </c>
    </row>
    <row r="66" spans="1:14" x14ac:dyDescent="0.2">
      <c r="A66" s="56" t="s">
        <v>7</v>
      </c>
      <c r="B66" s="44" t="s">
        <v>8</v>
      </c>
      <c r="C66" s="56" t="s">
        <v>9</v>
      </c>
      <c r="D66" s="56" t="s">
        <v>75</v>
      </c>
      <c r="E66" s="56" t="s">
        <v>76</v>
      </c>
      <c r="F66" s="57" t="s">
        <v>126</v>
      </c>
      <c r="G66" s="42" t="s">
        <v>166</v>
      </c>
      <c r="H66" s="56" t="s">
        <v>127</v>
      </c>
      <c r="I66" s="45" t="s">
        <v>135</v>
      </c>
      <c r="J66" s="58">
        <v>1345</v>
      </c>
      <c r="K66" s="58">
        <v>1345</v>
      </c>
      <c r="L66" s="59">
        <v>1345</v>
      </c>
      <c r="M66" s="70"/>
      <c r="N66" s="58">
        <f t="shared" si="2"/>
        <v>1345</v>
      </c>
    </row>
    <row r="67" spans="1:14" x14ac:dyDescent="0.2">
      <c r="A67" s="56" t="s">
        <v>7</v>
      </c>
      <c r="B67" s="44" t="s">
        <v>8</v>
      </c>
      <c r="C67" s="56" t="s">
        <v>9</v>
      </c>
      <c r="D67" s="56" t="s">
        <v>75</v>
      </c>
      <c r="E67" s="56" t="s">
        <v>76</v>
      </c>
      <c r="F67" s="57" t="s">
        <v>128</v>
      </c>
      <c r="G67" s="42" t="s">
        <v>166</v>
      </c>
      <c r="H67" s="45" t="s">
        <v>142</v>
      </c>
      <c r="I67" s="45" t="s">
        <v>135</v>
      </c>
      <c r="J67" s="58">
        <v>3081</v>
      </c>
      <c r="K67" s="58">
        <v>3081</v>
      </c>
      <c r="L67" s="59">
        <v>3151</v>
      </c>
      <c r="M67" s="70"/>
      <c r="N67" s="58">
        <f t="shared" si="2"/>
        <v>3151</v>
      </c>
    </row>
    <row r="68" spans="1:14" x14ac:dyDescent="0.2">
      <c r="A68" s="56" t="s">
        <v>7</v>
      </c>
      <c r="B68" s="44" t="s">
        <v>8</v>
      </c>
      <c r="C68" s="56" t="s">
        <v>9</v>
      </c>
      <c r="D68" s="56" t="s">
        <v>75</v>
      </c>
      <c r="E68" s="56" t="s">
        <v>76</v>
      </c>
      <c r="F68" s="57" t="s">
        <v>129</v>
      </c>
      <c r="G68" s="42" t="s">
        <v>166</v>
      </c>
      <c r="H68" s="45" t="s">
        <v>156</v>
      </c>
      <c r="I68" s="45" t="s">
        <v>135</v>
      </c>
      <c r="J68" s="58">
        <v>503</v>
      </c>
      <c r="K68" s="58">
        <v>503</v>
      </c>
      <c r="L68" s="59">
        <v>301</v>
      </c>
      <c r="M68" s="70"/>
      <c r="N68" s="58">
        <f t="shared" si="2"/>
        <v>301</v>
      </c>
    </row>
    <row r="69" spans="1:14" x14ac:dyDescent="0.2">
      <c r="A69" s="56" t="s">
        <v>7</v>
      </c>
      <c r="B69" s="44" t="s">
        <v>8</v>
      </c>
      <c r="C69" s="56" t="s">
        <v>9</v>
      </c>
      <c r="D69" s="63" t="s">
        <v>75</v>
      </c>
      <c r="E69" s="56" t="s">
        <v>76</v>
      </c>
      <c r="F69" s="57" t="s">
        <v>80</v>
      </c>
      <c r="G69" s="42" t="s">
        <v>166</v>
      </c>
      <c r="H69" s="63" t="s">
        <v>81</v>
      </c>
      <c r="I69" s="45" t="s">
        <v>135</v>
      </c>
      <c r="J69" s="58">
        <v>103</v>
      </c>
      <c r="K69" s="58">
        <v>103</v>
      </c>
      <c r="L69" s="59">
        <v>103</v>
      </c>
      <c r="M69" s="60"/>
      <c r="N69" s="58">
        <f t="shared" si="2"/>
        <v>103</v>
      </c>
    </row>
    <row r="70" spans="1:14" x14ac:dyDescent="0.2">
      <c r="A70" s="56" t="s">
        <v>7</v>
      </c>
      <c r="B70" s="44" t="s">
        <v>8</v>
      </c>
      <c r="C70" s="56" t="s">
        <v>9</v>
      </c>
      <c r="D70" s="56" t="s">
        <v>75</v>
      </c>
      <c r="E70" s="56" t="s">
        <v>76</v>
      </c>
      <c r="F70" s="57" t="s">
        <v>84</v>
      </c>
      <c r="G70" s="42" t="s">
        <v>166</v>
      </c>
      <c r="H70" s="56" t="s">
        <v>85</v>
      </c>
      <c r="I70" s="45" t="s">
        <v>135</v>
      </c>
      <c r="J70" s="58">
        <v>6832</v>
      </c>
      <c r="K70" s="58">
        <v>6832</v>
      </c>
      <c r="L70" s="59">
        <v>2500</v>
      </c>
      <c r="M70" s="60"/>
      <c r="N70" s="58">
        <f t="shared" si="2"/>
        <v>2500</v>
      </c>
    </row>
    <row r="71" spans="1:14" x14ac:dyDescent="0.2">
      <c r="A71" s="45" t="s">
        <v>7</v>
      </c>
      <c r="B71" s="45" t="s">
        <v>8</v>
      </c>
      <c r="C71" s="45" t="s">
        <v>9</v>
      </c>
      <c r="D71" s="45" t="s">
        <v>157</v>
      </c>
      <c r="E71" s="45" t="s">
        <v>158</v>
      </c>
      <c r="F71" s="45" t="s">
        <v>82</v>
      </c>
      <c r="H71" s="45" t="s">
        <v>83</v>
      </c>
      <c r="I71" s="45" t="s">
        <v>135</v>
      </c>
      <c r="J71" s="58">
        <v>0</v>
      </c>
      <c r="K71" s="58">
        <v>0</v>
      </c>
      <c r="M71" s="71"/>
      <c r="N71" s="46">
        <f t="shared" si="1"/>
        <v>0</v>
      </c>
    </row>
    <row r="72" spans="1:14" x14ac:dyDescent="0.2">
      <c r="A72" s="81" t="s">
        <v>151</v>
      </c>
      <c r="B72" s="81"/>
      <c r="C72" s="81"/>
      <c r="D72" s="81"/>
      <c r="E72" s="81"/>
      <c r="F72" s="81"/>
      <c r="G72" s="81"/>
      <c r="H72" s="81"/>
      <c r="I72" s="81"/>
      <c r="J72" s="53"/>
      <c r="K72" s="53"/>
      <c r="L72" s="53"/>
      <c r="M72" s="54"/>
      <c r="N72" s="55"/>
    </row>
    <row r="73" spans="1:14" x14ac:dyDescent="0.2">
      <c r="A73" s="56" t="s">
        <v>7</v>
      </c>
      <c r="B73" s="44" t="s">
        <v>8</v>
      </c>
      <c r="C73" s="56" t="s">
        <v>9</v>
      </c>
      <c r="D73" s="65">
        <v>21220</v>
      </c>
      <c r="E73" s="56" t="s">
        <v>119</v>
      </c>
      <c r="F73" s="63" t="s">
        <v>82</v>
      </c>
      <c r="G73" s="63"/>
      <c r="H73" s="56" t="s">
        <v>83</v>
      </c>
      <c r="I73" s="45" t="s">
        <v>135</v>
      </c>
      <c r="J73" s="58">
        <v>1000</v>
      </c>
      <c r="K73" s="58">
        <v>2500</v>
      </c>
      <c r="M73" s="60">
        <v>2500</v>
      </c>
      <c r="N73" s="58">
        <f t="shared" ref="N73:N80" si="3">SUM(L73:M73)</f>
        <v>2500</v>
      </c>
    </row>
    <row r="74" spans="1:14" x14ac:dyDescent="0.2">
      <c r="A74" s="56" t="s">
        <v>7</v>
      </c>
      <c r="B74" s="44" t="s">
        <v>8</v>
      </c>
      <c r="C74" s="56" t="s">
        <v>9</v>
      </c>
      <c r="D74" s="56" t="s">
        <v>75</v>
      </c>
      <c r="E74" s="56" t="s">
        <v>76</v>
      </c>
      <c r="F74" s="57" t="s">
        <v>139</v>
      </c>
      <c r="G74" s="42"/>
      <c r="H74" s="56" t="s">
        <v>173</v>
      </c>
      <c r="I74" s="45" t="s">
        <v>135</v>
      </c>
      <c r="J74" s="61"/>
      <c r="K74" s="61">
        <v>0</v>
      </c>
      <c r="L74" s="46"/>
      <c r="M74" s="74"/>
      <c r="N74" s="58">
        <f t="shared" si="3"/>
        <v>0</v>
      </c>
    </row>
    <row r="75" spans="1:14" x14ac:dyDescent="0.2">
      <c r="A75" s="56" t="s">
        <v>7</v>
      </c>
      <c r="B75" s="44" t="s">
        <v>8</v>
      </c>
      <c r="C75" s="56" t="s">
        <v>9</v>
      </c>
      <c r="D75" s="56" t="s">
        <v>75</v>
      </c>
      <c r="E75" s="56" t="s">
        <v>76</v>
      </c>
      <c r="F75" s="57" t="s">
        <v>172</v>
      </c>
      <c r="G75" s="42"/>
      <c r="H75" s="56" t="s">
        <v>174</v>
      </c>
      <c r="I75" s="45" t="s">
        <v>135</v>
      </c>
      <c r="J75" s="61"/>
      <c r="K75" s="61">
        <v>0</v>
      </c>
      <c r="L75" s="46"/>
      <c r="M75" s="75"/>
      <c r="N75" s="58">
        <f t="shared" si="3"/>
        <v>0</v>
      </c>
    </row>
    <row r="76" spans="1:14" x14ac:dyDescent="0.2">
      <c r="A76" s="45" t="s">
        <v>7</v>
      </c>
      <c r="B76" s="45" t="s">
        <v>8</v>
      </c>
      <c r="C76" s="45" t="s">
        <v>9</v>
      </c>
      <c r="D76" s="45" t="s">
        <v>75</v>
      </c>
      <c r="E76" s="45" t="s">
        <v>76</v>
      </c>
      <c r="F76" s="45" t="s">
        <v>147</v>
      </c>
      <c r="H76" s="45" t="s">
        <v>164</v>
      </c>
      <c r="I76" s="45" t="s">
        <v>135</v>
      </c>
      <c r="K76" s="58">
        <v>0</v>
      </c>
      <c r="M76" s="60"/>
      <c r="N76" s="58">
        <f t="shared" si="3"/>
        <v>0</v>
      </c>
    </row>
    <row r="77" spans="1:14" x14ac:dyDescent="0.2">
      <c r="A77" s="45" t="s">
        <v>7</v>
      </c>
      <c r="B77" s="45" t="s">
        <v>8</v>
      </c>
      <c r="C77" s="45" t="s">
        <v>9</v>
      </c>
      <c r="D77" s="45" t="s">
        <v>75</v>
      </c>
      <c r="E77" s="45" t="s">
        <v>76</v>
      </c>
      <c r="F77" s="45" t="s">
        <v>77</v>
      </c>
      <c r="H77" s="45" t="s">
        <v>149</v>
      </c>
      <c r="I77" s="45" t="s">
        <v>135</v>
      </c>
      <c r="K77" s="58">
        <v>0</v>
      </c>
      <c r="M77" s="60"/>
      <c r="N77" s="58">
        <f t="shared" si="3"/>
        <v>0</v>
      </c>
    </row>
    <row r="78" spans="1:14" x14ac:dyDescent="0.2">
      <c r="A78" s="56" t="s">
        <v>7</v>
      </c>
      <c r="B78" s="44" t="s">
        <v>8</v>
      </c>
      <c r="C78" s="56" t="s">
        <v>9</v>
      </c>
      <c r="D78" s="56" t="s">
        <v>75</v>
      </c>
      <c r="E78" s="56" t="s">
        <v>76</v>
      </c>
      <c r="F78" s="63" t="s">
        <v>15</v>
      </c>
      <c r="G78" s="63"/>
      <c r="H78" s="56" t="s">
        <v>16</v>
      </c>
      <c r="I78" s="45" t="s">
        <v>135</v>
      </c>
      <c r="J78" s="58">
        <v>3322</v>
      </c>
      <c r="K78" s="58">
        <v>3322</v>
      </c>
      <c r="M78" s="60">
        <v>3322</v>
      </c>
      <c r="N78" s="58">
        <f t="shared" si="3"/>
        <v>3322</v>
      </c>
    </row>
    <row r="79" spans="1:14" x14ac:dyDescent="0.2">
      <c r="A79" s="63" t="s">
        <v>7</v>
      </c>
      <c r="B79" s="44" t="s">
        <v>8</v>
      </c>
      <c r="C79" s="63" t="s">
        <v>9</v>
      </c>
      <c r="D79" s="56" t="s">
        <v>75</v>
      </c>
      <c r="E79" s="56" t="s">
        <v>76</v>
      </c>
      <c r="F79" s="57" t="s">
        <v>78</v>
      </c>
      <c r="G79" s="57"/>
      <c r="H79" s="56" t="s">
        <v>79</v>
      </c>
      <c r="I79" s="45" t="s">
        <v>135</v>
      </c>
      <c r="J79" s="58">
        <v>8110</v>
      </c>
      <c r="K79" s="58">
        <v>8110</v>
      </c>
      <c r="M79" s="60">
        <v>8110</v>
      </c>
      <c r="N79" s="58">
        <f t="shared" si="3"/>
        <v>8110</v>
      </c>
    </row>
    <row r="80" spans="1:14" x14ac:dyDescent="0.2">
      <c r="A80" s="56" t="s">
        <v>7</v>
      </c>
      <c r="B80" s="44" t="s">
        <v>8</v>
      </c>
      <c r="C80" s="56" t="s">
        <v>9</v>
      </c>
      <c r="D80" s="56" t="s">
        <v>75</v>
      </c>
      <c r="E80" s="56" t="s">
        <v>76</v>
      </c>
      <c r="F80" s="63" t="s">
        <v>82</v>
      </c>
      <c r="G80" s="63"/>
      <c r="H80" s="56" t="s">
        <v>83</v>
      </c>
      <c r="I80" s="45" t="s">
        <v>135</v>
      </c>
      <c r="J80" s="58">
        <v>7000</v>
      </c>
      <c r="K80" s="58">
        <v>19933</v>
      </c>
      <c r="M80" s="60">
        <v>23635</v>
      </c>
      <c r="N80" s="58">
        <f t="shared" si="3"/>
        <v>23635</v>
      </c>
    </row>
    <row r="81" spans="1:14" x14ac:dyDescent="0.2">
      <c r="A81" s="56" t="s">
        <v>7</v>
      </c>
      <c r="B81" s="44" t="s">
        <v>8</v>
      </c>
      <c r="C81" s="56" t="s">
        <v>9</v>
      </c>
      <c r="D81" s="56" t="s">
        <v>75</v>
      </c>
      <c r="E81" s="56" t="s">
        <v>76</v>
      </c>
      <c r="F81" s="57" t="s">
        <v>24</v>
      </c>
      <c r="G81" s="57"/>
      <c r="H81" s="64" t="s">
        <v>201</v>
      </c>
      <c r="I81" s="45" t="s">
        <v>135</v>
      </c>
      <c r="J81" s="58">
        <v>10000</v>
      </c>
      <c r="K81" s="58">
        <v>10000</v>
      </c>
      <c r="M81" s="60">
        <v>10000</v>
      </c>
      <c r="N81" s="58">
        <f t="shared" ref="N81" si="4">SUM(L81:M81)</f>
        <v>10000</v>
      </c>
    </row>
    <row r="83" spans="1:14" ht="13.5" thickBot="1" x14ac:dyDescent="0.25">
      <c r="J83" s="66">
        <f>SUM(J61:J82)</f>
        <v>62196</v>
      </c>
      <c r="K83" s="66">
        <f>SUM(K61:K82)</f>
        <v>76629</v>
      </c>
      <c r="L83" s="66">
        <f t="shared" ref="L83:N83" si="5">SUM(L61:L82)</f>
        <v>21500</v>
      </c>
      <c r="M83" s="66">
        <f t="shared" si="5"/>
        <v>47567</v>
      </c>
      <c r="N83" s="66">
        <f t="shared" si="5"/>
        <v>69067</v>
      </c>
    </row>
    <row r="84" spans="1:14" ht="13.5" thickTop="1" x14ac:dyDescent="0.2">
      <c r="A84" s="41" t="s">
        <v>167</v>
      </c>
      <c r="J84" s="67"/>
      <c r="K84" s="67"/>
      <c r="M84" s="67" t="s">
        <v>73</v>
      </c>
    </row>
    <row r="85" spans="1:14" x14ac:dyDescent="0.2">
      <c r="A85" s="41" t="s">
        <v>168</v>
      </c>
      <c r="B85" s="73"/>
      <c r="C85" s="41"/>
      <c r="D85" s="41"/>
      <c r="E85" s="41"/>
      <c r="J85" s="46"/>
      <c r="K85" s="46"/>
      <c r="M85" s="68" t="str">
        <f>IF(ROUND(M83,0)=ROUND(M87,0)," ","***Not equal***")</f>
        <v xml:space="preserve"> </v>
      </c>
    </row>
    <row r="86" spans="1:14" ht="13.5" thickBot="1" x14ac:dyDescent="0.25">
      <c r="J86" s="67"/>
      <c r="K86" s="67"/>
      <c r="M86" s="67" t="s">
        <v>74</v>
      </c>
    </row>
    <row r="87" spans="1:14" ht="13.5" thickBot="1" x14ac:dyDescent="0.25">
      <c r="A87" s="41" t="s">
        <v>169</v>
      </c>
      <c r="J87" s="79" t="s">
        <v>199</v>
      </c>
      <c r="K87" s="76"/>
      <c r="M87" s="72">
        <f>'Projected 2022'!U9</f>
        <v>47567</v>
      </c>
    </row>
    <row r="88" spans="1:14" x14ac:dyDescent="0.2">
      <c r="A88" s="41" t="s">
        <v>170</v>
      </c>
      <c r="M88" s="58"/>
    </row>
    <row r="89" spans="1:14" x14ac:dyDescent="0.2">
      <c r="B89" s="45"/>
      <c r="M89" s="58"/>
    </row>
    <row r="90" spans="1:14" x14ac:dyDescent="0.2">
      <c r="A90" s="41" t="s">
        <v>182</v>
      </c>
      <c r="B90" s="45"/>
    </row>
    <row r="91" spans="1:14" x14ac:dyDescent="0.2">
      <c r="A91" s="41" t="s">
        <v>171</v>
      </c>
      <c r="B91" s="45"/>
      <c r="J91" s="61"/>
      <c r="K91" s="61"/>
      <c r="L91" s="46"/>
    </row>
    <row r="92" spans="1:14" x14ac:dyDescent="0.2">
      <c r="A92" s="46"/>
      <c r="B92" s="46"/>
      <c r="C92" s="46"/>
      <c r="D92" s="46"/>
      <c r="E92" s="46"/>
      <c r="F92" s="46"/>
      <c r="G92" s="46"/>
      <c r="H92" s="46"/>
      <c r="J92" s="61"/>
      <c r="K92" s="61"/>
      <c r="L92" s="46"/>
    </row>
    <row r="93" spans="1:14" x14ac:dyDescent="0.2">
      <c r="A93" s="46"/>
      <c r="B93" s="46"/>
      <c r="C93" s="46"/>
      <c r="D93" s="46"/>
      <c r="E93" s="46"/>
      <c r="F93" s="46"/>
      <c r="G93" s="46"/>
      <c r="H93" s="46"/>
      <c r="J93" s="61"/>
      <c r="K93" s="61"/>
      <c r="L93" s="46"/>
    </row>
    <row r="94" spans="1:14" x14ac:dyDescent="0.2">
      <c r="A94" s="46"/>
      <c r="B94" s="46"/>
      <c r="C94" s="46"/>
      <c r="D94" s="46"/>
      <c r="E94" s="46"/>
      <c r="F94" s="46"/>
      <c r="G94" s="46"/>
      <c r="H94" s="46"/>
      <c r="J94" s="61"/>
      <c r="K94" s="61"/>
      <c r="L94" s="46"/>
    </row>
    <row r="95" spans="1:14" x14ac:dyDescent="0.2">
      <c r="A95" s="46"/>
      <c r="B95" s="46"/>
      <c r="C95" s="46"/>
      <c r="D95" s="46"/>
      <c r="E95" s="46"/>
      <c r="F95" s="46"/>
      <c r="G95" s="46"/>
      <c r="H95" s="46"/>
      <c r="J95" s="61"/>
      <c r="K95" s="61"/>
      <c r="L95" s="46"/>
    </row>
    <row r="96" spans="1:14" x14ac:dyDescent="0.2">
      <c r="B96" s="45"/>
      <c r="J96" s="61"/>
      <c r="K96" s="61"/>
      <c r="L96" s="46"/>
    </row>
    <row r="97" spans="2:12" x14ac:dyDescent="0.2">
      <c r="B97" s="45"/>
      <c r="J97" s="61"/>
      <c r="K97" s="61"/>
      <c r="L97" s="46"/>
    </row>
    <row r="98" spans="2:12" x14ac:dyDescent="0.2">
      <c r="B98" s="45"/>
      <c r="J98" s="61"/>
      <c r="K98" s="61"/>
      <c r="L98" s="46"/>
    </row>
    <row r="99" spans="2:12" x14ac:dyDescent="0.2">
      <c r="B99" s="45"/>
      <c r="J99" s="61"/>
      <c r="K99" s="61"/>
      <c r="L99" s="46"/>
    </row>
    <row r="100" spans="2:12" x14ac:dyDescent="0.2">
      <c r="B100" s="45"/>
      <c r="J100" s="61"/>
      <c r="K100" s="61"/>
      <c r="L100" s="46"/>
    </row>
    <row r="101" spans="2:12" x14ac:dyDescent="0.2">
      <c r="B101" s="45"/>
      <c r="J101" s="61"/>
      <c r="K101" s="61"/>
      <c r="L101" s="46"/>
    </row>
    <row r="102" spans="2:12" x14ac:dyDescent="0.2">
      <c r="B102" s="45"/>
      <c r="J102" s="61"/>
      <c r="K102" s="61"/>
      <c r="L102" s="46"/>
    </row>
    <row r="103" spans="2:12" x14ac:dyDescent="0.2">
      <c r="B103" s="45"/>
      <c r="J103" s="61"/>
      <c r="K103" s="61"/>
      <c r="L103" s="46"/>
    </row>
    <row r="104" spans="2:12" x14ac:dyDescent="0.2">
      <c r="B104" s="45"/>
      <c r="J104" s="61"/>
      <c r="K104" s="61"/>
      <c r="L104" s="46"/>
    </row>
    <row r="105" spans="2:12" x14ac:dyDescent="0.2">
      <c r="B105" s="45"/>
      <c r="J105" s="61"/>
      <c r="K105" s="61"/>
      <c r="L105" s="46"/>
    </row>
    <row r="106" spans="2:12" x14ac:dyDescent="0.2">
      <c r="B106" s="45"/>
      <c r="J106" s="61"/>
      <c r="K106" s="61"/>
      <c r="L106" s="46"/>
    </row>
    <row r="107" spans="2:12" x14ac:dyDescent="0.2">
      <c r="B107" s="45"/>
      <c r="J107" s="61"/>
      <c r="K107" s="61"/>
      <c r="L107" s="46"/>
    </row>
    <row r="108" spans="2:12" x14ac:dyDescent="0.2">
      <c r="B108" s="45"/>
      <c r="J108" s="61"/>
      <c r="K108" s="61"/>
      <c r="L108" s="46"/>
    </row>
  </sheetData>
  <sortState ref="D63:L71">
    <sortCondition ref="D63"/>
  </sortState>
  <mergeCells count="6">
    <mergeCell ref="A72:I72"/>
    <mergeCell ref="A60:I60"/>
    <mergeCell ref="A3:I3"/>
    <mergeCell ref="A13:I13"/>
    <mergeCell ref="A4:I4"/>
    <mergeCell ref="A61:I61"/>
  </mergeCells>
  <phoneticPr fontId="0" type="noConversion"/>
  <printOptions horizontalCentered="1" gridLines="1" gridLinesSet="0"/>
  <pageMargins left="0.2" right="0.23" top="0.52" bottom="0.47" header="0.25" footer="0.2"/>
  <pageSetup scale="59" orientation="portrait" cellComments="asDisplayed" r:id="rId1"/>
  <headerFooter alignWithMargins="0">
    <oddFooter>&amp;L&amp;A    &amp;F&amp;CPage &amp;P&amp;R&amp;D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21"/>
  <sheetViews>
    <sheetView zoomScaleNormal="100" workbookViewId="0"/>
  </sheetViews>
  <sheetFormatPr defaultColWidth="10.28515625" defaultRowHeight="12.75" x14ac:dyDescent="0.2"/>
  <cols>
    <col min="1" max="1" width="18.85546875" style="9" bestFit="1" customWidth="1"/>
    <col min="2" max="2" width="4" style="9" bestFit="1" customWidth="1"/>
    <col min="3" max="4" width="8.85546875" style="10" customWidth="1"/>
    <col min="5" max="5" width="8.85546875" style="10" bestFit="1" customWidth="1"/>
    <col min="6" max="6" width="9.85546875" style="11" hidden="1" customWidth="1"/>
    <col min="7" max="8" width="10.5703125" style="9" customWidth="1"/>
    <col min="9" max="9" width="7.5703125" style="9" bestFit="1" customWidth="1"/>
    <col min="10" max="10" width="8" style="4" bestFit="1" customWidth="1"/>
    <col min="11" max="11" width="7.5703125" style="9" hidden="1" customWidth="1"/>
    <col min="12" max="12" width="8" style="4" hidden="1" customWidth="1"/>
    <col min="13" max="13" width="8" style="4" bestFit="1" customWidth="1"/>
    <col min="14" max="14" width="9.5703125" style="4" bestFit="1" customWidth="1"/>
    <col min="15" max="15" width="2.42578125" style="4" customWidth="1"/>
    <col min="16" max="16" width="18.85546875" style="9" bestFit="1" customWidth="1"/>
    <col min="17" max="17" width="4" style="9" bestFit="1" customWidth="1"/>
    <col min="18" max="18" width="7.5703125" style="9" bestFit="1" customWidth="1"/>
    <col min="19" max="19" width="15.5703125" style="9" hidden="1" customWidth="1"/>
    <col min="20" max="20" width="8" style="9" bestFit="1" customWidth="1"/>
    <col min="21" max="21" width="9.5703125" style="9" customWidth="1"/>
    <col min="22" max="25" width="10.28515625" style="9" hidden="1" customWidth="1"/>
    <col min="26" max="26" width="10.5703125" style="9" hidden="1" customWidth="1"/>
    <col min="27" max="28" width="10.28515625" style="9" hidden="1" customWidth="1"/>
    <col min="29" max="16384" width="10.28515625" style="9"/>
  </cols>
  <sheetData>
    <row r="1" spans="1:28" ht="15.75" x14ac:dyDescent="0.2">
      <c r="A1" s="1" t="s">
        <v>87</v>
      </c>
      <c r="B1" s="6"/>
      <c r="C1" s="7"/>
      <c r="D1" s="7"/>
      <c r="E1" s="7"/>
      <c r="F1" s="8"/>
      <c r="G1" s="6"/>
      <c r="H1" s="6"/>
      <c r="I1" s="6"/>
      <c r="J1" s="2"/>
      <c r="K1" s="6"/>
      <c r="L1" s="2"/>
      <c r="M1" s="2"/>
      <c r="N1" s="2"/>
      <c r="O1" s="2"/>
      <c r="P1" s="3"/>
      <c r="Q1" s="6"/>
      <c r="R1" s="6"/>
      <c r="S1" s="6"/>
      <c r="T1" s="6"/>
    </row>
    <row r="2" spans="1:28" ht="15.75" x14ac:dyDescent="0.2">
      <c r="A2" s="84" t="s">
        <v>200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8" ht="7.5" customHeight="1" x14ac:dyDescent="0.2"/>
    <row r="4" spans="1:28" x14ac:dyDescent="0.2">
      <c r="G4" s="6" t="s">
        <v>88</v>
      </c>
      <c r="H4" s="6"/>
      <c r="I4" s="6"/>
      <c r="J4" s="2"/>
      <c r="K4" s="6"/>
      <c r="L4" s="2"/>
      <c r="M4" s="2"/>
      <c r="N4" s="2"/>
      <c r="O4" s="2"/>
      <c r="W4" s="12" t="s">
        <v>89</v>
      </c>
      <c r="X4" s="12" t="s">
        <v>90</v>
      </c>
      <c r="Z4" s="9" t="s">
        <v>91</v>
      </c>
      <c r="AA4" s="13"/>
    </row>
    <row r="5" spans="1:28" x14ac:dyDescent="0.2">
      <c r="A5" s="12"/>
      <c r="B5" s="12"/>
      <c r="C5" s="7" t="s">
        <v>92</v>
      </c>
      <c r="D5" s="7"/>
      <c r="E5" s="7"/>
      <c r="F5" s="8"/>
      <c r="G5" s="6" t="s">
        <v>93</v>
      </c>
      <c r="H5" s="6"/>
      <c r="I5" s="6" t="s">
        <v>14</v>
      </c>
      <c r="J5" s="2"/>
      <c r="K5" s="14" t="s">
        <v>94</v>
      </c>
      <c r="L5" s="5"/>
      <c r="M5" s="5" t="s">
        <v>86</v>
      </c>
      <c r="N5" s="5" t="s">
        <v>86</v>
      </c>
      <c r="O5" s="5"/>
      <c r="R5" s="6" t="s">
        <v>95</v>
      </c>
      <c r="S5" s="6"/>
      <c r="T5" s="6"/>
      <c r="U5" s="5" t="s">
        <v>86</v>
      </c>
      <c r="V5" s="9" t="s">
        <v>96</v>
      </c>
      <c r="W5" s="15">
        <f>64.18+2.57+2.6+2.65+5+9</f>
        <v>86</v>
      </c>
      <c r="X5" s="16">
        <v>3</v>
      </c>
      <c r="Y5" s="15">
        <f>8.05+0.32+1.6+0.5+0.6</f>
        <v>11.07</v>
      </c>
      <c r="Z5" s="17">
        <f>W5+X5</f>
        <v>89</v>
      </c>
      <c r="AB5" s="17"/>
    </row>
    <row r="6" spans="1:28" x14ac:dyDescent="0.2">
      <c r="A6" s="12"/>
      <c r="B6" s="12" t="s">
        <v>97</v>
      </c>
      <c r="C6" s="18" t="s">
        <v>98</v>
      </c>
      <c r="D6" s="18" t="s">
        <v>98</v>
      </c>
      <c r="E6" s="18" t="s">
        <v>98</v>
      </c>
      <c r="F6" s="19" t="s">
        <v>98</v>
      </c>
      <c r="G6" s="12" t="s">
        <v>99</v>
      </c>
      <c r="H6" s="12" t="s">
        <v>99</v>
      </c>
      <c r="I6" s="12" t="s">
        <v>99</v>
      </c>
      <c r="J6" s="5" t="s">
        <v>99</v>
      </c>
      <c r="K6" s="12" t="s">
        <v>99</v>
      </c>
      <c r="L6" s="5" t="s">
        <v>99</v>
      </c>
      <c r="M6" s="5" t="s">
        <v>99</v>
      </c>
      <c r="N6" s="5" t="s">
        <v>100</v>
      </c>
      <c r="O6" s="5"/>
      <c r="Q6" s="12"/>
      <c r="R6" s="12" t="s">
        <v>99</v>
      </c>
      <c r="S6" s="12" t="s">
        <v>99</v>
      </c>
      <c r="T6" s="12" t="s">
        <v>99</v>
      </c>
      <c r="U6" s="5" t="s">
        <v>100</v>
      </c>
      <c r="V6" s="9" t="s">
        <v>101</v>
      </c>
      <c r="W6" s="15">
        <f>78.27+3.13+2.3+2.3+5+9</f>
        <v>99.999999999999986</v>
      </c>
      <c r="X6" s="16">
        <v>2</v>
      </c>
      <c r="Y6" s="15">
        <f>11.05+0.44+1.6+0.5+0.6</f>
        <v>14.19</v>
      </c>
      <c r="Z6" s="17">
        <f>W6+X6</f>
        <v>101.99999999999999</v>
      </c>
      <c r="AB6" s="17"/>
    </row>
    <row r="7" spans="1:28" x14ac:dyDescent="0.2">
      <c r="A7" s="12" t="s">
        <v>102</v>
      </c>
      <c r="B7" s="12" t="s">
        <v>103</v>
      </c>
      <c r="C7" s="18" t="s">
        <v>104</v>
      </c>
      <c r="D7" s="18" t="s">
        <v>187</v>
      </c>
      <c r="E7" s="18" t="s">
        <v>105</v>
      </c>
      <c r="F7" s="19" t="s">
        <v>94</v>
      </c>
      <c r="G7" s="12" t="s">
        <v>106</v>
      </c>
      <c r="H7" s="12" t="s">
        <v>107</v>
      </c>
      <c r="I7" s="12" t="s">
        <v>106</v>
      </c>
      <c r="J7" s="5" t="s">
        <v>107</v>
      </c>
      <c r="K7" s="12" t="s">
        <v>106</v>
      </c>
      <c r="L7" s="5" t="s">
        <v>107</v>
      </c>
      <c r="M7" s="5" t="s">
        <v>107</v>
      </c>
      <c r="N7" s="20">
        <v>0.9</v>
      </c>
      <c r="O7" s="5"/>
      <c r="Q7" s="12" t="s">
        <v>97</v>
      </c>
      <c r="R7" s="12" t="s">
        <v>106</v>
      </c>
      <c r="S7" s="12" t="s">
        <v>107</v>
      </c>
      <c r="T7" s="12" t="s">
        <v>107</v>
      </c>
      <c r="U7" s="20">
        <v>0.9</v>
      </c>
      <c r="V7" s="9" t="s">
        <v>108</v>
      </c>
      <c r="W7" s="15">
        <f>95.55+3.82+0.7+2.93+5+9</f>
        <v>117</v>
      </c>
      <c r="X7" s="16">
        <v>1</v>
      </c>
      <c r="Y7" s="15">
        <f>12.31+0.49+1.6+0.5+0.6</f>
        <v>15.5</v>
      </c>
      <c r="Z7" s="17">
        <f>W7+X7</f>
        <v>118</v>
      </c>
      <c r="AB7" s="17"/>
    </row>
    <row r="8" spans="1:28" x14ac:dyDescent="0.2">
      <c r="A8" s="12"/>
      <c r="B8" s="12"/>
      <c r="C8" s="18" t="s">
        <v>109</v>
      </c>
      <c r="D8" s="18" t="s">
        <v>109</v>
      </c>
      <c r="E8" s="18" t="s">
        <v>109</v>
      </c>
      <c r="F8" s="19" t="s">
        <v>109</v>
      </c>
      <c r="G8" s="12" t="s">
        <v>110</v>
      </c>
      <c r="H8" s="12" t="s">
        <v>111</v>
      </c>
      <c r="I8" s="12" t="s">
        <v>110</v>
      </c>
      <c r="J8" s="5" t="s">
        <v>111</v>
      </c>
      <c r="K8" s="12" t="s">
        <v>110</v>
      </c>
      <c r="L8" s="5" t="s">
        <v>111</v>
      </c>
      <c r="M8" s="5" t="s">
        <v>111</v>
      </c>
      <c r="N8" s="5" t="s">
        <v>112</v>
      </c>
      <c r="O8" s="5"/>
      <c r="P8" s="9" t="s">
        <v>102</v>
      </c>
      <c r="Q8" s="12" t="s">
        <v>103</v>
      </c>
      <c r="R8" s="12" t="s">
        <v>110</v>
      </c>
      <c r="S8" s="12" t="s">
        <v>111</v>
      </c>
      <c r="T8" s="12" t="s">
        <v>111</v>
      </c>
      <c r="U8" s="5" t="s">
        <v>112</v>
      </c>
      <c r="W8" s="16"/>
      <c r="X8" s="16"/>
    </row>
    <row r="9" spans="1:28" x14ac:dyDescent="0.2">
      <c r="A9" s="21" t="s">
        <v>113</v>
      </c>
      <c r="B9" s="21">
        <v>351</v>
      </c>
      <c r="C9" s="22">
        <v>1810</v>
      </c>
      <c r="D9" s="22">
        <v>0</v>
      </c>
      <c r="E9" s="23">
        <f>C9-(0.5*D9)</f>
        <v>1810</v>
      </c>
      <c r="F9" s="24"/>
      <c r="G9" s="25">
        <v>120</v>
      </c>
      <c r="H9" s="26">
        <f>TRUNC(E9*G9)</f>
        <v>217200</v>
      </c>
      <c r="I9" s="25">
        <v>1</v>
      </c>
      <c r="J9" s="26">
        <f>ROUND(E9*I9,0)</f>
        <v>1810</v>
      </c>
      <c r="K9" s="25"/>
      <c r="L9" s="26">
        <f>K9*F9</f>
        <v>0</v>
      </c>
      <c r="M9" s="26">
        <f>H9+J9+L9</f>
        <v>219010</v>
      </c>
      <c r="N9" s="27">
        <f>ROUND(+M9*$N$7,0)</f>
        <v>197109</v>
      </c>
      <c r="P9" s="21" t="s">
        <v>113</v>
      </c>
      <c r="Q9" s="21">
        <v>351</v>
      </c>
      <c r="R9" s="28">
        <v>29.2</v>
      </c>
      <c r="S9" s="21">
        <f>E9*R9</f>
        <v>52852</v>
      </c>
      <c r="T9" s="26">
        <f>TRUNC(R9*E9)</f>
        <v>52852</v>
      </c>
      <c r="U9" s="27">
        <f>ROUND(+T9*$U$7,0)</f>
        <v>47567</v>
      </c>
    </row>
    <row r="10" spans="1:28" x14ac:dyDescent="0.2">
      <c r="C10" s="31"/>
      <c r="D10" s="31"/>
      <c r="G10" s="16"/>
      <c r="H10" s="4"/>
      <c r="I10" s="16"/>
      <c r="K10" s="16"/>
      <c r="R10" s="17"/>
      <c r="T10" s="4"/>
      <c r="U10" s="4"/>
    </row>
    <row r="21" spans="4:4" x14ac:dyDescent="0.2">
      <c r="D21" s="10" t="s">
        <v>183</v>
      </c>
    </row>
  </sheetData>
  <mergeCells count="1">
    <mergeCell ref="A2:V2"/>
  </mergeCells>
  <phoneticPr fontId="3" type="noConversion"/>
  <printOptions horizontalCentered="1"/>
  <pageMargins left="0.2" right="0.23" top="0.53" bottom="0.37" header="0.17" footer="0.21"/>
  <pageSetup scale="80" orientation="landscape" r:id="rId1"/>
  <headerFooter alignWithMargins="0">
    <oddFooter>&amp;R&amp;D   &amp;T</oddFooter>
  </headerFooter>
  <colBreaks count="1" manualBreakCount="1">
    <brk id="14" max="1048575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01DE518902E3418F64C129C88327A9" ma:contentTypeVersion="13" ma:contentTypeDescription="Create a new document." ma:contentTypeScope="" ma:versionID="54a53b40189a135f6f964e93c3849a05">
  <xsd:schema xmlns:xsd="http://www.w3.org/2001/XMLSchema" xmlns:xs="http://www.w3.org/2001/XMLSchema" xmlns:p="http://schemas.microsoft.com/office/2006/metadata/properties" xmlns:ns3="1f817cc9-e4cb-46cc-82df-e6adf23031eb" xmlns:ns4="a309eef4-c37c-43d0-a076-74e8af879302" targetNamespace="http://schemas.microsoft.com/office/2006/metadata/properties" ma:root="true" ma:fieldsID="e5ee51c6f279846339fed4544207229d" ns3:_="" ns4:_="">
    <xsd:import namespace="1f817cc9-e4cb-46cc-82df-e6adf23031eb"/>
    <xsd:import namespace="a309eef4-c37c-43d0-a076-74e8af8793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17cc9-e4cb-46cc-82df-e6adf23031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9eef4-c37c-43d0-a076-74e8af879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3E108-E35A-434F-B258-232DA08C7A42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1f817cc9-e4cb-46cc-82df-e6adf23031eb"/>
    <ds:schemaRef ds:uri="http://www.w3.org/XML/1998/namespace"/>
    <ds:schemaRef ds:uri="http://purl.org/dc/terms/"/>
    <ds:schemaRef ds:uri="http://schemas.microsoft.com/office/infopath/2007/PartnerControls"/>
    <ds:schemaRef ds:uri="a309eef4-c37c-43d0-a076-74e8af879302"/>
  </ds:schemaRefs>
</ds:datastoreItem>
</file>

<file path=customXml/itemProps2.xml><?xml version="1.0" encoding="utf-8"?>
<ds:datastoreItem xmlns:ds="http://schemas.openxmlformats.org/officeDocument/2006/customXml" ds:itemID="{96D44652-497F-4E93-9BE2-952EBE1415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053D4A-EC53-4F21-846A-0BF73A77C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817cc9-e4cb-46cc-82df-e6adf23031eb"/>
    <ds:schemaRef ds:uri="a309eef4-c37c-43d0-a076-74e8af8793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Read First </vt:lpstr>
      <vt:lpstr>Doherty</vt:lpstr>
      <vt:lpstr>Projected 2022</vt:lpstr>
      <vt:lpstr>'Projected 2022'!Print_Area</vt:lpstr>
      <vt:lpstr>Doherty!Print_Titles</vt:lpstr>
      <vt:lpstr>'Projected 2022'!Print_Titles</vt:lpstr>
    </vt:vector>
  </TitlesOfParts>
  <Company>CSSD11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Colorado Springs School District</dc:creator>
  <cp:lastModifiedBy>ROTTENBORN, AMY ROSE</cp:lastModifiedBy>
  <cp:lastPrinted>2019-05-02T22:13:37Z</cp:lastPrinted>
  <dcterms:created xsi:type="dcterms:W3CDTF">2003-02-05T22:22:11Z</dcterms:created>
  <dcterms:modified xsi:type="dcterms:W3CDTF">2021-05-10T19:16:23Z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0x010100AD01DE518902E3418F64C129C88327A9</vt:lpwstr>
  </property>
</Properties>
</file>