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mc:AlternateContent xmlns:mc="http://schemas.openxmlformats.org/markup-compatibility/2006">
    <mc:Choice Requires="x15">
      <x15ac:absPath xmlns:x15ac="http://schemas.microsoft.com/office/spreadsheetml/2010/11/ac" url="B:\2022-2023 Plan Year\Open Enrollment\"/>
    </mc:Choice>
  </mc:AlternateContent>
  <xr:revisionPtr revIDLastSave="0" documentId="8_{A5F3F1C5-59EA-4176-B716-C7076BB86952}" xr6:coauthVersionLast="47" xr6:coauthVersionMax="47" xr10:uidLastSave="{00000000-0000-0000-0000-000000000000}"/>
  <workbookProtection workbookAlgorithmName="SHA-512" workbookHashValue="ozZaiIn0QskG0II7hG9gytg2N8+62VToeMpNwE/GO1mMWjiypRyRBmP8iDdpg9BfqFHha3mefllLSKIRPXf4eA==" workbookSaltValue="7yhl8yNDBqkM/KorYjVCBQ==" workbookSpinCount="100000" lockStructure="1"/>
  <bookViews>
    <workbookView xWindow="1635" yWindow="1620" windowWidth="15375" windowHeight="7965" xr2:uid="{00000000-000D-0000-FFFF-FFFF00000000}"/>
  </bookViews>
  <sheets>
    <sheet name="Calculator" sheetId="1" r:id="rId1"/>
    <sheet name="1. Plan Inputs" sheetId="2" state="hidden" r:id="rId2"/>
    <sheet name="2. Contribution Inputs" sheetId="3" state="hidden" r:id="rId3"/>
    <sheet name="Worksheet" sheetId="4" state="hidden" r:id="rId4"/>
  </sheets>
  <definedNames>
    <definedName name="Band">Calculator!$B$16</definedName>
    <definedName name="ContributionBands">OFFSET('2. Contribution Inputs'!$C$19,0,0,COUNTA('2. Contribution Inputs'!$C$19:$C$30),1)</definedName>
    <definedName name="CostsSection">Calculator!$A$43:$H$57</definedName>
    <definedName name="Coverage">Calculator!$B$14</definedName>
    <definedName name="Description1">Calculator!$C$22</definedName>
    <definedName name="Description2">Calculator!$D$22</definedName>
    <definedName name="Description3">Calculator!$E$22</definedName>
    <definedName name="Description4">Calculator!$F$22</definedName>
    <definedName name="Description5">Calculator!$G$22</definedName>
    <definedName name="Description6">Calculator!$H$22</definedName>
    <definedName name="HighAdult">Worksheet!$G$168:$G$184</definedName>
    <definedName name="HighChild">Worksheet!$J$168:$J$184</definedName>
    <definedName name="HSAHRA">Calculator!$B$18</definedName>
    <definedName name="Input1">Calculator!$C$23:$C$39</definedName>
    <definedName name="Input2">Calculator!$D$23:$D$39</definedName>
    <definedName name="Input3">Calculator!$E$23:$E$39</definedName>
    <definedName name="Input4">Calculator!$F$23:$F$39</definedName>
    <definedName name="Input5">Calculator!$G$23:$G$39</definedName>
    <definedName name="Input6">Calculator!$H$23:$H$39</definedName>
    <definedName name="Inputs">Calculator!$C$23:$H$40</definedName>
    <definedName name="LowAdult">Worksheet!$E$168:$E$184</definedName>
    <definedName name="LowChild">Worksheet!$H$168:$H$184</definedName>
    <definedName name="LowMedHigh">Calculator!$A$21:$H$21,Calculator!$A$41:$H$41</definedName>
    <definedName name="MedAdult">Worksheet!$F$168:$F$184</definedName>
    <definedName name="MedChild">Worksheet!$I$168:$I$184</definedName>
    <definedName name="PlanNumber">'1. Plan Inputs'!$E$14</definedName>
    <definedName name="_xlnm.Print_Area" localSheetId="0">Calculator!$A$2:$I$83</definedName>
    <definedName name="Tiers">OFFSET('2. Contribution Inputs'!$C$10,0,0,COUNTA('2. Contribution Inputs'!$C$10:$C$15),1)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6" i="2" l="1"/>
  <c r="R60" i="2" s="1"/>
  <c r="M44" i="2"/>
  <c r="J44" i="2"/>
  <c r="P44" i="2"/>
  <c r="F54" i="2"/>
  <c r="F55" i="2"/>
  <c r="F56" i="2"/>
  <c r="F53" i="2"/>
  <c r="I56" i="2"/>
  <c r="I55" i="2"/>
  <c r="I54" i="2"/>
  <c r="I53" i="2"/>
  <c r="O56" i="2" l="1"/>
  <c r="O60" i="2" s="1"/>
  <c r="I60" i="2"/>
  <c r="I58" i="2"/>
  <c r="I59" i="2"/>
  <c r="I57" i="2"/>
  <c r="F58" i="2" l="1"/>
  <c r="F59" i="2"/>
  <c r="F60" i="2"/>
  <c r="F57" i="2"/>
  <c r="O55" i="2"/>
  <c r="O59" i="2" s="1"/>
  <c r="E207" i="4" l="1"/>
  <c r="E208" i="4"/>
  <c r="E209" i="4"/>
  <c r="E210" i="4"/>
  <c r="E211" i="4"/>
  <c r="E212" i="4"/>
  <c r="E213" i="4"/>
  <c r="E214" i="4"/>
  <c r="E215" i="4"/>
  <c r="E216" i="4"/>
  <c r="E217" i="4"/>
  <c r="E218" i="4"/>
  <c r="E206" i="4"/>
  <c r="A191" i="4" l="1"/>
  <c r="A190" i="4"/>
  <c r="A189" i="4"/>
  <c r="A188" i="4"/>
  <c r="A187" i="4"/>
  <c r="D119" i="3"/>
  <c r="C119" i="3"/>
  <c r="D110" i="3"/>
  <c r="C110" i="3"/>
  <c r="D101" i="3"/>
  <c r="C101" i="3"/>
  <c r="D92" i="3"/>
  <c r="C92" i="3"/>
  <c r="D80" i="3"/>
  <c r="C80" i="3"/>
  <c r="D71" i="3"/>
  <c r="C71" i="3"/>
  <c r="D62" i="3"/>
  <c r="C62" i="3"/>
  <c r="D53" i="3"/>
  <c r="C53" i="3"/>
  <c r="D44" i="3"/>
  <c r="C44" i="3"/>
  <c r="H22" i="1" l="1"/>
  <c r="G22" i="1"/>
  <c r="F22" i="1"/>
  <c r="E22" i="1"/>
  <c r="D22" i="1"/>
  <c r="C22" i="1" l="1"/>
  <c r="J169" i="4" l="1"/>
  <c r="G169" i="4"/>
  <c r="C41" i="1" l="1" a="1"/>
  <c r="C41" i="1" s="1"/>
  <c r="B73" i="1" l="1"/>
  <c r="B74" i="1"/>
  <c r="B75" i="1"/>
  <c r="B78" i="1"/>
  <c r="D78" i="1" l="1"/>
  <c r="C78" i="1"/>
  <c r="F74" i="1"/>
  <c r="F78" i="1"/>
  <c r="A192" i="4" l="1"/>
  <c r="N53" i="3" l="1"/>
  <c r="M53" i="3"/>
  <c r="L53" i="3"/>
  <c r="K53" i="3"/>
  <c r="J53" i="3"/>
  <c r="I53" i="3"/>
  <c r="H53" i="3"/>
  <c r="G53" i="3"/>
  <c r="F53" i="3"/>
  <c r="E53" i="3"/>
  <c r="R35" i="4" l="1"/>
  <c r="Z35" i="4"/>
  <c r="AP36" i="4"/>
  <c r="AP37" i="4"/>
  <c r="AP38" i="4"/>
  <c r="AP39" i="4"/>
  <c r="AP40" i="4"/>
  <c r="AP41" i="4"/>
  <c r="AP42" i="4"/>
  <c r="AP35" i="4"/>
  <c r="AH36" i="4"/>
  <c r="AH37" i="4"/>
  <c r="AH38" i="4"/>
  <c r="AH39" i="4"/>
  <c r="AH40" i="4"/>
  <c r="AH41" i="4"/>
  <c r="AH42" i="4"/>
  <c r="AH35" i="4"/>
  <c r="Z37" i="4"/>
  <c r="Z38" i="4"/>
  <c r="Z39" i="4"/>
  <c r="Z40" i="4"/>
  <c r="Z41" i="4"/>
  <c r="Z42" i="4"/>
  <c r="Z36" i="4"/>
  <c r="R37" i="4"/>
  <c r="R38" i="4"/>
  <c r="R39" i="4"/>
  <c r="R40" i="4"/>
  <c r="R41" i="4"/>
  <c r="R42" i="4"/>
  <c r="R36" i="4"/>
  <c r="J36" i="4"/>
  <c r="J37" i="4"/>
  <c r="J38" i="4"/>
  <c r="J39" i="4"/>
  <c r="J40" i="4"/>
  <c r="J41" i="4"/>
  <c r="J42" i="4"/>
  <c r="J35" i="4"/>
  <c r="B36" i="4" l="1"/>
  <c r="B37" i="4"/>
  <c r="B38" i="4"/>
  <c r="B39" i="4"/>
  <c r="B40" i="4"/>
  <c r="B41" i="4"/>
  <c r="B42" i="4"/>
  <c r="B35" i="4"/>
  <c r="H41" i="1" l="1" a="1"/>
  <c r="H41" i="1" s="1"/>
  <c r="G41" i="1" a="1"/>
  <c r="G41" i="1" s="1"/>
  <c r="F41" i="1" a="1"/>
  <c r="F41" i="1" s="1"/>
  <c r="E41" i="1" a="1"/>
  <c r="E41" i="1" s="1"/>
  <c r="D41" i="1" a="1"/>
  <c r="D41" i="1" s="1"/>
  <c r="E18" i="1" l="1"/>
  <c r="B77" i="1"/>
  <c r="B76" i="1"/>
  <c r="A16" i="1"/>
  <c r="E14" i="1" s="1"/>
  <c r="B187" i="4" l="1"/>
  <c r="F77" i="1"/>
  <c r="AH20" i="4" l="1"/>
  <c r="G101" i="3"/>
  <c r="B136" i="3"/>
  <c r="B127" i="3"/>
  <c r="B118" i="3"/>
  <c r="B109" i="3"/>
  <c r="B100" i="3"/>
  <c r="B91" i="3"/>
  <c r="B143" i="3"/>
  <c r="B142" i="3"/>
  <c r="B141" i="3"/>
  <c r="B140" i="3"/>
  <c r="B139" i="3"/>
  <c r="B138" i="3"/>
  <c r="N137" i="3"/>
  <c r="M137" i="3"/>
  <c r="L137" i="3"/>
  <c r="K137" i="3"/>
  <c r="J137" i="3"/>
  <c r="I137" i="3"/>
  <c r="H137" i="3"/>
  <c r="G137" i="3"/>
  <c r="F137" i="3"/>
  <c r="E137" i="3"/>
  <c r="D137" i="3"/>
  <c r="C137" i="3"/>
  <c r="B134" i="3"/>
  <c r="B133" i="3"/>
  <c r="B132" i="3"/>
  <c r="B131" i="3"/>
  <c r="B130" i="3"/>
  <c r="B129" i="3"/>
  <c r="N128" i="3"/>
  <c r="M128" i="3"/>
  <c r="L128" i="3"/>
  <c r="K128" i="3"/>
  <c r="J128" i="3"/>
  <c r="I128" i="3"/>
  <c r="H128" i="3"/>
  <c r="G128" i="3"/>
  <c r="F128" i="3"/>
  <c r="E128" i="3"/>
  <c r="D128" i="3"/>
  <c r="C128" i="3"/>
  <c r="B125" i="3"/>
  <c r="B124" i="3"/>
  <c r="B123" i="3"/>
  <c r="B122" i="3"/>
  <c r="B121" i="3"/>
  <c r="B120" i="3"/>
  <c r="N119" i="3"/>
  <c r="M119" i="3"/>
  <c r="L119" i="3"/>
  <c r="K119" i="3"/>
  <c r="J119" i="3"/>
  <c r="I119" i="3"/>
  <c r="H119" i="3"/>
  <c r="G119" i="3"/>
  <c r="F119" i="3"/>
  <c r="E119" i="3"/>
  <c r="B116" i="3"/>
  <c r="B115" i="3"/>
  <c r="B114" i="3"/>
  <c r="B113" i="3"/>
  <c r="B112" i="3"/>
  <c r="B111" i="3"/>
  <c r="F75" i="1" s="1"/>
  <c r="N110" i="3"/>
  <c r="M110" i="3"/>
  <c r="L110" i="3"/>
  <c r="K110" i="3"/>
  <c r="J110" i="3"/>
  <c r="I110" i="3"/>
  <c r="H110" i="3"/>
  <c r="G110" i="3"/>
  <c r="F110" i="3"/>
  <c r="E110" i="3"/>
  <c r="B107" i="3"/>
  <c r="B106" i="3"/>
  <c r="B105" i="3"/>
  <c r="B104" i="3"/>
  <c r="B103" i="3"/>
  <c r="B102" i="3"/>
  <c r="N101" i="3"/>
  <c r="M101" i="3"/>
  <c r="L101" i="3"/>
  <c r="K101" i="3"/>
  <c r="J101" i="3"/>
  <c r="I101" i="3"/>
  <c r="H101" i="3"/>
  <c r="F101" i="3"/>
  <c r="E101" i="3"/>
  <c r="B98" i="3"/>
  <c r="B97" i="3"/>
  <c r="B96" i="3"/>
  <c r="B95" i="3"/>
  <c r="B94" i="3"/>
  <c r="B93" i="3"/>
  <c r="N92" i="3"/>
  <c r="M92" i="3"/>
  <c r="L92" i="3"/>
  <c r="K92" i="3"/>
  <c r="J92" i="3"/>
  <c r="I92" i="3"/>
  <c r="H92" i="3"/>
  <c r="G92" i="3"/>
  <c r="F92" i="3"/>
  <c r="E92" i="3"/>
  <c r="F73" i="1" s="1"/>
  <c r="F76" i="1" l="1"/>
  <c r="AQ121" i="4"/>
  <c r="AR121" i="4"/>
  <c r="AS121" i="4"/>
  <c r="AT121" i="4"/>
  <c r="AU121" i="4"/>
  <c r="AP121" i="4"/>
  <c r="AQ45" i="4"/>
  <c r="AR45" i="4"/>
  <c r="AS45" i="4"/>
  <c r="AT45" i="4"/>
  <c r="AU45" i="4"/>
  <c r="AQ46" i="4"/>
  <c r="AR46" i="4"/>
  <c r="AS46" i="4"/>
  <c r="AT46" i="4"/>
  <c r="AU46" i="4"/>
  <c r="AQ47" i="4"/>
  <c r="AR47" i="4"/>
  <c r="AS47" i="4"/>
  <c r="AT47" i="4"/>
  <c r="AU47" i="4"/>
  <c r="AQ48" i="4"/>
  <c r="AR48" i="4"/>
  <c r="AS48" i="4"/>
  <c r="AT48" i="4"/>
  <c r="AU48" i="4"/>
  <c r="AQ49" i="4"/>
  <c r="AR49" i="4"/>
  <c r="AS49" i="4"/>
  <c r="AT49" i="4"/>
  <c r="AU49" i="4"/>
  <c r="AQ50" i="4"/>
  <c r="AR50" i="4"/>
  <c r="AS50" i="4"/>
  <c r="AT50" i="4"/>
  <c r="AU50" i="4"/>
  <c r="AQ51" i="4"/>
  <c r="AR51" i="4"/>
  <c r="AS51" i="4"/>
  <c r="AT51" i="4"/>
  <c r="AU51" i="4"/>
  <c r="AQ52" i="4"/>
  <c r="AR52" i="4"/>
  <c r="AS52" i="4"/>
  <c r="AT52" i="4"/>
  <c r="AU52" i="4"/>
  <c r="AQ53" i="4"/>
  <c r="AR53" i="4"/>
  <c r="AS53" i="4"/>
  <c r="AT53" i="4"/>
  <c r="AU53" i="4"/>
  <c r="AQ54" i="4"/>
  <c r="AR54" i="4"/>
  <c r="AS54" i="4"/>
  <c r="AT54" i="4"/>
  <c r="AU54" i="4"/>
  <c r="AQ55" i="4"/>
  <c r="AR55" i="4"/>
  <c r="AS55" i="4"/>
  <c r="AT55" i="4"/>
  <c r="AU55" i="4"/>
  <c r="AQ56" i="4"/>
  <c r="AR56" i="4"/>
  <c r="AS56" i="4"/>
  <c r="AT56" i="4"/>
  <c r="AU56" i="4"/>
  <c r="AQ57" i="4"/>
  <c r="AR57" i="4"/>
  <c r="AS57" i="4"/>
  <c r="AT57" i="4"/>
  <c r="AU57" i="4"/>
  <c r="AQ58" i="4"/>
  <c r="AR58" i="4"/>
  <c r="AS58" i="4"/>
  <c r="AT58" i="4"/>
  <c r="AU58" i="4"/>
  <c r="AQ59" i="4"/>
  <c r="AR59" i="4"/>
  <c r="AS59" i="4"/>
  <c r="AT59" i="4"/>
  <c r="AU59" i="4"/>
  <c r="AQ60" i="4"/>
  <c r="AR60" i="4"/>
  <c r="AS60" i="4"/>
  <c r="AT60" i="4"/>
  <c r="AU60" i="4"/>
  <c r="AQ61" i="4"/>
  <c r="AR61" i="4"/>
  <c r="AS61" i="4"/>
  <c r="AT61" i="4"/>
  <c r="AU61" i="4"/>
  <c r="AP61" i="4"/>
  <c r="AP46" i="4"/>
  <c r="AP47" i="4"/>
  <c r="AP48" i="4"/>
  <c r="AP49" i="4"/>
  <c r="AP50" i="4"/>
  <c r="AP51" i="4"/>
  <c r="AP52" i="4"/>
  <c r="AP53" i="4"/>
  <c r="AP54" i="4"/>
  <c r="AP55" i="4"/>
  <c r="AP56" i="4"/>
  <c r="AP57" i="4"/>
  <c r="AP58" i="4"/>
  <c r="AP59" i="4"/>
  <c r="AP60" i="4"/>
  <c r="AP45" i="4"/>
  <c r="AP34" i="4"/>
  <c r="AQ34" i="4" s="1"/>
  <c r="AR34" i="4" s="1"/>
  <c r="AS34" i="4" s="1"/>
  <c r="AT34" i="4" s="1"/>
  <c r="AU34" i="4" s="1"/>
  <c r="AP33" i="4"/>
  <c r="AQ33" i="4" s="1"/>
  <c r="AR33" i="4" s="1"/>
  <c r="AS33" i="4" s="1"/>
  <c r="AT33" i="4" s="1"/>
  <c r="AU33" i="4" s="1"/>
  <c r="AP32" i="4"/>
  <c r="AQ32" i="4" s="1"/>
  <c r="AR32" i="4" s="1"/>
  <c r="AS32" i="4" s="1"/>
  <c r="AT32" i="4" s="1"/>
  <c r="AU32" i="4" s="1"/>
  <c r="AP31" i="4"/>
  <c r="AQ31" i="4" s="1"/>
  <c r="AR31" i="4" s="1"/>
  <c r="AS31" i="4" s="1"/>
  <c r="AT31" i="4" s="1"/>
  <c r="AU31" i="4" s="1"/>
  <c r="AP30" i="4"/>
  <c r="AQ30" i="4" s="1"/>
  <c r="AR30" i="4" s="1"/>
  <c r="AS30" i="4" s="1"/>
  <c r="AT30" i="4" s="1"/>
  <c r="AU30" i="4" s="1"/>
  <c r="AP29" i="4"/>
  <c r="AQ29" i="4" s="1"/>
  <c r="AR29" i="4" s="1"/>
  <c r="AS29" i="4" s="1"/>
  <c r="AT29" i="4" s="1"/>
  <c r="AU29" i="4" s="1"/>
  <c r="AP28" i="4"/>
  <c r="AQ28" i="4" s="1"/>
  <c r="AR28" i="4" s="1"/>
  <c r="AS28" i="4" s="1"/>
  <c r="AT28" i="4" s="1"/>
  <c r="AU28" i="4" s="1"/>
  <c r="AP27" i="4"/>
  <c r="AQ27" i="4" s="1"/>
  <c r="AR27" i="4" s="1"/>
  <c r="AS27" i="4" s="1"/>
  <c r="AT27" i="4" s="1"/>
  <c r="AU27" i="4" s="1"/>
  <c r="AP26" i="4"/>
  <c r="AQ26" i="4" s="1"/>
  <c r="AR26" i="4" s="1"/>
  <c r="AS26" i="4" s="1"/>
  <c r="AT26" i="4" s="1"/>
  <c r="AU26" i="4" s="1"/>
  <c r="AP23" i="4"/>
  <c r="AQ23" i="4" s="1"/>
  <c r="AR23" i="4" s="1"/>
  <c r="AS23" i="4" s="1"/>
  <c r="AT23" i="4" s="1"/>
  <c r="AU23" i="4" s="1"/>
  <c r="AP22" i="4"/>
  <c r="AQ22" i="4" s="1"/>
  <c r="AR22" i="4" s="1"/>
  <c r="AS22" i="4" s="1"/>
  <c r="AT22" i="4" s="1"/>
  <c r="AU22" i="4" s="1"/>
  <c r="AP21" i="4"/>
  <c r="AQ21" i="4" s="1"/>
  <c r="AR21" i="4" s="1"/>
  <c r="AS21" i="4" s="1"/>
  <c r="AT21" i="4" s="1"/>
  <c r="AU21" i="4" s="1"/>
  <c r="AP20" i="4"/>
  <c r="AQ20" i="4" s="1"/>
  <c r="AR20" i="4" s="1"/>
  <c r="AS20" i="4" s="1"/>
  <c r="AT20" i="4" s="1"/>
  <c r="AU20" i="4" s="1"/>
  <c r="AP19" i="4"/>
  <c r="AQ19" i="4" s="1"/>
  <c r="AR19" i="4" s="1"/>
  <c r="AS19" i="4" s="1"/>
  <c r="AT19" i="4" s="1"/>
  <c r="AU19" i="4" s="1"/>
  <c r="AP18" i="4"/>
  <c r="AP17" i="4"/>
  <c r="AI121" i="4"/>
  <c r="AJ121" i="4"/>
  <c r="AK121" i="4"/>
  <c r="AL121" i="4"/>
  <c r="AM121" i="4"/>
  <c r="AH121" i="4"/>
  <c r="AI45" i="4"/>
  <c r="AJ45" i="4"/>
  <c r="AK45" i="4"/>
  <c r="AL45" i="4"/>
  <c r="AM45" i="4"/>
  <c r="AI46" i="4"/>
  <c r="AJ46" i="4"/>
  <c r="AK46" i="4"/>
  <c r="AL46" i="4"/>
  <c r="AM46" i="4"/>
  <c r="AI47" i="4"/>
  <c r="AJ47" i="4"/>
  <c r="AK47" i="4"/>
  <c r="AL47" i="4"/>
  <c r="AM47" i="4"/>
  <c r="AI48" i="4"/>
  <c r="AJ48" i="4"/>
  <c r="AK48" i="4"/>
  <c r="AL48" i="4"/>
  <c r="AM48" i="4"/>
  <c r="AI49" i="4"/>
  <c r="AJ49" i="4"/>
  <c r="AK49" i="4"/>
  <c r="AL49" i="4"/>
  <c r="AM49" i="4"/>
  <c r="AI50" i="4"/>
  <c r="AJ50" i="4"/>
  <c r="AK50" i="4"/>
  <c r="AL50" i="4"/>
  <c r="AM50" i="4"/>
  <c r="AI51" i="4"/>
  <c r="AJ51" i="4"/>
  <c r="AK51" i="4"/>
  <c r="AL51" i="4"/>
  <c r="AM51" i="4"/>
  <c r="AI52" i="4"/>
  <c r="AJ52" i="4"/>
  <c r="AK52" i="4"/>
  <c r="AL52" i="4"/>
  <c r="AM52" i="4"/>
  <c r="AI53" i="4"/>
  <c r="AJ53" i="4"/>
  <c r="AK53" i="4"/>
  <c r="AL53" i="4"/>
  <c r="AM53" i="4"/>
  <c r="AI54" i="4"/>
  <c r="AJ54" i="4"/>
  <c r="AK54" i="4"/>
  <c r="AL54" i="4"/>
  <c r="AM54" i="4"/>
  <c r="AI55" i="4"/>
  <c r="AJ55" i="4"/>
  <c r="AK55" i="4"/>
  <c r="AL55" i="4"/>
  <c r="AM55" i="4"/>
  <c r="AI56" i="4"/>
  <c r="AJ56" i="4"/>
  <c r="AK56" i="4"/>
  <c r="AL56" i="4"/>
  <c r="AM56" i="4"/>
  <c r="AI57" i="4"/>
  <c r="AJ57" i="4"/>
  <c r="AK57" i="4"/>
  <c r="AL57" i="4"/>
  <c r="AM57" i="4"/>
  <c r="AI58" i="4"/>
  <c r="AJ58" i="4"/>
  <c r="AK58" i="4"/>
  <c r="AL58" i="4"/>
  <c r="AM58" i="4"/>
  <c r="AI59" i="4"/>
  <c r="AJ59" i="4"/>
  <c r="AK59" i="4"/>
  <c r="AL59" i="4"/>
  <c r="AM59" i="4"/>
  <c r="AI60" i="4"/>
  <c r="AJ60" i="4"/>
  <c r="AK60" i="4"/>
  <c r="AL60" i="4"/>
  <c r="AM60" i="4"/>
  <c r="AI61" i="4"/>
  <c r="AJ61" i="4"/>
  <c r="AK61" i="4"/>
  <c r="AL61" i="4"/>
  <c r="AM61" i="4"/>
  <c r="AH46" i="4"/>
  <c r="AH47" i="4"/>
  <c r="AH48" i="4"/>
  <c r="AH49" i="4"/>
  <c r="AH50" i="4"/>
  <c r="AH51" i="4"/>
  <c r="AH52" i="4"/>
  <c r="AH53" i="4"/>
  <c r="AH54" i="4"/>
  <c r="AH55" i="4"/>
  <c r="AH56" i="4"/>
  <c r="AH57" i="4"/>
  <c r="AH58" i="4"/>
  <c r="AH59" i="4"/>
  <c r="AH60" i="4"/>
  <c r="AH61" i="4"/>
  <c r="AH45" i="4"/>
  <c r="AH34" i="4"/>
  <c r="AI34" i="4" s="1"/>
  <c r="AJ34" i="4" s="1"/>
  <c r="AK34" i="4" s="1"/>
  <c r="AL34" i="4" s="1"/>
  <c r="AM34" i="4" s="1"/>
  <c r="AH33" i="4"/>
  <c r="AI33" i="4" s="1"/>
  <c r="AJ33" i="4" s="1"/>
  <c r="AK33" i="4" s="1"/>
  <c r="AL33" i="4" s="1"/>
  <c r="AM33" i="4" s="1"/>
  <c r="AH32" i="4"/>
  <c r="AI32" i="4" s="1"/>
  <c r="AJ32" i="4" s="1"/>
  <c r="AK32" i="4" s="1"/>
  <c r="AL32" i="4" s="1"/>
  <c r="AM32" i="4" s="1"/>
  <c r="AH31" i="4"/>
  <c r="AI31" i="4" s="1"/>
  <c r="AJ31" i="4" s="1"/>
  <c r="AK31" i="4" s="1"/>
  <c r="AL31" i="4" s="1"/>
  <c r="AM31" i="4" s="1"/>
  <c r="AH30" i="4"/>
  <c r="AI30" i="4" s="1"/>
  <c r="AJ30" i="4" s="1"/>
  <c r="AK30" i="4" s="1"/>
  <c r="AL30" i="4" s="1"/>
  <c r="AM30" i="4" s="1"/>
  <c r="AH29" i="4"/>
  <c r="AI29" i="4" s="1"/>
  <c r="AJ29" i="4" s="1"/>
  <c r="AK29" i="4" s="1"/>
  <c r="AL29" i="4" s="1"/>
  <c r="AM29" i="4" s="1"/>
  <c r="AH28" i="4"/>
  <c r="AI28" i="4" s="1"/>
  <c r="AJ28" i="4" s="1"/>
  <c r="AK28" i="4" s="1"/>
  <c r="AL28" i="4" s="1"/>
  <c r="AM28" i="4" s="1"/>
  <c r="AH27" i="4"/>
  <c r="AI27" i="4" s="1"/>
  <c r="AJ27" i="4" s="1"/>
  <c r="AK27" i="4" s="1"/>
  <c r="AL27" i="4" s="1"/>
  <c r="AM27" i="4" s="1"/>
  <c r="AH26" i="4"/>
  <c r="AH23" i="4"/>
  <c r="AI23" i="4" s="1"/>
  <c r="AJ23" i="4" s="1"/>
  <c r="AK23" i="4" s="1"/>
  <c r="AL23" i="4" s="1"/>
  <c r="AM23" i="4" s="1"/>
  <c r="AH22" i="4"/>
  <c r="AI22" i="4" s="1"/>
  <c r="AJ22" i="4" s="1"/>
  <c r="AK22" i="4" s="1"/>
  <c r="AL22" i="4" s="1"/>
  <c r="AM22" i="4" s="1"/>
  <c r="AH21" i="4"/>
  <c r="AI21" i="4" s="1"/>
  <c r="AJ21" i="4" s="1"/>
  <c r="AK21" i="4" s="1"/>
  <c r="AL21" i="4" s="1"/>
  <c r="AM21" i="4" s="1"/>
  <c r="AH19" i="4"/>
  <c r="AI19" i="4" s="1"/>
  <c r="AJ19" i="4" s="1"/>
  <c r="AK19" i="4" s="1"/>
  <c r="AL19" i="4" s="1"/>
  <c r="AM19" i="4" s="1"/>
  <c r="AH18" i="4"/>
  <c r="AH17" i="4"/>
  <c r="AI20" i="4"/>
  <c r="AJ20" i="4" s="1"/>
  <c r="AK20" i="4" s="1"/>
  <c r="AL20" i="4" s="1"/>
  <c r="AM20" i="4" s="1"/>
  <c r="AA121" i="4"/>
  <c r="AB121" i="4"/>
  <c r="AC121" i="4"/>
  <c r="AD121" i="4"/>
  <c r="AE121" i="4"/>
  <c r="Z121" i="4"/>
  <c r="AA45" i="4"/>
  <c r="AB45" i="4"/>
  <c r="AC45" i="4"/>
  <c r="AD45" i="4"/>
  <c r="AE45" i="4"/>
  <c r="AA46" i="4"/>
  <c r="AB46" i="4"/>
  <c r="AC46" i="4"/>
  <c r="AD46" i="4"/>
  <c r="AE46" i="4"/>
  <c r="AA47" i="4"/>
  <c r="AB47" i="4"/>
  <c r="AC47" i="4"/>
  <c r="AD47" i="4"/>
  <c r="AE47" i="4"/>
  <c r="AA48" i="4"/>
  <c r="AB48" i="4"/>
  <c r="AC48" i="4"/>
  <c r="AD48" i="4"/>
  <c r="AE48" i="4"/>
  <c r="AA49" i="4"/>
  <c r="AB49" i="4"/>
  <c r="AC49" i="4"/>
  <c r="AD49" i="4"/>
  <c r="AE49" i="4"/>
  <c r="AA50" i="4"/>
  <c r="AB50" i="4"/>
  <c r="AC50" i="4"/>
  <c r="AD50" i="4"/>
  <c r="AE50" i="4"/>
  <c r="AA51" i="4"/>
  <c r="AB51" i="4"/>
  <c r="AC51" i="4"/>
  <c r="AD51" i="4"/>
  <c r="AE51" i="4"/>
  <c r="AA52" i="4"/>
  <c r="AB52" i="4"/>
  <c r="AC52" i="4"/>
  <c r="AD52" i="4"/>
  <c r="AE52" i="4"/>
  <c r="AA53" i="4"/>
  <c r="AB53" i="4"/>
  <c r="AC53" i="4"/>
  <c r="AD53" i="4"/>
  <c r="AE53" i="4"/>
  <c r="AA54" i="4"/>
  <c r="AB54" i="4"/>
  <c r="AC54" i="4"/>
  <c r="AD54" i="4"/>
  <c r="AE54" i="4"/>
  <c r="AA55" i="4"/>
  <c r="AB55" i="4"/>
  <c r="AC55" i="4"/>
  <c r="AD55" i="4"/>
  <c r="AE55" i="4"/>
  <c r="AA56" i="4"/>
  <c r="AB56" i="4"/>
  <c r="AC56" i="4"/>
  <c r="AD56" i="4"/>
  <c r="AE56" i="4"/>
  <c r="AA57" i="4"/>
  <c r="AB57" i="4"/>
  <c r="AC57" i="4"/>
  <c r="AD57" i="4"/>
  <c r="AE57" i="4"/>
  <c r="AA58" i="4"/>
  <c r="AB58" i="4"/>
  <c r="AC58" i="4"/>
  <c r="AD58" i="4"/>
  <c r="AE58" i="4"/>
  <c r="AA59" i="4"/>
  <c r="AB59" i="4"/>
  <c r="AC59" i="4"/>
  <c r="AD59" i="4"/>
  <c r="AE59" i="4"/>
  <c r="AA60" i="4"/>
  <c r="AB60" i="4"/>
  <c r="AC60" i="4"/>
  <c r="AD60" i="4"/>
  <c r="AE60" i="4"/>
  <c r="AA61" i="4"/>
  <c r="AB61" i="4"/>
  <c r="AC61" i="4"/>
  <c r="AD61" i="4"/>
  <c r="AE61" i="4"/>
  <c r="Z46" i="4"/>
  <c r="Z47" i="4"/>
  <c r="Z48" i="4"/>
  <c r="Z49" i="4"/>
  <c r="Z50" i="4"/>
  <c r="Z51" i="4"/>
  <c r="Z52" i="4"/>
  <c r="Z53" i="4"/>
  <c r="Z54" i="4"/>
  <c r="Z55" i="4"/>
  <c r="Z56" i="4"/>
  <c r="Z57" i="4"/>
  <c r="Z58" i="4"/>
  <c r="Z59" i="4"/>
  <c r="Z60" i="4"/>
  <c r="Z61" i="4"/>
  <c r="Z45" i="4"/>
  <c r="Z34" i="4"/>
  <c r="AA34" i="4" s="1"/>
  <c r="AB34" i="4" s="1"/>
  <c r="AC34" i="4" s="1"/>
  <c r="AD34" i="4" s="1"/>
  <c r="AE34" i="4" s="1"/>
  <c r="Z33" i="4"/>
  <c r="AA33" i="4" s="1"/>
  <c r="AB33" i="4" s="1"/>
  <c r="AC33" i="4" s="1"/>
  <c r="AD33" i="4" s="1"/>
  <c r="AE33" i="4" s="1"/>
  <c r="Z32" i="4"/>
  <c r="AA32" i="4" s="1"/>
  <c r="AB32" i="4" s="1"/>
  <c r="AC32" i="4" s="1"/>
  <c r="AD32" i="4" s="1"/>
  <c r="AE32" i="4" s="1"/>
  <c r="Z31" i="4"/>
  <c r="Z88" i="4" s="1"/>
  <c r="Z30" i="4"/>
  <c r="AA30" i="4" s="1"/>
  <c r="AB30" i="4" s="1"/>
  <c r="AC30" i="4" s="1"/>
  <c r="AD30" i="4" s="1"/>
  <c r="AE30" i="4" s="1"/>
  <c r="Z29" i="4"/>
  <c r="AA29" i="4" s="1"/>
  <c r="AB29" i="4" s="1"/>
  <c r="AC29" i="4" s="1"/>
  <c r="AD29" i="4" s="1"/>
  <c r="AE29" i="4" s="1"/>
  <c r="Z28" i="4"/>
  <c r="AA28" i="4" s="1"/>
  <c r="AB28" i="4" s="1"/>
  <c r="AC28" i="4" s="1"/>
  <c r="AD28" i="4" s="1"/>
  <c r="AE28" i="4" s="1"/>
  <c r="Z27" i="4"/>
  <c r="AA27" i="4" s="1"/>
  <c r="AB27" i="4" s="1"/>
  <c r="AC27" i="4" s="1"/>
  <c r="AD27" i="4" s="1"/>
  <c r="AE27" i="4" s="1"/>
  <c r="Z26" i="4"/>
  <c r="AA26" i="4" s="1"/>
  <c r="AB26" i="4" s="1"/>
  <c r="AC26" i="4" s="1"/>
  <c r="AD26" i="4" s="1"/>
  <c r="AE26" i="4" s="1"/>
  <c r="Z23" i="4"/>
  <c r="AA23" i="4" s="1"/>
  <c r="AB23" i="4" s="1"/>
  <c r="AC23" i="4" s="1"/>
  <c r="AD23" i="4" s="1"/>
  <c r="AE23" i="4" s="1"/>
  <c r="Z22" i="4"/>
  <c r="AA22" i="4" s="1"/>
  <c r="AB22" i="4" s="1"/>
  <c r="AC22" i="4" s="1"/>
  <c r="AD22" i="4" s="1"/>
  <c r="AE22" i="4" s="1"/>
  <c r="Z21" i="4"/>
  <c r="AA21" i="4" s="1"/>
  <c r="AB21" i="4" s="1"/>
  <c r="AC21" i="4" s="1"/>
  <c r="AD21" i="4" s="1"/>
  <c r="AE21" i="4" s="1"/>
  <c r="Z20" i="4"/>
  <c r="AA20" i="4" s="1"/>
  <c r="AB20" i="4" s="1"/>
  <c r="AC20" i="4" s="1"/>
  <c r="AD20" i="4" s="1"/>
  <c r="AE20" i="4" s="1"/>
  <c r="Z19" i="4"/>
  <c r="AA19" i="4" s="1"/>
  <c r="AB19" i="4" s="1"/>
  <c r="AC19" i="4" s="1"/>
  <c r="AD19" i="4" s="1"/>
  <c r="AE19" i="4" s="1"/>
  <c r="Z18" i="4"/>
  <c r="Z17" i="4"/>
  <c r="S121" i="4"/>
  <c r="T121" i="4"/>
  <c r="U121" i="4"/>
  <c r="V121" i="4"/>
  <c r="W121" i="4"/>
  <c r="R121" i="4"/>
  <c r="S45" i="4"/>
  <c r="T45" i="4"/>
  <c r="U45" i="4"/>
  <c r="V45" i="4"/>
  <c r="W45" i="4"/>
  <c r="S46" i="4"/>
  <c r="T46" i="4"/>
  <c r="U46" i="4"/>
  <c r="V46" i="4"/>
  <c r="W46" i="4"/>
  <c r="S47" i="4"/>
  <c r="T47" i="4"/>
  <c r="U47" i="4"/>
  <c r="V47" i="4"/>
  <c r="W47" i="4"/>
  <c r="S48" i="4"/>
  <c r="T48" i="4"/>
  <c r="U48" i="4"/>
  <c r="V48" i="4"/>
  <c r="W48" i="4"/>
  <c r="S49" i="4"/>
  <c r="T49" i="4"/>
  <c r="U49" i="4"/>
  <c r="V49" i="4"/>
  <c r="W49" i="4"/>
  <c r="S50" i="4"/>
  <c r="T50" i="4"/>
  <c r="U50" i="4"/>
  <c r="V50" i="4"/>
  <c r="W50" i="4"/>
  <c r="S51" i="4"/>
  <c r="T51" i="4"/>
  <c r="U51" i="4"/>
  <c r="V51" i="4"/>
  <c r="W51" i="4"/>
  <c r="S52" i="4"/>
  <c r="T52" i="4"/>
  <c r="U52" i="4"/>
  <c r="V52" i="4"/>
  <c r="W52" i="4"/>
  <c r="S53" i="4"/>
  <c r="T53" i="4"/>
  <c r="U53" i="4"/>
  <c r="V53" i="4"/>
  <c r="W53" i="4"/>
  <c r="S54" i="4"/>
  <c r="T54" i="4"/>
  <c r="U54" i="4"/>
  <c r="V54" i="4"/>
  <c r="W54" i="4"/>
  <c r="S55" i="4"/>
  <c r="T55" i="4"/>
  <c r="U55" i="4"/>
  <c r="V55" i="4"/>
  <c r="W55" i="4"/>
  <c r="S56" i="4"/>
  <c r="T56" i="4"/>
  <c r="U56" i="4"/>
  <c r="V56" i="4"/>
  <c r="W56" i="4"/>
  <c r="S57" i="4"/>
  <c r="T57" i="4"/>
  <c r="U57" i="4"/>
  <c r="V57" i="4"/>
  <c r="W57" i="4"/>
  <c r="S58" i="4"/>
  <c r="T58" i="4"/>
  <c r="U58" i="4"/>
  <c r="V58" i="4"/>
  <c r="W58" i="4"/>
  <c r="S59" i="4"/>
  <c r="T59" i="4"/>
  <c r="U59" i="4"/>
  <c r="V59" i="4"/>
  <c r="W59" i="4"/>
  <c r="S60" i="4"/>
  <c r="T60" i="4"/>
  <c r="U60" i="4"/>
  <c r="V60" i="4"/>
  <c r="W60" i="4"/>
  <c r="S61" i="4"/>
  <c r="T61" i="4"/>
  <c r="U61" i="4"/>
  <c r="V61" i="4"/>
  <c r="W61" i="4"/>
  <c r="R61" i="4"/>
  <c r="R46" i="4"/>
  <c r="R47" i="4"/>
  <c r="R48" i="4"/>
  <c r="R49" i="4"/>
  <c r="R50" i="4"/>
  <c r="R51" i="4"/>
  <c r="R52" i="4"/>
  <c r="R53" i="4"/>
  <c r="R54" i="4"/>
  <c r="R55" i="4"/>
  <c r="R56" i="4"/>
  <c r="R57" i="4"/>
  <c r="R58" i="4"/>
  <c r="R59" i="4"/>
  <c r="R60" i="4"/>
  <c r="R45" i="4"/>
  <c r="R34" i="4"/>
  <c r="S34" i="4" s="1"/>
  <c r="T34" i="4" s="1"/>
  <c r="U34" i="4" s="1"/>
  <c r="V34" i="4" s="1"/>
  <c r="W34" i="4" s="1"/>
  <c r="R33" i="4"/>
  <c r="S33" i="4" s="1"/>
  <c r="T33" i="4" s="1"/>
  <c r="U33" i="4" s="1"/>
  <c r="V33" i="4" s="1"/>
  <c r="W33" i="4" s="1"/>
  <c r="R32" i="4"/>
  <c r="S32" i="4" s="1"/>
  <c r="T32" i="4" s="1"/>
  <c r="U32" i="4" s="1"/>
  <c r="V32" i="4" s="1"/>
  <c r="W32" i="4" s="1"/>
  <c r="R31" i="4"/>
  <c r="S31" i="4" s="1"/>
  <c r="T31" i="4" s="1"/>
  <c r="U31" i="4" s="1"/>
  <c r="V31" i="4" s="1"/>
  <c r="W31" i="4" s="1"/>
  <c r="R30" i="4"/>
  <c r="S30" i="4" s="1"/>
  <c r="T30" i="4" s="1"/>
  <c r="U30" i="4" s="1"/>
  <c r="V30" i="4" s="1"/>
  <c r="W30" i="4" s="1"/>
  <c r="R29" i="4"/>
  <c r="S29" i="4" s="1"/>
  <c r="T29" i="4" s="1"/>
  <c r="U29" i="4" s="1"/>
  <c r="V29" i="4" s="1"/>
  <c r="W29" i="4" s="1"/>
  <c r="R28" i="4"/>
  <c r="S28" i="4" s="1"/>
  <c r="T28" i="4" s="1"/>
  <c r="U28" i="4" s="1"/>
  <c r="V28" i="4" s="1"/>
  <c r="W28" i="4" s="1"/>
  <c r="R27" i="4"/>
  <c r="S27" i="4" s="1"/>
  <c r="T27" i="4" s="1"/>
  <c r="U27" i="4" s="1"/>
  <c r="V27" i="4" s="1"/>
  <c r="W27" i="4" s="1"/>
  <c r="R26" i="4"/>
  <c r="S26" i="4" s="1"/>
  <c r="T26" i="4" s="1"/>
  <c r="U26" i="4" s="1"/>
  <c r="V26" i="4" s="1"/>
  <c r="W26" i="4" s="1"/>
  <c r="R23" i="4"/>
  <c r="S23" i="4" s="1"/>
  <c r="T23" i="4" s="1"/>
  <c r="U23" i="4" s="1"/>
  <c r="V23" i="4" s="1"/>
  <c r="W23" i="4" s="1"/>
  <c r="R22" i="4"/>
  <c r="S22" i="4" s="1"/>
  <c r="T22" i="4" s="1"/>
  <c r="U22" i="4" s="1"/>
  <c r="V22" i="4" s="1"/>
  <c r="W22" i="4" s="1"/>
  <c r="R21" i="4"/>
  <c r="S21" i="4" s="1"/>
  <c r="T21" i="4" s="1"/>
  <c r="U21" i="4" s="1"/>
  <c r="V21" i="4" s="1"/>
  <c r="W21" i="4" s="1"/>
  <c r="R20" i="4"/>
  <c r="S20" i="4" s="1"/>
  <c r="T20" i="4" s="1"/>
  <c r="U20" i="4" s="1"/>
  <c r="V20" i="4" s="1"/>
  <c r="W20" i="4" s="1"/>
  <c r="R19" i="4"/>
  <c r="S19" i="4" s="1"/>
  <c r="T19" i="4" s="1"/>
  <c r="U19" i="4" s="1"/>
  <c r="V19" i="4" s="1"/>
  <c r="W19" i="4" s="1"/>
  <c r="R18" i="4"/>
  <c r="R17" i="4"/>
  <c r="K121" i="4"/>
  <c r="L121" i="4"/>
  <c r="M121" i="4"/>
  <c r="N121" i="4"/>
  <c r="O121" i="4"/>
  <c r="J121" i="4"/>
  <c r="AQ35" i="4" l="1"/>
  <c r="AR35" i="4" s="1"/>
  <c r="AS35" i="4" s="1"/>
  <c r="AT35" i="4" s="1"/>
  <c r="AU35" i="4" s="1"/>
  <c r="AQ36" i="4"/>
  <c r="AR36" i="4" s="1"/>
  <c r="AS36" i="4" s="1"/>
  <c r="AT36" i="4" s="1"/>
  <c r="AU36" i="4" s="1"/>
  <c r="AQ37" i="4"/>
  <c r="AR37" i="4" s="1"/>
  <c r="AS37" i="4" s="1"/>
  <c r="AT37" i="4" s="1"/>
  <c r="AU37" i="4" s="1"/>
  <c r="AQ38" i="4"/>
  <c r="AR38" i="4" s="1"/>
  <c r="AS38" i="4" s="1"/>
  <c r="AT38" i="4" s="1"/>
  <c r="AU38" i="4" s="1"/>
  <c r="AQ39" i="4"/>
  <c r="AR39" i="4" s="1"/>
  <c r="AS39" i="4" s="1"/>
  <c r="AT39" i="4" s="1"/>
  <c r="AU39" i="4" s="1"/>
  <c r="AQ40" i="4"/>
  <c r="AR40" i="4" s="1"/>
  <c r="AS40" i="4" s="1"/>
  <c r="AT40" i="4" s="1"/>
  <c r="AU40" i="4" s="1"/>
  <c r="AQ41" i="4"/>
  <c r="AR41" i="4" s="1"/>
  <c r="AS41" i="4" s="1"/>
  <c r="AT41" i="4" s="1"/>
  <c r="AU41" i="4" s="1"/>
  <c r="AQ42" i="4"/>
  <c r="AR42" i="4" s="1"/>
  <c r="AS42" i="4" s="1"/>
  <c r="AT42" i="4" s="1"/>
  <c r="AU42" i="4" s="1"/>
  <c r="AI35" i="4"/>
  <c r="AJ35" i="4" s="1"/>
  <c r="AK35" i="4" s="1"/>
  <c r="AL35" i="4" s="1"/>
  <c r="AM35" i="4" s="1"/>
  <c r="AI37" i="4"/>
  <c r="AJ37" i="4" s="1"/>
  <c r="AK37" i="4" s="1"/>
  <c r="AL37" i="4" s="1"/>
  <c r="AM37" i="4" s="1"/>
  <c r="AI36" i="4"/>
  <c r="AJ36" i="4" s="1"/>
  <c r="AK36" i="4" s="1"/>
  <c r="AL36" i="4" s="1"/>
  <c r="AM36" i="4" s="1"/>
  <c r="AI38" i="4"/>
  <c r="AJ38" i="4" s="1"/>
  <c r="AK38" i="4" s="1"/>
  <c r="AL38" i="4" s="1"/>
  <c r="AM38" i="4" s="1"/>
  <c r="AI39" i="4"/>
  <c r="AJ39" i="4" s="1"/>
  <c r="AK39" i="4" s="1"/>
  <c r="AL39" i="4" s="1"/>
  <c r="AM39" i="4" s="1"/>
  <c r="AI40" i="4"/>
  <c r="AJ40" i="4" s="1"/>
  <c r="AK40" i="4" s="1"/>
  <c r="AL40" i="4" s="1"/>
  <c r="AM40" i="4" s="1"/>
  <c r="AI42" i="4"/>
  <c r="AJ42" i="4" s="1"/>
  <c r="AK42" i="4" s="1"/>
  <c r="AL42" i="4" s="1"/>
  <c r="AM42" i="4" s="1"/>
  <c r="AA35" i="4"/>
  <c r="AB35" i="4" s="1"/>
  <c r="AC35" i="4" s="1"/>
  <c r="AD35" i="4" s="1"/>
  <c r="AE35" i="4" s="1"/>
  <c r="AA36" i="4"/>
  <c r="AB36" i="4" s="1"/>
  <c r="AC36" i="4" s="1"/>
  <c r="AD36" i="4" s="1"/>
  <c r="AE36" i="4" s="1"/>
  <c r="AA37" i="4"/>
  <c r="AB37" i="4" s="1"/>
  <c r="AC37" i="4" s="1"/>
  <c r="AD37" i="4" s="1"/>
  <c r="AE37" i="4" s="1"/>
  <c r="AA38" i="4"/>
  <c r="AB38" i="4" s="1"/>
  <c r="AC38" i="4" s="1"/>
  <c r="AD38" i="4" s="1"/>
  <c r="AE38" i="4" s="1"/>
  <c r="AA39" i="4"/>
  <c r="AB39" i="4" s="1"/>
  <c r="AC39" i="4" s="1"/>
  <c r="AD39" i="4" s="1"/>
  <c r="AE39" i="4" s="1"/>
  <c r="AA40" i="4"/>
  <c r="AB40" i="4" s="1"/>
  <c r="AC40" i="4" s="1"/>
  <c r="AD40" i="4" s="1"/>
  <c r="AE40" i="4" s="1"/>
  <c r="AA41" i="4"/>
  <c r="AB41" i="4" s="1"/>
  <c r="AC41" i="4" s="1"/>
  <c r="AD41" i="4" s="1"/>
  <c r="AE41" i="4" s="1"/>
  <c r="AA42" i="4"/>
  <c r="AB42" i="4" s="1"/>
  <c r="AC42" i="4" s="1"/>
  <c r="AD42" i="4" s="1"/>
  <c r="AE42" i="4" s="1"/>
  <c r="S37" i="4"/>
  <c r="T37" i="4" s="1"/>
  <c r="U37" i="4" s="1"/>
  <c r="V37" i="4" s="1"/>
  <c r="W37" i="4" s="1"/>
  <c r="S35" i="4"/>
  <c r="T35" i="4" s="1"/>
  <c r="U35" i="4" s="1"/>
  <c r="V35" i="4" s="1"/>
  <c r="W35" i="4" s="1"/>
  <c r="S36" i="4"/>
  <c r="T36" i="4" s="1"/>
  <c r="U36" i="4" s="1"/>
  <c r="V36" i="4" s="1"/>
  <c r="W36" i="4" s="1"/>
  <c r="S39" i="4"/>
  <c r="T39" i="4" s="1"/>
  <c r="U39" i="4" s="1"/>
  <c r="V39" i="4" s="1"/>
  <c r="W39" i="4" s="1"/>
  <c r="S38" i="4"/>
  <c r="T38" i="4" s="1"/>
  <c r="U38" i="4" s="1"/>
  <c r="V38" i="4" s="1"/>
  <c r="W38" i="4" s="1"/>
  <c r="S41" i="4"/>
  <c r="T41" i="4" s="1"/>
  <c r="U41" i="4" s="1"/>
  <c r="V41" i="4" s="1"/>
  <c r="W41" i="4" s="1"/>
  <c r="S42" i="4"/>
  <c r="T42" i="4" s="1"/>
  <c r="U42" i="4" s="1"/>
  <c r="V42" i="4" s="1"/>
  <c r="W42" i="4" s="1"/>
  <c r="S40" i="4"/>
  <c r="T40" i="4" s="1"/>
  <c r="U40" i="4" s="1"/>
  <c r="V40" i="4" s="1"/>
  <c r="W40" i="4" s="1"/>
  <c r="AP85" i="4"/>
  <c r="AA31" i="4"/>
  <c r="AB31" i="4" s="1"/>
  <c r="AC31" i="4" s="1"/>
  <c r="AD31" i="4" s="1"/>
  <c r="AE31" i="4" s="1"/>
  <c r="AE88" i="4" s="1"/>
  <c r="R87" i="4"/>
  <c r="R83" i="4"/>
  <c r="AI41" i="4"/>
  <c r="AJ41" i="4" s="1"/>
  <c r="AK41" i="4" s="1"/>
  <c r="AL41" i="4" s="1"/>
  <c r="AM41" i="4" s="1"/>
  <c r="AP91" i="4"/>
  <c r="AH90" i="4"/>
  <c r="AH88" i="4"/>
  <c r="AH86" i="4"/>
  <c r="AH84" i="4"/>
  <c r="AH83" i="4"/>
  <c r="AP89" i="4"/>
  <c r="R85" i="4"/>
  <c r="R86" i="4"/>
  <c r="Z86" i="4"/>
  <c r="R84" i="4"/>
  <c r="Z83" i="4"/>
  <c r="AI26" i="4"/>
  <c r="AJ26" i="4" s="1"/>
  <c r="AK26" i="4" s="1"/>
  <c r="AL26" i="4" s="1"/>
  <c r="AM26" i="4" s="1"/>
  <c r="AM83" i="4" s="1"/>
  <c r="Z84" i="4"/>
  <c r="AP87" i="4"/>
  <c r="AP83" i="4"/>
  <c r="AR83" i="4"/>
  <c r="AT83" i="4"/>
  <c r="AP84" i="4"/>
  <c r="AR84" i="4"/>
  <c r="AT84" i="4"/>
  <c r="AR85" i="4"/>
  <c r="AT85" i="4"/>
  <c r="AP86" i="4"/>
  <c r="AR86" i="4"/>
  <c r="AT86" i="4"/>
  <c r="AR87" i="4"/>
  <c r="AT87" i="4"/>
  <c r="AP88" i="4"/>
  <c r="AR88" i="4"/>
  <c r="AT88" i="4"/>
  <c r="AR89" i="4"/>
  <c r="AT89" i="4"/>
  <c r="AP90" i="4"/>
  <c r="AR90" i="4"/>
  <c r="AT90" i="4"/>
  <c r="AR91" i="4"/>
  <c r="AT91" i="4"/>
  <c r="AQ83" i="4"/>
  <c r="AS83" i="4"/>
  <c r="AU83" i="4"/>
  <c r="AQ84" i="4"/>
  <c r="AS84" i="4"/>
  <c r="AU84" i="4"/>
  <c r="AQ85" i="4"/>
  <c r="AS85" i="4"/>
  <c r="AU85" i="4"/>
  <c r="AQ86" i="4"/>
  <c r="AS86" i="4"/>
  <c r="AU86" i="4"/>
  <c r="AQ87" i="4"/>
  <c r="AS87" i="4"/>
  <c r="AU87" i="4"/>
  <c r="AQ88" i="4"/>
  <c r="AS88" i="4"/>
  <c r="AU88" i="4"/>
  <c r="AQ89" i="4"/>
  <c r="AS89" i="4"/>
  <c r="AU89" i="4"/>
  <c r="AQ90" i="4"/>
  <c r="AS90" i="4"/>
  <c r="AU90" i="4"/>
  <c r="AQ91" i="4"/>
  <c r="AS91" i="4"/>
  <c r="AU91" i="4"/>
  <c r="AJ84" i="4"/>
  <c r="AL84" i="4"/>
  <c r="AH85" i="4"/>
  <c r="AJ85" i="4"/>
  <c r="AL85" i="4"/>
  <c r="AJ86" i="4"/>
  <c r="AL86" i="4"/>
  <c r="AH87" i="4"/>
  <c r="AJ87" i="4"/>
  <c r="AL87" i="4"/>
  <c r="AJ88" i="4"/>
  <c r="AL88" i="4"/>
  <c r="AH89" i="4"/>
  <c r="AJ89" i="4"/>
  <c r="AL89" i="4"/>
  <c r="AJ90" i="4"/>
  <c r="AL90" i="4"/>
  <c r="AH91" i="4"/>
  <c r="AJ91" i="4"/>
  <c r="AL91" i="4"/>
  <c r="AI84" i="4"/>
  <c r="AK84" i="4"/>
  <c r="AM84" i="4"/>
  <c r="AI85" i="4"/>
  <c r="AK85" i="4"/>
  <c r="AM85" i="4"/>
  <c r="AI86" i="4"/>
  <c r="AK86" i="4"/>
  <c r="AM86" i="4"/>
  <c r="AI87" i="4"/>
  <c r="AK87" i="4"/>
  <c r="AM87" i="4"/>
  <c r="AI88" i="4"/>
  <c r="AK88" i="4"/>
  <c r="AM88" i="4"/>
  <c r="AI89" i="4"/>
  <c r="AK89" i="4"/>
  <c r="AM89" i="4"/>
  <c r="AI90" i="4"/>
  <c r="AK90" i="4"/>
  <c r="AM90" i="4"/>
  <c r="AI91" i="4"/>
  <c r="AK91" i="4"/>
  <c r="AM91" i="4"/>
  <c r="Z87" i="4"/>
  <c r="Z85" i="4"/>
  <c r="AB83" i="4"/>
  <c r="AD83" i="4"/>
  <c r="AB84" i="4"/>
  <c r="AD84" i="4"/>
  <c r="AB85" i="4"/>
  <c r="AD85" i="4"/>
  <c r="AB86" i="4"/>
  <c r="AD86" i="4"/>
  <c r="AB87" i="4"/>
  <c r="AD87" i="4"/>
  <c r="AA83" i="4"/>
  <c r="AC83" i="4"/>
  <c r="AE83" i="4"/>
  <c r="AA84" i="4"/>
  <c r="AC84" i="4"/>
  <c r="AE84" i="4"/>
  <c r="AA85" i="4"/>
  <c r="AC85" i="4"/>
  <c r="AE85" i="4"/>
  <c r="AA86" i="4"/>
  <c r="AC86" i="4"/>
  <c r="AE86" i="4"/>
  <c r="AA87" i="4"/>
  <c r="AC87" i="4"/>
  <c r="AE87" i="4"/>
  <c r="AA89" i="4"/>
  <c r="AC89" i="4"/>
  <c r="AE89" i="4"/>
  <c r="AA90" i="4"/>
  <c r="AC90" i="4"/>
  <c r="AE90" i="4"/>
  <c r="AA91" i="4"/>
  <c r="AC91" i="4"/>
  <c r="AE91" i="4"/>
  <c r="Z89" i="4"/>
  <c r="AB89" i="4"/>
  <c r="AD89" i="4"/>
  <c r="Z90" i="4"/>
  <c r="AB90" i="4"/>
  <c r="AD90" i="4"/>
  <c r="Z91" i="4"/>
  <c r="AB91" i="4"/>
  <c r="AD91" i="4"/>
  <c r="T83" i="4"/>
  <c r="V83" i="4"/>
  <c r="T84" i="4"/>
  <c r="V84" i="4"/>
  <c r="T85" i="4"/>
  <c r="V85" i="4"/>
  <c r="T86" i="4"/>
  <c r="V86" i="4"/>
  <c r="T87" i="4"/>
  <c r="V87" i="4"/>
  <c r="R88" i="4"/>
  <c r="T88" i="4"/>
  <c r="V88" i="4"/>
  <c r="R89" i="4"/>
  <c r="T89" i="4"/>
  <c r="V89" i="4"/>
  <c r="R90" i="4"/>
  <c r="T90" i="4"/>
  <c r="V90" i="4"/>
  <c r="R91" i="4"/>
  <c r="T91" i="4"/>
  <c r="V91" i="4"/>
  <c r="S83" i="4"/>
  <c r="U83" i="4"/>
  <c r="W83" i="4"/>
  <c r="S84" i="4"/>
  <c r="U84" i="4"/>
  <c r="W84" i="4"/>
  <c r="S85" i="4"/>
  <c r="U85" i="4"/>
  <c r="W85" i="4"/>
  <c r="S86" i="4"/>
  <c r="U86" i="4"/>
  <c r="W86" i="4"/>
  <c r="S87" i="4"/>
  <c r="U87" i="4"/>
  <c r="W87" i="4"/>
  <c r="S88" i="4"/>
  <c r="U88" i="4"/>
  <c r="W88" i="4"/>
  <c r="S89" i="4"/>
  <c r="U89" i="4"/>
  <c r="W89" i="4"/>
  <c r="S90" i="4"/>
  <c r="U90" i="4"/>
  <c r="W90" i="4"/>
  <c r="S91" i="4"/>
  <c r="U91" i="4"/>
  <c r="W91" i="4"/>
  <c r="K45" i="4"/>
  <c r="L45" i="4"/>
  <c r="M45" i="4"/>
  <c r="N45" i="4"/>
  <c r="O45" i="4"/>
  <c r="K46" i="4"/>
  <c r="L46" i="4"/>
  <c r="M46" i="4"/>
  <c r="N46" i="4"/>
  <c r="O46" i="4"/>
  <c r="K47" i="4"/>
  <c r="L47" i="4"/>
  <c r="M47" i="4"/>
  <c r="N47" i="4"/>
  <c r="O47" i="4"/>
  <c r="K48" i="4"/>
  <c r="L48" i="4"/>
  <c r="M48" i="4"/>
  <c r="N48" i="4"/>
  <c r="O48" i="4"/>
  <c r="K49" i="4"/>
  <c r="L49" i="4"/>
  <c r="M49" i="4"/>
  <c r="N49" i="4"/>
  <c r="O49" i="4"/>
  <c r="K50" i="4"/>
  <c r="L50" i="4"/>
  <c r="M50" i="4"/>
  <c r="N50" i="4"/>
  <c r="O50" i="4"/>
  <c r="K51" i="4"/>
  <c r="L51" i="4"/>
  <c r="M51" i="4"/>
  <c r="N51" i="4"/>
  <c r="O51" i="4"/>
  <c r="K52" i="4"/>
  <c r="L52" i="4"/>
  <c r="M52" i="4"/>
  <c r="N52" i="4"/>
  <c r="O52" i="4"/>
  <c r="K53" i="4"/>
  <c r="L53" i="4"/>
  <c r="M53" i="4"/>
  <c r="N53" i="4"/>
  <c r="O53" i="4"/>
  <c r="K54" i="4"/>
  <c r="L54" i="4"/>
  <c r="M54" i="4"/>
  <c r="N54" i="4"/>
  <c r="O54" i="4"/>
  <c r="K55" i="4"/>
  <c r="L55" i="4"/>
  <c r="M55" i="4"/>
  <c r="N55" i="4"/>
  <c r="O55" i="4"/>
  <c r="K56" i="4"/>
  <c r="L56" i="4"/>
  <c r="M56" i="4"/>
  <c r="N56" i="4"/>
  <c r="O56" i="4"/>
  <c r="K57" i="4"/>
  <c r="L57" i="4"/>
  <c r="M57" i="4"/>
  <c r="N57" i="4"/>
  <c r="O57" i="4"/>
  <c r="K58" i="4"/>
  <c r="L58" i="4"/>
  <c r="M58" i="4"/>
  <c r="N58" i="4"/>
  <c r="O58" i="4"/>
  <c r="K59" i="4"/>
  <c r="L59" i="4"/>
  <c r="M59" i="4"/>
  <c r="N59" i="4"/>
  <c r="O59" i="4"/>
  <c r="K60" i="4"/>
  <c r="L60" i="4"/>
  <c r="M60" i="4"/>
  <c r="N60" i="4"/>
  <c r="O60" i="4"/>
  <c r="K61" i="4"/>
  <c r="L61" i="4"/>
  <c r="M61" i="4"/>
  <c r="N61" i="4"/>
  <c r="O61" i="4"/>
  <c r="J46" i="4"/>
  <c r="J47" i="4"/>
  <c r="J48" i="4"/>
  <c r="J49" i="4"/>
  <c r="J50" i="4"/>
  <c r="J51" i="4"/>
  <c r="J52" i="4"/>
  <c r="J53" i="4"/>
  <c r="J54" i="4"/>
  <c r="J55" i="4"/>
  <c r="J56" i="4"/>
  <c r="J57" i="4"/>
  <c r="J58" i="4"/>
  <c r="J59" i="4"/>
  <c r="J60" i="4"/>
  <c r="J61" i="4"/>
  <c r="J45" i="4"/>
  <c r="J34" i="4"/>
  <c r="K34" i="4" s="1"/>
  <c r="L34" i="4" s="1"/>
  <c r="M34" i="4" s="1"/>
  <c r="N34" i="4" s="1"/>
  <c r="O34" i="4" s="1"/>
  <c r="J33" i="4"/>
  <c r="K33" i="4" s="1"/>
  <c r="L33" i="4" s="1"/>
  <c r="M33" i="4" s="1"/>
  <c r="N33" i="4" s="1"/>
  <c r="O33" i="4" s="1"/>
  <c r="J32" i="4"/>
  <c r="K32" i="4" s="1"/>
  <c r="L32" i="4" s="1"/>
  <c r="M32" i="4" s="1"/>
  <c r="N32" i="4" s="1"/>
  <c r="O32" i="4" s="1"/>
  <c r="J31" i="4"/>
  <c r="K31" i="4" s="1"/>
  <c r="L31" i="4" s="1"/>
  <c r="M31" i="4" s="1"/>
  <c r="N31" i="4" s="1"/>
  <c r="O31" i="4" s="1"/>
  <c r="J30" i="4"/>
  <c r="K30" i="4" s="1"/>
  <c r="L30" i="4" s="1"/>
  <c r="M30" i="4" s="1"/>
  <c r="N30" i="4" s="1"/>
  <c r="O30" i="4" s="1"/>
  <c r="J29" i="4"/>
  <c r="K29" i="4" s="1"/>
  <c r="L29" i="4" s="1"/>
  <c r="M29" i="4" s="1"/>
  <c r="N29" i="4" s="1"/>
  <c r="O29" i="4" s="1"/>
  <c r="J28" i="4"/>
  <c r="K28" i="4" s="1"/>
  <c r="L28" i="4" s="1"/>
  <c r="M28" i="4" s="1"/>
  <c r="N28" i="4" s="1"/>
  <c r="O28" i="4" s="1"/>
  <c r="J27" i="4"/>
  <c r="K27" i="4" s="1"/>
  <c r="L27" i="4" s="1"/>
  <c r="M27" i="4" s="1"/>
  <c r="N27" i="4" s="1"/>
  <c r="O27" i="4" s="1"/>
  <c r="J26" i="4"/>
  <c r="K26" i="4" s="1"/>
  <c r="L26" i="4" s="1"/>
  <c r="M26" i="4" s="1"/>
  <c r="N26" i="4" s="1"/>
  <c r="O26" i="4" s="1"/>
  <c r="J23" i="4"/>
  <c r="K23" i="4" s="1"/>
  <c r="L23" i="4" s="1"/>
  <c r="M23" i="4" s="1"/>
  <c r="N23" i="4" s="1"/>
  <c r="O23" i="4" s="1"/>
  <c r="J22" i="4"/>
  <c r="K22" i="4" s="1"/>
  <c r="L22" i="4" s="1"/>
  <c r="M22" i="4" s="1"/>
  <c r="N22" i="4" s="1"/>
  <c r="O22" i="4" s="1"/>
  <c r="J21" i="4"/>
  <c r="K21" i="4" s="1"/>
  <c r="L21" i="4" s="1"/>
  <c r="M21" i="4" s="1"/>
  <c r="N21" i="4" s="1"/>
  <c r="O21" i="4" s="1"/>
  <c r="J20" i="4"/>
  <c r="K20" i="4" s="1"/>
  <c r="L20" i="4" s="1"/>
  <c r="M20" i="4" s="1"/>
  <c r="N20" i="4" s="1"/>
  <c r="O20" i="4" s="1"/>
  <c r="J19" i="4"/>
  <c r="K19" i="4" s="1"/>
  <c r="L19" i="4" s="1"/>
  <c r="M19" i="4" s="1"/>
  <c r="N19" i="4" s="1"/>
  <c r="O19" i="4" s="1"/>
  <c r="J18" i="4"/>
  <c r="J17" i="4"/>
  <c r="B79" i="3"/>
  <c r="B70" i="3"/>
  <c r="B61" i="3"/>
  <c r="B52" i="3"/>
  <c r="B43" i="3"/>
  <c r="N80" i="3"/>
  <c r="M80" i="3"/>
  <c r="L80" i="3"/>
  <c r="K80" i="3"/>
  <c r="J80" i="3"/>
  <c r="I80" i="3"/>
  <c r="H80" i="3"/>
  <c r="G80" i="3"/>
  <c r="F80" i="3"/>
  <c r="E80" i="3"/>
  <c r="N71" i="3"/>
  <c r="M71" i="3"/>
  <c r="L71" i="3"/>
  <c r="K71" i="3"/>
  <c r="J71" i="3"/>
  <c r="I71" i="3"/>
  <c r="H71" i="3"/>
  <c r="G71" i="3"/>
  <c r="F71" i="3"/>
  <c r="E71" i="3"/>
  <c r="N62" i="3"/>
  <c r="M62" i="3"/>
  <c r="L62" i="3"/>
  <c r="K62" i="3"/>
  <c r="J62" i="3"/>
  <c r="I62" i="3"/>
  <c r="H62" i="3"/>
  <c r="G62" i="3"/>
  <c r="F62" i="3"/>
  <c r="E62" i="3"/>
  <c r="N44" i="3"/>
  <c r="M44" i="3"/>
  <c r="L44" i="3"/>
  <c r="K44" i="3"/>
  <c r="J44" i="3"/>
  <c r="I44" i="3"/>
  <c r="H44" i="3"/>
  <c r="G44" i="3"/>
  <c r="F44" i="3"/>
  <c r="E44" i="3"/>
  <c r="N35" i="3"/>
  <c r="M35" i="3"/>
  <c r="L35" i="3"/>
  <c r="K35" i="3"/>
  <c r="J35" i="3"/>
  <c r="I35" i="3"/>
  <c r="H35" i="3"/>
  <c r="G35" i="3"/>
  <c r="F35" i="3"/>
  <c r="D35" i="3"/>
  <c r="E35" i="3"/>
  <c r="AA88" i="4" l="1"/>
  <c r="AB88" i="4"/>
  <c r="AB123" i="4" s="1"/>
  <c r="K42" i="4"/>
  <c r="L42" i="4" s="1"/>
  <c r="M42" i="4" s="1"/>
  <c r="N42" i="4" s="1"/>
  <c r="O42" i="4" s="1"/>
  <c r="K41" i="4"/>
  <c r="L41" i="4" s="1"/>
  <c r="M41" i="4" s="1"/>
  <c r="N41" i="4" s="1"/>
  <c r="O41" i="4" s="1"/>
  <c r="K39" i="4"/>
  <c r="L39" i="4" s="1"/>
  <c r="M39" i="4" s="1"/>
  <c r="N39" i="4" s="1"/>
  <c r="O39" i="4" s="1"/>
  <c r="K35" i="4"/>
  <c r="L35" i="4" s="1"/>
  <c r="M35" i="4" s="1"/>
  <c r="N35" i="4" s="1"/>
  <c r="O35" i="4" s="1"/>
  <c r="K36" i="4"/>
  <c r="L36" i="4" s="1"/>
  <c r="M36" i="4" s="1"/>
  <c r="N36" i="4" s="1"/>
  <c r="O36" i="4" s="1"/>
  <c r="K37" i="4"/>
  <c r="L37" i="4" s="1"/>
  <c r="M37" i="4" s="1"/>
  <c r="N37" i="4" s="1"/>
  <c r="O37" i="4" s="1"/>
  <c r="K38" i="4"/>
  <c r="L38" i="4" s="1"/>
  <c r="M38" i="4" s="1"/>
  <c r="N38" i="4" s="1"/>
  <c r="O38" i="4" s="1"/>
  <c r="AD88" i="4"/>
  <c r="AC88" i="4"/>
  <c r="AJ83" i="4"/>
  <c r="AI83" i="4"/>
  <c r="AK83" i="4"/>
  <c r="AL83" i="4"/>
  <c r="R123" i="4"/>
  <c r="R125" i="4" s="1"/>
  <c r="W123" i="4"/>
  <c r="K40" i="4"/>
  <c r="L40" i="4" s="1"/>
  <c r="M40" i="4" s="1"/>
  <c r="N40" i="4" s="1"/>
  <c r="O40" i="4" s="1"/>
  <c r="AP123" i="4"/>
  <c r="AP125" i="4" s="1"/>
  <c r="AU123" i="4"/>
  <c r="AQ123" i="4"/>
  <c r="AR123" i="4"/>
  <c r="AS123" i="4"/>
  <c r="AT123" i="4"/>
  <c r="AM123" i="4"/>
  <c r="AH123" i="4"/>
  <c r="Z123" i="4"/>
  <c r="Z125" i="4" s="1"/>
  <c r="AE123" i="4"/>
  <c r="AA123" i="4"/>
  <c r="S123" i="4"/>
  <c r="U123" i="4"/>
  <c r="T123" i="4"/>
  <c r="V123" i="4"/>
  <c r="K83" i="4"/>
  <c r="K102" i="4" s="1"/>
  <c r="K84" i="4"/>
  <c r="K85" i="4"/>
  <c r="K86" i="4"/>
  <c r="K87" i="4"/>
  <c r="K88" i="4"/>
  <c r="K89" i="4"/>
  <c r="K90" i="4"/>
  <c r="K91" i="4"/>
  <c r="M83" i="4"/>
  <c r="M102" i="4" s="1"/>
  <c r="M84" i="4"/>
  <c r="M85" i="4"/>
  <c r="O85" i="4"/>
  <c r="M86" i="4"/>
  <c r="O86" i="4"/>
  <c r="M87" i="4"/>
  <c r="O87" i="4"/>
  <c r="M88" i="4"/>
  <c r="O88" i="4"/>
  <c r="M89" i="4"/>
  <c r="O89" i="4"/>
  <c r="M90" i="4"/>
  <c r="O90" i="4"/>
  <c r="M91" i="4"/>
  <c r="O91" i="4"/>
  <c r="O83" i="4"/>
  <c r="O102" i="4" s="1"/>
  <c r="O84" i="4"/>
  <c r="J83" i="4"/>
  <c r="J102" i="4" s="1"/>
  <c r="L83" i="4"/>
  <c r="L102" i="4" s="1"/>
  <c r="N83" i="4"/>
  <c r="N102" i="4" s="1"/>
  <c r="J84" i="4"/>
  <c r="L84" i="4"/>
  <c r="N84" i="4"/>
  <c r="J85" i="4"/>
  <c r="L85" i="4"/>
  <c r="N85" i="4"/>
  <c r="J86" i="4"/>
  <c r="L86" i="4"/>
  <c r="N86" i="4"/>
  <c r="J87" i="4"/>
  <c r="L87" i="4"/>
  <c r="N87" i="4"/>
  <c r="J88" i="4"/>
  <c r="L88" i="4"/>
  <c r="N88" i="4"/>
  <c r="J89" i="4"/>
  <c r="L89" i="4"/>
  <c r="N89" i="4"/>
  <c r="J90" i="4"/>
  <c r="L90" i="4"/>
  <c r="N90" i="4"/>
  <c r="J91" i="4"/>
  <c r="L91" i="4"/>
  <c r="N91" i="4"/>
  <c r="AJ123" i="4" l="1"/>
  <c r="AK123" i="4"/>
  <c r="AD123" i="4"/>
  <c r="AL123" i="4"/>
  <c r="AI123" i="4"/>
  <c r="AC123" i="4"/>
  <c r="AA125" i="4"/>
  <c r="AB125" i="4" s="1"/>
  <c r="O123" i="4"/>
  <c r="AQ125" i="4"/>
  <c r="AR125" i="4" s="1"/>
  <c r="AS125" i="4" s="1"/>
  <c r="AT125" i="4" s="1"/>
  <c r="AH125" i="4"/>
  <c r="S125" i="4"/>
  <c r="T125" i="4" s="1"/>
  <c r="K123" i="4"/>
  <c r="J123" i="4"/>
  <c r="J125" i="4" s="1"/>
  <c r="L123" i="4"/>
  <c r="N123" i="4"/>
  <c r="M123" i="4"/>
  <c r="B76" i="4"/>
  <c r="B161" i="4" s="1"/>
  <c r="B65" i="4"/>
  <c r="B66" i="4"/>
  <c r="B67" i="4"/>
  <c r="B68" i="4"/>
  <c r="B69" i="4"/>
  <c r="B70" i="4"/>
  <c r="B71" i="4"/>
  <c r="B72" i="4"/>
  <c r="B73" i="4"/>
  <c r="B158" i="4" s="1"/>
  <c r="B74" i="4"/>
  <c r="B75" i="4"/>
  <c r="B160" i="4" s="1"/>
  <c r="B64" i="4"/>
  <c r="C45" i="4"/>
  <c r="D45" i="4"/>
  <c r="E45" i="4"/>
  <c r="F45" i="4"/>
  <c r="G45" i="4"/>
  <c r="C46" i="4"/>
  <c r="D46" i="4"/>
  <c r="E46" i="4"/>
  <c r="F46" i="4"/>
  <c r="G46" i="4"/>
  <c r="C47" i="4"/>
  <c r="D47" i="4"/>
  <c r="E47" i="4"/>
  <c r="F47" i="4"/>
  <c r="G47" i="4"/>
  <c r="C48" i="4"/>
  <c r="D48" i="4"/>
  <c r="E48" i="4"/>
  <c r="F48" i="4"/>
  <c r="G48" i="4"/>
  <c r="C49" i="4"/>
  <c r="D49" i="4"/>
  <c r="E49" i="4"/>
  <c r="F49" i="4"/>
  <c r="G49" i="4"/>
  <c r="C50" i="4"/>
  <c r="D50" i="4"/>
  <c r="E50" i="4"/>
  <c r="F50" i="4"/>
  <c r="G50" i="4"/>
  <c r="C51" i="4"/>
  <c r="D51" i="4"/>
  <c r="E51" i="4"/>
  <c r="F51" i="4"/>
  <c r="G51" i="4"/>
  <c r="C52" i="4"/>
  <c r="D52" i="4"/>
  <c r="E52" i="4"/>
  <c r="F52" i="4"/>
  <c r="G52" i="4"/>
  <c r="C53" i="4"/>
  <c r="D53" i="4"/>
  <c r="E53" i="4"/>
  <c r="F53" i="4"/>
  <c r="G53" i="4"/>
  <c r="C54" i="4"/>
  <c r="D54" i="4"/>
  <c r="E54" i="4"/>
  <c r="F54" i="4"/>
  <c r="G54" i="4"/>
  <c r="C55" i="4"/>
  <c r="D55" i="4"/>
  <c r="E55" i="4"/>
  <c r="F55" i="4"/>
  <c r="G55" i="4"/>
  <c r="C56" i="4"/>
  <c r="D56" i="4"/>
  <c r="E56" i="4"/>
  <c r="F56" i="4"/>
  <c r="G56" i="4"/>
  <c r="C57" i="4"/>
  <c r="D57" i="4"/>
  <c r="E57" i="4"/>
  <c r="F57" i="4"/>
  <c r="G57" i="4"/>
  <c r="C58" i="4"/>
  <c r="D58" i="4"/>
  <c r="E58" i="4"/>
  <c r="F58" i="4"/>
  <c r="G58" i="4"/>
  <c r="C59" i="4"/>
  <c r="D59" i="4"/>
  <c r="E59" i="4"/>
  <c r="F59" i="4"/>
  <c r="G59" i="4"/>
  <c r="C60" i="4"/>
  <c r="D60" i="4"/>
  <c r="E60" i="4"/>
  <c r="F60" i="4"/>
  <c r="G60" i="4"/>
  <c r="C61" i="4"/>
  <c r="D61" i="4"/>
  <c r="E61" i="4"/>
  <c r="F61" i="4"/>
  <c r="G61" i="4"/>
  <c r="B46" i="4"/>
  <c r="B47" i="4"/>
  <c r="B48" i="4"/>
  <c r="B49" i="4"/>
  <c r="B50" i="4"/>
  <c r="B51" i="4"/>
  <c r="B52" i="4"/>
  <c r="B53" i="4"/>
  <c r="B54" i="4"/>
  <c r="B55" i="4"/>
  <c r="B56" i="4"/>
  <c r="B57" i="4"/>
  <c r="B58" i="4"/>
  <c r="B59" i="4"/>
  <c r="B60" i="4"/>
  <c r="B61" i="4"/>
  <c r="B45" i="4"/>
  <c r="B31" i="4"/>
  <c r="C31" i="4" s="1"/>
  <c r="D31" i="4" s="1"/>
  <c r="E31" i="4" s="1"/>
  <c r="F31" i="4" s="1"/>
  <c r="G31" i="4" s="1"/>
  <c r="B95" i="4" l="1"/>
  <c r="B92" i="4"/>
  <c r="B111" i="4" s="1"/>
  <c r="B78" i="4"/>
  <c r="B163" i="4" s="1"/>
  <c r="B159" i="4"/>
  <c r="B93" i="4" s="1"/>
  <c r="B94" i="4"/>
  <c r="AI125" i="4"/>
  <c r="AJ125" i="4" s="1"/>
  <c r="AK125" i="4" s="1"/>
  <c r="C75" i="4"/>
  <c r="C94" i="4" s="1"/>
  <c r="J75" i="4"/>
  <c r="C73" i="4"/>
  <c r="C92" i="4" s="1"/>
  <c r="J73" i="4"/>
  <c r="C71" i="4"/>
  <c r="D71" i="4" s="1"/>
  <c r="E71" i="4" s="1"/>
  <c r="F71" i="4" s="1"/>
  <c r="G71" i="4" s="1"/>
  <c r="J71" i="4"/>
  <c r="J109" i="4" s="1"/>
  <c r="C69" i="4"/>
  <c r="D69" i="4" s="1"/>
  <c r="E69" i="4" s="1"/>
  <c r="F69" i="4" s="1"/>
  <c r="G69" i="4" s="1"/>
  <c r="J69" i="4"/>
  <c r="J107" i="4" s="1"/>
  <c r="C67" i="4"/>
  <c r="D67" i="4" s="1"/>
  <c r="E67" i="4" s="1"/>
  <c r="F67" i="4" s="1"/>
  <c r="G67" i="4" s="1"/>
  <c r="J67" i="4"/>
  <c r="J105" i="4" s="1"/>
  <c r="C65" i="4"/>
  <c r="D65" i="4" s="1"/>
  <c r="E65" i="4" s="1"/>
  <c r="F65" i="4" s="1"/>
  <c r="G65" i="4" s="1"/>
  <c r="J65" i="4"/>
  <c r="J103" i="4" s="1"/>
  <c r="C64" i="4"/>
  <c r="D64" i="4" s="1"/>
  <c r="E64" i="4" s="1"/>
  <c r="F64" i="4" s="1"/>
  <c r="G64" i="4" s="1"/>
  <c r="J64" i="4"/>
  <c r="C74" i="4"/>
  <c r="J74" i="4"/>
  <c r="C72" i="4"/>
  <c r="D72" i="4" s="1"/>
  <c r="E72" i="4" s="1"/>
  <c r="F72" i="4" s="1"/>
  <c r="G72" i="4" s="1"/>
  <c r="J72" i="4"/>
  <c r="J110" i="4" s="1"/>
  <c r="C70" i="4"/>
  <c r="D70" i="4" s="1"/>
  <c r="E70" i="4" s="1"/>
  <c r="F70" i="4" s="1"/>
  <c r="G70" i="4" s="1"/>
  <c r="J70" i="4"/>
  <c r="J108" i="4" s="1"/>
  <c r="C68" i="4"/>
  <c r="D68" i="4" s="1"/>
  <c r="E68" i="4" s="1"/>
  <c r="F68" i="4" s="1"/>
  <c r="G68" i="4" s="1"/>
  <c r="J68" i="4"/>
  <c r="J106" i="4" s="1"/>
  <c r="C66" i="4"/>
  <c r="D66" i="4" s="1"/>
  <c r="E66" i="4" s="1"/>
  <c r="F66" i="4" s="1"/>
  <c r="G66" i="4" s="1"/>
  <c r="J66" i="4"/>
  <c r="J104" i="4" s="1"/>
  <c r="B80" i="4"/>
  <c r="J76" i="4"/>
  <c r="AU125" i="4"/>
  <c r="AC125" i="4"/>
  <c r="U125" i="4"/>
  <c r="K125" i="4"/>
  <c r="L125" i="4" s="1"/>
  <c r="B77" i="4"/>
  <c r="B79" i="4"/>
  <c r="B88" i="4"/>
  <c r="B107" i="4" s="1"/>
  <c r="G88" i="4"/>
  <c r="E88" i="4"/>
  <c r="C88" i="4"/>
  <c r="F88" i="4"/>
  <c r="D88" i="4"/>
  <c r="C76" i="4"/>
  <c r="C95" i="4" s="1"/>
  <c r="C41" i="4"/>
  <c r="C42" i="4"/>
  <c r="J78" i="4" l="1"/>
  <c r="R78" i="4" s="1"/>
  <c r="B97" i="4"/>
  <c r="B116" i="4" s="1"/>
  <c r="C93" i="4"/>
  <c r="C78" i="4"/>
  <c r="C97" i="4" s="1"/>
  <c r="J161" i="4"/>
  <c r="J95" i="4" s="1"/>
  <c r="J114" i="4" s="1"/>
  <c r="J159" i="4"/>
  <c r="J93" i="4" s="1"/>
  <c r="J112" i="4" s="1"/>
  <c r="J158" i="4"/>
  <c r="J92" i="4" s="1"/>
  <c r="J111" i="4" s="1"/>
  <c r="J160" i="4"/>
  <c r="J94" i="4" s="1"/>
  <c r="J113" i="4" s="1"/>
  <c r="J163" i="4"/>
  <c r="J97" i="4" s="1"/>
  <c r="J116" i="4" s="1"/>
  <c r="B164" i="4"/>
  <c r="B98" i="4" s="1"/>
  <c r="B117" i="4" s="1"/>
  <c r="B162" i="4"/>
  <c r="B96" i="4" s="1"/>
  <c r="B115" i="4" s="1"/>
  <c r="B165" i="4"/>
  <c r="B99" i="4" s="1"/>
  <c r="B118" i="4" s="1"/>
  <c r="D107" i="4"/>
  <c r="C107" i="4"/>
  <c r="G107" i="4"/>
  <c r="D42" i="4"/>
  <c r="D41" i="4"/>
  <c r="C40" i="4"/>
  <c r="C38" i="4"/>
  <c r="C39" i="4"/>
  <c r="F107" i="4"/>
  <c r="E107" i="4"/>
  <c r="C79" i="4"/>
  <c r="J79" i="4"/>
  <c r="D76" i="4"/>
  <c r="D95" i="4" s="1"/>
  <c r="C77" i="4"/>
  <c r="J77" i="4"/>
  <c r="C80" i="4"/>
  <c r="C99" i="4" s="1"/>
  <c r="C118" i="4" s="1"/>
  <c r="J80" i="4"/>
  <c r="D74" i="4"/>
  <c r="D93" i="4" s="1"/>
  <c r="R65" i="4"/>
  <c r="R103" i="4" s="1"/>
  <c r="K65" i="4"/>
  <c r="K103" i="4" s="1"/>
  <c r="R67" i="4"/>
  <c r="R105" i="4" s="1"/>
  <c r="K67" i="4"/>
  <c r="K105" i="4" s="1"/>
  <c r="R69" i="4"/>
  <c r="R107" i="4" s="1"/>
  <c r="K69" i="4"/>
  <c r="K107" i="4" s="1"/>
  <c r="R71" i="4"/>
  <c r="R109" i="4" s="1"/>
  <c r="K71" i="4"/>
  <c r="K109" i="4" s="1"/>
  <c r="R73" i="4"/>
  <c r="K73" i="4"/>
  <c r="R75" i="4"/>
  <c r="K75" i="4"/>
  <c r="R76" i="4"/>
  <c r="K76" i="4"/>
  <c r="R66" i="4"/>
  <c r="R104" i="4" s="1"/>
  <c r="K66" i="4"/>
  <c r="K104" i="4" s="1"/>
  <c r="R68" i="4"/>
  <c r="R106" i="4" s="1"/>
  <c r="K68" i="4"/>
  <c r="K106" i="4" s="1"/>
  <c r="R70" i="4"/>
  <c r="R108" i="4" s="1"/>
  <c r="K70" i="4"/>
  <c r="K108" i="4" s="1"/>
  <c r="R72" i="4"/>
  <c r="R110" i="4" s="1"/>
  <c r="K72" i="4"/>
  <c r="K110" i="4" s="1"/>
  <c r="R74" i="4"/>
  <c r="K74" i="4"/>
  <c r="R64" i="4"/>
  <c r="R102" i="4" s="1"/>
  <c r="K64" i="4"/>
  <c r="D73" i="4"/>
  <c r="D92" i="4" s="1"/>
  <c r="D75" i="4"/>
  <c r="D94" i="4" s="1"/>
  <c r="AL125" i="4"/>
  <c r="AD125" i="4"/>
  <c r="V125" i="4"/>
  <c r="M125" i="4"/>
  <c r="B114" i="4"/>
  <c r="K78" i="4" l="1"/>
  <c r="L78" i="4" s="1"/>
  <c r="L97" i="4" s="1"/>
  <c r="L116" i="4" s="1"/>
  <c r="C96" i="4"/>
  <c r="C115" i="4" s="1"/>
  <c r="K93" i="4"/>
  <c r="K112" i="4" s="1"/>
  <c r="K95" i="4"/>
  <c r="K114" i="4" s="1"/>
  <c r="K97" i="4"/>
  <c r="K116" i="4" s="1"/>
  <c r="K94" i="4"/>
  <c r="K113" i="4" s="1"/>
  <c r="K92" i="4"/>
  <c r="K111" i="4" s="1"/>
  <c r="C98" i="4"/>
  <c r="C117" i="4" s="1"/>
  <c r="D78" i="4"/>
  <c r="D97" i="4" s="1"/>
  <c r="R159" i="4"/>
  <c r="R93" i="4" s="1"/>
  <c r="R112" i="4" s="1"/>
  <c r="R161" i="4"/>
  <c r="R95" i="4" s="1"/>
  <c r="R114" i="4" s="1"/>
  <c r="R163" i="4"/>
  <c r="R97" i="4" s="1"/>
  <c r="R116" i="4" s="1"/>
  <c r="R160" i="4"/>
  <c r="R94" i="4" s="1"/>
  <c r="R113" i="4" s="1"/>
  <c r="R158" i="4"/>
  <c r="R92" i="4" s="1"/>
  <c r="R111" i="4" s="1"/>
  <c r="J162" i="4"/>
  <c r="J96" i="4" s="1"/>
  <c r="J115" i="4" s="1"/>
  <c r="J164" i="4"/>
  <c r="J98" i="4" s="1"/>
  <c r="J117" i="4" s="1"/>
  <c r="J165" i="4"/>
  <c r="J99" i="4" s="1"/>
  <c r="J118" i="4" s="1"/>
  <c r="E42" i="4"/>
  <c r="E41" i="4"/>
  <c r="D40" i="4"/>
  <c r="C116" i="4"/>
  <c r="D39" i="4"/>
  <c r="E39" i="4" s="1"/>
  <c r="D38" i="4"/>
  <c r="C114" i="4"/>
  <c r="E75" i="4"/>
  <c r="E94" i="4" s="1"/>
  <c r="E73" i="4"/>
  <c r="E92" i="4" s="1"/>
  <c r="L74" i="4"/>
  <c r="L93" i="4" s="1"/>
  <c r="L112" i="4" s="1"/>
  <c r="S74" i="4"/>
  <c r="Z74" i="4"/>
  <c r="L70" i="4"/>
  <c r="L108" i="4" s="1"/>
  <c r="Z70" i="4"/>
  <c r="Z108" i="4" s="1"/>
  <c r="S70" i="4"/>
  <c r="S108" i="4" s="1"/>
  <c r="L68" i="4"/>
  <c r="L106" i="4" s="1"/>
  <c r="L66" i="4"/>
  <c r="L104" i="4" s="1"/>
  <c r="Z66" i="4"/>
  <c r="Z104" i="4" s="1"/>
  <c r="S66" i="4"/>
  <c r="S104" i="4" s="1"/>
  <c r="S78" i="4"/>
  <c r="Z78" i="4"/>
  <c r="L73" i="4"/>
  <c r="L92" i="4" s="1"/>
  <c r="S73" i="4"/>
  <c r="Z73" i="4"/>
  <c r="L69" i="4"/>
  <c r="L107" i="4" s="1"/>
  <c r="Z69" i="4"/>
  <c r="Z107" i="4" s="1"/>
  <c r="S69" i="4"/>
  <c r="S107" i="4" s="1"/>
  <c r="L67" i="4"/>
  <c r="L105" i="4" s="1"/>
  <c r="Z65" i="4"/>
  <c r="Z103" i="4" s="1"/>
  <c r="S65" i="4"/>
  <c r="S103" i="4" s="1"/>
  <c r="E74" i="4"/>
  <c r="E93" i="4" s="1"/>
  <c r="R80" i="4"/>
  <c r="K80" i="4"/>
  <c r="D77" i="4"/>
  <c r="D96" i="4" s="1"/>
  <c r="E76" i="4"/>
  <c r="E95" i="4" s="1"/>
  <c r="R79" i="4"/>
  <c r="K79" i="4"/>
  <c r="L64" i="4"/>
  <c r="Z64" i="4"/>
  <c r="Z102" i="4" s="1"/>
  <c r="S64" i="4"/>
  <c r="S102" i="4" s="1"/>
  <c r="L72" i="4"/>
  <c r="L110" i="4" s="1"/>
  <c r="Z72" i="4"/>
  <c r="Z110" i="4" s="1"/>
  <c r="S72" i="4"/>
  <c r="S110" i="4" s="1"/>
  <c r="Z68" i="4"/>
  <c r="Z106" i="4" s="1"/>
  <c r="S68" i="4"/>
  <c r="S106" i="4" s="1"/>
  <c r="L76" i="4"/>
  <c r="L95" i="4" s="1"/>
  <c r="L114" i="4" s="1"/>
  <c r="S76" i="4"/>
  <c r="Z76" i="4"/>
  <c r="L75" i="4"/>
  <c r="L94" i="4" s="1"/>
  <c r="L113" i="4" s="1"/>
  <c r="S75" i="4"/>
  <c r="Z75" i="4"/>
  <c r="L71" i="4"/>
  <c r="L109" i="4" s="1"/>
  <c r="Z71" i="4"/>
  <c r="Z109" i="4" s="1"/>
  <c r="S71" i="4"/>
  <c r="S109" i="4" s="1"/>
  <c r="Z67" i="4"/>
  <c r="Z105" i="4" s="1"/>
  <c r="S67" i="4"/>
  <c r="S105" i="4" s="1"/>
  <c r="L65" i="4"/>
  <c r="L103" i="4" s="1"/>
  <c r="D80" i="4"/>
  <c r="R77" i="4"/>
  <c r="K77" i="4"/>
  <c r="D79" i="4"/>
  <c r="AM125" i="4"/>
  <c r="AE125" i="4"/>
  <c r="W125" i="4"/>
  <c r="N125" i="4"/>
  <c r="E78" i="4" l="1"/>
  <c r="E97" i="4" s="1"/>
  <c r="S97" i="4"/>
  <c r="S116" i="4" s="1"/>
  <c r="K96" i="4"/>
  <c r="K115" i="4" s="1"/>
  <c r="S94" i="4"/>
  <c r="S113" i="4" s="1"/>
  <c r="S95" i="4"/>
  <c r="S114" i="4" s="1"/>
  <c r="K98" i="4"/>
  <c r="K117" i="4" s="1"/>
  <c r="K99" i="4"/>
  <c r="K118" i="4" s="1"/>
  <c r="S92" i="4"/>
  <c r="S111" i="4" s="1"/>
  <c r="S93" i="4"/>
  <c r="S112" i="4" s="1"/>
  <c r="J131" i="4"/>
  <c r="J148" i="4" s="1"/>
  <c r="J127" i="4"/>
  <c r="J129" i="4" s="1"/>
  <c r="Z163" i="4"/>
  <c r="Z97" i="4" s="1"/>
  <c r="Z116" i="4" s="1"/>
  <c r="R162" i="4"/>
  <c r="R96" i="4" s="1"/>
  <c r="Z160" i="4"/>
  <c r="Z94" i="4" s="1"/>
  <c r="Z113" i="4" s="1"/>
  <c r="Z161" i="4"/>
  <c r="Z95" i="4" s="1"/>
  <c r="Z114" i="4" s="1"/>
  <c r="R164" i="4"/>
  <c r="R98" i="4" s="1"/>
  <c r="R117" i="4" s="1"/>
  <c r="R165" i="4"/>
  <c r="R99" i="4" s="1"/>
  <c r="R118" i="4" s="1"/>
  <c r="Z158" i="4"/>
  <c r="Z92" i="4" s="1"/>
  <c r="Z111" i="4" s="1"/>
  <c r="Z159" i="4"/>
  <c r="Z93" i="4" s="1"/>
  <c r="Z112" i="4" s="1"/>
  <c r="D98" i="4"/>
  <c r="D117" i="4" s="1"/>
  <c r="D99" i="4"/>
  <c r="D118" i="4" s="1"/>
  <c r="L111" i="4"/>
  <c r="F42" i="4"/>
  <c r="F41" i="4"/>
  <c r="D115" i="4"/>
  <c r="E40" i="4"/>
  <c r="D116" i="4"/>
  <c r="E38" i="4"/>
  <c r="D114" i="4"/>
  <c r="F39" i="4"/>
  <c r="L77" i="4"/>
  <c r="L96" i="4" s="1"/>
  <c r="L115" i="4" s="1"/>
  <c r="S77" i="4"/>
  <c r="Z77" i="4"/>
  <c r="E80" i="4"/>
  <c r="T71" i="4"/>
  <c r="T109" i="4" s="1"/>
  <c r="M71" i="4"/>
  <c r="M109" i="4" s="1"/>
  <c r="T76" i="4"/>
  <c r="T95" i="4" s="1"/>
  <c r="T114" i="4" s="1"/>
  <c r="M76" i="4"/>
  <c r="M95" i="4" s="1"/>
  <c r="M114" i="4" s="1"/>
  <c r="T72" i="4"/>
  <c r="T110" i="4" s="1"/>
  <c r="AA72" i="4"/>
  <c r="AA110" i="4" s="1"/>
  <c r="AH72" i="4"/>
  <c r="AH110" i="4" s="1"/>
  <c r="M72" i="4"/>
  <c r="M110" i="4" s="1"/>
  <c r="L79" i="4"/>
  <c r="L98" i="4" s="1"/>
  <c r="L117" i="4" s="1"/>
  <c r="S79" i="4"/>
  <c r="Z79" i="4"/>
  <c r="F76" i="4"/>
  <c r="F95" i="4" s="1"/>
  <c r="E77" i="4"/>
  <c r="L80" i="4"/>
  <c r="L99" i="4" s="1"/>
  <c r="L118" i="4" s="1"/>
  <c r="AH65" i="4"/>
  <c r="AH103" i="4" s="1"/>
  <c r="AA65" i="4"/>
  <c r="AA103" i="4" s="1"/>
  <c r="M69" i="4"/>
  <c r="M107" i="4" s="1"/>
  <c r="T73" i="4"/>
  <c r="T92" i="4" s="1"/>
  <c r="M73" i="4"/>
  <c r="M92" i="4" s="1"/>
  <c r="AA78" i="4"/>
  <c r="AH78" i="4"/>
  <c r="T66" i="4"/>
  <c r="T104" i="4" s="1"/>
  <c r="AH66" i="4"/>
  <c r="AH104" i="4" s="1"/>
  <c r="AA66" i="4"/>
  <c r="AA104" i="4" s="1"/>
  <c r="M68" i="4"/>
  <c r="M106" i="4" s="1"/>
  <c r="T74" i="4"/>
  <c r="T93" i="4" s="1"/>
  <c r="T112" i="4" s="1"/>
  <c r="M74" i="4"/>
  <c r="M93" i="4" s="1"/>
  <c r="M112" i="4" s="1"/>
  <c r="E79" i="4"/>
  <c r="M65" i="4"/>
  <c r="M103" i="4" s="1"/>
  <c r="T67" i="4"/>
  <c r="T105" i="4" s="1"/>
  <c r="AH67" i="4"/>
  <c r="AH105" i="4" s="1"/>
  <c r="AA67" i="4"/>
  <c r="AA105" i="4" s="1"/>
  <c r="AA71" i="4"/>
  <c r="AA109" i="4" s="1"/>
  <c r="AH71" i="4"/>
  <c r="AH109" i="4" s="1"/>
  <c r="AA75" i="4"/>
  <c r="AH75" i="4"/>
  <c r="T75" i="4"/>
  <c r="T94" i="4" s="1"/>
  <c r="T113" i="4" s="1"/>
  <c r="M75" i="4"/>
  <c r="M94" i="4" s="1"/>
  <c r="M113" i="4" s="1"/>
  <c r="M78" i="4"/>
  <c r="M97" i="4" s="1"/>
  <c r="M116" i="4" s="1"/>
  <c r="AA76" i="4"/>
  <c r="AH76" i="4"/>
  <c r="T68" i="4"/>
  <c r="T106" i="4" s="1"/>
  <c r="AH68" i="4"/>
  <c r="AH106" i="4" s="1"/>
  <c r="AA68" i="4"/>
  <c r="AA106" i="4" s="1"/>
  <c r="T64" i="4"/>
  <c r="T102" i="4" s="1"/>
  <c r="AH64" i="4"/>
  <c r="AH102" i="4" s="1"/>
  <c r="AA64" i="4"/>
  <c r="AA102" i="4" s="1"/>
  <c r="M64" i="4"/>
  <c r="S80" i="4"/>
  <c r="Z80" i="4"/>
  <c r="F74" i="4"/>
  <c r="F93" i="4" s="1"/>
  <c r="T65" i="4"/>
  <c r="T103" i="4" s="1"/>
  <c r="M67" i="4"/>
  <c r="M105" i="4" s="1"/>
  <c r="T69" i="4"/>
  <c r="T107" i="4" s="1"/>
  <c r="AH69" i="4"/>
  <c r="AH107" i="4" s="1"/>
  <c r="AA69" i="4"/>
  <c r="AA107" i="4" s="1"/>
  <c r="AA73" i="4"/>
  <c r="AH73" i="4"/>
  <c r="T78" i="4"/>
  <c r="T97" i="4" s="1"/>
  <c r="T116" i="4" s="1"/>
  <c r="M66" i="4"/>
  <c r="M104" i="4" s="1"/>
  <c r="T70" i="4"/>
  <c r="T108" i="4" s="1"/>
  <c r="AA70" i="4"/>
  <c r="AA108" i="4" s="1"/>
  <c r="AH70" i="4"/>
  <c r="AH108" i="4" s="1"/>
  <c r="M70" i="4"/>
  <c r="M108" i="4" s="1"/>
  <c r="AA74" i="4"/>
  <c r="AA93" i="4" s="1"/>
  <c r="AA112" i="4" s="1"/>
  <c r="AH74" i="4"/>
  <c r="F73" i="4"/>
  <c r="F92" i="4" s="1"/>
  <c r="F75" i="4"/>
  <c r="F94" i="4" s="1"/>
  <c r="F78" i="4"/>
  <c r="F97" i="4" s="1"/>
  <c r="O125" i="4"/>
  <c r="B17" i="4"/>
  <c r="AA92" i="4" l="1"/>
  <c r="AA111" i="4" s="1"/>
  <c r="AA94" i="4"/>
  <c r="AA113" i="4" s="1"/>
  <c r="AA95" i="4"/>
  <c r="AA114" i="4" s="1"/>
  <c r="S99" i="4"/>
  <c r="S118" i="4" s="1"/>
  <c r="AA97" i="4"/>
  <c r="AA116" i="4" s="1"/>
  <c r="J137" i="4"/>
  <c r="K137" i="4" s="1"/>
  <c r="L137" i="4" s="1"/>
  <c r="M137" i="4" s="1"/>
  <c r="R115" i="4"/>
  <c r="R131" i="4" s="1"/>
  <c r="R127" i="4"/>
  <c r="R129" i="4" s="1"/>
  <c r="S98" i="4"/>
  <c r="S117" i="4" s="1"/>
  <c r="S96" i="4"/>
  <c r="S115" i="4" s="1"/>
  <c r="K127" i="4"/>
  <c r="K129" i="4" s="1"/>
  <c r="J133" i="4"/>
  <c r="AH161" i="4"/>
  <c r="AH95" i="4" s="1"/>
  <c r="AH114" i="4" s="1"/>
  <c r="AH159" i="4"/>
  <c r="AH93" i="4" s="1"/>
  <c r="AH112" i="4" s="1"/>
  <c r="AH158" i="4"/>
  <c r="AH92" i="4" s="1"/>
  <c r="AH111" i="4" s="1"/>
  <c r="Z165" i="4"/>
  <c r="Z99" i="4" s="1"/>
  <c r="Z118" i="4" s="1"/>
  <c r="AH160" i="4"/>
  <c r="AH94" i="4" s="1"/>
  <c r="AH113" i="4" s="1"/>
  <c r="AH163" i="4"/>
  <c r="AH97" i="4" s="1"/>
  <c r="AH116" i="4" s="1"/>
  <c r="Z164" i="4"/>
  <c r="Z98" i="4" s="1"/>
  <c r="Z117" i="4" s="1"/>
  <c r="Z162" i="4"/>
  <c r="Z96" i="4" s="1"/>
  <c r="Z115" i="4" s="1"/>
  <c r="E98" i="4"/>
  <c r="E117" i="4" s="1"/>
  <c r="T111" i="4"/>
  <c r="E99" i="4"/>
  <c r="E118" i="4" s="1"/>
  <c r="M111" i="4"/>
  <c r="E96" i="4"/>
  <c r="E115" i="4" s="1"/>
  <c r="L127" i="4"/>
  <c r="G42" i="4"/>
  <c r="G41" i="4"/>
  <c r="F40" i="4"/>
  <c r="E116" i="4"/>
  <c r="F38" i="4"/>
  <c r="E114" i="4"/>
  <c r="G39" i="4"/>
  <c r="K148" i="4"/>
  <c r="L148" i="4" s="1"/>
  <c r="M148" i="4" s="1"/>
  <c r="K131" i="4"/>
  <c r="G78" i="4"/>
  <c r="G97" i="4" s="1"/>
  <c r="G75" i="4"/>
  <c r="G94" i="4" s="1"/>
  <c r="G73" i="4"/>
  <c r="G92" i="4" s="1"/>
  <c r="AB70" i="4"/>
  <c r="AB108" i="4" s="1"/>
  <c r="U78" i="4"/>
  <c r="U97" i="4" s="1"/>
  <c r="U116" i="4" s="1"/>
  <c r="AI73" i="4"/>
  <c r="AP73" i="4"/>
  <c r="AB69" i="4"/>
  <c r="AB107" i="4" s="1"/>
  <c r="AI69" i="4"/>
  <c r="AI107" i="4" s="1"/>
  <c r="AP69" i="4"/>
  <c r="AP107" i="4" s="1"/>
  <c r="U69" i="4"/>
  <c r="U107" i="4" s="1"/>
  <c r="U65" i="4"/>
  <c r="U103" i="4" s="1"/>
  <c r="G74" i="4"/>
  <c r="G93" i="4" s="1"/>
  <c r="AB64" i="4"/>
  <c r="AB102" i="4" s="1"/>
  <c r="AP64" i="4"/>
  <c r="AP102" i="4" s="1"/>
  <c r="AI64" i="4"/>
  <c r="AI102" i="4" s="1"/>
  <c r="U64" i="4"/>
  <c r="U102" i="4" s="1"/>
  <c r="AB76" i="4"/>
  <c r="AB95" i="4" s="1"/>
  <c r="AB114" i="4" s="1"/>
  <c r="N75" i="4"/>
  <c r="N94" i="4" s="1"/>
  <c r="N113" i="4" s="1"/>
  <c r="AI75" i="4"/>
  <c r="AP75" i="4"/>
  <c r="AB74" i="4"/>
  <c r="AB93" i="4" s="1"/>
  <c r="AB112" i="4" s="1"/>
  <c r="N70" i="4"/>
  <c r="N108" i="4" s="1"/>
  <c r="AI70" i="4"/>
  <c r="AI108" i="4" s="1"/>
  <c r="AP70" i="4"/>
  <c r="AP108" i="4" s="1"/>
  <c r="N66" i="4"/>
  <c r="N104" i="4" s="1"/>
  <c r="AB73" i="4"/>
  <c r="AB92" i="4" s="1"/>
  <c r="N67" i="4"/>
  <c r="N105" i="4" s="1"/>
  <c r="T80" i="4"/>
  <c r="T99" i="4" s="1"/>
  <c r="T118" i="4" s="1"/>
  <c r="N64" i="4"/>
  <c r="AB68" i="4"/>
  <c r="AB106" i="4" s="1"/>
  <c r="AI68" i="4"/>
  <c r="AI106" i="4" s="1"/>
  <c r="AP68" i="4"/>
  <c r="AP106" i="4" s="1"/>
  <c r="U68" i="4"/>
  <c r="U106" i="4" s="1"/>
  <c r="AI76" i="4"/>
  <c r="AP76" i="4"/>
  <c r="AB75" i="4"/>
  <c r="AB94" i="4" s="1"/>
  <c r="AB113" i="4" s="1"/>
  <c r="AI71" i="4"/>
  <c r="AI109" i="4" s="1"/>
  <c r="AP71" i="4"/>
  <c r="AP109" i="4" s="1"/>
  <c r="AB67" i="4"/>
  <c r="AB105" i="4" s="1"/>
  <c r="AI67" i="4"/>
  <c r="AI105" i="4" s="1"/>
  <c r="AP67" i="4"/>
  <c r="AP105" i="4" s="1"/>
  <c r="U67" i="4"/>
  <c r="U105" i="4" s="1"/>
  <c r="F79" i="4"/>
  <c r="N74" i="4"/>
  <c r="N93" i="4" s="1"/>
  <c r="N112" i="4" s="1"/>
  <c r="U74" i="4"/>
  <c r="U93" i="4" s="1"/>
  <c r="U112" i="4" s="1"/>
  <c r="AB78" i="4"/>
  <c r="AB97" i="4" s="1"/>
  <c r="AB116" i="4" s="1"/>
  <c r="N73" i="4"/>
  <c r="N92" i="4" s="1"/>
  <c r="AA79" i="4"/>
  <c r="AH79" i="4"/>
  <c r="T79" i="4"/>
  <c r="T98" i="4" s="1"/>
  <c r="T117" i="4" s="1"/>
  <c r="M79" i="4"/>
  <c r="M98" i="4" s="1"/>
  <c r="M117" i="4" s="1"/>
  <c r="AI72" i="4"/>
  <c r="AI110" i="4" s="1"/>
  <c r="AP72" i="4"/>
  <c r="AP110" i="4" s="1"/>
  <c r="N71" i="4"/>
  <c r="N109" i="4" s="1"/>
  <c r="T77" i="4"/>
  <c r="T96" i="4" s="1"/>
  <c r="T115" i="4" s="1"/>
  <c r="M77" i="4"/>
  <c r="M96" i="4" s="1"/>
  <c r="M115" i="4" s="1"/>
  <c r="AI74" i="4"/>
  <c r="AP74" i="4"/>
  <c r="U70" i="4"/>
  <c r="U108" i="4" s="1"/>
  <c r="AA80" i="4"/>
  <c r="AH80" i="4"/>
  <c r="N78" i="4"/>
  <c r="N97" i="4" s="1"/>
  <c r="N116" i="4" s="1"/>
  <c r="U75" i="4"/>
  <c r="U94" i="4" s="1"/>
  <c r="U113" i="4" s="1"/>
  <c r="AB71" i="4"/>
  <c r="AB109" i="4" s="1"/>
  <c r="N65" i="4"/>
  <c r="N103" i="4" s="1"/>
  <c r="N68" i="4"/>
  <c r="N106" i="4" s="1"/>
  <c r="AB66" i="4"/>
  <c r="AB104" i="4" s="1"/>
  <c r="AP66" i="4"/>
  <c r="AP104" i="4" s="1"/>
  <c r="AI66" i="4"/>
  <c r="AI104" i="4" s="1"/>
  <c r="U66" i="4"/>
  <c r="U104" i="4" s="1"/>
  <c r="AI78" i="4"/>
  <c r="AP78" i="4"/>
  <c r="U73" i="4"/>
  <c r="U92" i="4" s="1"/>
  <c r="N69" i="4"/>
  <c r="N107" i="4" s="1"/>
  <c r="AB65" i="4"/>
  <c r="AB103" i="4" s="1"/>
  <c r="AP65" i="4"/>
  <c r="AP103" i="4" s="1"/>
  <c r="AI65" i="4"/>
  <c r="AI103" i="4" s="1"/>
  <c r="M80" i="4"/>
  <c r="M99" i="4" s="1"/>
  <c r="M118" i="4" s="1"/>
  <c r="F77" i="4"/>
  <c r="G76" i="4"/>
  <c r="G95" i="4" s="1"/>
  <c r="N72" i="4"/>
  <c r="N110" i="4" s="1"/>
  <c r="AB72" i="4"/>
  <c r="AB110" i="4" s="1"/>
  <c r="U72" i="4"/>
  <c r="U110" i="4" s="1"/>
  <c r="N76" i="4"/>
  <c r="N95" i="4" s="1"/>
  <c r="N114" i="4" s="1"/>
  <c r="U76" i="4"/>
  <c r="U95" i="4" s="1"/>
  <c r="U114" i="4" s="1"/>
  <c r="U71" i="4"/>
  <c r="U109" i="4" s="1"/>
  <c r="F80" i="4"/>
  <c r="AA77" i="4"/>
  <c r="AH77" i="4"/>
  <c r="H19" i="1"/>
  <c r="H18" i="1"/>
  <c r="H17" i="1"/>
  <c r="H16" i="1"/>
  <c r="H15" i="1"/>
  <c r="H14" i="1"/>
  <c r="AA96" i="4" l="1"/>
  <c r="AA115" i="4" s="1"/>
  <c r="AA99" i="4"/>
  <c r="AA118" i="4" s="1"/>
  <c r="AI94" i="4"/>
  <c r="AI113" i="4" s="1"/>
  <c r="AI93" i="4"/>
  <c r="AI112" i="4" s="1"/>
  <c r="AI97" i="4"/>
  <c r="AI116" i="4" s="1"/>
  <c r="AI92" i="4"/>
  <c r="AI111" i="4" s="1"/>
  <c r="AA98" i="4"/>
  <c r="AA117" i="4" s="1"/>
  <c r="AI95" i="4"/>
  <c r="AI114" i="4" s="1"/>
  <c r="L129" i="4"/>
  <c r="S127" i="4"/>
  <c r="S129" i="4" s="1"/>
  <c r="AP163" i="4"/>
  <c r="AP97" i="4" s="1"/>
  <c r="AP116" i="4" s="1"/>
  <c r="AP159" i="4"/>
  <c r="AP93" i="4" s="1"/>
  <c r="AP112" i="4" s="1"/>
  <c r="AP160" i="4"/>
  <c r="AP94" i="4" s="1"/>
  <c r="AP113" i="4" s="1"/>
  <c r="AP158" i="4"/>
  <c r="AP92" i="4" s="1"/>
  <c r="AP111" i="4" s="1"/>
  <c r="Z127" i="4"/>
  <c r="Z129" i="4" s="1"/>
  <c r="AH162" i="4"/>
  <c r="AH96" i="4" s="1"/>
  <c r="AH165" i="4"/>
  <c r="AH99" i="4" s="1"/>
  <c r="AH118" i="4" s="1"/>
  <c r="AH164" i="4"/>
  <c r="AH98" i="4" s="1"/>
  <c r="AH117" i="4" s="1"/>
  <c r="AP161" i="4"/>
  <c r="AP95" i="4" s="1"/>
  <c r="AP114" i="4" s="1"/>
  <c r="F99" i="4"/>
  <c r="F118" i="4" s="1"/>
  <c r="F96" i="4"/>
  <c r="F115" i="4" s="1"/>
  <c r="U111" i="4"/>
  <c r="N111" i="4"/>
  <c r="F98" i="4"/>
  <c r="F117" i="4" s="1"/>
  <c r="T127" i="4"/>
  <c r="AB111" i="4"/>
  <c r="M127" i="4"/>
  <c r="G40" i="4"/>
  <c r="F116" i="4"/>
  <c r="G38" i="4"/>
  <c r="F114" i="4"/>
  <c r="J138" i="4"/>
  <c r="K138" i="4" s="1"/>
  <c r="J149" i="4"/>
  <c r="K149" i="4" s="1"/>
  <c r="N148" i="4"/>
  <c r="R148" i="4"/>
  <c r="R137" i="4"/>
  <c r="K133" i="4"/>
  <c r="R133" i="4"/>
  <c r="S131" i="4"/>
  <c r="L131" i="4"/>
  <c r="Z131" i="4"/>
  <c r="AI77" i="4"/>
  <c r="AP77" i="4"/>
  <c r="AC72" i="4"/>
  <c r="AC110" i="4" s="1"/>
  <c r="AJ65" i="4"/>
  <c r="AJ103" i="4" s="1"/>
  <c r="V73" i="4"/>
  <c r="V92" i="4" s="1"/>
  <c r="AQ78" i="4"/>
  <c r="V66" i="4"/>
  <c r="V104" i="4" s="1"/>
  <c r="AJ66" i="4"/>
  <c r="AJ104" i="4" s="1"/>
  <c r="AQ66" i="4"/>
  <c r="AQ104" i="4" s="1"/>
  <c r="AC71" i="4"/>
  <c r="AC109" i="4" s="1"/>
  <c r="V75" i="4"/>
  <c r="V94" i="4" s="1"/>
  <c r="V113" i="4" s="1"/>
  <c r="O78" i="4"/>
  <c r="O97" i="4" s="1"/>
  <c r="O116" i="4" s="1"/>
  <c r="AJ74" i="4"/>
  <c r="AJ93" i="4" s="1"/>
  <c r="AJ112" i="4" s="1"/>
  <c r="O71" i="4"/>
  <c r="O109" i="4" s="1"/>
  <c r="AQ72" i="4"/>
  <c r="AQ110" i="4" s="1"/>
  <c r="O73" i="4"/>
  <c r="O92" i="4" s="1"/>
  <c r="V74" i="4"/>
  <c r="V93" i="4" s="1"/>
  <c r="V112" i="4" s="1"/>
  <c r="O74" i="4"/>
  <c r="O93" i="4" s="1"/>
  <c r="O112" i="4" s="1"/>
  <c r="G79" i="4"/>
  <c r="AJ71" i="4"/>
  <c r="AJ109" i="4" s="1"/>
  <c r="AC75" i="4"/>
  <c r="AC94" i="4" s="1"/>
  <c r="AC113" i="4" s="1"/>
  <c r="AQ76" i="4"/>
  <c r="V68" i="4"/>
  <c r="V106" i="4" s="1"/>
  <c r="AJ68" i="4"/>
  <c r="AJ106" i="4" s="1"/>
  <c r="O64" i="4"/>
  <c r="U80" i="4"/>
  <c r="U99" i="4" s="1"/>
  <c r="U118" i="4" s="1"/>
  <c r="AC73" i="4"/>
  <c r="AC92" i="4" s="1"/>
  <c r="AQ70" i="4"/>
  <c r="AQ108" i="4" s="1"/>
  <c r="AC74" i="4"/>
  <c r="AC93" i="4" s="1"/>
  <c r="AC112" i="4" s="1"/>
  <c r="AJ75" i="4"/>
  <c r="AJ94" i="4" s="1"/>
  <c r="AJ113" i="4" s="1"/>
  <c r="O75" i="4"/>
  <c r="O94" i="4" s="1"/>
  <c r="O113" i="4" s="1"/>
  <c r="V64" i="4"/>
  <c r="V102" i="4" s="1"/>
  <c r="AQ64" i="4"/>
  <c r="AQ102" i="4" s="1"/>
  <c r="AQ69" i="4"/>
  <c r="AQ107" i="4" s="1"/>
  <c r="AC69" i="4"/>
  <c r="AC107" i="4" s="1"/>
  <c r="AC70" i="4"/>
  <c r="AC108" i="4" s="1"/>
  <c r="AB77" i="4"/>
  <c r="AB96" i="4" s="1"/>
  <c r="AB115" i="4" s="1"/>
  <c r="G80" i="4"/>
  <c r="V71" i="4"/>
  <c r="V109" i="4" s="1"/>
  <c r="V76" i="4"/>
  <c r="V95" i="4" s="1"/>
  <c r="V114" i="4" s="1"/>
  <c r="O76" i="4"/>
  <c r="O95" i="4" s="1"/>
  <c r="O114" i="4" s="1"/>
  <c r="V72" i="4"/>
  <c r="V110" i="4" s="1"/>
  <c r="O72" i="4"/>
  <c r="O110" i="4" s="1"/>
  <c r="G77" i="4"/>
  <c r="N80" i="4"/>
  <c r="N99" i="4" s="1"/>
  <c r="N118" i="4" s="1"/>
  <c r="AC65" i="4"/>
  <c r="AC103" i="4" s="1"/>
  <c r="O69" i="4"/>
  <c r="O107" i="4" s="1"/>
  <c r="AJ78" i="4"/>
  <c r="AJ97" i="4" s="1"/>
  <c r="AJ116" i="4" s="1"/>
  <c r="AC66" i="4"/>
  <c r="AC104" i="4" s="1"/>
  <c r="O68" i="4"/>
  <c r="O106" i="4" s="1"/>
  <c r="O65" i="4"/>
  <c r="O103" i="4" s="1"/>
  <c r="AB80" i="4"/>
  <c r="AB99" i="4" s="1"/>
  <c r="AB118" i="4" s="1"/>
  <c r="V70" i="4"/>
  <c r="V108" i="4" s="1"/>
  <c r="AQ74" i="4"/>
  <c r="U77" i="4"/>
  <c r="U96" i="4" s="1"/>
  <c r="U115" i="4" s="1"/>
  <c r="AJ72" i="4"/>
  <c r="AJ110" i="4" s="1"/>
  <c r="N79" i="4"/>
  <c r="N98" i="4" s="1"/>
  <c r="N117" i="4" s="1"/>
  <c r="U79" i="4"/>
  <c r="U98" i="4" s="1"/>
  <c r="U117" i="4" s="1"/>
  <c r="AI79" i="4"/>
  <c r="AP79" i="4"/>
  <c r="AC78" i="4"/>
  <c r="AC97" i="4" s="1"/>
  <c r="AC116" i="4" s="1"/>
  <c r="V67" i="4"/>
  <c r="V105" i="4" s="1"/>
  <c r="AQ67" i="4"/>
  <c r="AQ105" i="4" s="1"/>
  <c r="AJ67" i="4"/>
  <c r="AJ105" i="4" s="1"/>
  <c r="AQ71" i="4"/>
  <c r="AQ109" i="4" s="1"/>
  <c r="AJ76" i="4"/>
  <c r="AJ95" i="4" s="1"/>
  <c r="AJ114" i="4" s="1"/>
  <c r="AQ68" i="4"/>
  <c r="AQ106" i="4" s="1"/>
  <c r="AC68" i="4"/>
  <c r="AC106" i="4" s="1"/>
  <c r="O67" i="4"/>
  <c r="O105" i="4" s="1"/>
  <c r="O66" i="4"/>
  <c r="O104" i="4" s="1"/>
  <c r="AJ70" i="4"/>
  <c r="AJ108" i="4" s="1"/>
  <c r="O70" i="4"/>
  <c r="O108" i="4" s="1"/>
  <c r="AQ75" i="4"/>
  <c r="AC76" i="4"/>
  <c r="AC95" i="4" s="1"/>
  <c r="AC114" i="4" s="1"/>
  <c r="AJ64" i="4"/>
  <c r="AJ102" i="4" s="1"/>
  <c r="AC64" i="4"/>
  <c r="AC102" i="4" s="1"/>
  <c r="V69" i="4"/>
  <c r="V107" i="4" s="1"/>
  <c r="AJ69" i="4"/>
  <c r="AJ107" i="4" s="1"/>
  <c r="AQ73" i="4"/>
  <c r="AQ65" i="4"/>
  <c r="AQ103" i="4" s="1"/>
  <c r="AI80" i="4"/>
  <c r="AP80" i="4"/>
  <c r="N77" i="4"/>
  <c r="N96" i="4" s="1"/>
  <c r="N115" i="4" s="1"/>
  <c r="AB79" i="4"/>
  <c r="AB98" i="4" s="1"/>
  <c r="AB117" i="4" s="1"/>
  <c r="AC67" i="4"/>
  <c r="AC105" i="4" s="1"/>
  <c r="V65" i="4"/>
  <c r="V103" i="4" s="1"/>
  <c r="AJ73" i="4"/>
  <c r="AJ92" i="4" s="1"/>
  <c r="V78" i="4"/>
  <c r="V97" i="4" s="1"/>
  <c r="V116" i="4" s="1"/>
  <c r="K17" i="4"/>
  <c r="S17" i="4"/>
  <c r="AQ17" i="4"/>
  <c r="AI17" i="4"/>
  <c r="AA17" i="4"/>
  <c r="L17" i="4"/>
  <c r="AR17" i="4"/>
  <c r="AJ17" i="4"/>
  <c r="AB17" i="4"/>
  <c r="T17" i="4"/>
  <c r="M17" i="4"/>
  <c r="U17" i="4"/>
  <c r="AS17" i="4"/>
  <c r="AK17" i="4"/>
  <c r="AC17" i="4"/>
  <c r="N17" i="4"/>
  <c r="AT17" i="4"/>
  <c r="AL17" i="4"/>
  <c r="AD17" i="4"/>
  <c r="V17" i="4"/>
  <c r="O17" i="4"/>
  <c r="W17" i="4"/>
  <c r="AU17" i="4"/>
  <c r="AM17" i="4"/>
  <c r="AE17" i="4"/>
  <c r="C35" i="3"/>
  <c r="B86" i="3"/>
  <c r="B85" i="3"/>
  <c r="B84" i="3"/>
  <c r="B83" i="3"/>
  <c r="B82" i="3"/>
  <c r="B81" i="3"/>
  <c r="B77" i="3"/>
  <c r="B76" i="3"/>
  <c r="B75" i="3"/>
  <c r="B74" i="3"/>
  <c r="B73" i="3"/>
  <c r="B72" i="3"/>
  <c r="B68" i="3"/>
  <c r="B67" i="3"/>
  <c r="B66" i="3"/>
  <c r="B65" i="3"/>
  <c r="B64" i="3"/>
  <c r="B63" i="3"/>
  <c r="D76" i="1" s="1"/>
  <c r="B189" i="4" s="1"/>
  <c r="B59" i="3"/>
  <c r="B58" i="3"/>
  <c r="B57" i="3"/>
  <c r="B56" i="3"/>
  <c r="B55" i="3"/>
  <c r="B54" i="3"/>
  <c r="D75" i="1" s="1"/>
  <c r="B190" i="4" s="1"/>
  <c r="B50" i="3"/>
  <c r="B49" i="3"/>
  <c r="B48" i="3"/>
  <c r="B47" i="3"/>
  <c r="B46" i="3"/>
  <c r="B45" i="3"/>
  <c r="B41" i="3"/>
  <c r="B40" i="3"/>
  <c r="B39" i="3"/>
  <c r="B38" i="3"/>
  <c r="B37" i="3"/>
  <c r="B36" i="3"/>
  <c r="B34" i="3"/>
  <c r="B26" i="4"/>
  <c r="B27" i="4"/>
  <c r="B28" i="4"/>
  <c r="B85" i="4" s="1"/>
  <c r="B104" i="4" s="1"/>
  <c r="B29" i="4"/>
  <c r="B30" i="4"/>
  <c r="B87" i="4" s="1"/>
  <c r="B106" i="4" s="1"/>
  <c r="B32" i="4"/>
  <c r="B33" i="4"/>
  <c r="B34" i="4"/>
  <c r="B91" i="4" s="1"/>
  <c r="B110" i="4" s="1"/>
  <c r="B23" i="4"/>
  <c r="C23" i="4" s="1"/>
  <c r="D23" i="4" s="1"/>
  <c r="E23" i="4" s="1"/>
  <c r="F23" i="4" s="1"/>
  <c r="G23" i="4" s="1"/>
  <c r="B20" i="4"/>
  <c r="C20" i="4" s="1"/>
  <c r="D20" i="4" s="1"/>
  <c r="E20" i="4" s="1"/>
  <c r="F20" i="4" s="1"/>
  <c r="G20" i="4" s="1"/>
  <c r="B19" i="4"/>
  <c r="C121" i="4"/>
  <c r="D121" i="4"/>
  <c r="E121" i="4"/>
  <c r="F121" i="4"/>
  <c r="G121" i="4"/>
  <c r="B121" i="4"/>
  <c r="C17" i="4"/>
  <c r="D17" i="4"/>
  <c r="E17" i="4"/>
  <c r="F17" i="4"/>
  <c r="G17" i="4"/>
  <c r="B22" i="4"/>
  <c r="C22" i="4" s="1"/>
  <c r="D22" i="4" s="1"/>
  <c r="E22" i="4" s="1"/>
  <c r="F22" i="4" s="1"/>
  <c r="G22" i="4" s="1"/>
  <c r="B21" i="4"/>
  <c r="B18" i="4"/>
  <c r="D77" i="1" l="1"/>
  <c r="B188" i="4" s="1"/>
  <c r="D74" i="1"/>
  <c r="B191" i="4" s="1"/>
  <c r="D73" i="1"/>
  <c r="B192" i="4" s="1"/>
  <c r="AI98" i="4"/>
  <c r="AI117" i="4" s="1"/>
  <c r="AI99" i="4"/>
  <c r="AI118" i="4" s="1"/>
  <c r="AA127" i="4"/>
  <c r="AA129" i="4" s="1"/>
  <c r="T129" i="4"/>
  <c r="AQ92" i="4"/>
  <c r="AQ111" i="4" s="1"/>
  <c r="AQ93" i="4"/>
  <c r="AQ112" i="4" s="1"/>
  <c r="AQ94" i="4"/>
  <c r="AQ113" i="4" s="1"/>
  <c r="AI96" i="4"/>
  <c r="AI115" i="4" s="1"/>
  <c r="AQ97" i="4"/>
  <c r="AQ116" i="4" s="1"/>
  <c r="M129" i="4"/>
  <c r="AQ95" i="4"/>
  <c r="AQ114" i="4" s="1"/>
  <c r="AH115" i="4"/>
  <c r="AH131" i="4" s="1"/>
  <c r="AH127" i="4"/>
  <c r="AH129" i="4" s="1"/>
  <c r="AP165" i="4"/>
  <c r="AP99" i="4" s="1"/>
  <c r="AP118" i="4" s="1"/>
  <c r="AP164" i="4"/>
  <c r="AP98" i="4" s="1"/>
  <c r="AP117" i="4" s="1"/>
  <c r="AP162" i="4"/>
  <c r="AP96" i="4" s="1"/>
  <c r="AP115" i="4" s="1"/>
  <c r="N127" i="4"/>
  <c r="G99" i="4"/>
  <c r="G118" i="4" s="1"/>
  <c r="U127" i="4"/>
  <c r="G96" i="4"/>
  <c r="G115" i="4" s="1"/>
  <c r="O111" i="4"/>
  <c r="AJ111" i="4"/>
  <c r="AC111" i="4"/>
  <c r="G98" i="4"/>
  <c r="G117" i="4" s="1"/>
  <c r="V111" i="4"/>
  <c r="AB127" i="4"/>
  <c r="G116" i="4"/>
  <c r="G114" i="4"/>
  <c r="B113" i="4"/>
  <c r="B112" i="4"/>
  <c r="C36" i="4"/>
  <c r="R149" i="4"/>
  <c r="R138" i="4"/>
  <c r="J150" i="4"/>
  <c r="K150" i="4" s="1"/>
  <c r="J139" i="4"/>
  <c r="K139" i="4" s="1"/>
  <c r="L139" i="4" s="1"/>
  <c r="M139" i="4" s="1"/>
  <c r="Z133" i="4"/>
  <c r="Z148" i="4"/>
  <c r="Z137" i="4"/>
  <c r="L149" i="4"/>
  <c r="M149" i="4" s="1"/>
  <c r="L138" i="4"/>
  <c r="M138" i="4" s="1"/>
  <c r="S148" i="4"/>
  <c r="T148" i="4" s="1"/>
  <c r="U148" i="4" s="1"/>
  <c r="N137" i="4"/>
  <c r="S137" i="4"/>
  <c r="T137" i="4" s="1"/>
  <c r="U137" i="4" s="1"/>
  <c r="C19" i="4"/>
  <c r="S133" i="4"/>
  <c r="AA131" i="4"/>
  <c r="L133" i="4"/>
  <c r="M131" i="4"/>
  <c r="T131" i="4"/>
  <c r="W65" i="4"/>
  <c r="W103" i="4" s="1"/>
  <c r="AC79" i="4"/>
  <c r="AC98" i="4" s="1"/>
  <c r="AC117" i="4" s="1"/>
  <c r="O77" i="4"/>
  <c r="O96" i="4" s="1"/>
  <c r="O115" i="4" s="1"/>
  <c r="AQ80" i="4"/>
  <c r="AR73" i="4"/>
  <c r="AR92" i="4" s="1"/>
  <c r="AK69" i="4"/>
  <c r="AK107" i="4" s="1"/>
  <c r="W69" i="4"/>
  <c r="W107" i="4" s="1"/>
  <c r="AK64" i="4"/>
  <c r="AK102" i="4" s="1"/>
  <c r="AD78" i="4"/>
  <c r="AD97" i="4" s="1"/>
  <c r="AD116" i="4" s="1"/>
  <c r="AQ79" i="4"/>
  <c r="AC80" i="4"/>
  <c r="AC99" i="4" s="1"/>
  <c r="AC118" i="4" s="1"/>
  <c r="W78" i="4"/>
  <c r="W97" i="4" s="1"/>
  <c r="W116" i="4" s="1"/>
  <c r="AK73" i="4"/>
  <c r="AK92" i="4" s="1"/>
  <c r="AD67" i="4"/>
  <c r="AD105" i="4" s="1"/>
  <c r="AJ80" i="4"/>
  <c r="AJ99" i="4" s="1"/>
  <c r="AJ118" i="4" s="1"/>
  <c r="AR65" i="4"/>
  <c r="AR103" i="4" s="1"/>
  <c r="AD64" i="4"/>
  <c r="AD102" i="4" s="1"/>
  <c r="AD76" i="4"/>
  <c r="AD95" i="4" s="1"/>
  <c r="AD114" i="4" s="1"/>
  <c r="AK70" i="4"/>
  <c r="AK108" i="4" s="1"/>
  <c r="AD68" i="4"/>
  <c r="AD106" i="4" s="1"/>
  <c r="AR68" i="4"/>
  <c r="AR106" i="4" s="1"/>
  <c r="AK76" i="4"/>
  <c r="AK95" i="4" s="1"/>
  <c r="AK114" i="4" s="1"/>
  <c r="AR71" i="4"/>
  <c r="AR109" i="4" s="1"/>
  <c r="AK67" i="4"/>
  <c r="AK105" i="4" s="1"/>
  <c r="AR67" i="4"/>
  <c r="AR105" i="4" s="1"/>
  <c r="W67" i="4"/>
  <c r="W105" i="4" s="1"/>
  <c r="AJ79" i="4"/>
  <c r="AJ98" i="4" s="1"/>
  <c r="AJ117" i="4" s="1"/>
  <c r="V79" i="4"/>
  <c r="V98" i="4" s="1"/>
  <c r="V117" i="4" s="1"/>
  <c r="O79" i="4"/>
  <c r="O98" i="4" s="1"/>
  <c r="O117" i="4" s="1"/>
  <c r="AK72" i="4"/>
  <c r="AK110" i="4" s="1"/>
  <c r="V77" i="4"/>
  <c r="V96" i="4" s="1"/>
  <c r="V115" i="4" s="1"/>
  <c r="AR74" i="4"/>
  <c r="AR93" i="4" s="1"/>
  <c r="AR112" i="4" s="1"/>
  <c r="W70" i="4"/>
  <c r="W108" i="4" s="1"/>
  <c r="O80" i="4"/>
  <c r="O99" i="4" s="1"/>
  <c r="O118" i="4" s="1"/>
  <c r="W72" i="4"/>
  <c r="W110" i="4" s="1"/>
  <c r="W76" i="4"/>
  <c r="W95" i="4" s="1"/>
  <c r="W114" i="4" s="1"/>
  <c r="W71" i="4"/>
  <c r="W109" i="4" s="1"/>
  <c r="AC77" i="4"/>
  <c r="AC96" i="4" s="1"/>
  <c r="AC115" i="4" s="1"/>
  <c r="AD70" i="4"/>
  <c r="AD108" i="4" s="1"/>
  <c r="AR64" i="4"/>
  <c r="AR102" i="4" s="1"/>
  <c r="W64" i="4"/>
  <c r="W102" i="4" s="1"/>
  <c r="AK75" i="4"/>
  <c r="AK94" i="4" s="1"/>
  <c r="AK113" i="4" s="1"/>
  <c r="AD74" i="4"/>
  <c r="AD93" i="4" s="1"/>
  <c r="AD112" i="4" s="1"/>
  <c r="AR70" i="4"/>
  <c r="AR108" i="4" s="1"/>
  <c r="AD73" i="4"/>
  <c r="AD92" i="4" s="1"/>
  <c r="V80" i="4"/>
  <c r="V99" i="4" s="1"/>
  <c r="V118" i="4" s="1"/>
  <c r="AR76" i="4"/>
  <c r="AR95" i="4" s="1"/>
  <c r="AR114" i="4" s="1"/>
  <c r="AD75" i="4"/>
  <c r="AD94" i="4" s="1"/>
  <c r="AD113" i="4" s="1"/>
  <c r="AK71" i="4"/>
  <c r="AK109" i="4" s="1"/>
  <c r="W74" i="4"/>
  <c r="W93" i="4" s="1"/>
  <c r="W112" i="4" s="1"/>
  <c r="AR72" i="4"/>
  <c r="AR110" i="4" s="1"/>
  <c r="W75" i="4"/>
  <c r="W94" i="4" s="1"/>
  <c r="W113" i="4" s="1"/>
  <c r="AD71" i="4"/>
  <c r="AD109" i="4" s="1"/>
  <c r="AR78" i="4"/>
  <c r="AR97" i="4" s="1"/>
  <c r="AR116" i="4" s="1"/>
  <c r="W73" i="4"/>
  <c r="W92" i="4" s="1"/>
  <c r="AD72" i="4"/>
  <c r="AD110" i="4" s="1"/>
  <c r="AQ77" i="4"/>
  <c r="AR75" i="4"/>
  <c r="AR94" i="4" s="1"/>
  <c r="AR113" i="4" s="1"/>
  <c r="AD66" i="4"/>
  <c r="AD104" i="4" s="1"/>
  <c r="AK78" i="4"/>
  <c r="AK97" i="4" s="1"/>
  <c r="AK116" i="4" s="1"/>
  <c r="AD65" i="4"/>
  <c r="AD103" i="4" s="1"/>
  <c r="AD69" i="4"/>
  <c r="AD107" i="4" s="1"/>
  <c r="AR69" i="4"/>
  <c r="AR107" i="4" s="1"/>
  <c r="AK68" i="4"/>
  <c r="AK106" i="4" s="1"/>
  <c r="W68" i="4"/>
  <c r="W106" i="4" s="1"/>
  <c r="AK74" i="4"/>
  <c r="AK93" i="4" s="1"/>
  <c r="AK112" i="4" s="1"/>
  <c r="AR66" i="4"/>
  <c r="AR104" i="4" s="1"/>
  <c r="AK66" i="4"/>
  <c r="AK104" i="4" s="1"/>
  <c r="W66" i="4"/>
  <c r="W104" i="4" s="1"/>
  <c r="AK65" i="4"/>
  <c r="AK103" i="4" s="1"/>
  <c r="AJ77" i="4"/>
  <c r="AJ96" i="4" s="1"/>
  <c r="AJ115" i="4" s="1"/>
  <c r="C26" i="4"/>
  <c r="D26" i="4" s="1"/>
  <c r="B83" i="4"/>
  <c r="B102" i="4" s="1"/>
  <c r="C21" i="4"/>
  <c r="C32" i="4"/>
  <c r="B89" i="4"/>
  <c r="B108" i="4" s="1"/>
  <c r="C29" i="4"/>
  <c r="B86" i="4"/>
  <c r="B105" i="4" s="1"/>
  <c r="C27" i="4"/>
  <c r="B84" i="4"/>
  <c r="B103" i="4" s="1"/>
  <c r="C33" i="4"/>
  <c r="B90" i="4"/>
  <c r="B109" i="4" s="1"/>
  <c r="C37" i="4"/>
  <c r="C35" i="4"/>
  <c r="C28" i="4"/>
  <c r="C30" i="4"/>
  <c r="C34" i="4"/>
  <c r="U129" i="4" l="1"/>
  <c r="AB129" i="4"/>
  <c r="AQ96" i="4"/>
  <c r="AQ115" i="4" s="1"/>
  <c r="N129" i="4"/>
  <c r="AI127" i="4"/>
  <c r="AI129" i="4" s="1"/>
  <c r="AQ98" i="4"/>
  <c r="AQ117" i="4" s="1"/>
  <c r="AQ99" i="4"/>
  <c r="AQ118" i="4" s="1"/>
  <c r="AP127" i="4"/>
  <c r="AP129" i="4" s="1"/>
  <c r="O131" i="4"/>
  <c r="J153" i="4" s="1"/>
  <c r="W111" i="4"/>
  <c r="V127" i="4"/>
  <c r="AC127" i="4"/>
  <c r="AJ127" i="4"/>
  <c r="AD111" i="4"/>
  <c r="AK111" i="4"/>
  <c r="AR111" i="4"/>
  <c r="O127" i="4"/>
  <c r="B127" i="4"/>
  <c r="B129" i="4" s="1"/>
  <c r="C113" i="4"/>
  <c r="D36" i="4"/>
  <c r="C112" i="4"/>
  <c r="C111" i="4"/>
  <c r="Z149" i="4"/>
  <c r="Z138" i="4"/>
  <c r="R150" i="4"/>
  <c r="R139" i="4"/>
  <c r="J140" i="4"/>
  <c r="J151" i="4"/>
  <c r="K151" i="4" s="1"/>
  <c r="L151" i="4" s="1"/>
  <c r="M151" i="4" s="1"/>
  <c r="L150" i="4"/>
  <c r="M150" i="4" s="1"/>
  <c r="S138" i="4"/>
  <c r="AA137" i="4"/>
  <c r="AB137" i="4" s="1"/>
  <c r="AC137" i="4" s="1"/>
  <c r="AH133" i="4"/>
  <c r="AH148" i="4"/>
  <c r="AH137" i="4"/>
  <c r="S149" i="4"/>
  <c r="N149" i="4"/>
  <c r="AA148" i="4"/>
  <c r="AB148" i="4" s="1"/>
  <c r="AC148" i="4" s="1"/>
  <c r="D19" i="4"/>
  <c r="AA133" i="4"/>
  <c r="C83" i="4"/>
  <c r="C102" i="4" s="1"/>
  <c r="AP131" i="4"/>
  <c r="AB131" i="4"/>
  <c r="M133" i="4"/>
  <c r="N131" i="4"/>
  <c r="AI131" i="4"/>
  <c r="T133" i="4"/>
  <c r="U131" i="4"/>
  <c r="AL66" i="4"/>
  <c r="AL104" i="4" s="1"/>
  <c r="AS66" i="4"/>
  <c r="AS104" i="4" s="1"/>
  <c r="AL68" i="4"/>
  <c r="AL106" i="4" s="1"/>
  <c r="AE71" i="4"/>
  <c r="AE109" i="4" s="1"/>
  <c r="AS72" i="4"/>
  <c r="AS110" i="4" s="1"/>
  <c r="AL71" i="4"/>
  <c r="AL109" i="4" s="1"/>
  <c r="AS76" i="4"/>
  <c r="AS95" i="4" s="1"/>
  <c r="AS114" i="4" s="1"/>
  <c r="AK77" i="4"/>
  <c r="AK96" i="4" s="1"/>
  <c r="AK115" i="4" s="1"/>
  <c r="AL74" i="4"/>
  <c r="AL93" i="4" s="1"/>
  <c r="AL112" i="4" s="1"/>
  <c r="AS69" i="4"/>
  <c r="AS107" i="4" s="1"/>
  <c r="AE69" i="4"/>
  <c r="AE107" i="4" s="1"/>
  <c r="AE65" i="4"/>
  <c r="AE103" i="4" s="1"/>
  <c r="AE66" i="4"/>
  <c r="AE104" i="4" s="1"/>
  <c r="AR77" i="4"/>
  <c r="AR96" i="4" s="1"/>
  <c r="AR115" i="4" s="1"/>
  <c r="W80" i="4"/>
  <c r="W99" i="4" s="1"/>
  <c r="W118" i="4" s="1"/>
  <c r="AE73" i="4"/>
  <c r="AE92" i="4" s="1"/>
  <c r="AS70" i="4"/>
  <c r="AS108" i="4" s="1"/>
  <c r="AE74" i="4"/>
  <c r="AE93" i="4" s="1"/>
  <c r="AE112" i="4" s="1"/>
  <c r="AL75" i="4"/>
  <c r="AL94" i="4" s="1"/>
  <c r="AL113" i="4" s="1"/>
  <c r="AS64" i="4"/>
  <c r="AS102" i="4" s="1"/>
  <c r="AE70" i="4"/>
  <c r="AE108" i="4" s="1"/>
  <c r="AD77" i="4"/>
  <c r="AD96" i="4" s="1"/>
  <c r="AD115" i="4" s="1"/>
  <c r="AS74" i="4"/>
  <c r="AS93" i="4" s="1"/>
  <c r="AS112" i="4" s="1"/>
  <c r="W77" i="4"/>
  <c r="W96" i="4" s="1"/>
  <c r="W115" i="4" s="1"/>
  <c r="AL72" i="4"/>
  <c r="AL110" i="4" s="1"/>
  <c r="W79" i="4"/>
  <c r="W98" i="4" s="1"/>
  <c r="W117" i="4" s="1"/>
  <c r="AK79" i="4"/>
  <c r="AK98" i="4" s="1"/>
  <c r="AK117" i="4" s="1"/>
  <c r="AS71" i="4"/>
  <c r="AS109" i="4" s="1"/>
  <c r="AL76" i="4"/>
  <c r="AL95" i="4" s="1"/>
  <c r="AL114" i="4" s="1"/>
  <c r="AL70" i="4"/>
  <c r="AL108" i="4" s="1"/>
  <c r="AE76" i="4"/>
  <c r="AE95" i="4" s="1"/>
  <c r="AE114" i="4" s="1"/>
  <c r="AL73" i="4"/>
  <c r="AL92" i="4" s="1"/>
  <c r="AD80" i="4"/>
  <c r="AD99" i="4" s="1"/>
  <c r="AD118" i="4" s="1"/>
  <c r="AE78" i="4"/>
  <c r="AE97" i="4" s="1"/>
  <c r="AE116" i="4" s="1"/>
  <c r="AL64" i="4"/>
  <c r="AL102" i="4" s="1"/>
  <c r="AS73" i="4"/>
  <c r="AS92" i="4" s="1"/>
  <c r="AR80" i="4"/>
  <c r="AR99" i="4" s="1"/>
  <c r="AR118" i="4" s="1"/>
  <c r="AD79" i="4"/>
  <c r="AD98" i="4" s="1"/>
  <c r="AD117" i="4" s="1"/>
  <c r="AL65" i="4"/>
  <c r="AL103" i="4" s="1"/>
  <c r="AL78" i="4"/>
  <c r="AL97" i="4" s="1"/>
  <c r="AL116" i="4" s="1"/>
  <c r="AS75" i="4"/>
  <c r="AS94" i="4" s="1"/>
  <c r="AS113" i="4" s="1"/>
  <c r="AE72" i="4"/>
  <c r="AE110" i="4" s="1"/>
  <c r="AS78" i="4"/>
  <c r="AS97" i="4" s="1"/>
  <c r="AS116" i="4" s="1"/>
  <c r="AE75" i="4"/>
  <c r="AE94" i="4" s="1"/>
  <c r="AE113" i="4" s="1"/>
  <c r="AS67" i="4"/>
  <c r="AS105" i="4" s="1"/>
  <c r="AL67" i="4"/>
  <c r="AL105" i="4" s="1"/>
  <c r="AS68" i="4"/>
  <c r="AS106" i="4" s="1"/>
  <c r="AE68" i="4"/>
  <c r="AE106" i="4" s="1"/>
  <c r="AE64" i="4"/>
  <c r="AE102" i="4" s="1"/>
  <c r="AS65" i="4"/>
  <c r="AS103" i="4" s="1"/>
  <c r="AK80" i="4"/>
  <c r="AK99" i="4" s="1"/>
  <c r="AK118" i="4" s="1"/>
  <c r="AE67" i="4"/>
  <c r="AE105" i="4" s="1"/>
  <c r="AR79" i="4"/>
  <c r="AR98" i="4" s="1"/>
  <c r="AR117" i="4" s="1"/>
  <c r="AL69" i="4"/>
  <c r="AL107" i="4" s="1"/>
  <c r="D21" i="4"/>
  <c r="C127" i="4"/>
  <c r="B123" i="4"/>
  <c r="B125" i="4" s="1"/>
  <c r="B131" i="4"/>
  <c r="D34" i="4"/>
  <c r="D91" i="4" s="1"/>
  <c r="D110" i="4" s="1"/>
  <c r="C91" i="4"/>
  <c r="C110" i="4" s="1"/>
  <c r="D30" i="4"/>
  <c r="C87" i="4"/>
  <c r="C106" i="4" s="1"/>
  <c r="D28" i="4"/>
  <c r="C85" i="4"/>
  <c r="C104" i="4" s="1"/>
  <c r="E26" i="4"/>
  <c r="D83" i="4"/>
  <c r="D102" i="4" s="1"/>
  <c r="D33" i="4"/>
  <c r="C90" i="4"/>
  <c r="C109" i="4" s="1"/>
  <c r="D27" i="4"/>
  <c r="C84" i="4"/>
  <c r="C103" i="4" s="1"/>
  <c r="D29" i="4"/>
  <c r="C86" i="4"/>
  <c r="C105" i="4" s="1"/>
  <c r="D32" i="4"/>
  <c r="C89" i="4"/>
  <c r="C108" i="4" s="1"/>
  <c r="D35" i="4"/>
  <c r="D37" i="4"/>
  <c r="AJ129" i="4" l="1"/>
  <c r="V129" i="4"/>
  <c r="AC129" i="4"/>
  <c r="O129" i="4"/>
  <c r="AQ127" i="4"/>
  <c r="AQ129" i="4" s="1"/>
  <c r="J142" i="4"/>
  <c r="AR127" i="4"/>
  <c r="AK127" i="4"/>
  <c r="AD127" i="4"/>
  <c r="W127" i="4"/>
  <c r="W129" i="4" s="1"/>
  <c r="AS111" i="4"/>
  <c r="AL111" i="4"/>
  <c r="AE111" i="4"/>
  <c r="C129" i="4"/>
  <c r="D113" i="4"/>
  <c r="E36" i="4"/>
  <c r="D112" i="4"/>
  <c r="D111" i="4"/>
  <c r="S139" i="4"/>
  <c r="T139" i="4" s="1"/>
  <c r="U139" i="4" s="1"/>
  <c r="R151" i="4"/>
  <c r="R140" i="4"/>
  <c r="AI133" i="4"/>
  <c r="AH149" i="4"/>
  <c r="AH138" i="4"/>
  <c r="Z150" i="4"/>
  <c r="Z139" i="4"/>
  <c r="S150" i="4"/>
  <c r="T150" i="4" s="1"/>
  <c r="U150" i="4" s="1"/>
  <c r="N150" i="4"/>
  <c r="N151" i="4" s="1"/>
  <c r="J152" i="4"/>
  <c r="K152" i="4" s="1"/>
  <c r="K153" i="4" s="1"/>
  <c r="J141" i="4"/>
  <c r="J143" i="4" s="1"/>
  <c r="K140" i="4"/>
  <c r="L140" i="4" s="1"/>
  <c r="M140" i="4" s="1"/>
  <c r="AP137" i="4"/>
  <c r="AP148" i="4"/>
  <c r="V137" i="4"/>
  <c r="AI148" i="4"/>
  <c r="AA138" i="4"/>
  <c r="V148" i="4"/>
  <c r="AA149" i="4"/>
  <c r="N138" i="4"/>
  <c r="T149" i="4"/>
  <c r="U149" i="4" s="1"/>
  <c r="AI137" i="4"/>
  <c r="AJ137" i="4" s="1"/>
  <c r="AK137" i="4" s="1"/>
  <c r="T138" i="4"/>
  <c r="U138" i="4" s="1"/>
  <c r="E19" i="4"/>
  <c r="B137" i="4"/>
  <c r="C137" i="4" s="1"/>
  <c r="D137" i="4" s="1"/>
  <c r="E137" i="4" s="1"/>
  <c r="B148" i="4"/>
  <c r="C131" i="4"/>
  <c r="E34" i="4"/>
  <c r="E91" i="4" s="1"/>
  <c r="E110" i="4" s="1"/>
  <c r="AB133" i="4"/>
  <c r="AP133" i="4"/>
  <c r="N133" i="4"/>
  <c r="O133" i="4" s="1"/>
  <c r="U133" i="4"/>
  <c r="AJ131" i="4"/>
  <c r="AC131" i="4"/>
  <c r="W131" i="4"/>
  <c r="V131" i="4"/>
  <c r="AQ131" i="4"/>
  <c r="AL80" i="4"/>
  <c r="AL99" i="4" s="1"/>
  <c r="AL118" i="4" s="1"/>
  <c r="AE80" i="4"/>
  <c r="AE99" i="4" s="1"/>
  <c r="AE118" i="4" s="1"/>
  <c r="AM70" i="4"/>
  <c r="AM108" i="4" s="1"/>
  <c r="AM76" i="4"/>
  <c r="AM95" i="4" s="1"/>
  <c r="AM114" i="4" s="1"/>
  <c r="AT71" i="4"/>
  <c r="AT109" i="4" s="1"/>
  <c r="AL79" i="4"/>
  <c r="AL98" i="4" s="1"/>
  <c r="AL117" i="4" s="1"/>
  <c r="AM72" i="4"/>
  <c r="AM110" i="4" s="1"/>
  <c r="AE77" i="4"/>
  <c r="AE96" i="4" s="1"/>
  <c r="AE115" i="4" s="1"/>
  <c r="AT64" i="4"/>
  <c r="AT102" i="4" s="1"/>
  <c r="AM69" i="4"/>
  <c r="AM107" i="4" s="1"/>
  <c r="AS79" i="4"/>
  <c r="AS98" i="4" s="1"/>
  <c r="AS117" i="4" s="1"/>
  <c r="AT65" i="4"/>
  <c r="AT103" i="4" s="1"/>
  <c r="AT68" i="4"/>
  <c r="AT106" i="4" s="1"/>
  <c r="AM67" i="4"/>
  <c r="AM105" i="4" s="1"/>
  <c r="AT67" i="4"/>
  <c r="AT105" i="4" s="1"/>
  <c r="AT78" i="4"/>
  <c r="AT97" i="4" s="1"/>
  <c r="AT116" i="4" s="1"/>
  <c r="AT75" i="4"/>
  <c r="AT94" i="4" s="1"/>
  <c r="AT113" i="4" s="1"/>
  <c r="AM78" i="4"/>
  <c r="AM97" i="4" s="1"/>
  <c r="AM116" i="4" s="1"/>
  <c r="AM65" i="4"/>
  <c r="AM103" i="4" s="1"/>
  <c r="AE79" i="4"/>
  <c r="AE98" i="4" s="1"/>
  <c r="AE117" i="4" s="1"/>
  <c r="AS80" i="4"/>
  <c r="AS99" i="4" s="1"/>
  <c r="AS118" i="4" s="1"/>
  <c r="AT73" i="4"/>
  <c r="AT92" i="4" s="1"/>
  <c r="AM64" i="4"/>
  <c r="AM102" i="4" s="1"/>
  <c r="AM73" i="4"/>
  <c r="AM92" i="4" s="1"/>
  <c r="AM75" i="4"/>
  <c r="AM94" i="4" s="1"/>
  <c r="AM113" i="4" s="1"/>
  <c r="AT70" i="4"/>
  <c r="AT108" i="4" s="1"/>
  <c r="AS77" i="4"/>
  <c r="AS96" i="4" s="1"/>
  <c r="AS115" i="4" s="1"/>
  <c r="AT69" i="4"/>
  <c r="AT107" i="4" s="1"/>
  <c r="AT76" i="4"/>
  <c r="AT95" i="4" s="1"/>
  <c r="AT114" i="4" s="1"/>
  <c r="AM71" i="4"/>
  <c r="AM109" i="4" s="1"/>
  <c r="AT72" i="4"/>
  <c r="AT110" i="4" s="1"/>
  <c r="AM68" i="4"/>
  <c r="AM106" i="4" s="1"/>
  <c r="AT66" i="4"/>
  <c r="AT104" i="4" s="1"/>
  <c r="AM66" i="4"/>
  <c r="AM104" i="4" s="1"/>
  <c r="AT74" i="4"/>
  <c r="AT93" i="4" s="1"/>
  <c r="AT112" i="4" s="1"/>
  <c r="AM74" i="4"/>
  <c r="AM93" i="4" s="1"/>
  <c r="AM112" i="4" s="1"/>
  <c r="AL77" i="4"/>
  <c r="AL96" i="4" s="1"/>
  <c r="AL115" i="4" s="1"/>
  <c r="E21" i="4"/>
  <c r="C123" i="4"/>
  <c r="E32" i="4"/>
  <c r="D89" i="4"/>
  <c r="D108" i="4" s="1"/>
  <c r="E29" i="4"/>
  <c r="D86" i="4"/>
  <c r="D105" i="4" s="1"/>
  <c r="D90" i="4"/>
  <c r="D109" i="4" s="1"/>
  <c r="E33" i="4"/>
  <c r="E27" i="4"/>
  <c r="D84" i="4"/>
  <c r="D103" i="4" s="1"/>
  <c r="F26" i="4"/>
  <c r="E83" i="4"/>
  <c r="E102" i="4" s="1"/>
  <c r="E28" i="4"/>
  <c r="D85" i="4"/>
  <c r="D104" i="4" s="1"/>
  <c r="E30" i="4"/>
  <c r="D87" i="4"/>
  <c r="D106" i="4" s="1"/>
  <c r="E37" i="4"/>
  <c r="E35" i="4"/>
  <c r="B133" i="4"/>
  <c r="AK129" i="4" l="1"/>
  <c r="AD129" i="4"/>
  <c r="S140" i="4"/>
  <c r="T140" i="4" s="1"/>
  <c r="U140" i="4" s="1"/>
  <c r="AR129" i="4"/>
  <c r="AM111" i="4"/>
  <c r="AT111" i="4"/>
  <c r="AE127" i="4"/>
  <c r="AL127" i="4"/>
  <c r="AS127" i="4"/>
  <c r="D127" i="4"/>
  <c r="D129" i="4" s="1"/>
  <c r="F34" i="4"/>
  <c r="F91" i="4" s="1"/>
  <c r="F110" i="4" s="1"/>
  <c r="E113" i="4"/>
  <c r="F36" i="4"/>
  <c r="E112" i="4"/>
  <c r="E111" i="4"/>
  <c r="AA150" i="4"/>
  <c r="AB150" i="4" s="1"/>
  <c r="AC150" i="4" s="1"/>
  <c r="J154" i="4"/>
  <c r="AA139" i="4"/>
  <c r="AB139" i="4" s="1"/>
  <c r="AC139" i="4" s="1"/>
  <c r="R152" i="4"/>
  <c r="R141" i="4"/>
  <c r="Z151" i="4"/>
  <c r="Z140" i="4"/>
  <c r="AP149" i="4"/>
  <c r="AP138" i="4"/>
  <c r="R153" i="4"/>
  <c r="R142" i="4"/>
  <c r="AJ133" i="4"/>
  <c r="AH150" i="4"/>
  <c r="AH139" i="4"/>
  <c r="L152" i="4"/>
  <c r="S151" i="4"/>
  <c r="K154" i="4"/>
  <c r="K141" i="4"/>
  <c r="N139" i="4"/>
  <c r="N140" i="4" s="1"/>
  <c r="AI149" i="4"/>
  <c r="AQ148" i="4"/>
  <c r="AR148" i="4" s="1"/>
  <c r="AS148" i="4" s="1"/>
  <c r="AD137" i="4"/>
  <c r="AI138" i="4"/>
  <c r="L153" i="4"/>
  <c r="M153" i="4" s="1"/>
  <c r="AB149" i="4"/>
  <c r="AC149" i="4" s="1"/>
  <c r="AB138" i="4"/>
  <c r="AC138" i="4" s="1"/>
  <c r="AJ148" i="4"/>
  <c r="AK148" i="4" s="1"/>
  <c r="AQ137" i="4"/>
  <c r="AR137" i="4" s="1"/>
  <c r="AS137" i="4" s="1"/>
  <c r="AD148" i="4"/>
  <c r="F19" i="4"/>
  <c r="B138" i="4"/>
  <c r="C138" i="4" s="1"/>
  <c r="B149" i="4"/>
  <c r="C148" i="4"/>
  <c r="D131" i="4"/>
  <c r="F137" i="4"/>
  <c r="AC133" i="4"/>
  <c r="AQ133" i="4"/>
  <c r="AK131" i="4"/>
  <c r="AE131" i="4"/>
  <c r="V133" i="4"/>
  <c r="W133" i="4" s="1"/>
  <c r="AR131" i="4"/>
  <c r="AD131" i="4"/>
  <c r="AU74" i="4"/>
  <c r="AU93" i="4" s="1"/>
  <c r="AU112" i="4" s="1"/>
  <c r="AU72" i="4"/>
  <c r="AU110" i="4" s="1"/>
  <c r="AU76" i="4"/>
  <c r="AU95" i="4" s="1"/>
  <c r="AU114" i="4" s="1"/>
  <c r="AT77" i="4"/>
  <c r="AT96" i="4" s="1"/>
  <c r="AT115" i="4" s="1"/>
  <c r="AU73" i="4"/>
  <c r="AU92" i="4" s="1"/>
  <c r="AT80" i="4"/>
  <c r="AT99" i="4" s="1"/>
  <c r="AT118" i="4" s="1"/>
  <c r="AU67" i="4"/>
  <c r="AU105" i="4" s="1"/>
  <c r="AU68" i="4"/>
  <c r="AU106" i="4" s="1"/>
  <c r="AU64" i="4"/>
  <c r="AU102" i="4" s="1"/>
  <c r="AM79" i="4"/>
  <c r="AM98" i="4" s="1"/>
  <c r="AM117" i="4" s="1"/>
  <c r="AU71" i="4"/>
  <c r="AU109" i="4" s="1"/>
  <c r="AM77" i="4"/>
  <c r="AM96" i="4" s="1"/>
  <c r="AM115" i="4" s="1"/>
  <c r="AU66" i="4"/>
  <c r="AU104" i="4" s="1"/>
  <c r="AU69" i="4"/>
  <c r="AU107" i="4" s="1"/>
  <c r="AU70" i="4"/>
  <c r="AU108" i="4" s="1"/>
  <c r="AU75" i="4"/>
  <c r="AU94" i="4" s="1"/>
  <c r="AU113" i="4" s="1"/>
  <c r="AU78" i="4"/>
  <c r="AU97" i="4" s="1"/>
  <c r="AU116" i="4" s="1"/>
  <c r="AU65" i="4"/>
  <c r="AU103" i="4" s="1"/>
  <c r="AT79" i="4"/>
  <c r="AT98" i="4" s="1"/>
  <c r="AT117" i="4" s="1"/>
  <c r="AM80" i="4"/>
  <c r="AM99" i="4" s="1"/>
  <c r="AM118" i="4" s="1"/>
  <c r="E127" i="4"/>
  <c r="F21" i="4"/>
  <c r="D123" i="4"/>
  <c r="C125" i="4"/>
  <c r="F33" i="4"/>
  <c r="E90" i="4"/>
  <c r="E109" i="4" s="1"/>
  <c r="F30" i="4"/>
  <c r="E87" i="4"/>
  <c r="E106" i="4" s="1"/>
  <c r="F28" i="4"/>
  <c r="E85" i="4"/>
  <c r="E104" i="4" s="1"/>
  <c r="G26" i="4"/>
  <c r="G83" i="4" s="1"/>
  <c r="G102" i="4" s="1"/>
  <c r="F83" i="4"/>
  <c r="F102" i="4" s="1"/>
  <c r="F27" i="4"/>
  <c r="E84" i="4"/>
  <c r="E103" i="4" s="1"/>
  <c r="F29" i="4"/>
  <c r="E86" i="4"/>
  <c r="E105" i="4" s="1"/>
  <c r="F32" i="4"/>
  <c r="E89" i="4"/>
  <c r="E108" i="4" s="1"/>
  <c r="F35" i="4"/>
  <c r="F37" i="4"/>
  <c r="C133" i="4"/>
  <c r="AL129" i="4" l="1"/>
  <c r="AE129" i="4"/>
  <c r="AS129" i="4"/>
  <c r="AU111" i="4"/>
  <c r="AT127" i="4"/>
  <c r="AM127" i="4"/>
  <c r="G34" i="4"/>
  <c r="G91" i="4" s="1"/>
  <c r="G110" i="4" s="1"/>
  <c r="E129" i="4"/>
  <c r="M152" i="4"/>
  <c r="N152" i="4" s="1"/>
  <c r="F113" i="4"/>
  <c r="G36" i="4"/>
  <c r="F112" i="4"/>
  <c r="F111" i="4"/>
  <c r="AA151" i="4"/>
  <c r="AB151" i="4" s="1"/>
  <c r="AC151" i="4" s="1"/>
  <c r="AI139" i="4"/>
  <c r="AJ139" i="4" s="1"/>
  <c r="AK139" i="4" s="1"/>
  <c r="AA140" i="4"/>
  <c r="AB140" i="4" s="1"/>
  <c r="AC140" i="4" s="1"/>
  <c r="Z153" i="4"/>
  <c r="Z142" i="4"/>
  <c r="AD133" i="4"/>
  <c r="AE133" i="4" s="1"/>
  <c r="Z152" i="4"/>
  <c r="Z141" i="4"/>
  <c r="AK133" i="4"/>
  <c r="AH151" i="4"/>
  <c r="AH140" i="4"/>
  <c r="T151" i="4"/>
  <c r="U151" i="4" s="1"/>
  <c r="S152" i="4"/>
  <c r="T152" i="4" s="1"/>
  <c r="U152" i="4" s="1"/>
  <c r="R154" i="4"/>
  <c r="AP150" i="4"/>
  <c r="AP139" i="4"/>
  <c r="R143" i="4"/>
  <c r="S141" i="4"/>
  <c r="K142" i="4"/>
  <c r="L142" i="4" s="1"/>
  <c r="M142" i="4" s="1"/>
  <c r="L141" i="4"/>
  <c r="M141" i="4" s="1"/>
  <c r="AQ138" i="4"/>
  <c r="V149" i="4"/>
  <c r="AQ149" i="4"/>
  <c r="L154" i="4"/>
  <c r="AJ149" i="4"/>
  <c r="AK149" i="4" s="1"/>
  <c r="AL137" i="4"/>
  <c r="V138" i="4"/>
  <c r="AJ138" i="4"/>
  <c r="AK138" i="4" s="1"/>
  <c r="AI150" i="4"/>
  <c r="D148" i="4"/>
  <c r="G19" i="4"/>
  <c r="B139" i="4"/>
  <c r="C139" i="4" s="1"/>
  <c r="B150" i="4"/>
  <c r="C149" i="4"/>
  <c r="E131" i="4"/>
  <c r="D138" i="4"/>
  <c r="E138" i="4" s="1"/>
  <c r="AS131" i="4"/>
  <c r="AR133" i="4"/>
  <c r="AM131" i="4"/>
  <c r="AL131" i="4"/>
  <c r="D125" i="4"/>
  <c r="AU79" i="4"/>
  <c r="AU98" i="4" s="1"/>
  <c r="AU117" i="4" s="1"/>
  <c r="AU80" i="4"/>
  <c r="AU99" i="4" s="1"/>
  <c r="AU118" i="4" s="1"/>
  <c r="AU77" i="4"/>
  <c r="AU96" i="4" s="1"/>
  <c r="AU115" i="4" s="1"/>
  <c r="G21" i="4"/>
  <c r="F127" i="4"/>
  <c r="E123" i="4"/>
  <c r="G32" i="4"/>
  <c r="G89" i="4" s="1"/>
  <c r="G108" i="4" s="1"/>
  <c r="F89" i="4"/>
  <c r="F108" i="4" s="1"/>
  <c r="G29" i="4"/>
  <c r="G86" i="4" s="1"/>
  <c r="G105" i="4" s="1"/>
  <c r="F86" i="4"/>
  <c r="F105" i="4" s="1"/>
  <c r="G27" i="4"/>
  <c r="G84" i="4" s="1"/>
  <c r="G103" i="4" s="1"/>
  <c r="F84" i="4"/>
  <c r="F103" i="4" s="1"/>
  <c r="G28" i="4"/>
  <c r="G85" i="4" s="1"/>
  <c r="G104" i="4" s="1"/>
  <c r="F85" i="4"/>
  <c r="F104" i="4" s="1"/>
  <c r="G30" i="4"/>
  <c r="G87" i="4" s="1"/>
  <c r="G106" i="4" s="1"/>
  <c r="F87" i="4"/>
  <c r="F106" i="4" s="1"/>
  <c r="G33" i="4"/>
  <c r="G90" i="4" s="1"/>
  <c r="G109" i="4" s="1"/>
  <c r="F90" i="4"/>
  <c r="F109" i="4" s="1"/>
  <c r="G37" i="4"/>
  <c r="G35" i="4"/>
  <c r="D133" i="4"/>
  <c r="AM129" i="4" l="1"/>
  <c r="AT129" i="4"/>
  <c r="AU127" i="4"/>
  <c r="F129" i="4"/>
  <c r="AI140" i="4"/>
  <c r="AJ140" i="4" s="1"/>
  <c r="AK140" i="4" s="1"/>
  <c r="N153" i="4"/>
  <c r="N154" i="4" s="1"/>
  <c r="E148" i="4"/>
  <c r="F148" i="4" s="1"/>
  <c r="AA152" i="4"/>
  <c r="AB152" i="4" s="1"/>
  <c r="AC152" i="4" s="1"/>
  <c r="G112" i="4"/>
  <c r="G113" i="4"/>
  <c r="G111" i="4"/>
  <c r="AQ150" i="4"/>
  <c r="AR150" i="4" s="1"/>
  <c r="AS150" i="4" s="1"/>
  <c r="AA141" i="4"/>
  <c r="AA142" i="4" s="1"/>
  <c r="AB142" i="4" s="1"/>
  <c r="AC142" i="4" s="1"/>
  <c r="AQ139" i="4"/>
  <c r="AR139" i="4" s="1"/>
  <c r="AS139" i="4" s="1"/>
  <c r="S153" i="4"/>
  <c r="T153" i="4" s="1"/>
  <c r="U153" i="4" s="1"/>
  <c r="Z154" i="4"/>
  <c r="Z143" i="4"/>
  <c r="AL133" i="4"/>
  <c r="AM133" i="4" s="1"/>
  <c r="AH152" i="4"/>
  <c r="AH141" i="4"/>
  <c r="AH153" i="4"/>
  <c r="AH142" i="4"/>
  <c r="AP151" i="4"/>
  <c r="AP140" i="4"/>
  <c r="T141" i="4"/>
  <c r="U141" i="4" s="1"/>
  <c r="S142" i="4"/>
  <c r="T142" i="4" s="1"/>
  <c r="U142" i="4" s="1"/>
  <c r="K143" i="4"/>
  <c r="L143" i="4"/>
  <c r="V139" i="4"/>
  <c r="V140" i="4" s="1"/>
  <c r="AJ150" i="4"/>
  <c r="AK150" i="4" s="1"/>
  <c r="AI151" i="4"/>
  <c r="AT137" i="4"/>
  <c r="M154" i="4"/>
  <c r="AD149" i="4"/>
  <c r="AD138" i="4"/>
  <c r="AL148" i="4"/>
  <c r="AR138" i="4"/>
  <c r="AS138" i="4" s="1"/>
  <c r="AT148" i="4"/>
  <c r="AR149" i="4"/>
  <c r="AS149" i="4" s="1"/>
  <c r="V150" i="4"/>
  <c r="V151" i="4" s="1"/>
  <c r="V152" i="4" s="1"/>
  <c r="B140" i="4"/>
  <c r="C140" i="4" s="1"/>
  <c r="B151" i="4"/>
  <c r="D149" i="4"/>
  <c r="E149" i="4" s="1"/>
  <c r="C150" i="4"/>
  <c r="F131" i="4"/>
  <c r="F138" i="4"/>
  <c r="D139" i="4"/>
  <c r="E139" i="4" s="1"/>
  <c r="AS133" i="4"/>
  <c r="AT131" i="4"/>
  <c r="E125" i="4"/>
  <c r="AU131" i="4"/>
  <c r="F123" i="4"/>
  <c r="G123" i="4"/>
  <c r="E133" i="4"/>
  <c r="AU129" i="4" l="1"/>
  <c r="AH154" i="4"/>
  <c r="AQ151" i="4"/>
  <c r="AR151" i="4" s="1"/>
  <c r="AS151" i="4" s="1"/>
  <c r="AA153" i="4"/>
  <c r="AB153" i="4" s="1"/>
  <c r="G127" i="4"/>
  <c r="G129" i="4" s="1"/>
  <c r="G131" i="4"/>
  <c r="B153" i="4" s="1"/>
  <c r="AB141" i="4"/>
  <c r="AQ140" i="4"/>
  <c r="AR140" i="4" s="1"/>
  <c r="AS140" i="4" s="1"/>
  <c r="AI152" i="4"/>
  <c r="AJ152" i="4" s="1"/>
  <c r="AK152" i="4" s="1"/>
  <c r="U154" i="4"/>
  <c r="T154" i="4"/>
  <c r="S154" i="4"/>
  <c r="AH143" i="4"/>
  <c r="AP153" i="4"/>
  <c r="AP142" i="4"/>
  <c r="AP152" i="4"/>
  <c r="AP141" i="4"/>
  <c r="AA143" i="4"/>
  <c r="S143" i="4"/>
  <c r="U143" i="4"/>
  <c r="T143" i="4"/>
  <c r="AI141" i="4"/>
  <c r="M143" i="4"/>
  <c r="N141" i="4"/>
  <c r="AL138" i="4"/>
  <c r="AD139" i="4"/>
  <c r="AD140" i="4" s="1"/>
  <c r="AJ151" i="4"/>
  <c r="AK151" i="4" s="1"/>
  <c r="AL149" i="4"/>
  <c r="AD150" i="4"/>
  <c r="AD151" i="4" s="1"/>
  <c r="B141" i="4"/>
  <c r="C141" i="4" s="1"/>
  <c r="B152" i="4"/>
  <c r="D150" i="4"/>
  <c r="E150" i="4" s="1"/>
  <c r="C151" i="4"/>
  <c r="F149" i="4"/>
  <c r="F139" i="4"/>
  <c r="AT133" i="4"/>
  <c r="AU133" i="4" s="1"/>
  <c r="D140" i="4"/>
  <c r="E140" i="4" s="1"/>
  <c r="F125" i="4"/>
  <c r="F133" i="4"/>
  <c r="AB143" i="4" l="1"/>
  <c r="AC141" i="4"/>
  <c r="AD141" i="4" s="1"/>
  <c r="AD142" i="4" s="1"/>
  <c r="AD143" i="4" s="1"/>
  <c r="AC153" i="4"/>
  <c r="AC154" i="4" s="1"/>
  <c r="N142" i="4"/>
  <c r="AB154" i="4"/>
  <c r="AA154" i="4"/>
  <c r="B142" i="4"/>
  <c r="B143" i="4" s="1"/>
  <c r="AP143" i="4"/>
  <c r="B154" i="4"/>
  <c r="AI153" i="4"/>
  <c r="AI154" i="4" s="1"/>
  <c r="AQ141" i="4"/>
  <c r="AQ142" i="4" s="1"/>
  <c r="V141" i="4"/>
  <c r="V142" i="4" s="1"/>
  <c r="V143" i="4" s="1"/>
  <c r="V153" i="4"/>
  <c r="V154" i="4" s="1"/>
  <c r="AI142" i="4"/>
  <c r="AJ142" i="4" s="1"/>
  <c r="AK142" i="4" s="1"/>
  <c r="AJ141" i="4"/>
  <c r="AK141" i="4" s="1"/>
  <c r="AQ152" i="4"/>
  <c r="AP154" i="4"/>
  <c r="AD152" i="4"/>
  <c r="AL150" i="4"/>
  <c r="AL151" i="4" s="1"/>
  <c r="AL152" i="4" s="1"/>
  <c r="AT138" i="4"/>
  <c r="AT149" i="4"/>
  <c r="AL139" i="4"/>
  <c r="AL140" i="4" s="1"/>
  <c r="C142" i="4"/>
  <c r="C143" i="4" s="1"/>
  <c r="F150" i="4"/>
  <c r="D151" i="4"/>
  <c r="E151" i="4" s="1"/>
  <c r="C152" i="4"/>
  <c r="C153" i="4" s="1"/>
  <c r="D141" i="4"/>
  <c r="E141" i="4" s="1"/>
  <c r="F140" i="4"/>
  <c r="G125" i="4"/>
  <c r="G133" i="4"/>
  <c r="C75" i="1" l="1"/>
  <c r="H75" i="1" s="1"/>
  <c r="AD153" i="4"/>
  <c r="AD154" i="4" s="1"/>
  <c r="C76" i="1" s="1"/>
  <c r="AC143" i="4"/>
  <c r="N143" i="4"/>
  <c r="C74" i="1" s="1"/>
  <c r="AJ153" i="4"/>
  <c r="AK153" i="4" s="1"/>
  <c r="AR141" i="4"/>
  <c r="AS141" i="4" s="1"/>
  <c r="AI143" i="4"/>
  <c r="AQ153" i="4"/>
  <c r="AR152" i="4"/>
  <c r="AS152" i="4" s="1"/>
  <c r="AK143" i="4"/>
  <c r="AJ143" i="4"/>
  <c r="AR142" i="4"/>
  <c r="AS142" i="4" s="1"/>
  <c r="AT150" i="4"/>
  <c r="AT151" i="4" s="1"/>
  <c r="AT139" i="4"/>
  <c r="AT140" i="4" s="1"/>
  <c r="AQ143" i="4"/>
  <c r="D142" i="4"/>
  <c r="E142" i="4" s="1"/>
  <c r="D152" i="4"/>
  <c r="E152" i="4" s="1"/>
  <c r="C154" i="4"/>
  <c r="D153" i="4"/>
  <c r="E153" i="4" s="1"/>
  <c r="F151" i="4"/>
  <c r="F141" i="4"/>
  <c r="C190" i="4" l="1"/>
  <c r="E75" i="1"/>
  <c r="G75" i="1" s="1"/>
  <c r="H74" i="1"/>
  <c r="E74" i="1"/>
  <c r="G74" i="1" s="1"/>
  <c r="C189" i="4"/>
  <c r="C191" i="4"/>
  <c r="H76" i="1"/>
  <c r="E76" i="1"/>
  <c r="G76" i="1" s="1"/>
  <c r="AJ154" i="4"/>
  <c r="D143" i="4"/>
  <c r="AL141" i="4"/>
  <c r="AL142" i="4" s="1"/>
  <c r="AL143" i="4" s="1"/>
  <c r="C77" i="1" s="1"/>
  <c r="AR153" i="4"/>
  <c r="AS153" i="4" s="1"/>
  <c r="AQ154" i="4"/>
  <c r="AK154" i="4"/>
  <c r="AL153" i="4"/>
  <c r="AL154" i="4" s="1"/>
  <c r="AR143" i="4"/>
  <c r="AS143" i="4"/>
  <c r="AT141" i="4"/>
  <c r="AT142" i="4" s="1"/>
  <c r="AT143" i="4" s="1"/>
  <c r="D154" i="4"/>
  <c r="F152" i="4"/>
  <c r="F153" i="4" s="1"/>
  <c r="F154" i="4" s="1"/>
  <c r="E154" i="4"/>
  <c r="F142" i="4"/>
  <c r="F143" i="4" s="1"/>
  <c r="C73" i="1" s="1"/>
  <c r="E143" i="4"/>
  <c r="E191" i="4" l="1"/>
  <c r="F191" i="4"/>
  <c r="E189" i="4"/>
  <c r="F189" i="4"/>
  <c r="E190" i="4"/>
  <c r="F190" i="4"/>
  <c r="H78" i="1"/>
  <c r="E78" i="1"/>
  <c r="G78" i="1" s="1"/>
  <c r="H73" i="1"/>
  <c r="E73" i="1"/>
  <c r="G73" i="1" s="1"/>
  <c r="AS154" i="4"/>
  <c r="AT152" i="4"/>
  <c r="AR154" i="4"/>
  <c r="C192" i="4" l="1"/>
  <c r="C187" i="4"/>
  <c r="E187" i="4" s="1"/>
  <c r="C188" i="4"/>
  <c r="H77" i="1"/>
  <c r="E77" i="1"/>
  <c r="G77" i="1" s="1"/>
  <c r="I73" i="1" s="1"/>
  <c r="AT153" i="4"/>
  <c r="AT154" i="4" s="1"/>
  <c r="E188" i="4" l="1"/>
  <c r="F188" i="4"/>
  <c r="E192" i="4"/>
  <c r="F192" i="4"/>
  <c r="F186" i="4" s="1"/>
  <c r="D188" i="4" s="1"/>
  <c r="G188" i="4" s="1"/>
  <c r="I78" i="1"/>
  <c r="I74" i="1"/>
  <c r="I76" i="1"/>
  <c r="I75" i="1"/>
  <c r="I77" i="1"/>
  <c r="D190" i="4" l="1"/>
  <c r="G190" i="4" s="1"/>
  <c r="D192" i="4"/>
  <c r="G192" i="4" s="1"/>
  <c r="D189" i="4"/>
  <c r="G189" i="4" s="1"/>
  <c r="D191" i="4"/>
  <c r="G191" i="4" s="1"/>
  <c r="B8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Wagner, Ruth</author>
    <author>Tarchis, Michael</author>
  </authors>
  <commentList>
    <comment ref="J44" authorId="0" shapeId="0" xr:uid="{0F721593-B6E8-4D19-B3AC-1CE49A0950E2}">
      <text>
        <r>
          <rPr>
            <b/>
            <sz val="9"/>
            <color indexed="81"/>
            <rFont val="Tahoma"/>
            <family val="2"/>
          </rPr>
          <t>Wagner, Ruth:</t>
        </r>
        <r>
          <rPr>
            <sz val="9"/>
            <color indexed="81"/>
            <rFont val="Tahoma"/>
            <family val="2"/>
          </rPr>
          <t xml:space="preserve">
Really a $60 copay, but our norm cost of service is less</t>
        </r>
      </text>
    </comment>
    <comment ref="M44" authorId="0" shapeId="0" xr:uid="{49720877-0B82-4087-B5A4-D07A1CE3D37F}">
      <text>
        <r>
          <rPr>
            <b/>
            <sz val="9"/>
            <color indexed="81"/>
            <rFont val="Tahoma"/>
            <family val="2"/>
          </rPr>
          <t>Wagner, Ruth:</t>
        </r>
        <r>
          <rPr>
            <sz val="9"/>
            <color indexed="81"/>
            <rFont val="Tahoma"/>
            <family val="2"/>
          </rPr>
          <t xml:space="preserve">
Really a $75 copay, but our norm cost of service is less</t>
        </r>
      </text>
    </comment>
    <comment ref="P44" authorId="1" shapeId="0" xr:uid="{B54F543E-44BA-430E-879C-D6B15D82A8AA}">
      <text>
        <r>
          <rPr>
            <b/>
            <sz val="9"/>
            <color indexed="81"/>
            <rFont val="Tahoma"/>
            <family val="2"/>
          </rPr>
          <t>Tarchis, Michael:</t>
        </r>
        <r>
          <rPr>
            <sz val="9"/>
            <color indexed="81"/>
            <rFont val="Tahoma"/>
            <family val="2"/>
          </rPr>
          <t xml:space="preserve">
Not Covered</t>
        </r>
      </text>
    </comment>
    <comment ref="O55" authorId="0" shapeId="0" xr:uid="{04CCEB5B-3678-498E-95AA-0842621D2E5D}">
      <text>
        <r>
          <rPr>
            <b/>
            <sz val="9"/>
            <color indexed="81"/>
            <rFont val="Tahoma"/>
            <family val="2"/>
          </rPr>
          <t>Wagner, Ruth:</t>
        </r>
        <r>
          <rPr>
            <sz val="9"/>
            <color indexed="81"/>
            <rFont val="Tahoma"/>
            <family val="2"/>
          </rPr>
          <t xml:space="preserve">
Benefit is 50% coin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Whitaker, Todd</author>
  </authors>
  <commentList>
    <comment ref="G167" authorId="0" shapeId="0" xr:uid="{00000000-0006-0000-0300-000001000000}">
      <text>
        <r>
          <rPr>
            <b/>
            <sz val="8"/>
            <color indexed="81"/>
            <rFont val="Tahoma"/>
            <family val="2"/>
          </rPr>
          <t>Whitaker, Todd:</t>
        </r>
        <r>
          <rPr>
            <sz val="8"/>
            <color indexed="81"/>
            <rFont val="Tahoma"/>
            <family val="2"/>
          </rPr>
          <t xml:space="preserve">
Utilization statistics are based on a 160k random member sample of the Lockton book of business taken from InfoLock.  The data includes incurred utilization by member for major service categories.  The reporting time period is Oct 2012 through Sep 2013.  Low, medium, and high utilizations represent the average of those members with allowed claims between $0 and $1,000, between $1,000 and $10,000, and above $10,000, respectively.  Some service category data was not included; for example, data was available for office visits only, not for PCP and Specialist office visits.  The assumption was made that PCPs are utilized as often as Specialists.  Brand Non-Formulary and Specialty Rx data was not available, so all prescriptions are assumed to be Brand Formulary drugs.  Urgent Care and Chiropractic visits are assumed to be 0 accross the board.</t>
        </r>
      </text>
    </comment>
  </commentList>
</comments>
</file>

<file path=xl/sharedStrings.xml><?xml version="1.0" encoding="utf-8"?>
<sst xmlns="http://schemas.openxmlformats.org/spreadsheetml/2006/main" count="1272" uniqueCount="272">
  <si>
    <t>Plan Name:</t>
  </si>
  <si>
    <t>Yes</t>
  </si>
  <si>
    <t>No</t>
  </si>
  <si>
    <t>Input Benefits:</t>
  </si>
  <si>
    <t>Deductible</t>
  </si>
  <si>
    <t>Family Deductible</t>
  </si>
  <si>
    <t>Individual Out-of-Pocket Max:</t>
  </si>
  <si>
    <t>Family Out-of-Pocket Max:</t>
  </si>
  <si>
    <t>Family Deductible:</t>
  </si>
  <si>
    <t>Individual Deductible:</t>
  </si>
  <si>
    <t>PCP Office Visit:</t>
  </si>
  <si>
    <t>Specialist Office Visit:</t>
  </si>
  <si>
    <t>Inpatient:</t>
  </si>
  <si>
    <t>Outpatient:</t>
  </si>
  <si>
    <t>Copayment Amount</t>
  </si>
  <si>
    <t>Coinsurance</t>
  </si>
  <si>
    <t>Lab/X-Ray/Radiology:</t>
  </si>
  <si>
    <t>OOPM</t>
  </si>
  <si>
    <t>Family OOPM</t>
  </si>
  <si>
    <t>Inpatient Copay:</t>
  </si>
  <si>
    <t>Outpatient Copay:</t>
  </si>
  <si>
    <t>Lab/X-Ray/Radiology Copay:</t>
  </si>
  <si>
    <t>Emergency Room Copay:</t>
  </si>
  <si>
    <t>PCP Office Visit Copay:</t>
  </si>
  <si>
    <t>Specialist Office Visit Copay:</t>
  </si>
  <si>
    <t>Chiropractor Copay:</t>
  </si>
  <si>
    <t>Chiropractor:</t>
  </si>
  <si>
    <t>Outpatient Services:</t>
  </si>
  <si>
    <t>Lab/X-Ray/Radiology Services:</t>
  </si>
  <si>
    <t>Emergency Room Visits:</t>
  </si>
  <si>
    <t>PCP Office Visits:</t>
  </si>
  <si>
    <t>Specialist Office Visits:</t>
  </si>
  <si>
    <t>Chiropractor Vists:</t>
  </si>
  <si>
    <t>Preventive Services</t>
  </si>
  <si>
    <t>Office Visits</t>
  </si>
  <si>
    <t>Lab/X-ray/other Radiology Performed in Hospital/Outpatient Facility</t>
  </si>
  <si>
    <t>Hospitalizations</t>
  </si>
  <si>
    <t>Outpatient Surgery</t>
  </si>
  <si>
    <t>Emergency Room Visits</t>
  </si>
  <si>
    <t>Prescription Drugs</t>
  </si>
  <si>
    <t>All Other</t>
  </si>
  <si>
    <t>Hospitalizations:</t>
  </si>
  <si>
    <t>Preventive Visits:</t>
  </si>
  <si>
    <t>Cost per Generic Prescription</t>
  </si>
  <si>
    <t>Cost per Formulary Brand-Name Prescription</t>
  </si>
  <si>
    <t>Cost per Non-Formulary Brand-Name Prescription</t>
  </si>
  <si>
    <t>Cost of Chiropractor Visit</t>
  </si>
  <si>
    <t>Copayments:</t>
  </si>
  <si>
    <t>Preventive Visit:</t>
  </si>
  <si>
    <t>Preventive Copay:</t>
  </si>
  <si>
    <t>Other Expenses:</t>
  </si>
  <si>
    <t>Allowed Amounts:</t>
  </si>
  <si>
    <t>Number of Services:</t>
  </si>
  <si>
    <t>Copayment Amounts:</t>
  </si>
  <si>
    <t>Individual Applicable Total:</t>
  </si>
  <si>
    <t>Tier 1:</t>
  </si>
  <si>
    <t>Tier 2:</t>
  </si>
  <si>
    <t>Tier 3:</t>
  </si>
  <si>
    <t>Tier 4:</t>
  </si>
  <si>
    <t>Tier 5:</t>
  </si>
  <si>
    <t>Tier 6:</t>
  </si>
  <si>
    <t>Sample</t>
  </si>
  <si>
    <t>Employee</t>
  </si>
  <si>
    <t>Band 1:</t>
  </si>
  <si>
    <t>Band 2:</t>
  </si>
  <si>
    <t>Band 3:</t>
  </si>
  <si>
    <t>Band 4:</t>
  </si>
  <si>
    <t>&lt;=$75k</t>
  </si>
  <si>
    <t>$75k - $125k</t>
  </si>
  <si>
    <t>$125k+</t>
  </si>
  <si>
    <t>1. Tier Description:</t>
  </si>
  <si>
    <t xml:space="preserve">   Coverage Type</t>
  </si>
  <si>
    <t>Employee Out of Pocket Medical Cost</t>
  </si>
  <si>
    <t>Employee Annualized Contribution</t>
  </si>
  <si>
    <t>Total Employee Out of Pocket</t>
  </si>
  <si>
    <t>Embedded</t>
  </si>
  <si>
    <t>Non-Embedded</t>
  </si>
  <si>
    <t>Family Applicable Total:</t>
  </si>
  <si>
    <t>3. Monthly Employee Contributions:</t>
  </si>
  <si>
    <t>Employee + Spouse</t>
  </si>
  <si>
    <t>Employee + 1</t>
  </si>
  <si>
    <t>Employee + Child</t>
  </si>
  <si>
    <t>Employee + Child(ren)</t>
  </si>
  <si>
    <t>Employee + Family</t>
  </si>
  <si>
    <t xml:space="preserve">Total Employee Contribution and Out of Pocket cost after HSA </t>
  </si>
  <si>
    <t>Emergency Room</t>
  </si>
  <si>
    <t>Urgent Care</t>
  </si>
  <si>
    <t>Rx Brand Formulary (Retail):</t>
  </si>
  <si>
    <t>Rx Brand Non-Formulary (Retail):</t>
  </si>
  <si>
    <t>Rx Specialty (Retail):</t>
  </si>
  <si>
    <t>Rx Generic (Mail):</t>
  </si>
  <si>
    <t>Rx Brand Formulary (Mail):</t>
  </si>
  <si>
    <t>Rx Brand Non-Formulary (Mail):</t>
  </si>
  <si>
    <t>Rx Specialty (Mail):</t>
  </si>
  <si>
    <t>Ind. Ded.:</t>
  </si>
  <si>
    <t>Fam. Ded.:</t>
  </si>
  <si>
    <t>Emb/Non-Emb:</t>
  </si>
  <si>
    <t>Coinsurance:</t>
  </si>
  <si>
    <t>Ind. OOP Max:</t>
  </si>
  <si>
    <t>Fam. OOP max:</t>
  </si>
  <si>
    <t>Med copays to OOP?</t>
  </si>
  <si>
    <t>Rx Generic (Retail):</t>
  </si>
  <si>
    <t>Cost per Specialty Prescription</t>
  </si>
  <si>
    <t>Urgent Care:</t>
  </si>
  <si>
    <t>Urgent Care Visits</t>
  </si>
  <si>
    <t xml:space="preserve">Cost of Covered Preventive Services </t>
  </si>
  <si>
    <t>Cost for Outpatient Surgeries</t>
  </si>
  <si>
    <t xml:space="preserve">Cost of Lab/Radiology Procedures </t>
  </si>
  <si>
    <t xml:space="preserve">Cost of Emergency Room </t>
  </si>
  <si>
    <t>Cost of Urgent Care</t>
  </si>
  <si>
    <t>Urgent Care Visit:</t>
  </si>
  <si>
    <t>Emergency Room Visit:</t>
  </si>
  <si>
    <t>Lab/X-Ray/Radiology Service:</t>
  </si>
  <si>
    <t>Outpatient Service:</t>
  </si>
  <si>
    <t>Hospitalization:</t>
  </si>
  <si>
    <t>Chiropractor Visit:</t>
  </si>
  <si>
    <t>Applies Towards Deductible and Coinsurance:</t>
  </si>
  <si>
    <t>Individual Medical Copayments:</t>
  </si>
  <si>
    <t>Family Medical Copayments:</t>
  </si>
  <si>
    <t>Individual Rx Copayments:</t>
  </si>
  <si>
    <t>Family Rx Copayments:</t>
  </si>
  <si>
    <t>Band 5:</t>
  </si>
  <si>
    <t>Band 6:</t>
  </si>
  <si>
    <t>Band 7:</t>
  </si>
  <si>
    <t>Band 8:</t>
  </si>
  <si>
    <t>Band 9:</t>
  </si>
  <si>
    <t>Band 10:</t>
  </si>
  <si>
    <t>Band 11:</t>
  </si>
  <si>
    <t>Band 12:</t>
  </si>
  <si>
    <t>Embedded/Non-Embedded:</t>
  </si>
  <si>
    <t>Member Coinsurance:</t>
  </si>
  <si>
    <t>Medical Copays apply to OOP Max?</t>
  </si>
  <si>
    <t>Subject to Ded/Coins?</t>
  </si>
  <si>
    <t>Instructions</t>
  </si>
  <si>
    <t xml:space="preserve">     - If you do not want to enter data, either leave it blank or 0.  Do not enter a space.  Clear the calculator by clicking the button before re-entering data.</t>
  </si>
  <si>
    <t xml:space="preserve">     - Select coverage type and contribution band from the drop down menus.</t>
  </si>
  <si>
    <t xml:space="preserve">     - In order to reset the default costs per service, close the calculator but do not save it and reopen the original worksheet.</t>
  </si>
  <si>
    <t xml:space="preserve">     - Use the outputs to determine which plans are most cost effective.</t>
  </si>
  <si>
    <t>Only light blue boxes should be used to input information.</t>
  </si>
  <si>
    <t>Applies to Deductible and Out-of-Pocket Max</t>
  </si>
  <si>
    <t>4.  Move to the "2. Contribution Inputs" tab when finished.</t>
  </si>
  <si>
    <t>3.  Go to the "Monthly Employee Contributions" box and enter the contribution amounts for the</t>
  </si>
  <si>
    <t>appropriate plan, tier, and band.</t>
  </si>
  <si>
    <t>The Out-of-Pocket Max includes the deductible</t>
  </si>
  <si>
    <t>even if certain bands do not apply to every plan.  YOU MUST ENTER AT LEAST ONE CONTRIBUTION</t>
  </si>
  <si>
    <t>2.  Go to the "Contribution Band" box and list all contribution bands.  Enter all possible bands</t>
  </si>
  <si>
    <t>2. Contribution Bands:</t>
  </si>
  <si>
    <t>Contribution Band</t>
  </si>
  <si>
    <t>BAND NAME.  In the top right, input the label that will appear on the calculator tab.</t>
  </si>
  <si>
    <t>Apply to Coins</t>
  </si>
  <si>
    <t>OOP Max</t>
  </si>
  <si>
    <t>Rx Generic (Mail/90-Day):</t>
  </si>
  <si>
    <t>Rx Brand Formulary (Mail/90-Day):</t>
  </si>
  <si>
    <t>Rx Brand Non-Formulary (Mail/90-Day):</t>
  </si>
  <si>
    <t>Rx Specialty (Mail/90-Day):</t>
  </si>
  <si>
    <t>Employee + Children</t>
  </si>
  <si>
    <t>Member1</t>
  </si>
  <si>
    <t>Member2</t>
  </si>
  <si>
    <t>Member3</t>
  </si>
  <si>
    <t>Member4</t>
  </si>
  <si>
    <t>Member5</t>
  </si>
  <si>
    <t>Member6</t>
  </si>
  <si>
    <t>Total</t>
  </si>
  <si>
    <t>Apply to OOP</t>
  </si>
  <si>
    <t>Embedded Calculation:</t>
  </si>
  <si>
    <t>Non-Embedded Calculation:</t>
  </si>
  <si>
    <t>Applicable</t>
  </si>
  <si>
    <t>Annual number of Days in Hospitals</t>
  </si>
  <si>
    <t>Annual number of Outpatient Surgeries</t>
  </si>
  <si>
    <t>Annual number of Emergency Room Visits</t>
  </si>
  <si>
    <t>Annual number of Urgent Care Vistits</t>
  </si>
  <si>
    <t xml:space="preserve">Annual number of Primary Care Office Visits </t>
  </si>
  <si>
    <t xml:space="preserve">Annual number of Specialists Office Visits </t>
  </si>
  <si>
    <t>Annual number of Chiropractor Visits</t>
  </si>
  <si>
    <t>Annual number of Covered Preventive Visits</t>
  </si>
  <si>
    <t>Total number of Generic Prescriptions (Retail)—Annual</t>
  </si>
  <si>
    <t>Total number of Formulary Brand-name Prescriptions (Retail)—Annual</t>
  </si>
  <si>
    <t>Total number of Non-Formulary Brand-name Prescriptions (Retail)—Annual</t>
  </si>
  <si>
    <t>Total number of Specialty Prescriptions (Retail)—Annual</t>
  </si>
  <si>
    <t>Total number of Generic Prescriptions (Mail)—Annual</t>
  </si>
  <si>
    <t>Total number of Formulary Brand-name Prescriptions (Mail)—Annual</t>
  </si>
  <si>
    <t>Total number of Non-Formulary Brand-name Prescriptions (Mail)—Annual</t>
  </si>
  <si>
    <t>Total number of Specialty Prescriptions (Mail)—Annual</t>
  </si>
  <si>
    <t>Type of Coverage</t>
  </si>
  <si>
    <t>Utilization Of Covered Services</t>
  </si>
  <si>
    <t>Cost Per Service:  Model assumes the following cost per service.  Override if your cost per service are expected to be different.</t>
  </si>
  <si>
    <t xml:space="preserve"> </t>
  </si>
  <si>
    <t>Rx Subject to Deductible?</t>
  </si>
  <si>
    <t>Rx to Ded?</t>
  </si>
  <si>
    <t>Copayments</t>
  </si>
  <si>
    <t>Rx Coinsurance / Coinsurance Equivalent:</t>
  </si>
  <si>
    <t xml:space="preserve">     - Enter the applicable information for you and your covered dependents in the light blue cells.  Delete any inputs in cells that are not light blue.</t>
  </si>
  <si>
    <t xml:space="preserve">     - Input HSA rollover amount if applicable.</t>
  </si>
  <si>
    <t xml:space="preserve">Cost of Primary Care Office Visits, including lab and x-ray </t>
  </si>
  <si>
    <t xml:space="preserve">Cost of Specialists Office Visits, including lab and x-ray </t>
  </si>
  <si>
    <t>Enter the annual allowed charges for all other claims (i.e., outpatient hospital services other than surgery, ambulance, durable medical equipment, home healthcare, etc.)</t>
  </si>
  <si>
    <t>The following plan(s) is (are) the lowest cost options:</t>
  </si>
  <si>
    <t>4. Monthly Employer HSA/HRA Contributions:</t>
  </si>
  <si>
    <t>1.  Go to the "Tier Description" box and select the appropriate tier structure.</t>
  </si>
  <si>
    <t>4.  If one or more of the plans has an HSA then continue to the "Monthly Employer HSA.</t>
  </si>
  <si>
    <t>Contributions" box.  Enter the monthly HSA amounts for the appropriate plan, tier, and band.</t>
  </si>
  <si>
    <t>Does the plan have an HSA or HRA?</t>
  </si>
  <si>
    <t>HSA/HRA?</t>
  </si>
  <si>
    <t>Rx Coinsurance</t>
  </si>
  <si>
    <t>Rx to OOP?</t>
  </si>
  <si>
    <t>Input Copayments OR Coinsurance</t>
  </si>
  <si>
    <t>Model Assumes copays if both copays and coinsurance are entered.</t>
  </si>
  <si>
    <t>&lt;=$75k, Tobacco</t>
  </si>
  <si>
    <t>$75k - $125k Tobacco</t>
  </si>
  <si>
    <t>$125k+ Tobacco</t>
  </si>
  <si>
    <t>Rx copayments/coinsurance apply to OOP Max?</t>
  </si>
  <si>
    <t>3.  To reset a plan to the default settings click the "Reset Defaults" buttons.  Click the "Reset Defaults"</t>
  </si>
  <si>
    <t>button for unused plan slots.</t>
  </si>
  <si>
    <r>
      <t xml:space="preserve">1.  Select the number of plans and input </t>
    </r>
    <r>
      <rPr>
        <u/>
        <sz val="9"/>
        <color theme="0"/>
        <rFont val="Tahoma"/>
        <family val="2"/>
      </rPr>
      <t>unique</t>
    </r>
    <r>
      <rPr>
        <sz val="9"/>
        <color theme="0"/>
        <rFont val="Tahoma"/>
        <family val="2"/>
      </rPr>
      <t xml:space="preserve"> names for each plan.</t>
    </r>
  </si>
  <si>
    <t>2.  Input the benefit design for each plan.  If the inputs do not accommodate your plan please contact</t>
  </si>
  <si>
    <t>LBG actuarial.</t>
  </si>
  <si>
    <t>Number of unique plans:</t>
  </si>
  <si>
    <t>Reselecting might clear plan designs</t>
  </si>
  <si>
    <t>Cost for Hospitalizations per Day</t>
  </si>
  <si>
    <t>Annual number of Lab/Radiology Procedures</t>
  </si>
  <si>
    <t>Note:  Healthcare costs are unpredictable; this comparison sheet provides only a general estimate of healthcare costs, based on average procedure cost.  Your actual cost will be different.  The calculator assumes all claims are in-network.</t>
  </si>
  <si>
    <t xml:space="preserve">     - Click the "Low", "Med", or "High" buttons to input default utilization assumptions.</t>
  </si>
  <si>
    <t>Low Adult</t>
  </si>
  <si>
    <t>Med Adult</t>
  </si>
  <si>
    <t>High Adult</t>
  </si>
  <si>
    <t>Low Child</t>
  </si>
  <si>
    <t>Med Child</t>
  </si>
  <si>
    <t>High Child</t>
  </si>
  <si>
    <t>Utilization Default</t>
  </si>
  <si>
    <t>5.  Use the buttons below to select which features will be visible on the "Calculator" tab.</t>
  </si>
  <si>
    <t>Low/Med/High Inputs:</t>
  </si>
  <si>
    <t>Utilization Inputs:</t>
  </si>
  <si>
    <t>Costs per Service</t>
  </si>
  <si>
    <r>
      <t>6.  Click the "Lock" button to lock the calculator for client use.  The password to unlock is "</t>
    </r>
    <r>
      <rPr>
        <b/>
        <sz val="9"/>
        <color theme="0"/>
        <rFont val="Tahoma"/>
        <family val="2"/>
      </rPr>
      <t>calculator</t>
    </r>
    <r>
      <rPr>
        <sz val="9"/>
        <color theme="0"/>
        <rFont val="Tahoma"/>
        <family val="2"/>
      </rPr>
      <t>".</t>
    </r>
  </si>
  <si>
    <t>The Low/Med/High Inputs and Utilization Inputs should not be hidden simultaneously.</t>
  </si>
  <si>
    <t>Associate</t>
  </si>
  <si>
    <t>Associate + Spouse</t>
  </si>
  <si>
    <t>Associate + 1</t>
  </si>
  <si>
    <t>Associate + Child</t>
  </si>
  <si>
    <t>Associate + Child(ren)</t>
  </si>
  <si>
    <t>Associate + Family</t>
  </si>
  <si>
    <t>Associate + Children</t>
  </si>
  <si>
    <t>Annual number of Lab/Radiology Procedures (performed in the hospital or outpatient facility)</t>
  </si>
  <si>
    <t>Annual number of Urgent Care Visits</t>
  </si>
  <si>
    <t>Plan Options</t>
  </si>
  <si>
    <t>Spouse</t>
  </si>
  <si>
    <t>Dependent</t>
  </si>
  <si>
    <t>Child</t>
  </si>
  <si>
    <t>Annual Contribution</t>
  </si>
  <si>
    <t>Hold</t>
  </si>
  <si>
    <t>Service</t>
  </si>
  <si>
    <t>Rest</t>
  </si>
  <si>
    <t>Adjusteable Headers for Utilization Table</t>
  </si>
  <si>
    <t>© 2017 Lockton, Inc. All rights reserved.</t>
  </si>
  <si>
    <t>CY2016 Infolock</t>
  </si>
  <si>
    <t>CY2017 Infolock</t>
  </si>
  <si>
    <t>HSA funds can only be used for out of pocket medical cost, not employee contributions***</t>
  </si>
  <si>
    <t>Out of Pocket After HSA</t>
  </si>
  <si>
    <t>OOP Offset by HSA Employer Seed</t>
  </si>
  <si>
    <t>Employer Contribution to HSA (including rollover)*</t>
  </si>
  <si>
    <t>HSA Rollover Excess Funds</t>
  </si>
  <si>
    <t xml:space="preserve">   Health Savings Account (HSA) Rollover from Prior Years</t>
  </si>
  <si>
    <t>Kaiser HDHP</t>
  </si>
  <si>
    <t>Kaiser DHMO</t>
  </si>
  <si>
    <t>Full Time</t>
  </si>
  <si>
    <t>Part Time</t>
  </si>
  <si>
    <t>COBRA</t>
  </si>
  <si>
    <t>Notes:
Kaiser HDHP Plan: outpatient surgeries are covered at 10% coinsurance when provided at an ambulatory surgical center.
Kaiser HDHP Plan: chiropractor services are not covered.
Kaiser DHMO Plan: outpatient surgeries are covered at $500 copay when provided at an ambulatory surgical center.</t>
  </si>
  <si>
    <t>UHC Choice Plus HDHP</t>
  </si>
  <si>
    <t>UHC Choice Plus PPO</t>
  </si>
  <si>
    <t>UHC CO Doctors Plan</t>
  </si>
  <si>
    <t>DCSD's 2022/2023 Employee Plan Costs Calculator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</si>
</sst>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0_);[Red]\(&quot;$&quot;#,##0\)"/>
    <numFmt numFmtId="8" formatCode="&quot;$&quot;#,##0.00_);[Red]\(&quot;$&quot;#,##0.00\)"/>
    <numFmt numFmtId="44" formatCode="_(&quot;$&quot;* #,##0.00_);_(&quot;$&quot;* \(#,##0.00\);_(&quot;$&quot;* &quot;-&quot;??_);_(@_)"/>
    <numFmt numFmtId="43" formatCode="_(* #,##0.00_);_(* \(#,##0.00\);_(* &quot;-&quot;??_);_(@_)"/>
    <numFmt numFmtId="164" formatCode="&quot;$&quot;#,##0"/>
    <numFmt numFmtId="165" formatCode="&quot;$&quot;#,##0.00"/>
    <numFmt numFmtId="166" formatCode="0.0000"/>
    <numFmt numFmtId="167" formatCode="0.0%"/>
    <numFmt numFmtId="168" formatCode="_(&quot;$&quot;* #,##0_);_(&quot;$&quot;* \(#,##0\);_(&quot;$&quot;* &quot;-&quot;??_);_(@_)"/>
    <numFmt numFmtId="169" formatCode="0.000"/>
    <numFmt numFmtId="170" formatCode="_(* #,##0_);_(* \(#,##0\);_(* &quot;-&quot;??_);_(@_)"/>
    <numFmt numFmtId="171" formatCode="_(* #,##0.0_);_(* \(#,##0.0\);_(* &quot;-&quot;??_);_(@_)"/>
  </numFmts>
  <fonts count="39" x14ac:knownFonts="1">
    <font>
      <sz val="9"/>
      <color theme="1"/>
      <name val="Tahoma"/>
      <family val="2"/>
    </font>
    <font>
      <sz val="9"/>
      <color rgb="FF4D4D4D"/>
      <name val="Tahoma"/>
      <family val="2"/>
    </font>
    <font>
      <sz val="9"/>
      <color theme="1"/>
      <name val="Tahoma"/>
      <family val="2"/>
    </font>
    <font>
      <sz val="9"/>
      <color theme="0"/>
      <name val="Tahoma"/>
      <family val="2"/>
    </font>
    <font>
      <sz val="10"/>
      <name val="Arial"/>
      <family val="2"/>
    </font>
    <font>
      <sz val="10"/>
      <name val="Arial"/>
      <family val="2"/>
    </font>
    <font>
      <b/>
      <u/>
      <sz val="9"/>
      <color theme="1"/>
      <name val="Tahoma"/>
      <family val="2"/>
    </font>
    <font>
      <sz val="9"/>
      <name val="Tahoma"/>
      <family val="2"/>
    </font>
    <font>
      <sz val="9"/>
      <color rgb="FFFF0000"/>
      <name val="Tahoma"/>
      <family val="2"/>
    </font>
    <font>
      <sz val="16"/>
      <color theme="0"/>
      <name val="Tahoma"/>
      <family val="2"/>
    </font>
    <font>
      <sz val="10"/>
      <color theme="0"/>
      <name val="Tahoma"/>
      <family val="2"/>
    </font>
    <font>
      <sz val="12"/>
      <color theme="0"/>
      <name val="Tahoma"/>
      <family val="2"/>
    </font>
    <font>
      <u/>
      <sz val="9"/>
      <color theme="0"/>
      <name val="Tahoma"/>
      <family val="2"/>
    </font>
    <font>
      <sz val="22"/>
      <color indexed="9"/>
      <name val="Tahoma"/>
      <family val="2"/>
    </font>
    <font>
      <sz val="14"/>
      <color indexed="9"/>
      <name val="Tahoma"/>
      <family val="2"/>
    </font>
    <font>
      <sz val="22"/>
      <color theme="1"/>
      <name val="Tahoma"/>
      <family val="2"/>
    </font>
    <font>
      <sz val="9"/>
      <color theme="5"/>
      <name val="Tahoma"/>
      <family val="2"/>
    </font>
    <font>
      <sz val="9"/>
      <color rgb="FF000000"/>
      <name val="Tahoma"/>
      <family val="2"/>
    </font>
    <font>
      <sz val="16"/>
      <color indexed="9"/>
      <name val="Tahoma"/>
      <family val="2"/>
    </font>
    <font>
      <sz val="12"/>
      <color indexed="9"/>
      <name val="Tahoma"/>
      <family val="2"/>
    </font>
    <font>
      <sz val="8"/>
      <color indexed="81"/>
      <name val="Tahoma"/>
      <family val="2"/>
    </font>
    <font>
      <b/>
      <sz val="8"/>
      <color indexed="81"/>
      <name val="Tahoma"/>
      <family val="2"/>
    </font>
    <font>
      <b/>
      <sz val="12"/>
      <color theme="5"/>
      <name val="Tahoma"/>
      <family val="2"/>
    </font>
    <font>
      <b/>
      <sz val="9"/>
      <color theme="0"/>
      <name val="Tahoma"/>
      <family val="2"/>
    </font>
    <font>
      <b/>
      <sz val="8"/>
      <color rgb="FFFF0000"/>
      <name val="Tahoma"/>
      <family val="2"/>
    </font>
    <font>
      <sz val="10"/>
      <name val="Tahoma"/>
      <family val="2"/>
    </font>
    <font>
      <sz val="12"/>
      <name val="Tahoma"/>
      <family val="2"/>
    </font>
    <font>
      <sz val="9"/>
      <color rgb="FFC00000"/>
      <name val="Tahoma"/>
      <family val="2"/>
    </font>
    <font>
      <b/>
      <sz val="12"/>
      <color theme="0"/>
      <name val="Tahoma"/>
      <family val="2"/>
    </font>
    <font>
      <b/>
      <sz val="12"/>
      <color rgb="FFC00000"/>
      <name val="Tahoma"/>
      <family val="2"/>
    </font>
    <font>
      <sz val="9"/>
      <color theme="8" tint="0.79998168889431442"/>
      <name val="Tahoma"/>
      <family val="2"/>
    </font>
    <font>
      <sz val="11"/>
      <name val="Tahoma"/>
      <family val="2"/>
    </font>
    <font>
      <sz val="10"/>
      <color rgb="FFC00000"/>
      <name val="Tahoma"/>
      <family val="2"/>
    </font>
    <font>
      <sz val="9"/>
      <color theme="8"/>
      <name val="Tahoma"/>
      <family val="2"/>
    </font>
    <font>
      <b/>
      <sz val="18"/>
      <color theme="0"/>
      <name val="Tahoma"/>
      <family val="2"/>
    </font>
    <font>
      <b/>
      <sz val="9"/>
      <color theme="1"/>
      <name val="Tahoma"/>
      <family val="2"/>
    </font>
    <font>
      <sz val="11"/>
      <color theme="1"/>
      <name val="Calibri"/>
      <family val="2"/>
      <scheme val="minor"/>
    </font>
    <font>
      <sz val="9"/>
      <color indexed="81"/>
      <name val="Tahoma"/>
      <family val="2"/>
    </font>
    <font>
      <b/>
      <sz val="9"/>
      <color indexed="81"/>
      <name val="Tahoma"/>
      <family val="2"/>
    </font>
  </fonts>
  <fills count="8">
    <fill>
      <patternFill patternType="none"/>
    </fill>
    <fill>
      <patternFill patternType="gray125"/>
    </fill>
    <fill>
      <patternFill patternType="solid">
        <fgColor theme="3"/>
        <bgColor indexed="64"/>
      </patternFill>
    </fill>
    <fill>
      <patternFill patternType="solid">
        <fgColor theme="4"/>
        <bgColor indexed="64"/>
      </patternFill>
    </fill>
    <fill>
      <patternFill patternType="solid">
        <fgColor rgb="FF80C1DF"/>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59999389629810485"/>
        <bgColor indexed="64"/>
      </patternFill>
    </fill>
  </fills>
  <borders count="4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right/>
      <top style="thin">
        <color rgb="FFBBB3AF"/>
      </top>
      <bottom style="thin">
        <color rgb="FFBBB3AF"/>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11">
    <xf numFmtId="0" fontId="0" fillId="0" borderId="0"/>
    <xf numFmtId="44" fontId="2" fillId="0" borderId="0" applyFont="0" applyFill="0" applyBorder="0" applyAlignment="0" applyProtection="0"/>
    <xf numFmtId="9" fontId="2" fillId="0" borderId="0" applyFont="0" applyFill="0" applyBorder="0" applyAlignment="0" applyProtection="0"/>
    <xf numFmtId="0" fontId="4"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43" fontId="2" fillId="0" borderId="0" applyFont="0" applyFill="0" applyBorder="0" applyAlignment="0" applyProtection="0"/>
    <xf numFmtId="0" fontId="36" fillId="0" borderId="0"/>
    <xf numFmtId="44" fontId="36" fillId="0" borderId="0" applyFont="0" applyFill="0" applyBorder="0" applyAlignment="0" applyProtection="0"/>
  </cellStyleXfs>
  <cellXfs count="342">
    <xf numFmtId="0" fontId="0" fillId="0" borderId="0" xfId="0"/>
    <xf numFmtId="0" fontId="1" fillId="0" borderId="0" xfId="0" applyFont="1"/>
    <xf numFmtId="0" fontId="0" fillId="0" borderId="0" xfId="0" applyBorder="1"/>
    <xf numFmtId="0" fontId="0" fillId="2" borderId="4" xfId="0" applyFill="1" applyBorder="1"/>
    <xf numFmtId="0" fontId="0" fillId="2" borderId="0" xfId="0" applyFill="1" applyBorder="1"/>
    <xf numFmtId="0" fontId="0" fillId="2" borderId="5" xfId="0" applyFill="1" applyBorder="1"/>
    <xf numFmtId="0" fontId="3" fillId="3" borderId="2" xfId="0" applyFont="1" applyFill="1" applyBorder="1"/>
    <xf numFmtId="0" fontId="3" fillId="3" borderId="3" xfId="0" applyFont="1" applyFill="1" applyBorder="1"/>
    <xf numFmtId="0" fontId="0" fillId="2" borderId="1" xfId="0" applyFill="1" applyBorder="1"/>
    <xf numFmtId="0" fontId="0" fillId="2" borderId="2" xfId="0" applyFill="1" applyBorder="1"/>
    <xf numFmtId="0" fontId="0" fillId="2" borderId="3" xfId="0" applyFill="1" applyBorder="1"/>
    <xf numFmtId="44" fontId="0" fillId="2" borderId="0" xfId="1" applyFont="1" applyFill="1" applyBorder="1"/>
    <xf numFmtId="0" fontId="0" fillId="2" borderId="15" xfId="0" applyFill="1" applyBorder="1"/>
    <xf numFmtId="0" fontId="0" fillId="2" borderId="6" xfId="0" applyFill="1" applyBorder="1"/>
    <xf numFmtId="0" fontId="0" fillId="2" borderId="7" xfId="0" applyFill="1" applyBorder="1"/>
    <xf numFmtId="0" fontId="0" fillId="2" borderId="8" xfId="0" applyFill="1" applyBorder="1"/>
    <xf numFmtId="0" fontId="3" fillId="3" borderId="9" xfId="0" applyFont="1" applyFill="1" applyBorder="1"/>
    <xf numFmtId="0" fontId="3" fillId="3" borderId="0" xfId="0" applyFont="1" applyFill="1" applyBorder="1"/>
    <xf numFmtId="0" fontId="3" fillId="3" borderId="18" xfId="0" applyFont="1" applyFill="1" applyBorder="1"/>
    <xf numFmtId="0" fontId="3" fillId="3" borderId="16" xfId="0" applyFont="1" applyFill="1" applyBorder="1"/>
    <xf numFmtId="0" fontId="3" fillId="3" borderId="17" xfId="0" applyFont="1" applyFill="1" applyBorder="1"/>
    <xf numFmtId="0" fontId="3" fillId="3" borderId="19" xfId="0" applyFont="1" applyFill="1" applyBorder="1"/>
    <xf numFmtId="0" fontId="3" fillId="3" borderId="20" xfId="0" applyFont="1" applyFill="1" applyBorder="1"/>
    <xf numFmtId="0" fontId="3" fillId="3" borderId="21" xfId="0" applyFont="1" applyFill="1" applyBorder="1"/>
    <xf numFmtId="0" fontId="3" fillId="3" borderId="27" xfId="0" applyFont="1" applyFill="1" applyBorder="1"/>
    <xf numFmtId="0" fontId="3" fillId="3" borderId="28" xfId="0" applyFont="1" applyFill="1" applyBorder="1"/>
    <xf numFmtId="0" fontId="3" fillId="3" borderId="4" xfId="0" applyFont="1" applyFill="1" applyBorder="1"/>
    <xf numFmtId="0" fontId="3" fillId="3" borderId="5" xfId="0" applyFont="1" applyFill="1" applyBorder="1"/>
    <xf numFmtId="0" fontId="3" fillId="3" borderId="29" xfId="0" applyFont="1" applyFill="1" applyBorder="1"/>
    <xf numFmtId="0" fontId="3" fillId="3" borderId="30" xfId="0" applyFont="1" applyFill="1" applyBorder="1"/>
    <xf numFmtId="0" fontId="3" fillId="3" borderId="11" xfId="0" applyFont="1" applyFill="1" applyBorder="1"/>
    <xf numFmtId="0" fontId="3" fillId="3" borderId="12" xfId="0" applyFont="1" applyFill="1" applyBorder="1"/>
    <xf numFmtId="0" fontId="3" fillId="3" borderId="23" xfId="0" applyFont="1" applyFill="1" applyBorder="1"/>
    <xf numFmtId="0" fontId="3" fillId="2" borderId="4" xfId="0" applyFont="1" applyFill="1" applyBorder="1"/>
    <xf numFmtId="0" fontId="0" fillId="2" borderId="20" xfId="0" applyFill="1" applyBorder="1"/>
    <xf numFmtId="0" fontId="3" fillId="2" borderId="0" xfId="0" applyFont="1" applyFill="1" applyBorder="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6" fillId="0" borderId="4" xfId="0" applyFont="1" applyBorder="1"/>
    <xf numFmtId="44" fontId="0" fillId="0" borderId="0" xfId="0" applyNumberFormat="1" applyBorder="1"/>
    <xf numFmtId="44" fontId="0" fillId="0" borderId="5" xfId="0" applyNumberFormat="1" applyBorder="1"/>
    <xf numFmtId="0" fontId="0" fillId="0" borderId="4" xfId="0" applyFill="1" applyBorder="1"/>
    <xf numFmtId="1" fontId="0" fillId="0" borderId="0" xfId="0" applyNumberFormat="1" applyFill="1" applyBorder="1"/>
    <xf numFmtId="1" fontId="0" fillId="0" borderId="5" xfId="0" applyNumberFormat="1" applyFill="1" applyBorder="1"/>
    <xf numFmtId="1" fontId="0" fillId="0" borderId="0" xfId="0" applyNumberFormat="1" applyBorder="1"/>
    <xf numFmtId="1" fontId="0" fillId="0" borderId="5" xfId="0" applyNumberFormat="1" applyBorder="1"/>
    <xf numFmtId="164" fontId="0" fillId="0" borderId="0" xfId="0" applyNumberFormat="1" applyFill="1" applyBorder="1"/>
    <xf numFmtId="164" fontId="0" fillId="0" borderId="5" xfId="0" applyNumberFormat="1" applyFill="1" applyBorder="1"/>
    <xf numFmtId="0" fontId="6" fillId="0" borderId="4" xfId="0" applyFont="1" applyFill="1" applyBorder="1"/>
    <xf numFmtId="165" fontId="0" fillId="0" borderId="0" xfId="0" applyNumberFormat="1" applyFill="1" applyBorder="1"/>
    <xf numFmtId="44" fontId="0" fillId="0" borderId="0" xfId="0" applyNumberFormat="1" applyFill="1" applyBorder="1"/>
    <xf numFmtId="44" fontId="0" fillId="0" borderId="5" xfId="0" applyNumberFormat="1" applyFill="1" applyBorder="1"/>
    <xf numFmtId="9" fontId="0" fillId="0" borderId="0" xfId="2" applyFont="1" applyFill="1" applyBorder="1"/>
    <xf numFmtId="9" fontId="0" fillId="0" borderId="5" xfId="2" applyFont="1" applyFill="1" applyBorder="1"/>
    <xf numFmtId="44" fontId="0" fillId="2" borderId="5" xfId="1" applyFont="1" applyFill="1" applyBorder="1"/>
    <xf numFmtId="0" fontId="3" fillId="3" borderId="14" xfId="0" applyFont="1" applyFill="1" applyBorder="1"/>
    <xf numFmtId="0" fontId="0" fillId="2" borderId="17" xfId="0" applyFill="1" applyBorder="1"/>
    <xf numFmtId="0" fontId="7" fillId="2" borderId="2" xfId="0" applyFont="1" applyFill="1" applyBorder="1"/>
    <xf numFmtId="0" fontId="7" fillId="2" borderId="0" xfId="0" applyFont="1" applyFill="1" applyBorder="1"/>
    <xf numFmtId="0" fontId="7" fillId="3" borderId="17" xfId="0" applyFont="1" applyFill="1" applyBorder="1"/>
    <xf numFmtId="0" fontId="7" fillId="2" borderId="15" xfId="0" applyFont="1" applyFill="1" applyBorder="1"/>
    <xf numFmtId="0" fontId="7" fillId="2" borderId="7" xfId="0" applyFont="1" applyFill="1" applyBorder="1"/>
    <xf numFmtId="0" fontId="0" fillId="3" borderId="9" xfId="0" applyFill="1" applyBorder="1" applyAlignment="1"/>
    <xf numFmtId="0" fontId="3" fillId="3" borderId="1" xfId="0" applyFont="1" applyFill="1" applyBorder="1"/>
    <xf numFmtId="0" fontId="8" fillId="2" borderId="0" xfId="0" applyFont="1" applyFill="1" applyBorder="1"/>
    <xf numFmtId="0" fontId="0" fillId="3" borderId="14" xfId="0" applyFill="1" applyBorder="1" applyAlignment="1"/>
    <xf numFmtId="0" fontId="0" fillId="2" borderId="31" xfId="0" applyFill="1" applyBorder="1"/>
    <xf numFmtId="0" fontId="0" fillId="0" borderId="0" xfId="0" applyFill="1"/>
    <xf numFmtId="0" fontId="0" fillId="0" borderId="2" xfId="0" applyFill="1" applyBorder="1"/>
    <xf numFmtId="0" fontId="0" fillId="0" borderId="3" xfId="0" applyFill="1" applyBorder="1"/>
    <xf numFmtId="0" fontId="0" fillId="0" borderId="0" xfId="0" applyFill="1" applyBorder="1"/>
    <xf numFmtId="0" fontId="0" fillId="0" borderId="5" xfId="0" applyFill="1" applyBorder="1"/>
    <xf numFmtId="0" fontId="0" fillId="0" borderId="6" xfId="0" applyFill="1" applyBorder="1"/>
    <xf numFmtId="0" fontId="0" fillId="0" borderId="7" xfId="0" applyFill="1" applyBorder="1"/>
    <xf numFmtId="0" fontId="0" fillId="0" borderId="8" xfId="0" applyFill="1" applyBorder="1"/>
    <xf numFmtId="0" fontId="8" fillId="0" borderId="0" xfId="0" applyFont="1" applyFill="1" applyBorder="1"/>
    <xf numFmtId="0" fontId="9" fillId="0" borderId="0" xfId="0" applyFont="1" applyFill="1" applyBorder="1" applyAlignment="1">
      <alignment vertical="center"/>
    </xf>
    <xf numFmtId="0" fontId="3" fillId="2" borderId="2" xfId="0" applyFont="1" applyFill="1" applyBorder="1"/>
    <xf numFmtId="0" fontId="3" fillId="2" borderId="7" xfId="0" applyFont="1" applyFill="1" applyBorder="1"/>
    <xf numFmtId="0" fontId="3" fillId="2" borderId="1" xfId="0" applyFont="1" applyFill="1" applyBorder="1"/>
    <xf numFmtId="0" fontId="3" fillId="2" borderId="3" xfId="0" applyFont="1" applyFill="1" applyBorder="1"/>
    <xf numFmtId="0" fontId="3" fillId="2" borderId="5" xfId="0" applyFont="1" applyFill="1" applyBorder="1"/>
    <xf numFmtId="0" fontId="3" fillId="2" borderId="6" xfId="0" applyFont="1" applyFill="1" applyBorder="1"/>
    <xf numFmtId="0" fontId="3" fillId="2" borderId="8" xfId="0" applyFont="1" applyFill="1" applyBorder="1"/>
    <xf numFmtId="0" fontId="7" fillId="0" borderId="0" xfId="0" applyFont="1"/>
    <xf numFmtId="0" fontId="3" fillId="3" borderId="26" xfId="0" applyFont="1" applyFill="1" applyBorder="1"/>
    <xf numFmtId="0" fontId="1" fillId="3" borderId="2" xfId="0" applyFont="1" applyFill="1" applyBorder="1"/>
    <xf numFmtId="0" fontId="1" fillId="3" borderId="3" xfId="0" applyFont="1" applyFill="1" applyBorder="1"/>
    <xf numFmtId="0" fontId="1" fillId="3" borderId="0" xfId="0" applyFont="1" applyFill="1" applyBorder="1"/>
    <xf numFmtId="0" fontId="1" fillId="3" borderId="5" xfId="0" applyFont="1" applyFill="1" applyBorder="1"/>
    <xf numFmtId="0" fontId="1" fillId="3" borderId="7" xfId="0" applyFont="1" applyFill="1" applyBorder="1"/>
    <xf numFmtId="0" fontId="1" fillId="3" borderId="8" xfId="0" applyFont="1" applyFill="1" applyBorder="1"/>
    <xf numFmtId="0" fontId="1" fillId="3" borderId="32" xfId="0" applyFont="1" applyFill="1" applyBorder="1"/>
    <xf numFmtId="0" fontId="1" fillId="3" borderId="34" xfId="0" applyFont="1" applyFill="1" applyBorder="1"/>
    <xf numFmtId="166" fontId="1" fillId="0" borderId="0" xfId="0" applyNumberFormat="1" applyFont="1"/>
    <xf numFmtId="0" fontId="0" fillId="0" borderId="4" xfId="0" applyFont="1" applyBorder="1"/>
    <xf numFmtId="0" fontId="0" fillId="0" borderId="0" xfId="0" applyFont="1" applyBorder="1"/>
    <xf numFmtId="0" fontId="0" fillId="0" borderId="5" xfId="0" applyFont="1" applyBorder="1"/>
    <xf numFmtId="0" fontId="0" fillId="0" borderId="0" xfId="0" applyFont="1"/>
    <xf numFmtId="0" fontId="15" fillId="0" borderId="0" xfId="0" applyFont="1"/>
    <xf numFmtId="0" fontId="3" fillId="3" borderId="28"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11" fillId="3" borderId="33" xfId="0" applyFont="1" applyFill="1" applyBorder="1" applyAlignment="1">
      <alignment horizontal="center" vertical="center" wrapText="1"/>
    </xf>
    <xf numFmtId="0" fontId="1" fillId="0" borderId="0" xfId="0" applyFont="1" applyBorder="1"/>
    <xf numFmtId="0" fontId="10" fillId="3" borderId="7" xfId="6" applyFont="1" applyFill="1" applyBorder="1" applyAlignment="1">
      <alignment horizontal="center" wrapText="1"/>
    </xf>
    <xf numFmtId="165" fontId="10" fillId="3" borderId="36" xfId="0" applyNumberFormat="1" applyFont="1" applyFill="1" applyBorder="1"/>
    <xf numFmtId="0" fontId="16" fillId="2" borderId="0" xfId="0" applyFont="1" applyFill="1" applyBorder="1"/>
    <xf numFmtId="0" fontId="3" fillId="3" borderId="10" xfId="0" applyFont="1" applyFill="1" applyBorder="1"/>
    <xf numFmtId="0" fontId="3" fillId="3" borderId="4" xfId="0" applyNumberFormat="1" applyFont="1" applyFill="1" applyBorder="1"/>
    <xf numFmtId="0" fontId="3" fillId="3" borderId="6" xfId="0" applyNumberFormat="1" applyFont="1" applyFill="1" applyBorder="1"/>
    <xf numFmtId="0" fontId="0" fillId="2" borderId="28" xfId="0" applyFont="1" applyFill="1" applyBorder="1"/>
    <xf numFmtId="0" fontId="17" fillId="0" borderId="0" xfId="0" applyFont="1"/>
    <xf numFmtId="0" fontId="3" fillId="4" borderId="9" xfId="0" applyFont="1" applyFill="1" applyBorder="1"/>
    <xf numFmtId="44" fontId="3" fillId="4" borderId="9" xfId="1" applyFont="1" applyFill="1" applyBorder="1"/>
    <xf numFmtId="9" fontId="3" fillId="4" borderId="9" xfId="2" applyFont="1" applyFill="1" applyBorder="1"/>
    <xf numFmtId="44" fontId="3" fillId="4" borderId="14" xfId="1" applyFont="1" applyFill="1" applyBorder="1"/>
    <xf numFmtId="9" fontId="3" fillId="4" borderId="14" xfId="2" applyFont="1" applyFill="1" applyBorder="1"/>
    <xf numFmtId="0" fontId="3" fillId="4" borderId="16" xfId="0" applyFont="1" applyFill="1" applyBorder="1" applyAlignment="1"/>
    <xf numFmtId="0" fontId="3" fillId="4" borderId="13" xfId="0" applyFont="1" applyFill="1" applyBorder="1"/>
    <xf numFmtId="165" fontId="3" fillId="4" borderId="9" xfId="0" applyNumberFormat="1" applyFont="1" applyFill="1" applyBorder="1"/>
    <xf numFmtId="0" fontId="3" fillId="4" borderId="28" xfId="0" applyNumberFormat="1" applyFont="1" applyFill="1" applyBorder="1"/>
    <xf numFmtId="0" fontId="3" fillId="4" borderId="17" xfId="0" applyNumberFormat="1" applyFont="1" applyFill="1" applyBorder="1"/>
    <xf numFmtId="0" fontId="3" fillId="4" borderId="17" xfId="0" applyFont="1" applyFill="1" applyBorder="1"/>
    <xf numFmtId="0" fontId="10" fillId="3" borderId="13" xfId="0" applyFont="1" applyFill="1" applyBorder="1" applyAlignment="1">
      <alignment horizontal="center" vertical="center" wrapText="1"/>
    </xf>
    <xf numFmtId="0" fontId="1" fillId="0" borderId="4" xfId="0" applyFont="1" applyBorder="1"/>
    <xf numFmtId="0" fontId="0" fillId="2" borderId="23" xfId="0" applyFont="1" applyFill="1" applyBorder="1"/>
    <xf numFmtId="0" fontId="11" fillId="3" borderId="22" xfId="0" applyFont="1" applyFill="1" applyBorder="1" applyAlignment="1">
      <alignment horizontal="left" vertical="center"/>
    </xf>
    <xf numFmtId="0" fontId="3" fillId="3" borderId="23" xfId="0" applyFont="1" applyFill="1" applyBorder="1" applyAlignment="1"/>
    <xf numFmtId="0" fontId="3" fillId="3" borderId="36" xfId="0" applyFont="1" applyFill="1" applyBorder="1" applyAlignment="1">
      <alignment horizontal="left" vertical="center" wrapText="1"/>
    </xf>
    <xf numFmtId="0" fontId="0" fillId="0" borderId="0" xfId="0" applyFont="1" applyFill="1"/>
    <xf numFmtId="0" fontId="0" fillId="2" borderId="22" xfId="0" applyFont="1" applyFill="1" applyBorder="1"/>
    <xf numFmtId="0" fontId="3" fillId="2" borderId="24" xfId="0" applyFont="1" applyFill="1" applyBorder="1"/>
    <xf numFmtId="0" fontId="3" fillId="3" borderId="37" xfId="0" applyFont="1" applyFill="1" applyBorder="1"/>
    <xf numFmtId="0" fontId="3" fillId="2" borderId="31" xfId="0" applyFont="1" applyFill="1" applyBorder="1"/>
    <xf numFmtId="0" fontId="3" fillId="2" borderId="30" xfId="0" applyFont="1" applyFill="1" applyBorder="1"/>
    <xf numFmtId="0" fontId="0" fillId="2" borderId="30" xfId="0" applyFont="1" applyFill="1" applyBorder="1"/>
    <xf numFmtId="0" fontId="3" fillId="3" borderId="35" xfId="0" applyFont="1" applyFill="1" applyBorder="1"/>
    <xf numFmtId="0" fontId="3" fillId="4" borderId="36" xfId="0" applyNumberFormat="1" applyFont="1" applyFill="1" applyBorder="1"/>
    <xf numFmtId="0" fontId="0" fillId="2" borderId="38" xfId="0" applyFont="1" applyFill="1" applyBorder="1"/>
    <xf numFmtId="0" fontId="0" fillId="2" borderId="37" xfId="0" applyFont="1" applyFill="1" applyBorder="1"/>
    <xf numFmtId="0" fontId="3" fillId="4" borderId="36" xfId="0" applyFont="1" applyFill="1" applyBorder="1"/>
    <xf numFmtId="165" fontId="7" fillId="3" borderId="2" xfId="0" applyNumberFormat="1" applyFont="1" applyFill="1" applyBorder="1"/>
    <xf numFmtId="165" fontId="7" fillId="3" borderId="3" xfId="0" applyNumberFormat="1" applyFont="1" applyFill="1" applyBorder="1"/>
    <xf numFmtId="0" fontId="0" fillId="2" borderId="25" xfId="0" applyFill="1" applyBorder="1"/>
    <xf numFmtId="9" fontId="3" fillId="4" borderId="9" xfId="2" applyNumberFormat="1" applyFont="1" applyFill="1" applyBorder="1"/>
    <xf numFmtId="44" fontId="3" fillId="4" borderId="9" xfId="1" applyNumberFormat="1" applyFont="1" applyFill="1" applyBorder="1"/>
    <xf numFmtId="44" fontId="0" fillId="0" borderId="0" xfId="0" applyNumberFormat="1" applyFill="1"/>
    <xf numFmtId="0" fontId="16" fillId="2" borderId="36" xfId="0" applyFont="1" applyFill="1" applyBorder="1"/>
    <xf numFmtId="9" fontId="3" fillId="4" borderId="14" xfId="2" applyNumberFormat="1" applyFont="1" applyFill="1" applyBorder="1"/>
    <xf numFmtId="6" fontId="0" fillId="0" borderId="0" xfId="0" applyNumberFormat="1" applyFill="1"/>
    <xf numFmtId="165" fontId="0" fillId="0" borderId="5" xfId="0" applyNumberFormat="1" applyFill="1" applyBorder="1"/>
    <xf numFmtId="0" fontId="6" fillId="0" borderId="6" xfId="0" applyFont="1" applyFill="1" applyBorder="1"/>
    <xf numFmtId="165" fontId="0" fillId="0" borderId="7" xfId="0" applyNumberFormat="1" applyFill="1" applyBorder="1"/>
    <xf numFmtId="165" fontId="0" fillId="0" borderId="8" xfId="0" applyNumberFormat="1" applyFill="1" applyBorder="1"/>
    <xf numFmtId="0" fontId="6" fillId="0" borderId="1" xfId="0" applyFont="1" applyFill="1" applyBorder="1"/>
    <xf numFmtId="165" fontId="0" fillId="0" borderId="28" xfId="0" applyNumberFormat="1" applyFill="1" applyBorder="1"/>
    <xf numFmtId="165" fontId="0" fillId="0" borderId="28" xfId="0" applyNumberFormat="1" applyFont="1" applyFill="1" applyBorder="1"/>
    <xf numFmtId="167" fontId="0" fillId="0" borderId="0" xfId="2" applyNumberFormat="1" applyFont="1" applyFill="1" applyBorder="1"/>
    <xf numFmtId="167" fontId="0" fillId="0" borderId="7" xfId="2" applyNumberFormat="1" applyFont="1" applyFill="1" applyBorder="1"/>
    <xf numFmtId="0" fontId="3" fillId="4" borderId="12" xfId="0" applyNumberFormat="1" applyFont="1" applyFill="1" applyBorder="1"/>
    <xf numFmtId="0" fontId="3" fillId="2" borderId="2" xfId="0" applyFont="1" applyFill="1" applyBorder="1" applyAlignment="1"/>
    <xf numFmtId="0" fontId="0" fillId="2" borderId="2" xfId="0" applyFill="1" applyBorder="1" applyAlignment="1"/>
    <xf numFmtId="0" fontId="0" fillId="2" borderId="3" xfId="0" applyFill="1" applyBorder="1" applyAlignment="1"/>
    <xf numFmtId="0" fontId="3" fillId="2" borderId="0" xfId="0" applyFont="1" applyFill="1" applyBorder="1" applyAlignment="1"/>
    <xf numFmtId="0" fontId="0" fillId="2" borderId="0" xfId="0" applyFill="1" applyBorder="1" applyAlignment="1"/>
    <xf numFmtId="0" fontId="0" fillId="2" borderId="5" xfId="0" applyFill="1" applyBorder="1" applyAlignment="1"/>
    <xf numFmtId="0" fontId="0" fillId="2" borderId="7" xfId="0" applyFill="1" applyBorder="1" applyAlignment="1"/>
    <xf numFmtId="0" fontId="0" fillId="2" borderId="8" xfId="0" applyFill="1" applyBorder="1" applyAlignment="1"/>
    <xf numFmtId="0" fontId="0" fillId="3" borderId="11" xfId="0" applyFill="1" applyBorder="1"/>
    <xf numFmtId="3" fontId="0" fillId="0" borderId="39" xfId="0" applyNumberFormat="1" applyFont="1" applyBorder="1"/>
    <xf numFmtId="168" fontId="0" fillId="0" borderId="39" xfId="1" applyNumberFormat="1" applyFont="1" applyBorder="1"/>
    <xf numFmtId="165" fontId="0" fillId="0" borderId="0" xfId="0" applyNumberFormat="1"/>
    <xf numFmtId="0" fontId="0" fillId="0" borderId="0" xfId="0" applyFont="1" applyFill="1" applyBorder="1"/>
    <xf numFmtId="0" fontId="7" fillId="0" borderId="0" xfId="0" applyFont="1" applyFill="1" applyBorder="1" applyAlignment="1">
      <alignment horizontal="left" vertical="center"/>
    </xf>
    <xf numFmtId="169" fontId="0" fillId="0" borderId="0" xfId="0" applyNumberFormat="1" applyBorder="1"/>
    <xf numFmtId="0" fontId="0" fillId="0" borderId="1" xfId="0" applyFill="1" applyBorder="1"/>
    <xf numFmtId="168" fontId="0" fillId="0" borderId="0" xfId="0" applyNumberFormat="1" applyBorder="1"/>
    <xf numFmtId="44" fontId="0" fillId="0" borderId="4" xfId="0" applyNumberFormat="1" applyBorder="1"/>
    <xf numFmtId="2" fontId="0" fillId="0" borderId="0" xfId="0" applyNumberFormat="1" applyBorder="1"/>
    <xf numFmtId="167" fontId="0" fillId="0" borderId="0" xfId="2" applyNumberFormat="1" applyFont="1" applyBorder="1"/>
    <xf numFmtId="165" fontId="0" fillId="0" borderId="0" xfId="0" applyNumberFormat="1" applyBorder="1"/>
    <xf numFmtId="0" fontId="0" fillId="0" borderId="5" xfId="0" applyFont="1" applyFill="1" applyBorder="1"/>
    <xf numFmtId="0" fontId="0" fillId="0" borderId="6" xfId="0" applyBorder="1"/>
    <xf numFmtId="0" fontId="0" fillId="0" borderId="7" xfId="0" applyBorder="1"/>
    <xf numFmtId="0" fontId="0" fillId="0" borderId="7" xfId="0" applyFont="1" applyFill="1" applyBorder="1"/>
    <xf numFmtId="0" fontId="0" fillId="0" borderId="8" xfId="0" applyFont="1" applyFill="1" applyBorder="1"/>
    <xf numFmtId="0" fontId="0" fillId="0" borderId="0" xfId="0" applyBorder="1" applyAlignment="1">
      <alignment horizontal="right"/>
    </xf>
    <xf numFmtId="164" fontId="0" fillId="0" borderId="0" xfId="0" applyNumberFormat="1" applyBorder="1"/>
    <xf numFmtId="0" fontId="0" fillId="0" borderId="4" xfId="0" applyBorder="1" applyAlignment="1">
      <alignment horizontal="right"/>
    </xf>
    <xf numFmtId="0" fontId="0" fillId="0" borderId="1" xfId="0" applyBorder="1" applyAlignment="1">
      <alignment horizontal="right"/>
    </xf>
    <xf numFmtId="164" fontId="0" fillId="0" borderId="5" xfId="0" applyNumberFormat="1" applyBorder="1"/>
    <xf numFmtId="0" fontId="0" fillId="5" borderId="1" xfId="0" applyFill="1" applyBorder="1"/>
    <xf numFmtId="0" fontId="0" fillId="5" borderId="2" xfId="0" applyFill="1" applyBorder="1"/>
    <xf numFmtId="0" fontId="0" fillId="5" borderId="3" xfId="0" applyFill="1" applyBorder="1"/>
    <xf numFmtId="0" fontId="0" fillId="5" borderId="4" xfId="0" applyFill="1" applyBorder="1" applyAlignment="1">
      <alignment horizontal="right"/>
    </xf>
    <xf numFmtId="0" fontId="0" fillId="5" borderId="0" xfId="0" applyFill="1" applyBorder="1"/>
    <xf numFmtId="0" fontId="0" fillId="5" borderId="5" xfId="0" applyFill="1" applyBorder="1"/>
    <xf numFmtId="0" fontId="0" fillId="5" borderId="6" xfId="0" applyFill="1" applyBorder="1" applyAlignment="1">
      <alignment horizontal="right"/>
    </xf>
    <xf numFmtId="0" fontId="0" fillId="5" borderId="7" xfId="0" applyFill="1" applyBorder="1"/>
    <xf numFmtId="0" fontId="0" fillId="5" borderId="8" xfId="0" applyFill="1" applyBorder="1"/>
    <xf numFmtId="165" fontId="0" fillId="5" borderId="0" xfId="0" applyNumberFormat="1" applyFill="1" applyBorder="1"/>
    <xf numFmtId="170" fontId="0" fillId="0" borderId="0" xfId="8" applyNumberFormat="1" applyFont="1" applyBorder="1"/>
    <xf numFmtId="10" fontId="0" fillId="0" borderId="0" xfId="2" applyNumberFormat="1" applyFont="1" applyBorder="1"/>
    <xf numFmtId="9" fontId="0" fillId="0" borderId="0" xfId="0" applyNumberFormat="1" applyBorder="1"/>
    <xf numFmtId="2" fontId="0" fillId="0" borderId="0" xfId="0" applyNumberFormat="1" applyFont="1" applyFill="1" applyBorder="1"/>
    <xf numFmtId="170" fontId="0" fillId="0" borderId="0" xfId="8" applyNumberFormat="1" applyFont="1" applyFill="1" applyBorder="1"/>
    <xf numFmtId="165" fontId="0" fillId="0" borderId="0" xfId="0" applyNumberFormat="1" applyFont="1" applyFill="1" applyBorder="1"/>
    <xf numFmtId="165" fontId="0" fillId="0" borderId="4" xfId="0" applyNumberFormat="1" applyBorder="1"/>
    <xf numFmtId="165" fontId="1" fillId="0" borderId="0" xfId="0" applyNumberFormat="1" applyFont="1"/>
    <xf numFmtId="171" fontId="0" fillId="0" borderId="0" xfId="8" applyNumberFormat="1" applyFont="1" applyFill="1" applyBorder="1"/>
    <xf numFmtId="43" fontId="0" fillId="0" borderId="0" xfId="0" applyNumberFormat="1" applyFill="1" applyBorder="1"/>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28" xfId="0" applyFont="1" applyFill="1" applyBorder="1" applyAlignment="1">
      <alignment horizontal="center" vertical="center"/>
    </xf>
    <xf numFmtId="0" fontId="10" fillId="3" borderId="8" xfId="6" applyFont="1" applyFill="1" applyBorder="1" applyAlignment="1">
      <alignment horizontal="center" wrapText="1"/>
    </xf>
    <xf numFmtId="165" fontId="10" fillId="3" borderId="38" xfId="0" applyNumberFormat="1" applyFont="1" applyFill="1" applyBorder="1"/>
    <xf numFmtId="0" fontId="3" fillId="3" borderId="11" xfId="0" applyFont="1" applyFill="1" applyBorder="1" applyAlignment="1">
      <alignment horizontal="left" vertical="center" wrapText="1"/>
    </xf>
    <xf numFmtId="0" fontId="0" fillId="5" borderId="0" xfId="0" applyFill="1"/>
    <xf numFmtId="0" fontId="0" fillId="0" borderId="0" xfId="0" applyFont="1" applyAlignment="1">
      <alignment horizontal="center"/>
    </xf>
    <xf numFmtId="0" fontId="25" fillId="6" borderId="4" xfId="0" applyFont="1" applyFill="1" applyBorder="1"/>
    <xf numFmtId="0" fontId="0" fillId="6" borderId="0" xfId="0" applyFont="1" applyFill="1" applyBorder="1"/>
    <xf numFmtId="0" fontId="0" fillId="6" borderId="5" xfId="0" applyFont="1" applyFill="1" applyBorder="1"/>
    <xf numFmtId="0" fontId="1" fillId="6" borderId="1" xfId="0" applyFont="1" applyFill="1" applyBorder="1"/>
    <xf numFmtId="0" fontId="1" fillId="6" borderId="2" xfId="0" applyFont="1" applyFill="1" applyBorder="1"/>
    <xf numFmtId="0" fontId="0" fillId="6" borderId="4" xfId="0" applyFont="1" applyFill="1" applyBorder="1"/>
    <xf numFmtId="0" fontId="0" fillId="6" borderId="2" xfId="0" applyFont="1" applyFill="1" applyBorder="1"/>
    <xf numFmtId="0" fontId="8" fillId="6" borderId="5" xfId="0" applyFont="1" applyFill="1" applyBorder="1"/>
    <xf numFmtId="0" fontId="8" fillId="6" borderId="0" xfId="0" applyFont="1" applyFill="1" applyBorder="1"/>
    <xf numFmtId="0" fontId="16" fillId="6" borderId="0" xfId="0" applyFont="1" applyFill="1" applyBorder="1"/>
    <xf numFmtId="0" fontId="22" fillId="6" borderId="0" xfId="0" applyFont="1" applyFill="1" applyBorder="1" applyAlignment="1">
      <alignment horizontal="center" vertical="center"/>
    </xf>
    <xf numFmtId="0" fontId="1" fillId="6" borderId="0" xfId="0" applyFont="1" applyFill="1" applyBorder="1"/>
    <xf numFmtId="0" fontId="0" fillId="6" borderId="1" xfId="0" applyFont="1" applyFill="1" applyBorder="1"/>
    <xf numFmtId="0" fontId="1" fillId="6" borderId="6" xfId="0" applyFont="1" applyFill="1" applyBorder="1" applyAlignment="1">
      <alignment horizontal="center"/>
    </xf>
    <xf numFmtId="0" fontId="1" fillId="6" borderId="7" xfId="0" applyFont="1" applyFill="1" applyBorder="1"/>
    <xf numFmtId="0" fontId="1" fillId="6" borderId="8" xfId="0" applyFont="1" applyFill="1" applyBorder="1"/>
    <xf numFmtId="0" fontId="26" fillId="4" borderId="12" xfId="0" applyFont="1" applyFill="1" applyBorder="1" applyAlignment="1" applyProtection="1">
      <alignment horizontal="center" vertical="center" wrapText="1"/>
      <protection locked="0"/>
    </xf>
    <xf numFmtId="164" fontId="26" fillId="4" borderId="12" xfId="0" applyNumberFormat="1" applyFont="1" applyFill="1" applyBorder="1" applyAlignment="1" applyProtection="1">
      <alignment horizontal="center" vertical="center" wrapText="1"/>
      <protection locked="0"/>
    </xf>
    <xf numFmtId="0" fontId="1" fillId="6" borderId="6" xfId="0" applyFont="1" applyFill="1" applyBorder="1"/>
    <xf numFmtId="0" fontId="1" fillId="6" borderId="11" xfId="0" applyFont="1" applyFill="1" applyBorder="1"/>
    <xf numFmtId="0" fontId="1" fillId="6" borderId="12" xfId="0" applyFont="1" applyFill="1" applyBorder="1"/>
    <xf numFmtId="0" fontId="1" fillId="6" borderId="10" xfId="0" applyFont="1" applyFill="1" applyBorder="1"/>
    <xf numFmtId="0" fontId="1" fillId="6" borderId="4" xfId="0" applyFont="1" applyFill="1" applyBorder="1"/>
    <xf numFmtId="0" fontId="16" fillId="6" borderId="2" xfId="0" applyFont="1" applyFill="1" applyBorder="1"/>
    <xf numFmtId="0" fontId="16" fillId="6" borderId="3" xfId="0" applyFont="1" applyFill="1" applyBorder="1"/>
    <xf numFmtId="0" fontId="27" fillId="6" borderId="2" xfId="0" applyFont="1" applyFill="1" applyBorder="1"/>
    <xf numFmtId="0" fontId="27" fillId="6" borderId="0" xfId="0" applyFont="1" applyFill="1" applyBorder="1"/>
    <xf numFmtId="0" fontId="16" fillId="6" borderId="5" xfId="0" applyFont="1" applyFill="1" applyBorder="1"/>
    <xf numFmtId="0" fontId="1" fillId="3" borderId="4" xfId="0" applyFont="1" applyFill="1" applyBorder="1"/>
    <xf numFmtId="0" fontId="10" fillId="3" borderId="40" xfId="0" applyFont="1" applyFill="1" applyBorder="1" applyAlignment="1">
      <alignment horizontal="right"/>
    </xf>
    <xf numFmtId="0" fontId="10" fillId="3" borderId="41" xfId="0" applyFont="1" applyFill="1" applyBorder="1" applyAlignment="1">
      <alignment horizontal="right"/>
    </xf>
    <xf numFmtId="0" fontId="10" fillId="3" borderId="42" xfId="0" applyFont="1" applyFill="1" applyBorder="1" applyAlignment="1">
      <alignment horizontal="right"/>
    </xf>
    <xf numFmtId="0" fontId="11" fillId="3" borderId="0" xfId="0" applyFont="1" applyFill="1" applyBorder="1" applyAlignment="1">
      <alignment horizontal="center" wrapText="1"/>
    </xf>
    <xf numFmtId="0" fontId="29" fillId="6" borderId="0" xfId="0" applyFont="1" applyFill="1" applyBorder="1" applyAlignment="1">
      <alignment horizontal="center" vertical="top"/>
    </xf>
    <xf numFmtId="0" fontId="30" fillId="6" borderId="5" xfId="0" applyFont="1" applyFill="1" applyBorder="1"/>
    <xf numFmtId="0" fontId="0" fillId="6" borderId="3" xfId="0" applyFont="1" applyFill="1" applyBorder="1"/>
    <xf numFmtId="0" fontId="1" fillId="6" borderId="20" xfId="0" applyFont="1" applyFill="1" applyBorder="1"/>
    <xf numFmtId="0" fontId="1" fillId="6" borderId="25" xfId="0" applyFont="1" applyFill="1" applyBorder="1"/>
    <xf numFmtId="0" fontId="1" fillId="6" borderId="0" xfId="0" applyFont="1" applyFill="1" applyBorder="1" applyAlignment="1">
      <alignment horizontal="left" vertical="center" wrapText="1"/>
    </xf>
    <xf numFmtId="0" fontId="1" fillId="6" borderId="5" xfId="0" applyFont="1" applyFill="1" applyBorder="1"/>
    <xf numFmtId="6" fontId="31" fillId="4" borderId="18" xfId="0" applyNumberFormat="1" applyFont="1" applyFill="1" applyBorder="1" applyProtection="1">
      <protection locked="0"/>
    </xf>
    <xf numFmtId="6" fontId="31" fillId="4" borderId="43" xfId="0" applyNumberFormat="1" applyFont="1" applyFill="1" applyBorder="1" applyProtection="1">
      <protection locked="0"/>
    </xf>
    <xf numFmtId="0" fontId="10" fillId="6" borderId="0" xfId="0" applyFont="1" applyFill="1" applyBorder="1" applyAlignment="1">
      <alignment horizontal="center" vertical="center"/>
    </xf>
    <xf numFmtId="0" fontId="10" fillId="6" borderId="5" xfId="0" applyFont="1" applyFill="1" applyBorder="1" applyAlignment="1">
      <alignment horizontal="center" vertical="center"/>
    </xf>
    <xf numFmtId="0" fontId="32" fillId="6" borderId="7" xfId="0" applyFont="1" applyFill="1" applyBorder="1"/>
    <xf numFmtId="0" fontId="32" fillId="6" borderId="7" xfId="0" applyFont="1" applyFill="1" applyBorder="1" applyAlignment="1">
      <alignment horizontal="right"/>
    </xf>
    <xf numFmtId="0" fontId="33" fillId="0" borderId="0" xfId="0" applyFont="1"/>
    <xf numFmtId="164" fontId="0" fillId="0" borderId="2" xfId="0" applyNumberFormat="1" applyBorder="1"/>
    <xf numFmtId="164" fontId="0" fillId="0" borderId="3" xfId="0" applyNumberFormat="1" applyBorder="1"/>
    <xf numFmtId="8" fontId="0" fillId="0" borderId="0" xfId="0" applyNumberFormat="1" applyFill="1" applyBorder="1"/>
    <xf numFmtId="6" fontId="0" fillId="0" borderId="0" xfId="0" applyNumberFormat="1"/>
    <xf numFmtId="6" fontId="0" fillId="0" borderId="0" xfId="0" applyNumberFormat="1" applyFill="1" applyBorder="1"/>
    <xf numFmtId="0" fontId="34" fillId="3" borderId="0" xfId="0" applyFont="1" applyFill="1" applyBorder="1" applyAlignment="1">
      <alignment vertical="center"/>
    </xf>
    <xf numFmtId="2" fontId="0" fillId="0" borderId="0" xfId="0" applyNumberFormat="1" applyBorder="1" applyAlignment="1">
      <alignment horizontal="right"/>
    </xf>
    <xf numFmtId="167" fontId="0" fillId="0" borderId="0" xfId="2" applyNumberFormat="1" applyFont="1" applyBorder="1" applyAlignment="1">
      <alignment horizontal="right"/>
    </xf>
    <xf numFmtId="8" fontId="0" fillId="0" borderId="0" xfId="0" applyNumberFormat="1" applyBorder="1"/>
    <xf numFmtId="8" fontId="0" fillId="0" borderId="0" xfId="2" applyNumberFormat="1" applyFont="1" applyBorder="1"/>
    <xf numFmtId="8" fontId="0" fillId="0" borderId="0" xfId="8" applyNumberFormat="1" applyFont="1" applyBorder="1"/>
    <xf numFmtId="0" fontId="3" fillId="0" borderId="39" xfId="0" applyFont="1" applyFill="1" applyBorder="1" applyAlignment="1"/>
    <xf numFmtId="3" fontId="3" fillId="0" borderId="39" xfId="0" applyNumberFormat="1" applyFont="1" applyFill="1" applyBorder="1"/>
    <xf numFmtId="164" fontId="3" fillId="0" borderId="39" xfId="1" applyNumberFormat="1" applyFont="1" applyFill="1" applyBorder="1"/>
    <xf numFmtId="3" fontId="0" fillId="0" borderId="39" xfId="0" applyNumberFormat="1" applyFont="1" applyFill="1" applyBorder="1"/>
    <xf numFmtId="168" fontId="0" fillId="0" borderId="39" xfId="1" applyNumberFormat="1" applyFont="1" applyFill="1" applyBorder="1"/>
    <xf numFmtId="0" fontId="3" fillId="0" borderId="39" xfId="0" applyFont="1" applyFill="1" applyBorder="1"/>
    <xf numFmtId="0" fontId="0" fillId="0" borderId="39" xfId="0" applyFill="1" applyBorder="1"/>
    <xf numFmtId="0" fontId="0" fillId="0" borderId="39" xfId="0" applyFont="1" applyFill="1" applyBorder="1"/>
    <xf numFmtId="164" fontId="0" fillId="0" borderId="39" xfId="1" applyNumberFormat="1" applyFont="1" applyFill="1" applyBorder="1"/>
    <xf numFmtId="0" fontId="0" fillId="0" borderId="0" xfId="0" applyFont="1" applyFill="1" applyBorder="1" applyAlignment="1">
      <alignment horizontal="center"/>
    </xf>
    <xf numFmtId="164" fontId="0" fillId="0" borderId="0" xfId="1" applyNumberFormat="1" applyFont="1" applyFill="1" applyBorder="1" applyAlignment="1">
      <alignment horizontal="center"/>
    </xf>
    <xf numFmtId="164" fontId="0" fillId="0" borderId="0" xfId="1" applyNumberFormat="1" applyFont="1" applyFill="1" applyBorder="1"/>
    <xf numFmtId="164" fontId="10" fillId="3" borderId="28" xfId="0" applyNumberFormat="1" applyFont="1" applyFill="1" applyBorder="1" applyAlignment="1">
      <alignment horizontal="center"/>
    </xf>
    <xf numFmtId="164" fontId="10" fillId="3" borderId="31" xfId="0" applyNumberFormat="1" applyFont="1" applyFill="1" applyBorder="1" applyAlignment="1">
      <alignment horizontal="center"/>
    </xf>
    <xf numFmtId="164" fontId="10" fillId="3" borderId="17" xfId="0" applyNumberFormat="1" applyFont="1" applyFill="1" applyBorder="1" applyAlignment="1">
      <alignment horizontal="center"/>
    </xf>
    <xf numFmtId="164" fontId="10" fillId="3" borderId="30" xfId="0" applyNumberFormat="1" applyFont="1" applyFill="1" applyBorder="1" applyAlignment="1">
      <alignment horizontal="center"/>
    </xf>
    <xf numFmtId="0" fontId="35" fillId="0" borderId="0" xfId="0" applyFont="1"/>
    <xf numFmtId="9" fontId="0" fillId="0" borderId="0" xfId="2" applyFont="1" applyBorder="1"/>
    <xf numFmtId="8" fontId="0" fillId="7" borderId="0" xfId="0" applyNumberFormat="1" applyFill="1" applyBorder="1"/>
    <xf numFmtId="0" fontId="3" fillId="3" borderId="37" xfId="0" applyFont="1" applyFill="1" applyBorder="1" applyAlignment="1">
      <alignment horizontal="left" vertical="center"/>
    </xf>
    <xf numFmtId="0" fontId="3" fillId="3" borderId="29" xfId="0" applyFont="1" applyFill="1" applyBorder="1" applyAlignment="1">
      <alignment horizontal="center" vertical="center" wrapText="1"/>
    </xf>
    <xf numFmtId="0" fontId="3" fillId="3" borderId="37" xfId="0" applyFont="1" applyFill="1" applyBorder="1" applyAlignment="1">
      <alignment horizontal="center" vertical="center" wrapText="1"/>
    </xf>
    <xf numFmtId="0" fontId="3" fillId="3" borderId="35" xfId="0" applyFont="1" applyFill="1" applyBorder="1" applyAlignment="1">
      <alignment horizontal="center" vertical="center" wrapText="1"/>
    </xf>
    <xf numFmtId="1" fontId="26" fillId="4" borderId="17" xfId="0" applyNumberFormat="1" applyFont="1" applyFill="1" applyBorder="1" applyAlignment="1" applyProtection="1">
      <alignment horizontal="center" vertical="center"/>
      <protection locked="0"/>
    </xf>
    <xf numFmtId="1" fontId="26" fillId="6" borderId="17" xfId="0" applyNumberFormat="1" applyFont="1" applyFill="1" applyBorder="1" applyAlignment="1" applyProtection="1">
      <alignment horizontal="center" vertical="center"/>
      <protection locked="0"/>
    </xf>
    <xf numFmtId="1" fontId="26" fillId="6" borderId="30" xfId="0" applyNumberFormat="1" applyFont="1" applyFill="1" applyBorder="1" applyAlignment="1" applyProtection="1">
      <alignment horizontal="center" vertical="center"/>
      <protection locked="0"/>
    </xf>
    <xf numFmtId="165" fontId="26" fillId="4" borderId="36" xfId="0" applyNumberFormat="1" applyFont="1" applyFill="1" applyBorder="1" applyAlignment="1" applyProtection="1">
      <alignment horizontal="center" vertical="center"/>
      <protection locked="0"/>
    </xf>
    <xf numFmtId="165" fontId="26" fillId="6" borderId="36" xfId="0" applyNumberFormat="1" applyFont="1" applyFill="1" applyBorder="1" applyAlignment="1" applyProtection="1">
      <alignment horizontal="center" vertical="center"/>
      <protection locked="0"/>
    </xf>
    <xf numFmtId="165" fontId="26" fillId="6" borderId="38" xfId="0" applyNumberFormat="1" applyFont="1" applyFill="1" applyBorder="1" applyAlignment="1" applyProtection="1">
      <alignment horizontal="center" vertical="center"/>
      <protection locked="0"/>
    </xf>
    <xf numFmtId="0" fontId="1" fillId="0" borderId="2" xfId="0" applyFont="1" applyBorder="1" applyAlignment="1">
      <alignment horizontal="center"/>
    </xf>
    <xf numFmtId="0" fontId="18" fillId="3" borderId="10" xfId="6" applyFont="1" applyFill="1" applyBorder="1" applyAlignment="1">
      <alignment horizontal="center"/>
    </xf>
    <xf numFmtId="0" fontId="13" fillId="3" borderId="11" xfId="6" applyFont="1" applyFill="1" applyBorder="1" applyAlignment="1">
      <alignment horizontal="center"/>
    </xf>
    <xf numFmtId="0" fontId="13" fillId="3" borderId="12" xfId="6" applyFont="1" applyFill="1" applyBorder="1" applyAlignment="1">
      <alignment horizontal="center"/>
    </xf>
    <xf numFmtId="0" fontId="19" fillId="3" borderId="10" xfId="6" applyFont="1" applyFill="1" applyBorder="1" applyAlignment="1">
      <alignment horizontal="center"/>
    </xf>
    <xf numFmtId="0" fontId="19" fillId="3" borderId="11" xfId="6" applyFont="1" applyFill="1" applyBorder="1" applyAlignment="1">
      <alignment horizontal="center"/>
    </xf>
    <xf numFmtId="0" fontId="19" fillId="3" borderId="12" xfId="6" applyFont="1" applyFill="1" applyBorder="1" applyAlignment="1">
      <alignment horizontal="center"/>
    </xf>
    <xf numFmtId="0" fontId="14" fillId="3" borderId="10" xfId="6" applyFont="1" applyFill="1" applyBorder="1" applyAlignment="1">
      <alignment horizontal="center" vertical="center"/>
    </xf>
    <xf numFmtId="0" fontId="14" fillId="3" borderId="11" xfId="6" applyFont="1" applyFill="1" applyBorder="1" applyAlignment="1">
      <alignment horizontal="center" vertical="center"/>
    </xf>
    <xf numFmtId="0" fontId="14" fillId="3" borderId="12" xfId="6" applyFont="1" applyFill="1" applyBorder="1" applyAlignment="1">
      <alignment horizontal="center" vertical="center"/>
    </xf>
    <xf numFmtId="0" fontId="3" fillId="3" borderId="29" xfId="0" applyFont="1" applyFill="1" applyBorder="1" applyAlignment="1">
      <alignment horizontal="center" vertical="center" wrapText="1"/>
    </xf>
    <xf numFmtId="0" fontId="3" fillId="3" borderId="35" xfId="0" applyFont="1" applyFill="1" applyBorder="1" applyAlignment="1">
      <alignment horizontal="center" vertical="center" wrapText="1"/>
    </xf>
    <xf numFmtId="0" fontId="19" fillId="3" borderId="10" xfId="6" applyFont="1" applyFill="1" applyBorder="1" applyAlignment="1">
      <alignment horizontal="center" vertical="center"/>
    </xf>
    <xf numFmtId="0" fontId="19" fillId="3" borderId="11" xfId="6" applyFont="1" applyFill="1" applyBorder="1" applyAlignment="1">
      <alignment horizontal="center" vertical="center"/>
    </xf>
    <xf numFmtId="0" fontId="19" fillId="3" borderId="12" xfId="6" applyFont="1" applyFill="1" applyBorder="1" applyAlignment="1">
      <alignment horizontal="center" vertical="center"/>
    </xf>
    <xf numFmtId="0" fontId="25" fillId="6" borderId="10" xfId="0" applyFont="1" applyFill="1" applyBorder="1" applyAlignment="1">
      <alignment horizontal="left" wrapText="1"/>
    </xf>
    <xf numFmtId="0" fontId="25" fillId="6" borderId="11" xfId="0" applyFont="1" applyFill="1" applyBorder="1" applyAlignment="1">
      <alignment horizontal="left" wrapText="1"/>
    </xf>
    <xf numFmtId="0" fontId="25" fillId="6" borderId="12" xfId="0" applyFont="1" applyFill="1" applyBorder="1" applyAlignment="1">
      <alignment horizontal="left" wrapText="1"/>
    </xf>
    <xf numFmtId="0" fontId="28" fillId="3" borderId="33" xfId="0" applyFont="1" applyFill="1" applyBorder="1" applyAlignment="1">
      <alignment horizontal="right" textRotation="90"/>
    </xf>
    <xf numFmtId="0" fontId="28" fillId="3" borderId="34" xfId="0" applyFont="1" applyFill="1" applyBorder="1" applyAlignment="1">
      <alignment horizontal="right" textRotation="90"/>
    </xf>
    <xf numFmtId="0" fontId="1" fillId="0" borderId="10" xfId="0" applyFont="1" applyBorder="1" applyAlignment="1">
      <alignment horizontal="left" vertical="top" wrapText="1"/>
    </xf>
    <xf numFmtId="0" fontId="1" fillId="0" borderId="11" xfId="0" applyFont="1" applyBorder="1" applyAlignment="1">
      <alignment horizontal="left" vertical="top"/>
    </xf>
    <xf numFmtId="0" fontId="1" fillId="0" borderId="12" xfId="0" applyFont="1" applyBorder="1" applyAlignment="1">
      <alignment horizontal="left" vertical="top"/>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24" fillId="0" borderId="0" xfId="0" applyFont="1" applyAlignment="1">
      <alignment horizontal="center" vertical="center" wrapText="1"/>
    </xf>
    <xf numFmtId="0" fontId="0" fillId="0" borderId="16" xfId="0" applyBorder="1" applyAlignment="1">
      <alignment horizontal="center"/>
    </xf>
    <xf numFmtId="0" fontId="0" fillId="0" borderId="17" xfId="0" applyBorder="1" applyAlignment="1">
      <alignment horizontal="center"/>
    </xf>
    <xf numFmtId="0" fontId="0" fillId="0" borderId="30" xfId="0" applyBorder="1" applyAlignment="1">
      <alignment horizontal="center"/>
    </xf>
  </cellXfs>
  <cellStyles count="11">
    <cellStyle name="Comma" xfId="8" builtinId="3"/>
    <cellStyle name="Currency" xfId="1" builtinId="4"/>
    <cellStyle name="Currency 2" xfId="5" xr:uid="{00000000-0005-0000-0000-000002000000}"/>
    <cellStyle name="Currency 3" xfId="7" xr:uid="{00000000-0005-0000-0000-000003000000}"/>
    <cellStyle name="Currency 4" xfId="4" xr:uid="{00000000-0005-0000-0000-000004000000}"/>
    <cellStyle name="Currency 5" xfId="10" xr:uid="{00000000-0005-0000-0000-000034000000}"/>
    <cellStyle name="Normal" xfId="0" builtinId="0"/>
    <cellStyle name="Normal 2" xfId="6" xr:uid="{00000000-0005-0000-0000-000006000000}"/>
    <cellStyle name="Normal 3" xfId="3" xr:uid="{00000000-0005-0000-0000-000007000000}"/>
    <cellStyle name="Normal 4" xfId="9" xr:uid="{00000000-0005-0000-0000-000035000000}"/>
    <cellStyle name="Percent" xfId="2" builtinId="5"/>
  </cellStyles>
  <dxfs count="11">
    <dxf>
      <font>
        <color theme="0"/>
      </font>
      <fill>
        <patternFill>
          <bgColor theme="4"/>
        </patternFill>
      </fill>
    </dxf>
    <dxf>
      <font>
        <color theme="0"/>
      </font>
      <fill>
        <patternFill>
          <bgColor theme="4"/>
        </patternFill>
      </fill>
    </dxf>
    <dxf>
      <font>
        <color theme="0"/>
      </font>
      <fill>
        <patternFill>
          <bgColor theme="4"/>
        </patternFill>
      </fill>
    </dxf>
    <dxf>
      <font>
        <color theme="8" tint="0.79998168889431442"/>
      </font>
    </dxf>
    <dxf>
      <font>
        <color theme="0"/>
      </font>
      <fill>
        <patternFill>
          <bgColor theme="4"/>
        </patternFill>
      </fill>
    </dxf>
    <dxf>
      <font>
        <color theme="0"/>
      </font>
      <fill>
        <patternFill>
          <bgColor theme="4"/>
        </patternFill>
      </fill>
    </dxf>
    <dxf>
      <fill>
        <patternFill>
          <bgColor rgb="FF80C1DF"/>
        </patternFill>
      </fill>
    </dxf>
    <dxf>
      <fill>
        <patternFill>
          <bgColor rgb="FF80C1DF"/>
        </patternFill>
      </fill>
    </dxf>
    <dxf>
      <fill>
        <patternFill>
          <bgColor rgb="FF80C1DF"/>
        </patternFill>
      </fill>
    </dxf>
    <dxf>
      <fill>
        <patternFill>
          <bgColor rgb="FF80C1DF"/>
        </patternFill>
      </fill>
    </dxf>
    <dxf>
      <fill>
        <patternFill>
          <bgColor rgb="FF80C1DF"/>
        </patternFill>
      </fill>
    </dxf>
  </dxfs>
  <tableStyles count="0" defaultTableStyle="TableStyleMedium9" defaultPivotStyle="PivotStyleLight16"/>
  <colors>
    <mruColors>
      <color rgb="FF80C1DF"/>
      <color rgb="FFFFCC99"/>
      <color rgb="FFAFA7A3"/>
      <color rgb="FFB3DAEC"/>
      <color rgb="FFCCE6F2"/>
      <color rgb="FF99CDE5"/>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Summary of Total Costs</a:t>
            </a:r>
          </a:p>
        </c:rich>
      </c:tx>
      <c:layout>
        <c:manualLayout>
          <c:xMode val="edge"/>
          <c:yMode val="edge"/>
          <c:x val="0.35889213465757802"/>
          <c:y val="0"/>
        </c:manualLayout>
      </c:layout>
      <c:overlay val="1"/>
    </c:title>
    <c:autoTitleDeleted val="0"/>
    <c:plotArea>
      <c:layout>
        <c:manualLayout>
          <c:layoutTarget val="inner"/>
          <c:xMode val="edge"/>
          <c:yMode val="edge"/>
          <c:x val="0.15233839976974689"/>
          <c:y val="0.19691248114680798"/>
          <c:w val="0.59688077813822715"/>
          <c:h val="0.61730569533241686"/>
        </c:manualLayout>
      </c:layout>
      <c:barChart>
        <c:barDir val="bar"/>
        <c:grouping val="stacked"/>
        <c:varyColors val="0"/>
        <c:ser>
          <c:idx val="0"/>
          <c:order val="0"/>
          <c:tx>
            <c:strRef>
              <c:f>Worksheet!$B$186</c:f>
              <c:strCache>
                <c:ptCount val="1"/>
                <c:pt idx="0">
                  <c:v>Annual Contribution</c:v>
                </c:pt>
              </c:strCache>
            </c:strRef>
          </c:tx>
          <c:invertIfNegative val="0"/>
          <c:dLbls>
            <c:spPr>
              <a:noFill/>
              <a:ln>
                <a:noFill/>
              </a:ln>
              <a:effectLst/>
            </c:spPr>
            <c:txPr>
              <a:bodyPr/>
              <a:lstStyle/>
              <a:p>
                <a:pPr>
                  <a:defRPr>
                    <a:solidFill>
                      <a:schemeClr val="bg1"/>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Worksheet!$A$187:$A$192</c:f>
              <c:strCache>
                <c:ptCount val="5"/>
                <c:pt idx="0">
                  <c:v>Kaiser DHMO</c:v>
                </c:pt>
                <c:pt idx="1">
                  <c:v>Kaiser HDHP</c:v>
                </c:pt>
                <c:pt idx="2">
                  <c:v>UHC CO Doctors Plan</c:v>
                </c:pt>
                <c:pt idx="3">
                  <c:v>UHC Choice Plus PPO</c:v>
                </c:pt>
                <c:pt idx="4">
                  <c:v>UHC Choice Plus HDHP</c:v>
                </c:pt>
              </c:strCache>
            </c:strRef>
          </c:cat>
          <c:val>
            <c:numRef>
              <c:f>Worksheet!$B$187:$B$192</c:f>
              <c:numCache>
                <c:formatCode>"$"#,##0</c:formatCode>
                <c:ptCount val="5"/>
                <c:pt idx="0">
                  <c:v>9556.56</c:v>
                </c:pt>
                <c:pt idx="1">
                  <c:v>4204.08</c:v>
                </c:pt>
                <c:pt idx="2">
                  <c:v>4662.24</c:v>
                </c:pt>
                <c:pt idx="3">
                  <c:v>11644.44</c:v>
                </c:pt>
                <c:pt idx="4">
                  <c:v>6216.24</c:v>
                </c:pt>
              </c:numCache>
            </c:numRef>
          </c:val>
          <c:extLst>
            <c:ext xmlns:c16="http://schemas.microsoft.com/office/drawing/2014/chart" uri="{C3380CC4-5D6E-409C-BE32-E72D297353CC}">
              <c16:uniqueId val="{00000000-CC81-45EB-8603-9679EF7A0A0D}"/>
            </c:ext>
          </c:extLst>
        </c:ser>
        <c:ser>
          <c:idx val="1"/>
          <c:order val="1"/>
          <c:tx>
            <c:strRef>
              <c:f>Worksheet!$C$186</c:f>
              <c:strCache>
                <c:ptCount val="1"/>
                <c:pt idx="0">
                  <c:v>Out of Pocket After HSA</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Worksheet!$A$187:$A$192</c:f>
              <c:strCache>
                <c:ptCount val="5"/>
                <c:pt idx="0">
                  <c:v>Kaiser DHMO</c:v>
                </c:pt>
                <c:pt idx="1">
                  <c:v>Kaiser HDHP</c:v>
                </c:pt>
                <c:pt idx="2">
                  <c:v>UHC CO Doctors Plan</c:v>
                </c:pt>
                <c:pt idx="3">
                  <c:v>UHC Choice Plus PPO</c:v>
                </c:pt>
                <c:pt idx="4">
                  <c:v>UHC Choice Plus HDHP</c:v>
                </c:pt>
              </c:strCache>
            </c:strRef>
          </c:cat>
          <c:val>
            <c:numRef>
              <c:f>Worksheet!$C$187:$C$192</c:f>
              <c:numCache>
                <c:formatCode>"$"#,##0</c:formatCode>
                <c:ptCount val="5"/>
                <c:pt idx="0">
                  <c:v>520</c:v>
                </c:pt>
                <c:pt idx="1">
                  <c:v>948.52</c:v>
                </c:pt>
                <c:pt idx="2">
                  <c:v>380</c:v>
                </c:pt>
                <c:pt idx="3">
                  <c:v>373.28399999999999</c:v>
                </c:pt>
                <c:pt idx="4">
                  <c:v>948.52</c:v>
                </c:pt>
              </c:numCache>
            </c:numRef>
          </c:val>
          <c:extLst>
            <c:ext xmlns:c16="http://schemas.microsoft.com/office/drawing/2014/chart" uri="{C3380CC4-5D6E-409C-BE32-E72D297353CC}">
              <c16:uniqueId val="{00000001-CC81-45EB-8603-9679EF7A0A0D}"/>
            </c:ext>
          </c:extLst>
        </c:ser>
        <c:ser>
          <c:idx val="2"/>
          <c:order val="2"/>
          <c:tx>
            <c:strRef>
              <c:f>Worksheet!$E$186</c:f>
              <c:strCache>
                <c:ptCount val="1"/>
                <c:pt idx="0">
                  <c:v>OOP Offset by HSA Employer Seed</c:v>
                </c:pt>
              </c:strCache>
            </c:strRef>
          </c:tx>
          <c:spPr>
            <a:pattFill prst="dkDnDiag">
              <a:fgClr>
                <a:schemeClr val="accent2"/>
              </a:fgClr>
              <a:bgClr>
                <a:schemeClr val="accent4">
                  <a:lumMod val="20000"/>
                  <a:lumOff val="80000"/>
                </a:schemeClr>
              </a:bgClr>
            </a:pattFill>
          </c:spPr>
          <c:invertIfNegative val="0"/>
          <c:cat>
            <c:strRef>
              <c:f>Worksheet!$A$187:$A$192</c:f>
              <c:strCache>
                <c:ptCount val="5"/>
                <c:pt idx="0">
                  <c:v>Kaiser DHMO</c:v>
                </c:pt>
                <c:pt idx="1">
                  <c:v>Kaiser HDHP</c:v>
                </c:pt>
                <c:pt idx="2">
                  <c:v>UHC CO Doctors Plan</c:v>
                </c:pt>
                <c:pt idx="3">
                  <c:v>UHC Choice Plus PPO</c:v>
                </c:pt>
                <c:pt idx="4">
                  <c:v>UHC Choice Plus HDHP</c:v>
                </c:pt>
              </c:strCache>
            </c:strRef>
          </c:cat>
          <c:val>
            <c:numRef>
              <c:f>Worksheet!$E$187:$E$192</c:f>
              <c:numCache>
                <c:formatCode>"$"#,##0</c:formatCode>
                <c:ptCount val="5"/>
                <c:pt idx="0">
                  <c:v>0</c:v>
                </c:pt>
                <c:pt idx="1">
                  <c:v>1200</c:v>
                </c:pt>
                <c:pt idx="2">
                  <c:v>0</c:v>
                </c:pt>
                <c:pt idx="3">
                  <c:v>0</c:v>
                </c:pt>
                <c:pt idx="4">
                  <c:v>1200</c:v>
                </c:pt>
              </c:numCache>
            </c:numRef>
          </c:val>
          <c:extLst>
            <c:ext xmlns:c16="http://schemas.microsoft.com/office/drawing/2014/chart" uri="{C3380CC4-5D6E-409C-BE32-E72D297353CC}">
              <c16:uniqueId val="{00000002-CC81-45EB-8603-9679EF7A0A0D}"/>
            </c:ext>
          </c:extLst>
        </c:ser>
        <c:ser>
          <c:idx val="3"/>
          <c:order val="3"/>
          <c:tx>
            <c:strRef>
              <c:f>Worksheet!$D$186</c:f>
              <c:strCache>
                <c:ptCount val="1"/>
                <c:pt idx="0">
                  <c:v>Hold</c:v>
                </c:pt>
              </c:strCache>
            </c:strRef>
          </c:tx>
          <c:spPr>
            <a:noFill/>
          </c:spPr>
          <c:invertIfNegative val="0"/>
          <c:cat>
            <c:strRef>
              <c:f>Worksheet!$A$187:$A$192</c:f>
              <c:strCache>
                <c:ptCount val="5"/>
                <c:pt idx="0">
                  <c:v>Kaiser DHMO</c:v>
                </c:pt>
                <c:pt idx="1">
                  <c:v>Kaiser HDHP</c:v>
                </c:pt>
                <c:pt idx="2">
                  <c:v>UHC CO Doctors Plan</c:v>
                </c:pt>
                <c:pt idx="3">
                  <c:v>UHC Choice Plus PPO</c:v>
                </c:pt>
                <c:pt idx="4">
                  <c:v>UHC Choice Plus HDHP</c:v>
                </c:pt>
              </c:strCache>
            </c:strRef>
          </c:cat>
          <c:val>
            <c:numRef>
              <c:f>Worksheet!$D$187:$D$192</c:f>
              <c:numCache>
                <c:formatCode>"$"#,##0_);[Red]\("$"#,##0\)</c:formatCode>
                <c:ptCount val="5"/>
                <c:pt idx="0">
                  <c:v>2191.1640000000007</c:v>
                </c:pt>
                <c:pt idx="1">
                  <c:v>7115.1239999999998</c:v>
                </c:pt>
                <c:pt idx="2">
                  <c:v>7225.4840000000004</c:v>
                </c:pt>
                <c:pt idx="3">
                  <c:v>249.99999999999966</c:v>
                </c:pt>
                <c:pt idx="4">
                  <c:v>5102.9639999999999</c:v>
                </c:pt>
              </c:numCache>
            </c:numRef>
          </c:val>
          <c:extLst>
            <c:ext xmlns:c16="http://schemas.microsoft.com/office/drawing/2014/chart" uri="{C3380CC4-5D6E-409C-BE32-E72D297353CC}">
              <c16:uniqueId val="{00000003-CC81-45EB-8603-9679EF7A0A0D}"/>
            </c:ext>
          </c:extLst>
        </c:ser>
        <c:dLbls>
          <c:showLegendKey val="0"/>
          <c:showVal val="0"/>
          <c:showCatName val="0"/>
          <c:showSerName val="0"/>
          <c:showPercent val="0"/>
          <c:showBubbleSize val="0"/>
        </c:dLbls>
        <c:gapWidth val="53"/>
        <c:overlap val="100"/>
        <c:axId val="80302464"/>
        <c:axId val="80304000"/>
      </c:barChart>
      <c:barChart>
        <c:barDir val="bar"/>
        <c:grouping val="stacked"/>
        <c:varyColors val="0"/>
        <c:ser>
          <c:idx val="4"/>
          <c:order val="4"/>
          <c:tx>
            <c:v>Totals</c:v>
          </c:tx>
          <c:spPr>
            <a:noFill/>
          </c:spPr>
          <c:invertIfNegative val="0"/>
          <c:dLbls>
            <c:spPr>
              <a:solidFill>
                <a:srgbClr val="FF0000"/>
              </a:solidFill>
              <a:ln>
                <a:solidFill>
                  <a:schemeClr val="accent1">
                    <a:alpha val="50000"/>
                  </a:schemeClr>
                </a:solidFill>
                <a:prstDash val="sysDash"/>
              </a:ln>
            </c:spPr>
            <c:txPr>
              <a:bodyPr/>
              <a:lstStyle/>
              <a:p>
                <a:pPr>
                  <a:defRPr b="1">
                    <a:solidFill>
                      <a:sysClr val="windowText" lastClr="000000"/>
                    </a:solidFil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Worksheet!$A$187:$A$192</c:f>
              <c:strCache>
                <c:ptCount val="5"/>
                <c:pt idx="0">
                  <c:v>Kaiser DHMO</c:v>
                </c:pt>
                <c:pt idx="1">
                  <c:v>Kaiser HDHP</c:v>
                </c:pt>
                <c:pt idx="2">
                  <c:v>UHC CO Doctors Plan</c:v>
                </c:pt>
                <c:pt idx="3">
                  <c:v>UHC Choice Plus PPO</c:v>
                </c:pt>
                <c:pt idx="4">
                  <c:v>UHC Choice Plus HDHP</c:v>
                </c:pt>
              </c:strCache>
            </c:strRef>
          </c:cat>
          <c:val>
            <c:numRef>
              <c:f>Worksheet!$F$187:$F$192</c:f>
              <c:numCache>
                <c:formatCode>"$"#,##0_);[Red]\("$"#,##0\)</c:formatCode>
                <c:ptCount val="5"/>
                <c:pt idx="0">
                  <c:v>10076.56</c:v>
                </c:pt>
                <c:pt idx="1">
                  <c:v>5152.6000000000004</c:v>
                </c:pt>
                <c:pt idx="2">
                  <c:v>5042.24</c:v>
                </c:pt>
                <c:pt idx="3">
                  <c:v>12017.724</c:v>
                </c:pt>
                <c:pt idx="4">
                  <c:v>7164.76</c:v>
                </c:pt>
              </c:numCache>
            </c:numRef>
          </c:val>
          <c:extLst>
            <c:ext xmlns:c16="http://schemas.microsoft.com/office/drawing/2014/chart" uri="{C3380CC4-5D6E-409C-BE32-E72D297353CC}">
              <c16:uniqueId val="{00000004-CC81-45EB-8603-9679EF7A0A0D}"/>
            </c:ext>
          </c:extLst>
        </c:ser>
        <c:ser>
          <c:idx val="5"/>
          <c:order val="5"/>
          <c:tx>
            <c:v>rest</c:v>
          </c:tx>
          <c:spPr>
            <a:noFill/>
          </c:spPr>
          <c:invertIfNegative val="0"/>
          <c:val>
            <c:numRef>
              <c:f>Worksheet!$G$187:$G$192</c:f>
              <c:numCache>
                <c:formatCode>"$"#,##0_);[Red]\("$"#,##0\)</c:formatCode>
                <c:ptCount val="5"/>
                <c:pt idx="0">
                  <c:v>2191.1640000000007</c:v>
                </c:pt>
                <c:pt idx="1">
                  <c:v>7115.1239999999998</c:v>
                </c:pt>
                <c:pt idx="2">
                  <c:v>7225.4840000000004</c:v>
                </c:pt>
                <c:pt idx="3">
                  <c:v>249.99999999999966</c:v>
                </c:pt>
                <c:pt idx="4">
                  <c:v>5102.9639999999999</c:v>
                </c:pt>
              </c:numCache>
            </c:numRef>
          </c:val>
          <c:extLst>
            <c:ext xmlns:c16="http://schemas.microsoft.com/office/drawing/2014/chart" uri="{C3380CC4-5D6E-409C-BE32-E72D297353CC}">
              <c16:uniqueId val="{00000005-CC81-45EB-8603-9679EF7A0A0D}"/>
            </c:ext>
          </c:extLst>
        </c:ser>
        <c:dLbls>
          <c:showLegendKey val="0"/>
          <c:showVal val="0"/>
          <c:showCatName val="0"/>
          <c:showSerName val="0"/>
          <c:showPercent val="0"/>
          <c:showBubbleSize val="0"/>
        </c:dLbls>
        <c:gapWidth val="53"/>
        <c:overlap val="100"/>
        <c:axId val="80315520"/>
        <c:axId val="80305536"/>
      </c:barChart>
      <c:catAx>
        <c:axId val="80302464"/>
        <c:scaling>
          <c:orientation val="minMax"/>
        </c:scaling>
        <c:delete val="0"/>
        <c:axPos val="l"/>
        <c:numFmt formatCode="General" sourceLinked="1"/>
        <c:majorTickMark val="out"/>
        <c:minorTickMark val="none"/>
        <c:tickLblPos val="nextTo"/>
        <c:txPr>
          <a:bodyPr/>
          <a:lstStyle/>
          <a:p>
            <a:pPr>
              <a:defRPr sz="1100">
                <a:solidFill>
                  <a:sysClr val="windowText" lastClr="000000"/>
                </a:solidFill>
              </a:defRPr>
            </a:pPr>
            <a:endParaRPr lang="en-US"/>
          </a:p>
        </c:txPr>
        <c:crossAx val="80304000"/>
        <c:crosses val="autoZero"/>
        <c:auto val="1"/>
        <c:lblAlgn val="ctr"/>
        <c:lblOffset val="100"/>
        <c:noMultiLvlLbl val="0"/>
      </c:catAx>
      <c:valAx>
        <c:axId val="80304000"/>
        <c:scaling>
          <c:orientation val="minMax"/>
        </c:scaling>
        <c:delete val="0"/>
        <c:axPos val="b"/>
        <c:majorGridlines>
          <c:spPr>
            <a:ln w="12700">
              <a:solidFill>
                <a:schemeClr val="bg1">
                  <a:lumMod val="50000"/>
                </a:schemeClr>
              </a:solidFill>
              <a:prstDash val="dash"/>
            </a:ln>
          </c:spPr>
        </c:majorGridlines>
        <c:numFmt formatCode="&quot;$&quot;#,##0" sourceLinked="1"/>
        <c:majorTickMark val="out"/>
        <c:minorTickMark val="none"/>
        <c:tickLblPos val="nextTo"/>
        <c:txPr>
          <a:bodyPr/>
          <a:lstStyle/>
          <a:p>
            <a:pPr>
              <a:defRPr sz="1100">
                <a:solidFill>
                  <a:sysClr val="windowText" lastClr="000000"/>
                </a:solidFill>
              </a:defRPr>
            </a:pPr>
            <a:endParaRPr lang="en-US"/>
          </a:p>
        </c:txPr>
        <c:crossAx val="80302464"/>
        <c:crosses val="autoZero"/>
        <c:crossBetween val="between"/>
      </c:valAx>
      <c:valAx>
        <c:axId val="80305536"/>
        <c:scaling>
          <c:orientation val="minMax"/>
        </c:scaling>
        <c:delete val="1"/>
        <c:axPos val="t"/>
        <c:numFmt formatCode="&quot;$&quot;#,##0_);[Red]\(&quot;$&quot;#,##0\)" sourceLinked="1"/>
        <c:majorTickMark val="out"/>
        <c:minorTickMark val="none"/>
        <c:tickLblPos val="nextTo"/>
        <c:crossAx val="80315520"/>
        <c:crosses val="max"/>
        <c:crossBetween val="between"/>
      </c:valAx>
      <c:catAx>
        <c:axId val="80315520"/>
        <c:scaling>
          <c:orientation val="minMax"/>
        </c:scaling>
        <c:delete val="1"/>
        <c:axPos val="l"/>
        <c:numFmt formatCode="General" sourceLinked="1"/>
        <c:majorTickMark val="out"/>
        <c:minorTickMark val="none"/>
        <c:tickLblPos val="nextTo"/>
        <c:crossAx val="80305536"/>
        <c:crosses val="autoZero"/>
        <c:auto val="1"/>
        <c:lblAlgn val="ctr"/>
        <c:lblOffset val="100"/>
        <c:noMultiLvlLbl val="0"/>
      </c:catAx>
      <c:spPr>
        <a:solidFill>
          <a:srgbClr val="80C1DF">
            <a:alpha val="62000"/>
          </a:srgbClr>
        </a:solidFill>
      </c:spPr>
    </c:plotArea>
    <c:legend>
      <c:legendPos val="r"/>
      <c:legendEntry>
        <c:idx val="3"/>
        <c:delete val="1"/>
      </c:legendEntry>
      <c:legendEntry>
        <c:idx val="4"/>
        <c:delete val="1"/>
      </c:legendEntry>
      <c:legendEntry>
        <c:idx val="5"/>
        <c:delete val="1"/>
      </c:legendEntry>
      <c:layout>
        <c:manualLayout>
          <c:xMode val="edge"/>
          <c:yMode val="edge"/>
          <c:x val="0.7505688966647307"/>
          <c:y val="0.20449593571895733"/>
          <c:w val="0.239162140233208"/>
          <c:h val="0.5560950868247887"/>
        </c:manualLayout>
      </c:layout>
      <c:overlay val="0"/>
      <c:txPr>
        <a:bodyPr/>
        <a:lstStyle/>
        <a:p>
          <a:pPr>
            <a:defRPr sz="1100">
              <a:solidFill>
                <a:sysClr val="windowText" lastClr="000000"/>
              </a:solidFill>
            </a:defRPr>
          </a:pPr>
          <a:endParaRPr lang="en-US"/>
        </a:p>
      </c:txPr>
    </c:legend>
    <c:plotVisOnly val="1"/>
    <c:dispBlanksAs val="gap"/>
    <c:showDLblsOverMax val="0"/>
  </c:chart>
  <c:spPr>
    <a:noFill/>
    <a:ln>
      <a:noFill/>
    </a:ln>
    <a:effectLst/>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628650</xdr:colOff>
      <xdr:row>13</xdr:row>
      <xdr:rowOff>333375</xdr:rowOff>
    </xdr:from>
    <xdr:to>
      <xdr:col>6</xdr:col>
      <xdr:colOff>352425</xdr:colOff>
      <xdr:row>17</xdr:row>
      <xdr:rowOff>9525</xdr:rowOff>
    </xdr:to>
    <xdr:sp macro="[0]!Clear_Calculator_Inputs" textlink="">
      <xdr:nvSpPr>
        <xdr:cNvPr id="3" name="Rounded Rectangle 2">
          <a:extLst>
            <a:ext uri="{FF2B5EF4-FFF2-40B4-BE49-F238E27FC236}">
              <a16:creationId xmlns:a16="http://schemas.microsoft.com/office/drawing/2014/main" id="{00000000-0008-0000-0000-000003000000}"/>
            </a:ext>
          </a:extLst>
        </xdr:cNvPr>
        <xdr:cNvSpPr/>
      </xdr:nvSpPr>
      <xdr:spPr>
        <a:xfrm>
          <a:off x="7086600" y="3276600"/>
          <a:ext cx="3152775" cy="11239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2400"/>
            <a:t>Restart</a:t>
          </a:r>
          <a:endParaRPr lang="en-US" sz="3600"/>
        </a:p>
      </xdr:txBody>
    </xdr:sp>
    <xdr:clientData/>
  </xdr:twoCellAnchor>
  <xdr:twoCellAnchor>
    <xdr:from>
      <xdr:col>3</xdr:col>
      <xdr:colOff>1</xdr:colOff>
      <xdr:row>20</xdr:row>
      <xdr:rowOff>0</xdr:rowOff>
    </xdr:from>
    <xdr:to>
      <xdr:col>3</xdr:col>
      <xdr:colOff>852488</xdr:colOff>
      <xdr:row>20</xdr:row>
      <xdr:rowOff>226219</xdr:rowOff>
    </xdr:to>
    <xdr:sp macro="[0]!UtilDefLow2" textlink="">
      <xdr:nvSpPr>
        <xdr:cNvPr id="16" name="Rounded Rectangle 15">
          <a:extLst>
            <a:ext uri="{FF2B5EF4-FFF2-40B4-BE49-F238E27FC236}">
              <a16:creationId xmlns:a16="http://schemas.microsoft.com/office/drawing/2014/main" id="{00000000-0008-0000-0000-000010000000}"/>
            </a:ext>
          </a:extLst>
        </xdr:cNvPr>
        <xdr:cNvSpPr/>
      </xdr:nvSpPr>
      <xdr:spPr>
        <a:xfrm>
          <a:off x="7315201" y="5314950"/>
          <a:ext cx="852487"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Low</a:t>
          </a:r>
          <a:endParaRPr lang="en-US" sz="2400"/>
        </a:p>
      </xdr:txBody>
    </xdr:sp>
    <xdr:clientData/>
  </xdr:twoCellAnchor>
  <xdr:twoCellAnchor>
    <xdr:from>
      <xdr:col>3</xdr:col>
      <xdr:colOff>3570</xdr:colOff>
      <xdr:row>20</xdr:row>
      <xdr:rowOff>247651</xdr:rowOff>
    </xdr:from>
    <xdr:to>
      <xdr:col>4</xdr:col>
      <xdr:colOff>0</xdr:colOff>
      <xdr:row>20</xdr:row>
      <xdr:rowOff>473870</xdr:rowOff>
    </xdr:to>
    <xdr:sp macro="[0]!UtilDefMed2" textlink="">
      <xdr:nvSpPr>
        <xdr:cNvPr id="17" name="Rounded Rectangle 16">
          <a:extLst>
            <a:ext uri="{FF2B5EF4-FFF2-40B4-BE49-F238E27FC236}">
              <a16:creationId xmlns:a16="http://schemas.microsoft.com/office/drawing/2014/main" id="{00000000-0008-0000-0000-000011000000}"/>
            </a:ext>
          </a:extLst>
        </xdr:cNvPr>
        <xdr:cNvSpPr/>
      </xdr:nvSpPr>
      <xdr:spPr>
        <a:xfrm>
          <a:off x="7318770" y="5562601"/>
          <a:ext cx="853680"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Med</a:t>
          </a:r>
          <a:endParaRPr lang="en-US" sz="2400"/>
        </a:p>
      </xdr:txBody>
    </xdr:sp>
    <xdr:clientData/>
  </xdr:twoCellAnchor>
  <xdr:twoCellAnchor>
    <xdr:from>
      <xdr:col>3</xdr:col>
      <xdr:colOff>1190</xdr:colOff>
      <xdr:row>20</xdr:row>
      <xdr:rowOff>489347</xdr:rowOff>
    </xdr:from>
    <xdr:to>
      <xdr:col>3</xdr:col>
      <xdr:colOff>852488</xdr:colOff>
      <xdr:row>20</xdr:row>
      <xdr:rowOff>715566</xdr:rowOff>
    </xdr:to>
    <xdr:sp macro="[0]!UtilDefHigh2" textlink="">
      <xdr:nvSpPr>
        <xdr:cNvPr id="18" name="Rounded Rectangle 17">
          <a:extLst>
            <a:ext uri="{FF2B5EF4-FFF2-40B4-BE49-F238E27FC236}">
              <a16:creationId xmlns:a16="http://schemas.microsoft.com/office/drawing/2014/main" id="{00000000-0008-0000-0000-000012000000}"/>
            </a:ext>
          </a:extLst>
        </xdr:cNvPr>
        <xdr:cNvSpPr/>
      </xdr:nvSpPr>
      <xdr:spPr>
        <a:xfrm>
          <a:off x="7316390" y="5804297"/>
          <a:ext cx="851298"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High</a:t>
          </a:r>
          <a:endParaRPr lang="en-US" sz="2400"/>
        </a:p>
      </xdr:txBody>
    </xdr:sp>
    <xdr:clientData/>
  </xdr:twoCellAnchor>
  <xdr:twoCellAnchor>
    <xdr:from>
      <xdr:col>4</xdr:col>
      <xdr:colOff>0</xdr:colOff>
      <xdr:row>20</xdr:row>
      <xdr:rowOff>0</xdr:rowOff>
    </xdr:from>
    <xdr:to>
      <xdr:col>4</xdr:col>
      <xdr:colOff>852488</xdr:colOff>
      <xdr:row>20</xdr:row>
      <xdr:rowOff>226219</xdr:rowOff>
    </xdr:to>
    <xdr:sp macro="[0]!UtilDefLow3" textlink="">
      <xdr:nvSpPr>
        <xdr:cNvPr id="19" name="Rounded Rectangle 18">
          <a:extLst>
            <a:ext uri="{FF2B5EF4-FFF2-40B4-BE49-F238E27FC236}">
              <a16:creationId xmlns:a16="http://schemas.microsoft.com/office/drawing/2014/main" id="{00000000-0008-0000-0000-000013000000}"/>
            </a:ext>
          </a:extLst>
        </xdr:cNvPr>
        <xdr:cNvSpPr/>
      </xdr:nvSpPr>
      <xdr:spPr>
        <a:xfrm>
          <a:off x="8172450" y="5314950"/>
          <a:ext cx="852488"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Low</a:t>
          </a:r>
          <a:endParaRPr lang="en-US" sz="2400"/>
        </a:p>
      </xdr:txBody>
    </xdr:sp>
    <xdr:clientData/>
  </xdr:twoCellAnchor>
  <xdr:twoCellAnchor>
    <xdr:from>
      <xdr:col>4</xdr:col>
      <xdr:colOff>3570</xdr:colOff>
      <xdr:row>20</xdr:row>
      <xdr:rowOff>247651</xdr:rowOff>
    </xdr:from>
    <xdr:to>
      <xdr:col>5</xdr:col>
      <xdr:colOff>0</xdr:colOff>
      <xdr:row>20</xdr:row>
      <xdr:rowOff>473870</xdr:rowOff>
    </xdr:to>
    <xdr:sp macro="[0]!UtilDefMed3" textlink="">
      <xdr:nvSpPr>
        <xdr:cNvPr id="20" name="Rounded Rectangle 19">
          <a:extLst>
            <a:ext uri="{FF2B5EF4-FFF2-40B4-BE49-F238E27FC236}">
              <a16:creationId xmlns:a16="http://schemas.microsoft.com/office/drawing/2014/main" id="{00000000-0008-0000-0000-000014000000}"/>
            </a:ext>
          </a:extLst>
        </xdr:cNvPr>
        <xdr:cNvSpPr/>
      </xdr:nvSpPr>
      <xdr:spPr>
        <a:xfrm>
          <a:off x="8176020" y="5562601"/>
          <a:ext cx="853680"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Med</a:t>
          </a:r>
          <a:endParaRPr lang="en-US" sz="2400"/>
        </a:p>
      </xdr:txBody>
    </xdr:sp>
    <xdr:clientData/>
  </xdr:twoCellAnchor>
  <xdr:twoCellAnchor>
    <xdr:from>
      <xdr:col>4</xdr:col>
      <xdr:colOff>1190</xdr:colOff>
      <xdr:row>20</xdr:row>
      <xdr:rowOff>489347</xdr:rowOff>
    </xdr:from>
    <xdr:to>
      <xdr:col>4</xdr:col>
      <xdr:colOff>852488</xdr:colOff>
      <xdr:row>20</xdr:row>
      <xdr:rowOff>715566</xdr:rowOff>
    </xdr:to>
    <xdr:sp macro="[0]!UtilDefHigh3" textlink="">
      <xdr:nvSpPr>
        <xdr:cNvPr id="21" name="Rounded Rectangle 20">
          <a:extLst>
            <a:ext uri="{FF2B5EF4-FFF2-40B4-BE49-F238E27FC236}">
              <a16:creationId xmlns:a16="http://schemas.microsoft.com/office/drawing/2014/main" id="{00000000-0008-0000-0000-000015000000}"/>
            </a:ext>
          </a:extLst>
        </xdr:cNvPr>
        <xdr:cNvSpPr/>
      </xdr:nvSpPr>
      <xdr:spPr>
        <a:xfrm>
          <a:off x="8173640" y="5804297"/>
          <a:ext cx="851298"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High</a:t>
          </a:r>
          <a:endParaRPr lang="en-US" sz="2400"/>
        </a:p>
      </xdr:txBody>
    </xdr:sp>
    <xdr:clientData/>
  </xdr:twoCellAnchor>
  <xdr:twoCellAnchor>
    <xdr:from>
      <xdr:col>5</xdr:col>
      <xdr:colOff>0</xdr:colOff>
      <xdr:row>20</xdr:row>
      <xdr:rowOff>0</xdr:rowOff>
    </xdr:from>
    <xdr:to>
      <xdr:col>5</xdr:col>
      <xdr:colOff>852487</xdr:colOff>
      <xdr:row>20</xdr:row>
      <xdr:rowOff>226219</xdr:rowOff>
    </xdr:to>
    <xdr:sp macro="[0]!UtilDefLow4" textlink="">
      <xdr:nvSpPr>
        <xdr:cNvPr id="22" name="Rounded Rectangle 21">
          <a:extLst>
            <a:ext uri="{FF2B5EF4-FFF2-40B4-BE49-F238E27FC236}">
              <a16:creationId xmlns:a16="http://schemas.microsoft.com/office/drawing/2014/main" id="{00000000-0008-0000-0000-000016000000}"/>
            </a:ext>
          </a:extLst>
        </xdr:cNvPr>
        <xdr:cNvSpPr/>
      </xdr:nvSpPr>
      <xdr:spPr>
        <a:xfrm>
          <a:off x="9029700" y="5314950"/>
          <a:ext cx="852487"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Low</a:t>
          </a:r>
          <a:endParaRPr lang="en-US" sz="2400"/>
        </a:p>
      </xdr:txBody>
    </xdr:sp>
    <xdr:clientData/>
  </xdr:twoCellAnchor>
  <xdr:twoCellAnchor>
    <xdr:from>
      <xdr:col>5</xdr:col>
      <xdr:colOff>3570</xdr:colOff>
      <xdr:row>20</xdr:row>
      <xdr:rowOff>247651</xdr:rowOff>
    </xdr:from>
    <xdr:to>
      <xdr:col>6</xdr:col>
      <xdr:colOff>0</xdr:colOff>
      <xdr:row>20</xdr:row>
      <xdr:rowOff>473870</xdr:rowOff>
    </xdr:to>
    <xdr:sp macro="[0]!UtilDefMed4" textlink="">
      <xdr:nvSpPr>
        <xdr:cNvPr id="23" name="Rounded Rectangle 22">
          <a:extLst>
            <a:ext uri="{FF2B5EF4-FFF2-40B4-BE49-F238E27FC236}">
              <a16:creationId xmlns:a16="http://schemas.microsoft.com/office/drawing/2014/main" id="{00000000-0008-0000-0000-000017000000}"/>
            </a:ext>
          </a:extLst>
        </xdr:cNvPr>
        <xdr:cNvSpPr/>
      </xdr:nvSpPr>
      <xdr:spPr>
        <a:xfrm>
          <a:off x="9033270" y="5562601"/>
          <a:ext cx="853680"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Med</a:t>
          </a:r>
          <a:endParaRPr lang="en-US" sz="2400"/>
        </a:p>
      </xdr:txBody>
    </xdr:sp>
    <xdr:clientData/>
  </xdr:twoCellAnchor>
  <xdr:twoCellAnchor>
    <xdr:from>
      <xdr:col>5</xdr:col>
      <xdr:colOff>1190</xdr:colOff>
      <xdr:row>20</xdr:row>
      <xdr:rowOff>489347</xdr:rowOff>
    </xdr:from>
    <xdr:to>
      <xdr:col>5</xdr:col>
      <xdr:colOff>852488</xdr:colOff>
      <xdr:row>20</xdr:row>
      <xdr:rowOff>715566</xdr:rowOff>
    </xdr:to>
    <xdr:sp macro="[0]!UtilDefHigh4" textlink="">
      <xdr:nvSpPr>
        <xdr:cNvPr id="24" name="Rounded Rectangle 23">
          <a:extLst>
            <a:ext uri="{FF2B5EF4-FFF2-40B4-BE49-F238E27FC236}">
              <a16:creationId xmlns:a16="http://schemas.microsoft.com/office/drawing/2014/main" id="{00000000-0008-0000-0000-000018000000}"/>
            </a:ext>
          </a:extLst>
        </xdr:cNvPr>
        <xdr:cNvSpPr/>
      </xdr:nvSpPr>
      <xdr:spPr>
        <a:xfrm>
          <a:off x="9030890" y="5804297"/>
          <a:ext cx="851298"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High</a:t>
          </a:r>
          <a:endParaRPr lang="en-US" sz="2400"/>
        </a:p>
      </xdr:txBody>
    </xdr:sp>
    <xdr:clientData/>
  </xdr:twoCellAnchor>
  <xdr:twoCellAnchor>
    <xdr:from>
      <xdr:col>5</xdr:col>
      <xdr:colOff>857250</xdr:colOff>
      <xdr:row>19</xdr:row>
      <xdr:rowOff>200526</xdr:rowOff>
    </xdr:from>
    <xdr:to>
      <xdr:col>6</xdr:col>
      <xdr:colOff>852237</xdr:colOff>
      <xdr:row>20</xdr:row>
      <xdr:rowOff>226219</xdr:rowOff>
    </xdr:to>
    <xdr:sp macro="[0]!UtilDefLow5" textlink="">
      <xdr:nvSpPr>
        <xdr:cNvPr id="25" name="Rounded Rectangle 24">
          <a:extLst>
            <a:ext uri="{FF2B5EF4-FFF2-40B4-BE49-F238E27FC236}">
              <a16:creationId xmlns:a16="http://schemas.microsoft.com/office/drawing/2014/main" id="{00000000-0008-0000-0000-000019000000}"/>
            </a:ext>
          </a:extLst>
        </xdr:cNvPr>
        <xdr:cNvSpPr/>
      </xdr:nvSpPr>
      <xdr:spPr>
        <a:xfrm>
          <a:off x="9885947" y="5313947"/>
          <a:ext cx="852237"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Low</a:t>
          </a:r>
          <a:endParaRPr lang="en-US" sz="2400"/>
        </a:p>
      </xdr:txBody>
    </xdr:sp>
    <xdr:clientData/>
  </xdr:twoCellAnchor>
  <xdr:twoCellAnchor>
    <xdr:from>
      <xdr:col>6</xdr:col>
      <xdr:colOff>3569</xdr:colOff>
      <xdr:row>20</xdr:row>
      <xdr:rowOff>247651</xdr:rowOff>
    </xdr:from>
    <xdr:to>
      <xdr:col>6</xdr:col>
      <xdr:colOff>857250</xdr:colOff>
      <xdr:row>20</xdr:row>
      <xdr:rowOff>473870</xdr:rowOff>
    </xdr:to>
    <xdr:sp macro="[0]!UtilDefMed5" textlink="">
      <xdr:nvSpPr>
        <xdr:cNvPr id="26" name="Rounded Rectangle 25">
          <a:extLst>
            <a:ext uri="{FF2B5EF4-FFF2-40B4-BE49-F238E27FC236}">
              <a16:creationId xmlns:a16="http://schemas.microsoft.com/office/drawing/2014/main" id="{00000000-0008-0000-0000-00001A000000}"/>
            </a:ext>
          </a:extLst>
        </xdr:cNvPr>
        <xdr:cNvSpPr/>
      </xdr:nvSpPr>
      <xdr:spPr>
        <a:xfrm>
          <a:off x="9889516" y="5561598"/>
          <a:ext cx="853681"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Med</a:t>
          </a:r>
          <a:endParaRPr lang="en-US" sz="2400"/>
        </a:p>
      </xdr:txBody>
    </xdr:sp>
    <xdr:clientData/>
  </xdr:twoCellAnchor>
  <xdr:twoCellAnchor>
    <xdr:from>
      <xdr:col>6</xdr:col>
      <xdr:colOff>1190</xdr:colOff>
      <xdr:row>20</xdr:row>
      <xdr:rowOff>489347</xdr:rowOff>
    </xdr:from>
    <xdr:to>
      <xdr:col>6</xdr:col>
      <xdr:colOff>852237</xdr:colOff>
      <xdr:row>20</xdr:row>
      <xdr:rowOff>715566</xdr:rowOff>
    </xdr:to>
    <xdr:sp macro="[0]!UtilDefHigh5" textlink="">
      <xdr:nvSpPr>
        <xdr:cNvPr id="27" name="Rounded Rectangle 26">
          <a:extLst>
            <a:ext uri="{FF2B5EF4-FFF2-40B4-BE49-F238E27FC236}">
              <a16:creationId xmlns:a16="http://schemas.microsoft.com/office/drawing/2014/main" id="{00000000-0008-0000-0000-00001B000000}"/>
            </a:ext>
          </a:extLst>
        </xdr:cNvPr>
        <xdr:cNvSpPr/>
      </xdr:nvSpPr>
      <xdr:spPr>
        <a:xfrm>
          <a:off x="9887137" y="5803294"/>
          <a:ext cx="851047"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High</a:t>
          </a:r>
          <a:endParaRPr lang="en-US" sz="2400"/>
        </a:p>
      </xdr:txBody>
    </xdr:sp>
    <xdr:clientData/>
  </xdr:twoCellAnchor>
  <xdr:twoCellAnchor>
    <xdr:from>
      <xdr:col>6</xdr:col>
      <xdr:colOff>857250</xdr:colOff>
      <xdr:row>19</xdr:row>
      <xdr:rowOff>200526</xdr:rowOff>
    </xdr:from>
    <xdr:to>
      <xdr:col>7</xdr:col>
      <xdr:colOff>847224</xdr:colOff>
      <xdr:row>20</xdr:row>
      <xdr:rowOff>226219</xdr:rowOff>
    </xdr:to>
    <xdr:sp macro="[0]!UtilDefLow6" textlink="">
      <xdr:nvSpPr>
        <xdr:cNvPr id="28" name="Rounded Rectangle 27">
          <a:extLst>
            <a:ext uri="{FF2B5EF4-FFF2-40B4-BE49-F238E27FC236}">
              <a16:creationId xmlns:a16="http://schemas.microsoft.com/office/drawing/2014/main" id="{00000000-0008-0000-0000-00001C000000}"/>
            </a:ext>
          </a:extLst>
        </xdr:cNvPr>
        <xdr:cNvSpPr/>
      </xdr:nvSpPr>
      <xdr:spPr>
        <a:xfrm>
          <a:off x="10743197" y="5313947"/>
          <a:ext cx="847224"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Low</a:t>
          </a:r>
          <a:endParaRPr lang="en-US" sz="2400"/>
        </a:p>
      </xdr:txBody>
    </xdr:sp>
    <xdr:clientData/>
  </xdr:twoCellAnchor>
  <xdr:twoCellAnchor>
    <xdr:from>
      <xdr:col>7</xdr:col>
      <xdr:colOff>3570</xdr:colOff>
      <xdr:row>20</xdr:row>
      <xdr:rowOff>247651</xdr:rowOff>
    </xdr:from>
    <xdr:to>
      <xdr:col>7</xdr:col>
      <xdr:colOff>847224</xdr:colOff>
      <xdr:row>20</xdr:row>
      <xdr:rowOff>473870</xdr:rowOff>
    </xdr:to>
    <xdr:sp macro="[0]!UtilDefMed6" textlink="">
      <xdr:nvSpPr>
        <xdr:cNvPr id="29" name="Rounded Rectangle 28">
          <a:extLst>
            <a:ext uri="{FF2B5EF4-FFF2-40B4-BE49-F238E27FC236}">
              <a16:creationId xmlns:a16="http://schemas.microsoft.com/office/drawing/2014/main" id="{00000000-0008-0000-0000-00001D000000}"/>
            </a:ext>
          </a:extLst>
        </xdr:cNvPr>
        <xdr:cNvSpPr/>
      </xdr:nvSpPr>
      <xdr:spPr>
        <a:xfrm>
          <a:off x="10746767" y="5561598"/>
          <a:ext cx="843654"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Med</a:t>
          </a:r>
          <a:endParaRPr lang="en-US" sz="2400"/>
        </a:p>
      </xdr:txBody>
    </xdr:sp>
    <xdr:clientData/>
  </xdr:twoCellAnchor>
  <xdr:twoCellAnchor>
    <xdr:from>
      <xdr:col>7</xdr:col>
      <xdr:colOff>1190</xdr:colOff>
      <xdr:row>20</xdr:row>
      <xdr:rowOff>489347</xdr:rowOff>
    </xdr:from>
    <xdr:to>
      <xdr:col>7</xdr:col>
      <xdr:colOff>847725</xdr:colOff>
      <xdr:row>20</xdr:row>
      <xdr:rowOff>715566</xdr:rowOff>
    </xdr:to>
    <xdr:sp macro="[0]!UtilDefHigh6" textlink="">
      <xdr:nvSpPr>
        <xdr:cNvPr id="30" name="Rounded Rectangle 29">
          <a:extLst>
            <a:ext uri="{FF2B5EF4-FFF2-40B4-BE49-F238E27FC236}">
              <a16:creationId xmlns:a16="http://schemas.microsoft.com/office/drawing/2014/main" id="{00000000-0008-0000-0000-00001E000000}"/>
            </a:ext>
          </a:extLst>
        </xdr:cNvPr>
        <xdr:cNvSpPr/>
      </xdr:nvSpPr>
      <xdr:spPr>
        <a:xfrm>
          <a:off x="10745390" y="5804297"/>
          <a:ext cx="846535"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High</a:t>
          </a:r>
          <a:endParaRPr lang="en-US" sz="2400"/>
        </a:p>
      </xdr:txBody>
    </xdr:sp>
    <xdr:clientData/>
  </xdr:twoCellAnchor>
  <xdr:twoCellAnchor>
    <xdr:from>
      <xdr:col>2</xdr:col>
      <xdr:colOff>0</xdr:colOff>
      <xdr:row>20</xdr:row>
      <xdr:rowOff>0</xdr:rowOff>
    </xdr:from>
    <xdr:to>
      <xdr:col>2</xdr:col>
      <xdr:colOff>852488</xdr:colOff>
      <xdr:row>20</xdr:row>
      <xdr:rowOff>226219</xdr:rowOff>
    </xdr:to>
    <xdr:sp macro="[0]!UtilDefLow1" textlink="">
      <xdr:nvSpPr>
        <xdr:cNvPr id="31" name="Rounded Rectangle 30">
          <a:extLst>
            <a:ext uri="{FF2B5EF4-FFF2-40B4-BE49-F238E27FC236}">
              <a16:creationId xmlns:a16="http://schemas.microsoft.com/office/drawing/2014/main" id="{00000000-0008-0000-0000-00001F000000}"/>
            </a:ext>
          </a:extLst>
        </xdr:cNvPr>
        <xdr:cNvSpPr/>
      </xdr:nvSpPr>
      <xdr:spPr>
        <a:xfrm>
          <a:off x="6457950" y="5314950"/>
          <a:ext cx="852488"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Low</a:t>
          </a:r>
          <a:endParaRPr lang="en-US" sz="2400"/>
        </a:p>
      </xdr:txBody>
    </xdr:sp>
    <xdr:clientData/>
  </xdr:twoCellAnchor>
  <xdr:twoCellAnchor>
    <xdr:from>
      <xdr:col>2</xdr:col>
      <xdr:colOff>3570</xdr:colOff>
      <xdr:row>20</xdr:row>
      <xdr:rowOff>247651</xdr:rowOff>
    </xdr:from>
    <xdr:to>
      <xdr:col>3</xdr:col>
      <xdr:colOff>0</xdr:colOff>
      <xdr:row>20</xdr:row>
      <xdr:rowOff>473870</xdr:rowOff>
    </xdr:to>
    <xdr:sp macro="[0]!UtilDefMed1" textlink="">
      <xdr:nvSpPr>
        <xdr:cNvPr id="32" name="Rounded Rectangle 31">
          <a:extLst>
            <a:ext uri="{FF2B5EF4-FFF2-40B4-BE49-F238E27FC236}">
              <a16:creationId xmlns:a16="http://schemas.microsoft.com/office/drawing/2014/main" id="{00000000-0008-0000-0000-000020000000}"/>
            </a:ext>
          </a:extLst>
        </xdr:cNvPr>
        <xdr:cNvSpPr/>
      </xdr:nvSpPr>
      <xdr:spPr>
        <a:xfrm>
          <a:off x="6461520" y="5562601"/>
          <a:ext cx="853680"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Med</a:t>
          </a:r>
        </a:p>
      </xdr:txBody>
    </xdr:sp>
    <xdr:clientData/>
  </xdr:twoCellAnchor>
  <xdr:twoCellAnchor>
    <xdr:from>
      <xdr:col>2</xdr:col>
      <xdr:colOff>1190</xdr:colOff>
      <xdr:row>20</xdr:row>
      <xdr:rowOff>489347</xdr:rowOff>
    </xdr:from>
    <xdr:to>
      <xdr:col>2</xdr:col>
      <xdr:colOff>852488</xdr:colOff>
      <xdr:row>20</xdr:row>
      <xdr:rowOff>715566</xdr:rowOff>
    </xdr:to>
    <xdr:sp macro="[0]!UtilDefHigh1" textlink="">
      <xdr:nvSpPr>
        <xdr:cNvPr id="33" name="Rounded Rectangle 32">
          <a:extLst>
            <a:ext uri="{FF2B5EF4-FFF2-40B4-BE49-F238E27FC236}">
              <a16:creationId xmlns:a16="http://schemas.microsoft.com/office/drawing/2014/main" id="{00000000-0008-0000-0000-000021000000}"/>
            </a:ext>
          </a:extLst>
        </xdr:cNvPr>
        <xdr:cNvSpPr/>
      </xdr:nvSpPr>
      <xdr:spPr>
        <a:xfrm>
          <a:off x="6459140" y="5804297"/>
          <a:ext cx="851298" cy="22621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nchorCtr="0"/>
        <a:lstStyle/>
        <a:p>
          <a:pPr algn="ctr"/>
          <a:r>
            <a:rPr lang="en-US" sz="1600"/>
            <a:t>High</a:t>
          </a:r>
          <a:endParaRPr lang="en-US" sz="2400"/>
        </a:p>
      </xdr:txBody>
    </xdr:sp>
    <xdr:clientData/>
  </xdr:twoCellAnchor>
  <xdr:twoCellAnchor>
    <xdr:from>
      <xdr:col>0</xdr:col>
      <xdr:colOff>68035</xdr:colOff>
      <xdr:row>58</xdr:row>
      <xdr:rowOff>72796</xdr:rowOff>
    </xdr:from>
    <xdr:to>
      <xdr:col>8</xdr:col>
      <xdr:colOff>0</xdr:colOff>
      <xdr:row>71</xdr:row>
      <xdr:rowOff>0</xdr:rowOff>
    </xdr:to>
    <xdr:graphicFrame macro="">
      <xdr:nvGraphicFramePr>
        <xdr:cNvPr id="9" name="Chart 8">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816429</xdr:colOff>
      <xdr:row>58</xdr:row>
      <xdr:rowOff>122464</xdr:rowOff>
    </xdr:from>
    <xdr:to>
      <xdr:col>6</xdr:col>
      <xdr:colOff>244929</xdr:colOff>
      <xdr:row>60</xdr:row>
      <xdr:rowOff>68035</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8518072" y="19431000"/>
          <a:ext cx="1143000" cy="244928"/>
        </a:xfrm>
        <a:prstGeom prst="rect">
          <a:avLst/>
        </a:prstGeom>
        <a:solidFill>
          <a:srgbClr val="FF0000"/>
        </a:solidFill>
        <a:ln w="19050">
          <a:solidFill>
            <a:schemeClr val="accent1">
              <a:shade val="50000"/>
              <a:alpha val="50000"/>
            </a:schemeClr>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Total EE Cost</a:t>
          </a:r>
        </a:p>
      </xdr:txBody>
    </xdr:sp>
    <xdr:clientData/>
  </xdr:twoCellAnchor>
  <xdr:twoCellAnchor editAs="oneCell">
    <xdr:from>
      <xdr:col>5</xdr:col>
      <xdr:colOff>846666</xdr:colOff>
      <xdr:row>4</xdr:row>
      <xdr:rowOff>21167</xdr:rowOff>
    </xdr:from>
    <xdr:to>
      <xdr:col>7</xdr:col>
      <xdr:colOff>665499</xdr:colOff>
      <xdr:row>9</xdr:row>
      <xdr:rowOff>191404</xdr:rowOff>
    </xdr:to>
    <xdr:pic>
      <xdr:nvPicPr>
        <xdr:cNvPr id="5" name="Picture 4">
          <a:extLst>
            <a:ext uri="{FF2B5EF4-FFF2-40B4-BE49-F238E27FC236}">
              <a16:creationId xmlns:a16="http://schemas.microsoft.com/office/drawing/2014/main" id="{387A2653-E346-431F-89DB-FA2ED4C8E2EB}"/>
            </a:ext>
          </a:extLst>
        </xdr:cNvPr>
        <xdr:cNvPicPr>
          <a:picLocks noChangeAspect="1"/>
        </xdr:cNvPicPr>
      </xdr:nvPicPr>
      <xdr:blipFill>
        <a:blip xmlns:r="http://schemas.openxmlformats.org/officeDocument/2006/relationships" r:embed="rId2"/>
        <a:stretch>
          <a:fillRect/>
        </a:stretch>
      </xdr:blipFill>
      <xdr:spPr>
        <a:xfrm>
          <a:off x="9397999" y="1143000"/>
          <a:ext cx="1533333" cy="12285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228600</xdr:colOff>
      <xdr:row>12</xdr:row>
      <xdr:rowOff>123825</xdr:rowOff>
    </xdr:from>
    <xdr:to>
      <xdr:col>6</xdr:col>
      <xdr:colOff>1238250</xdr:colOff>
      <xdr:row>15</xdr:row>
      <xdr:rowOff>47625</xdr:rowOff>
    </xdr:to>
    <xdr:sp macro="[0]!Reset1" textlink="">
      <xdr:nvSpPr>
        <xdr:cNvPr id="2" name="Rounded Rectangle 1">
          <a:extLst>
            <a:ext uri="{FF2B5EF4-FFF2-40B4-BE49-F238E27FC236}">
              <a16:creationId xmlns:a16="http://schemas.microsoft.com/office/drawing/2014/main" id="{00000000-0008-0000-0100-000002000000}"/>
            </a:ext>
          </a:extLst>
        </xdr:cNvPr>
        <xdr:cNvSpPr/>
      </xdr:nvSpPr>
      <xdr:spPr>
        <a:xfrm>
          <a:off x="3095625" y="2047875"/>
          <a:ext cx="2390775"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400"/>
            <a:t>Reset Slot 1 Defaults</a:t>
          </a:r>
        </a:p>
      </xdr:txBody>
    </xdr:sp>
    <xdr:clientData/>
  </xdr:twoCellAnchor>
  <xdr:twoCellAnchor>
    <xdr:from>
      <xdr:col>8</xdr:col>
      <xdr:colOff>200025</xdr:colOff>
      <xdr:row>12</xdr:row>
      <xdr:rowOff>133350</xdr:rowOff>
    </xdr:from>
    <xdr:to>
      <xdr:col>9</xdr:col>
      <xdr:colOff>1209675</xdr:colOff>
      <xdr:row>15</xdr:row>
      <xdr:rowOff>57150</xdr:rowOff>
    </xdr:to>
    <xdr:sp macro="[0]!Reset2" textlink="">
      <xdr:nvSpPr>
        <xdr:cNvPr id="3" name="Rounded Rectangle 2">
          <a:extLst>
            <a:ext uri="{FF2B5EF4-FFF2-40B4-BE49-F238E27FC236}">
              <a16:creationId xmlns:a16="http://schemas.microsoft.com/office/drawing/2014/main" id="{00000000-0008-0000-0100-000003000000}"/>
            </a:ext>
          </a:extLst>
        </xdr:cNvPr>
        <xdr:cNvSpPr/>
      </xdr:nvSpPr>
      <xdr:spPr>
        <a:xfrm>
          <a:off x="6143625" y="2057400"/>
          <a:ext cx="2390775"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400"/>
            <a:t>Reset Slot 2 Defaults</a:t>
          </a:r>
        </a:p>
      </xdr:txBody>
    </xdr:sp>
    <xdr:clientData/>
  </xdr:twoCellAnchor>
  <xdr:twoCellAnchor>
    <xdr:from>
      <xdr:col>11</xdr:col>
      <xdr:colOff>180975</xdr:colOff>
      <xdr:row>12</xdr:row>
      <xdr:rowOff>133350</xdr:rowOff>
    </xdr:from>
    <xdr:to>
      <xdr:col>12</xdr:col>
      <xdr:colOff>1190625</xdr:colOff>
      <xdr:row>15</xdr:row>
      <xdr:rowOff>57150</xdr:rowOff>
    </xdr:to>
    <xdr:sp macro="[0]!Reset3" textlink="">
      <xdr:nvSpPr>
        <xdr:cNvPr id="4" name="Rounded Rectangle 3">
          <a:extLst>
            <a:ext uri="{FF2B5EF4-FFF2-40B4-BE49-F238E27FC236}">
              <a16:creationId xmlns:a16="http://schemas.microsoft.com/office/drawing/2014/main" id="{00000000-0008-0000-0100-000004000000}"/>
            </a:ext>
          </a:extLst>
        </xdr:cNvPr>
        <xdr:cNvSpPr/>
      </xdr:nvSpPr>
      <xdr:spPr>
        <a:xfrm>
          <a:off x="9201150" y="2057400"/>
          <a:ext cx="2390775"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400"/>
            <a:t>Reset Slot 3 Defaults</a:t>
          </a:r>
        </a:p>
      </xdr:txBody>
    </xdr:sp>
    <xdr:clientData/>
  </xdr:twoCellAnchor>
  <xdr:twoCellAnchor>
    <xdr:from>
      <xdr:col>14</xdr:col>
      <xdr:colOff>161925</xdr:colOff>
      <xdr:row>12</xdr:row>
      <xdr:rowOff>133350</xdr:rowOff>
    </xdr:from>
    <xdr:to>
      <xdr:col>15</xdr:col>
      <xdr:colOff>1171575</xdr:colOff>
      <xdr:row>15</xdr:row>
      <xdr:rowOff>57150</xdr:rowOff>
    </xdr:to>
    <xdr:sp macro="[0]!Reset4" textlink="">
      <xdr:nvSpPr>
        <xdr:cNvPr id="5" name="Rounded Rectangle 4">
          <a:extLst>
            <a:ext uri="{FF2B5EF4-FFF2-40B4-BE49-F238E27FC236}">
              <a16:creationId xmlns:a16="http://schemas.microsoft.com/office/drawing/2014/main" id="{00000000-0008-0000-0100-000005000000}"/>
            </a:ext>
          </a:extLst>
        </xdr:cNvPr>
        <xdr:cNvSpPr/>
      </xdr:nvSpPr>
      <xdr:spPr>
        <a:xfrm>
          <a:off x="12258675" y="2057400"/>
          <a:ext cx="2390775"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400"/>
            <a:t>Reset Slot 4 Defaults</a:t>
          </a:r>
        </a:p>
      </xdr:txBody>
    </xdr:sp>
    <xdr:clientData/>
  </xdr:twoCellAnchor>
  <xdr:twoCellAnchor>
    <xdr:from>
      <xdr:col>17</xdr:col>
      <xdr:colOff>171450</xdr:colOff>
      <xdr:row>13</xdr:row>
      <xdr:rowOff>0</xdr:rowOff>
    </xdr:from>
    <xdr:to>
      <xdr:col>18</xdr:col>
      <xdr:colOff>1181100</xdr:colOff>
      <xdr:row>15</xdr:row>
      <xdr:rowOff>66675</xdr:rowOff>
    </xdr:to>
    <xdr:sp macro="[0]!Reset5" textlink="">
      <xdr:nvSpPr>
        <xdr:cNvPr id="6" name="Rounded Rectangle 5">
          <a:extLst>
            <a:ext uri="{FF2B5EF4-FFF2-40B4-BE49-F238E27FC236}">
              <a16:creationId xmlns:a16="http://schemas.microsoft.com/office/drawing/2014/main" id="{00000000-0008-0000-0100-000006000000}"/>
            </a:ext>
          </a:extLst>
        </xdr:cNvPr>
        <xdr:cNvSpPr/>
      </xdr:nvSpPr>
      <xdr:spPr>
        <a:xfrm>
          <a:off x="15344775" y="2066925"/>
          <a:ext cx="2390775"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400"/>
            <a:t>Reset Slot 5 Defaults</a:t>
          </a:r>
        </a:p>
      </xdr:txBody>
    </xdr:sp>
    <xdr:clientData/>
  </xdr:twoCellAnchor>
  <xdr:twoCellAnchor>
    <xdr:from>
      <xdr:col>20</xdr:col>
      <xdr:colOff>161925</xdr:colOff>
      <xdr:row>13</xdr:row>
      <xdr:rowOff>0</xdr:rowOff>
    </xdr:from>
    <xdr:to>
      <xdr:col>21</xdr:col>
      <xdr:colOff>1171575</xdr:colOff>
      <xdr:row>15</xdr:row>
      <xdr:rowOff>66675</xdr:rowOff>
    </xdr:to>
    <xdr:sp macro="[0]!Reset6" textlink="">
      <xdr:nvSpPr>
        <xdr:cNvPr id="7" name="Rounded Rectangle 6">
          <a:extLst>
            <a:ext uri="{FF2B5EF4-FFF2-40B4-BE49-F238E27FC236}">
              <a16:creationId xmlns:a16="http://schemas.microsoft.com/office/drawing/2014/main" id="{00000000-0008-0000-0100-000007000000}"/>
            </a:ext>
          </a:extLst>
        </xdr:cNvPr>
        <xdr:cNvSpPr/>
      </xdr:nvSpPr>
      <xdr:spPr>
        <a:xfrm>
          <a:off x="18411825" y="2066925"/>
          <a:ext cx="2390775"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400"/>
            <a:t>Reset Slot 6 Defaults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18</xdr:row>
      <xdr:rowOff>133351</xdr:rowOff>
    </xdr:from>
    <xdr:to>
      <xdr:col>6</xdr:col>
      <xdr:colOff>971550</xdr:colOff>
      <xdr:row>21</xdr:row>
      <xdr:rowOff>9525</xdr:rowOff>
    </xdr:to>
    <xdr:sp macro="[0]!LowMedHighShow" textlink="">
      <xdr:nvSpPr>
        <xdr:cNvPr id="4" name="Rounded Rectangle 3">
          <a:extLst>
            <a:ext uri="{FF2B5EF4-FFF2-40B4-BE49-F238E27FC236}">
              <a16:creationId xmlns:a16="http://schemas.microsoft.com/office/drawing/2014/main" id="{00000000-0008-0000-0200-000004000000}"/>
            </a:ext>
          </a:extLst>
        </xdr:cNvPr>
        <xdr:cNvSpPr/>
      </xdr:nvSpPr>
      <xdr:spPr>
        <a:xfrm>
          <a:off x="7553325" y="2876551"/>
          <a:ext cx="885825" cy="32384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100"/>
            <a:t>Show</a:t>
          </a:r>
        </a:p>
      </xdr:txBody>
    </xdr:sp>
    <xdr:clientData/>
  </xdr:twoCellAnchor>
  <xdr:twoCellAnchor>
    <xdr:from>
      <xdr:col>6</xdr:col>
      <xdr:colOff>1053353</xdr:colOff>
      <xdr:row>18</xdr:row>
      <xdr:rowOff>136711</xdr:rowOff>
    </xdr:from>
    <xdr:to>
      <xdr:col>7</xdr:col>
      <xdr:colOff>567578</xdr:colOff>
      <xdr:row>21</xdr:row>
      <xdr:rowOff>14006</xdr:rowOff>
    </xdr:to>
    <xdr:sp macro="[0]!LowMedHighHide" textlink="">
      <xdr:nvSpPr>
        <xdr:cNvPr id="5" name="Rounded Rectangle 4">
          <a:extLst>
            <a:ext uri="{FF2B5EF4-FFF2-40B4-BE49-F238E27FC236}">
              <a16:creationId xmlns:a16="http://schemas.microsoft.com/office/drawing/2014/main" id="{00000000-0008-0000-0200-000005000000}"/>
            </a:ext>
          </a:extLst>
        </xdr:cNvPr>
        <xdr:cNvSpPr/>
      </xdr:nvSpPr>
      <xdr:spPr>
        <a:xfrm>
          <a:off x="8527677" y="2904564"/>
          <a:ext cx="886945" cy="32553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100"/>
            <a:t>Hide</a:t>
          </a:r>
        </a:p>
      </xdr:txBody>
    </xdr:sp>
    <xdr:clientData/>
  </xdr:twoCellAnchor>
  <xdr:twoCellAnchor>
    <xdr:from>
      <xdr:col>6</xdr:col>
      <xdr:colOff>91740</xdr:colOff>
      <xdr:row>21</xdr:row>
      <xdr:rowOff>137862</xdr:rowOff>
    </xdr:from>
    <xdr:to>
      <xdr:col>6</xdr:col>
      <xdr:colOff>977565</xdr:colOff>
      <xdr:row>24</xdr:row>
      <xdr:rowOff>14036</xdr:rowOff>
    </xdr:to>
    <xdr:sp macro="[0]!UtilizationShow" textlink="">
      <xdr:nvSpPr>
        <xdr:cNvPr id="6" name="Rounded Rectangle 5">
          <a:extLst>
            <a:ext uri="{FF2B5EF4-FFF2-40B4-BE49-F238E27FC236}">
              <a16:creationId xmlns:a16="http://schemas.microsoft.com/office/drawing/2014/main" id="{00000000-0008-0000-0200-000006000000}"/>
            </a:ext>
          </a:extLst>
        </xdr:cNvPr>
        <xdr:cNvSpPr/>
      </xdr:nvSpPr>
      <xdr:spPr>
        <a:xfrm>
          <a:off x="7571372" y="3341270"/>
          <a:ext cx="885825" cy="32234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100"/>
            <a:t>Show</a:t>
          </a:r>
        </a:p>
      </xdr:txBody>
    </xdr:sp>
    <xdr:clientData/>
  </xdr:twoCellAnchor>
  <xdr:twoCellAnchor>
    <xdr:from>
      <xdr:col>6</xdr:col>
      <xdr:colOff>1059368</xdr:colOff>
      <xdr:row>21</xdr:row>
      <xdr:rowOff>141222</xdr:rowOff>
    </xdr:from>
    <xdr:to>
      <xdr:col>7</xdr:col>
      <xdr:colOff>573593</xdr:colOff>
      <xdr:row>24</xdr:row>
      <xdr:rowOff>18517</xdr:rowOff>
    </xdr:to>
    <xdr:sp macro="[0]!UtilizationHide" textlink="">
      <xdr:nvSpPr>
        <xdr:cNvPr id="7" name="Rounded Rectangle 6">
          <a:extLst>
            <a:ext uri="{FF2B5EF4-FFF2-40B4-BE49-F238E27FC236}">
              <a16:creationId xmlns:a16="http://schemas.microsoft.com/office/drawing/2014/main" id="{00000000-0008-0000-0200-000007000000}"/>
            </a:ext>
          </a:extLst>
        </xdr:cNvPr>
        <xdr:cNvSpPr/>
      </xdr:nvSpPr>
      <xdr:spPr>
        <a:xfrm>
          <a:off x="8539000" y="3344630"/>
          <a:ext cx="887830" cy="323466"/>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100"/>
            <a:t>Hide</a:t>
          </a:r>
        </a:p>
      </xdr:txBody>
    </xdr:sp>
    <xdr:clientData/>
  </xdr:twoCellAnchor>
  <xdr:twoCellAnchor>
    <xdr:from>
      <xdr:col>6</xdr:col>
      <xdr:colOff>90237</xdr:colOff>
      <xdr:row>24</xdr:row>
      <xdr:rowOff>130342</xdr:rowOff>
    </xdr:from>
    <xdr:to>
      <xdr:col>6</xdr:col>
      <xdr:colOff>976062</xdr:colOff>
      <xdr:row>27</xdr:row>
      <xdr:rowOff>8521</xdr:rowOff>
    </xdr:to>
    <xdr:sp macro="[0]!CostsperServiceShow" textlink="">
      <xdr:nvSpPr>
        <xdr:cNvPr id="8" name="Rounded Rectangle 7">
          <a:extLst>
            <a:ext uri="{FF2B5EF4-FFF2-40B4-BE49-F238E27FC236}">
              <a16:creationId xmlns:a16="http://schemas.microsoft.com/office/drawing/2014/main" id="{00000000-0008-0000-0200-000008000000}"/>
            </a:ext>
          </a:extLst>
        </xdr:cNvPr>
        <xdr:cNvSpPr/>
      </xdr:nvSpPr>
      <xdr:spPr>
        <a:xfrm>
          <a:off x="7569869" y="3779921"/>
          <a:ext cx="885825" cy="3243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100"/>
            <a:t>Show</a:t>
          </a:r>
        </a:p>
      </xdr:txBody>
    </xdr:sp>
    <xdr:clientData/>
  </xdr:twoCellAnchor>
  <xdr:twoCellAnchor>
    <xdr:from>
      <xdr:col>6</xdr:col>
      <xdr:colOff>1057865</xdr:colOff>
      <xdr:row>24</xdr:row>
      <xdr:rowOff>133702</xdr:rowOff>
    </xdr:from>
    <xdr:to>
      <xdr:col>7</xdr:col>
      <xdr:colOff>572090</xdr:colOff>
      <xdr:row>27</xdr:row>
      <xdr:rowOff>13002</xdr:rowOff>
    </xdr:to>
    <xdr:sp macro="[0]!CostsperServiceHide" textlink="">
      <xdr:nvSpPr>
        <xdr:cNvPr id="9" name="Rounded Rectangle 8">
          <a:extLst>
            <a:ext uri="{FF2B5EF4-FFF2-40B4-BE49-F238E27FC236}">
              <a16:creationId xmlns:a16="http://schemas.microsoft.com/office/drawing/2014/main" id="{00000000-0008-0000-0200-000009000000}"/>
            </a:ext>
          </a:extLst>
        </xdr:cNvPr>
        <xdr:cNvSpPr/>
      </xdr:nvSpPr>
      <xdr:spPr>
        <a:xfrm>
          <a:off x="8537497" y="3783281"/>
          <a:ext cx="887830" cy="325471"/>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100"/>
            <a:t>Hide</a:t>
          </a:r>
        </a:p>
      </xdr:txBody>
    </xdr:sp>
    <xdr:clientData/>
  </xdr:twoCellAnchor>
  <xdr:twoCellAnchor>
    <xdr:from>
      <xdr:col>4</xdr:col>
      <xdr:colOff>1359478</xdr:colOff>
      <xdr:row>27</xdr:row>
      <xdr:rowOff>128154</xdr:rowOff>
    </xdr:from>
    <xdr:to>
      <xdr:col>7</xdr:col>
      <xdr:colOff>593149</xdr:colOff>
      <xdr:row>30</xdr:row>
      <xdr:rowOff>36080</xdr:rowOff>
    </xdr:to>
    <xdr:sp macro="[0]!Lockdown" textlink="">
      <xdr:nvSpPr>
        <xdr:cNvPr id="10" name="Rounded Rectangle 9">
          <a:extLst>
            <a:ext uri="{FF2B5EF4-FFF2-40B4-BE49-F238E27FC236}">
              <a16:creationId xmlns:a16="http://schemas.microsoft.com/office/drawing/2014/main" id="{00000000-0008-0000-0200-00000A000000}"/>
            </a:ext>
          </a:extLst>
        </xdr:cNvPr>
        <xdr:cNvSpPr/>
      </xdr:nvSpPr>
      <xdr:spPr>
        <a:xfrm>
          <a:off x="6087342" y="4202256"/>
          <a:ext cx="3351068" cy="34521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1600" b="1">
              <a:solidFill>
                <a:schemeClr val="bg1"/>
              </a:solidFill>
            </a:rPr>
            <a:t>Lock</a:t>
          </a:r>
        </a:p>
      </xdr:txBody>
    </xdr:sp>
    <xdr:clientData/>
  </xdr:twoCellAnchor>
</xdr:wsDr>
</file>

<file path=xl/theme/theme1.xml><?xml version="1.0" encoding="utf-8"?>
<a:theme xmlns:a="http://schemas.openxmlformats.org/drawingml/2006/main" name="Office Theme">
  <a:themeElements>
    <a:clrScheme name="Lockton 2011">
      <a:dk1>
        <a:sysClr val="windowText" lastClr="000000"/>
      </a:dk1>
      <a:lt1>
        <a:sysClr val="window" lastClr="FFFFFF"/>
      </a:lt1>
      <a:dk2>
        <a:srgbClr val="8D817B"/>
      </a:dk2>
      <a:lt2>
        <a:srgbClr val="ECE354"/>
      </a:lt2>
      <a:accent1>
        <a:srgbClr val="003478"/>
      </a:accent1>
      <a:accent2>
        <a:srgbClr val="92D400"/>
      </a:accent2>
      <a:accent3>
        <a:srgbClr val="005E6E"/>
      </a:accent3>
      <a:accent4>
        <a:srgbClr val="0083BE"/>
      </a:accent4>
      <a:accent5>
        <a:srgbClr val="5E6A71"/>
      </a:accent5>
      <a:accent6>
        <a:srgbClr val="97233F"/>
      </a:accent6>
      <a:hlink>
        <a:srgbClr val="4B306A"/>
      </a:hlink>
      <a:folHlink>
        <a:srgbClr val="850057"/>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88"/>
  <sheetViews>
    <sheetView showGridLines="0" tabSelected="1" zoomScale="70" zoomScaleNormal="70" workbookViewId="0">
      <selection activeCell="B16" sqref="B16"/>
    </sheetView>
  </sheetViews>
  <sheetFormatPr defaultColWidth="9.140625" defaultRowHeight="11.25" x14ac:dyDescent="0.15"/>
  <cols>
    <col min="1" max="1" width="35.42578125" style="1" customWidth="1"/>
    <col min="2" max="2" width="54.140625" style="1" customWidth="1"/>
    <col min="3" max="8" width="12.85546875" style="1" customWidth="1"/>
    <col min="9" max="9" width="9.140625" style="1" hidden="1" customWidth="1"/>
    <col min="10" max="18" width="11.85546875" style="1" customWidth="1"/>
    <col min="19" max="16384" width="9.140625" style="1"/>
  </cols>
  <sheetData>
    <row r="1" spans="1:10" s="101" customFormat="1" ht="12" thickBot="1" x14ac:dyDescent="0.2">
      <c r="A1" s="234"/>
      <c r="B1" s="234"/>
      <c r="C1" s="234"/>
      <c r="D1" s="234"/>
      <c r="E1" s="234"/>
      <c r="F1" s="234"/>
      <c r="G1" s="234"/>
      <c r="H1" s="234"/>
      <c r="I1" s="99"/>
      <c r="J1" s="99"/>
    </row>
    <row r="2" spans="1:10" s="102" customFormat="1" ht="27.75" thickBot="1" x14ac:dyDescent="0.4">
      <c r="A2" s="311" t="s">
        <v>271</v>
      </c>
      <c r="B2" s="312"/>
      <c r="C2" s="312"/>
      <c r="D2" s="312"/>
      <c r="E2" s="312"/>
      <c r="F2" s="312"/>
      <c r="G2" s="312"/>
      <c r="H2" s="313"/>
    </row>
    <row r="3" spans="1:10" s="132" customFormat="1" ht="30" customHeight="1" thickBot="1" x14ac:dyDescent="0.25">
      <c r="A3" s="325" t="s">
        <v>220</v>
      </c>
      <c r="B3" s="326"/>
      <c r="C3" s="326"/>
      <c r="D3" s="326"/>
      <c r="E3" s="326"/>
      <c r="F3" s="326"/>
      <c r="G3" s="326"/>
      <c r="H3" s="327"/>
    </row>
    <row r="4" spans="1:10" s="101" customFormat="1" ht="18.75" customHeight="1" thickBot="1" x14ac:dyDescent="0.25">
      <c r="A4" s="314" t="s">
        <v>133</v>
      </c>
      <c r="B4" s="315"/>
      <c r="C4" s="315"/>
      <c r="D4" s="315"/>
      <c r="E4" s="315"/>
      <c r="F4" s="315"/>
      <c r="G4" s="315"/>
      <c r="H4" s="316"/>
    </row>
    <row r="5" spans="1:10" s="101" customFormat="1" ht="16.5" customHeight="1" x14ac:dyDescent="0.2">
      <c r="A5" s="223" t="s">
        <v>135</v>
      </c>
      <c r="B5" s="224"/>
      <c r="C5" s="224"/>
      <c r="D5" s="224"/>
      <c r="E5" s="224"/>
      <c r="F5" s="224"/>
      <c r="G5" s="224"/>
      <c r="H5" s="225"/>
    </row>
    <row r="6" spans="1:10" s="101" customFormat="1" ht="16.5" customHeight="1" x14ac:dyDescent="0.2">
      <c r="A6" s="223" t="s">
        <v>192</v>
      </c>
      <c r="B6" s="224"/>
      <c r="C6" s="224"/>
      <c r="D6" s="224"/>
      <c r="E6" s="224"/>
      <c r="F6" s="224"/>
      <c r="G6" s="224"/>
      <c r="H6" s="225"/>
    </row>
    <row r="7" spans="1:10" s="101" customFormat="1" ht="16.5" customHeight="1" x14ac:dyDescent="0.2">
      <c r="A7" s="223" t="s">
        <v>191</v>
      </c>
      <c r="B7" s="224"/>
      <c r="C7" s="224"/>
      <c r="D7" s="224"/>
      <c r="E7" s="224"/>
      <c r="F7" s="224"/>
      <c r="G7" s="224"/>
      <c r="H7" s="225"/>
    </row>
    <row r="8" spans="1:10" s="101" customFormat="1" ht="16.5" customHeight="1" x14ac:dyDescent="0.2">
      <c r="A8" s="223" t="s">
        <v>134</v>
      </c>
      <c r="B8" s="224"/>
      <c r="C8" s="224"/>
      <c r="D8" s="224"/>
      <c r="E8" s="224"/>
      <c r="F8" s="224"/>
      <c r="G8" s="224"/>
      <c r="H8" s="225"/>
    </row>
    <row r="9" spans="1:10" s="101" customFormat="1" ht="16.5" customHeight="1" x14ac:dyDescent="0.2">
      <c r="A9" s="223" t="s">
        <v>221</v>
      </c>
      <c r="B9" s="224"/>
      <c r="C9" s="224"/>
      <c r="D9" s="224"/>
      <c r="E9" s="224"/>
      <c r="F9" s="224"/>
      <c r="G9" s="224"/>
      <c r="H9" s="225"/>
    </row>
    <row r="10" spans="1:10" s="101" customFormat="1" ht="16.5" customHeight="1" thickBot="1" x14ac:dyDescent="0.25">
      <c r="A10" s="223" t="s">
        <v>137</v>
      </c>
      <c r="B10" s="224"/>
      <c r="C10" s="224"/>
      <c r="D10" s="224"/>
      <c r="E10" s="224"/>
      <c r="F10" s="224"/>
      <c r="G10" s="224"/>
      <c r="H10" s="225"/>
    </row>
    <row r="11" spans="1:10" s="101" customFormat="1" ht="16.5" hidden="1" customHeight="1" thickBot="1" x14ac:dyDescent="0.25">
      <c r="A11" s="223" t="s">
        <v>136</v>
      </c>
      <c r="B11" s="224"/>
      <c r="C11" s="224"/>
      <c r="D11" s="224"/>
      <c r="E11" s="224"/>
      <c r="F11" s="224"/>
      <c r="G11" s="224"/>
      <c r="H11" s="225"/>
    </row>
    <row r="12" spans="1:10" s="101" customFormat="1" ht="15.75" thickBot="1" x14ac:dyDescent="0.25">
      <c r="A12" s="314" t="s">
        <v>183</v>
      </c>
      <c r="B12" s="315"/>
      <c r="C12" s="315"/>
      <c r="D12" s="315"/>
      <c r="E12" s="315"/>
      <c r="F12" s="315"/>
      <c r="G12" s="315"/>
      <c r="H12" s="316"/>
    </row>
    <row r="13" spans="1:10" s="101" customFormat="1" ht="12" thickBot="1" x14ac:dyDescent="0.2">
      <c r="A13" s="228"/>
      <c r="B13" s="224"/>
      <c r="C13" s="224"/>
      <c r="D13" s="229"/>
      <c r="E13" s="229"/>
      <c r="F13" s="229"/>
      <c r="G13" s="229"/>
      <c r="H13" s="230"/>
    </row>
    <row r="14" spans="1:10" s="101" customFormat="1" ht="45" customHeight="1" thickBot="1" x14ac:dyDescent="0.2">
      <c r="A14" s="126" t="s">
        <v>71</v>
      </c>
      <c r="B14" s="239" t="s">
        <v>83</v>
      </c>
      <c r="C14" s="228"/>
      <c r="D14" s="231"/>
      <c r="E14" s="256" t="str">
        <f>IF(B16="","Warning: Select a"&amp;" "&amp; A16,"")</f>
        <v/>
      </c>
      <c r="F14" s="224"/>
      <c r="G14" s="224"/>
      <c r="H14" s="257" t="b">
        <f>B14="Employee"</f>
        <v>0</v>
      </c>
    </row>
    <row r="15" spans="1:10" s="101" customFormat="1" ht="12" thickBot="1" x14ac:dyDescent="0.2">
      <c r="A15" s="228"/>
      <c r="B15" s="234"/>
      <c r="C15" s="224"/>
      <c r="D15" s="224"/>
      <c r="E15" s="224"/>
      <c r="F15" s="224"/>
      <c r="G15" s="224"/>
      <c r="H15" s="257" t="b">
        <f>B14="Employee + Spouse"</f>
        <v>0</v>
      </c>
    </row>
    <row r="16" spans="1:10" s="101" customFormat="1" ht="45" customHeight="1" thickBot="1" x14ac:dyDescent="0.2">
      <c r="A16" s="126" t="str">
        <f>'2. Contribution Inputs'!D17</f>
        <v>Contribution Band</v>
      </c>
      <c r="B16" s="239" t="s">
        <v>264</v>
      </c>
      <c r="C16" s="224"/>
      <c r="D16" s="224"/>
      <c r="E16" s="224"/>
      <c r="F16" s="224"/>
      <c r="G16" s="224"/>
      <c r="H16" s="257" t="b">
        <f>B14="Employee + 1"</f>
        <v>0</v>
      </c>
    </row>
    <row r="17" spans="1:9" s="101" customFormat="1" ht="12" thickBot="1" x14ac:dyDescent="0.2">
      <c r="A17" s="228"/>
      <c r="B17" s="234"/>
      <c r="C17" s="224"/>
      <c r="D17" s="224"/>
      <c r="E17" s="224"/>
      <c r="F17" s="224"/>
      <c r="G17" s="224"/>
      <c r="H17" s="257" t="b">
        <f>B14="Employee + Child"</f>
        <v>0</v>
      </c>
    </row>
    <row r="18" spans="1:9" s="101" customFormat="1" ht="45" customHeight="1" thickBot="1" x14ac:dyDescent="0.2">
      <c r="A18" s="126" t="s">
        <v>261</v>
      </c>
      <c r="B18" s="240">
        <v>0</v>
      </c>
      <c r="C18" s="232"/>
      <c r="D18" s="232"/>
      <c r="E18" s="233" t="str">
        <f>IF(OR(AND(D22="",SUM(D23:D39)&lt;&gt;0),AND(E22="",SUM(E23:E39)&lt;&gt;0),AND(F22="",SUM(F23:F39)&lt;&gt;0),AND(G22="",SUM(G23:G39)&lt;&gt;0),AND(H22="",SUM(H23:H39)&lt;&gt;0),AND(I22="",SUM(I23:I39)&lt;&gt;0)),"Warning: Clear the gray utilization inputs below","")</f>
        <v/>
      </c>
      <c r="F18" s="232"/>
      <c r="G18" s="232"/>
      <c r="H18" s="257" t="b">
        <f>B14="Employee + Child(ren)"</f>
        <v>0</v>
      </c>
    </row>
    <row r="19" spans="1:9" s="101" customFormat="1" ht="12" thickBot="1" x14ac:dyDescent="0.2">
      <c r="A19" s="228"/>
      <c r="B19" s="224"/>
      <c r="C19" s="224"/>
      <c r="D19" s="224"/>
      <c r="E19" s="224"/>
      <c r="F19" s="224"/>
      <c r="G19" s="224"/>
      <c r="H19" s="257" t="b">
        <f>B14="Employee + Family"</f>
        <v>1</v>
      </c>
    </row>
    <row r="20" spans="1:9" s="101" customFormat="1" ht="15.75" thickBot="1" x14ac:dyDescent="0.2">
      <c r="A20" s="322" t="s">
        <v>184</v>
      </c>
      <c r="B20" s="323"/>
      <c r="C20" s="323"/>
      <c r="D20" s="323"/>
      <c r="E20" s="323"/>
      <c r="F20" s="323"/>
      <c r="G20" s="323"/>
      <c r="H20" s="324"/>
    </row>
    <row r="21" spans="1:9" s="101" customFormat="1" ht="57.75" customHeight="1" x14ac:dyDescent="0.15">
      <c r="A21" s="235"/>
      <c r="B21" s="229"/>
      <c r="C21" s="229"/>
      <c r="D21" s="229"/>
      <c r="E21" s="229"/>
      <c r="F21" s="229"/>
      <c r="G21" s="229"/>
      <c r="H21" s="258"/>
    </row>
    <row r="22" spans="1:9" s="99" customFormat="1" ht="20.100000000000001" customHeight="1" x14ac:dyDescent="0.15">
      <c r="A22" s="300"/>
      <c r="B22" s="103"/>
      <c r="C22" s="217" t="str">
        <f>'2. Contribution Inputs'!C10</f>
        <v>Employee</v>
      </c>
      <c r="D22" s="265" t="str">
        <f>IF(VLOOKUP(Coverage,Worksheet!$E$1:$K$14,3,FALSE)=0,"",(VLOOKUP(Coverage,Worksheet!$E$1:$K$14,3,FALSE)))</f>
        <v>Spouse</v>
      </c>
      <c r="E22" s="265" t="str">
        <f>IF(VLOOKUP(Coverage,Worksheet!$E$1:$K$14,4,FALSE)=0,"",(VLOOKUP(Coverage,Worksheet!$E$1:$K$14,4,FALSE)))</f>
        <v>Child</v>
      </c>
      <c r="F22" s="265" t="str">
        <f>IF(VLOOKUP(Coverage,Worksheet!$E$1:$K$14,5,FALSE)=0,"",(VLOOKUP(Coverage,Worksheet!$E$1:$K$14,5,FALSE)))</f>
        <v>Child</v>
      </c>
      <c r="G22" s="265" t="str">
        <f>IF(VLOOKUP(Coverage,Worksheet!$E$1:$K$14,6,FALSE)=0,"",(VLOOKUP(Coverage,Worksheet!$E$1:$K$14,6,FALSE)))</f>
        <v>Child</v>
      </c>
      <c r="H22" s="266" t="str">
        <f>IF(VLOOKUP(Coverage,Worksheet!$E$1:$K$14,7,FALSE)=0,"",(VLOOKUP(Coverage,Worksheet!$E$1:$K$14,7,FALSE)))</f>
        <v>Child</v>
      </c>
      <c r="I22" s="98"/>
    </row>
    <row r="23" spans="1:9" s="106" customFormat="1" ht="30" customHeight="1" x14ac:dyDescent="0.15">
      <c r="A23" s="301" t="s">
        <v>33</v>
      </c>
      <c r="B23" s="104" t="s">
        <v>174</v>
      </c>
      <c r="C23" s="304">
        <v>1</v>
      </c>
      <c r="D23" s="305">
        <v>1</v>
      </c>
      <c r="E23" s="305">
        <v>1</v>
      </c>
      <c r="F23" s="305">
        <v>1</v>
      </c>
      <c r="G23" s="305"/>
      <c r="H23" s="306"/>
      <c r="I23" s="127"/>
    </row>
    <row r="24" spans="1:9" s="106" customFormat="1" ht="30" customHeight="1" x14ac:dyDescent="0.15">
      <c r="A24" s="301" t="s">
        <v>36</v>
      </c>
      <c r="B24" s="104" t="s">
        <v>167</v>
      </c>
      <c r="C24" s="304">
        <v>0</v>
      </c>
      <c r="D24" s="305">
        <v>0</v>
      </c>
      <c r="E24" s="305">
        <v>0</v>
      </c>
      <c r="F24" s="305">
        <v>0</v>
      </c>
      <c r="G24" s="305"/>
      <c r="H24" s="306"/>
      <c r="I24" s="127"/>
    </row>
    <row r="25" spans="1:9" s="106" customFormat="1" ht="30" customHeight="1" x14ac:dyDescent="0.15">
      <c r="A25" s="301" t="s">
        <v>37</v>
      </c>
      <c r="B25" s="104" t="s">
        <v>168</v>
      </c>
      <c r="C25" s="304">
        <v>0</v>
      </c>
      <c r="D25" s="305">
        <v>0</v>
      </c>
      <c r="E25" s="305">
        <v>0</v>
      </c>
      <c r="F25" s="305">
        <v>0</v>
      </c>
      <c r="G25" s="305"/>
      <c r="H25" s="306"/>
      <c r="I25" s="127"/>
    </row>
    <row r="26" spans="1:9" s="106" customFormat="1" ht="30" customHeight="1" x14ac:dyDescent="0.15">
      <c r="A26" s="301" t="s">
        <v>35</v>
      </c>
      <c r="B26" s="104" t="s">
        <v>242</v>
      </c>
      <c r="C26" s="304">
        <v>0</v>
      </c>
      <c r="D26" s="305">
        <v>0</v>
      </c>
      <c r="E26" s="305">
        <v>0</v>
      </c>
      <c r="F26" s="305">
        <v>0</v>
      </c>
      <c r="G26" s="305"/>
      <c r="H26" s="306"/>
      <c r="I26" s="127"/>
    </row>
    <row r="27" spans="1:9" s="106" customFormat="1" ht="30" customHeight="1" x14ac:dyDescent="0.15">
      <c r="A27" s="301" t="s">
        <v>38</v>
      </c>
      <c r="B27" s="104" t="s">
        <v>169</v>
      </c>
      <c r="C27" s="304">
        <v>0</v>
      </c>
      <c r="D27" s="305">
        <v>0</v>
      </c>
      <c r="E27" s="305">
        <v>0</v>
      </c>
      <c r="F27" s="305">
        <v>0</v>
      </c>
      <c r="G27" s="305"/>
      <c r="H27" s="306"/>
      <c r="I27" s="127"/>
    </row>
    <row r="28" spans="1:9" s="106" customFormat="1" ht="30" customHeight="1" x14ac:dyDescent="0.15">
      <c r="A28" s="301" t="s">
        <v>104</v>
      </c>
      <c r="B28" s="104" t="s">
        <v>243</v>
      </c>
      <c r="C28" s="304">
        <v>0</v>
      </c>
      <c r="D28" s="305">
        <v>0</v>
      </c>
      <c r="E28" s="305">
        <v>0</v>
      </c>
      <c r="F28" s="305">
        <v>0</v>
      </c>
      <c r="G28" s="305"/>
      <c r="H28" s="306"/>
      <c r="I28" s="127"/>
    </row>
    <row r="29" spans="1:9" s="106" customFormat="1" ht="30" customHeight="1" x14ac:dyDescent="0.15">
      <c r="A29" s="320" t="s">
        <v>34</v>
      </c>
      <c r="B29" s="104" t="s">
        <v>171</v>
      </c>
      <c r="C29" s="304">
        <v>1</v>
      </c>
      <c r="D29" s="305">
        <v>1</v>
      </c>
      <c r="E29" s="305">
        <v>1</v>
      </c>
      <c r="F29" s="305">
        <v>1</v>
      </c>
      <c r="G29" s="305"/>
      <c r="H29" s="306"/>
      <c r="I29" s="127"/>
    </row>
    <row r="30" spans="1:9" s="106" customFormat="1" ht="30" customHeight="1" x14ac:dyDescent="0.15">
      <c r="A30" s="320"/>
      <c r="B30" s="104" t="s">
        <v>172</v>
      </c>
      <c r="C30" s="304">
        <v>1</v>
      </c>
      <c r="D30" s="305">
        <v>1</v>
      </c>
      <c r="E30" s="305">
        <v>1</v>
      </c>
      <c r="F30" s="305">
        <v>1</v>
      </c>
      <c r="G30" s="305"/>
      <c r="H30" s="306"/>
      <c r="I30" s="127"/>
    </row>
    <row r="31" spans="1:9" s="106" customFormat="1" ht="30" customHeight="1" x14ac:dyDescent="0.15">
      <c r="A31" s="320"/>
      <c r="B31" s="104" t="s">
        <v>173</v>
      </c>
      <c r="C31" s="304">
        <v>0</v>
      </c>
      <c r="D31" s="305">
        <v>0</v>
      </c>
      <c r="E31" s="305">
        <v>0</v>
      </c>
      <c r="F31" s="305">
        <v>0</v>
      </c>
      <c r="G31" s="305"/>
      <c r="H31" s="306"/>
      <c r="I31" s="127"/>
    </row>
    <row r="32" spans="1:9" s="106" customFormat="1" ht="30" customHeight="1" x14ac:dyDescent="0.15">
      <c r="A32" s="320" t="s">
        <v>39</v>
      </c>
      <c r="B32" s="104" t="s">
        <v>175</v>
      </c>
      <c r="C32" s="304">
        <v>3</v>
      </c>
      <c r="D32" s="305">
        <v>3</v>
      </c>
      <c r="E32" s="305">
        <v>1</v>
      </c>
      <c r="F32" s="305">
        <v>1</v>
      </c>
      <c r="G32" s="305"/>
      <c r="H32" s="306"/>
      <c r="I32" s="127"/>
    </row>
    <row r="33" spans="1:12" s="106" customFormat="1" ht="30" customHeight="1" x14ac:dyDescent="0.15">
      <c r="A33" s="320"/>
      <c r="B33" s="104" t="s">
        <v>176</v>
      </c>
      <c r="C33" s="304">
        <v>0</v>
      </c>
      <c r="D33" s="305">
        <v>0</v>
      </c>
      <c r="E33" s="305">
        <v>0</v>
      </c>
      <c r="F33" s="305">
        <v>0</v>
      </c>
      <c r="G33" s="305"/>
      <c r="H33" s="306"/>
      <c r="I33" s="127"/>
    </row>
    <row r="34" spans="1:12" s="106" customFormat="1" ht="30" customHeight="1" x14ac:dyDescent="0.15">
      <c r="A34" s="320"/>
      <c r="B34" s="104" t="s">
        <v>177</v>
      </c>
      <c r="C34" s="304">
        <v>0</v>
      </c>
      <c r="D34" s="305">
        <v>0</v>
      </c>
      <c r="E34" s="305">
        <v>0</v>
      </c>
      <c r="F34" s="305">
        <v>0</v>
      </c>
      <c r="G34" s="305"/>
      <c r="H34" s="306"/>
      <c r="I34" s="127"/>
    </row>
    <row r="35" spans="1:12" s="106" customFormat="1" ht="30" customHeight="1" x14ac:dyDescent="0.15">
      <c r="A35" s="320"/>
      <c r="B35" s="104" t="s">
        <v>178</v>
      </c>
      <c r="C35" s="304">
        <v>0</v>
      </c>
      <c r="D35" s="305">
        <v>0</v>
      </c>
      <c r="E35" s="305">
        <v>0</v>
      </c>
      <c r="F35" s="305">
        <v>0</v>
      </c>
      <c r="G35" s="305"/>
      <c r="H35" s="306"/>
      <c r="I35" s="127"/>
    </row>
    <row r="36" spans="1:12" s="106" customFormat="1" ht="30" customHeight="1" x14ac:dyDescent="0.15">
      <c r="A36" s="320"/>
      <c r="B36" s="104" t="s">
        <v>179</v>
      </c>
      <c r="C36" s="304">
        <v>0</v>
      </c>
      <c r="D36" s="305">
        <v>0</v>
      </c>
      <c r="E36" s="305">
        <v>0</v>
      </c>
      <c r="F36" s="305">
        <v>0</v>
      </c>
      <c r="G36" s="305"/>
      <c r="H36" s="306"/>
      <c r="I36" s="127"/>
    </row>
    <row r="37" spans="1:12" s="106" customFormat="1" ht="30" customHeight="1" x14ac:dyDescent="0.15">
      <c r="A37" s="320"/>
      <c r="B37" s="104" t="s">
        <v>180</v>
      </c>
      <c r="C37" s="304">
        <v>0</v>
      </c>
      <c r="D37" s="305">
        <v>0</v>
      </c>
      <c r="E37" s="305">
        <v>0</v>
      </c>
      <c r="F37" s="305">
        <v>0</v>
      </c>
      <c r="G37" s="305"/>
      <c r="H37" s="306"/>
      <c r="I37" s="127"/>
    </row>
    <row r="38" spans="1:12" s="106" customFormat="1" ht="30" customHeight="1" x14ac:dyDescent="0.15">
      <c r="A38" s="320"/>
      <c r="B38" s="104" t="s">
        <v>181</v>
      </c>
      <c r="C38" s="304">
        <v>0</v>
      </c>
      <c r="D38" s="305">
        <v>0</v>
      </c>
      <c r="E38" s="305">
        <v>0</v>
      </c>
      <c r="F38" s="305">
        <v>0</v>
      </c>
      <c r="G38" s="305"/>
      <c r="H38" s="306"/>
      <c r="I38" s="127"/>
    </row>
    <row r="39" spans="1:12" s="106" customFormat="1" ht="30" customHeight="1" x14ac:dyDescent="0.15">
      <c r="A39" s="320"/>
      <c r="B39" s="104" t="s">
        <v>182</v>
      </c>
      <c r="C39" s="304">
        <v>0</v>
      </c>
      <c r="D39" s="305">
        <v>0</v>
      </c>
      <c r="E39" s="305">
        <v>0</v>
      </c>
      <c r="F39" s="305">
        <v>0</v>
      </c>
      <c r="G39" s="305"/>
      <c r="H39" s="306"/>
      <c r="I39" s="127"/>
    </row>
    <row r="40" spans="1:12" s="106" customFormat="1" ht="39.950000000000003" customHeight="1" thickBot="1" x14ac:dyDescent="0.2">
      <c r="A40" s="303" t="s">
        <v>40</v>
      </c>
      <c r="B40" s="131" t="s">
        <v>195</v>
      </c>
      <c r="C40" s="307"/>
      <c r="D40" s="308"/>
      <c r="E40" s="308"/>
      <c r="F40" s="308"/>
      <c r="G40" s="308"/>
      <c r="H40" s="309"/>
      <c r="I40" s="127"/>
    </row>
    <row r="41" spans="1:12" ht="25.5" customHeight="1" thickBot="1" x14ac:dyDescent="0.2">
      <c r="A41" s="215"/>
      <c r="B41" s="220" t="s">
        <v>228</v>
      </c>
      <c r="C41" s="214" t="str">
        <f t="array" ref="C41">IF(SUM(Input1)=0,"None",IF(AND(EXACT(Input1,LowAdult)),"Low",IF(AND(EXACT(Input1,MedAdult)),"Med",IF(AND(EXACT(Input1,HighAdult)),"High","Custom"))))</f>
        <v>Low</v>
      </c>
      <c r="D41" s="214" t="str">
        <f t="array" ref="D41">IF(Description2="","",IF(SUM(Input2)=0,"None",IF(Description2="Child",IF(AND(EXACT(Input2,LowChild)),"Low",IF(AND(EXACT(Input2,MedChild)),"Med",IF(AND(EXACT(Input2,HighChild)),"High","Custom"))),IF(AND(EXACT(Input2,LowAdult)),"Low",IF(AND(EXACT(Input2,MedAdult)),"Med",IF(AND(EXACT(Input2,HighAdult)),"High","Custom"))))))</f>
        <v>Low</v>
      </c>
      <c r="E41" s="214" t="str">
        <f t="array" ref="E41">IF(Description3="","",IF(SUM(Input3)=0,"None",IF(Description3="Child",IF(AND(EXACT(Input3,LowChild)),"Low",IF(AND(EXACT(Input3,MedChild)),"Med",IF(AND(EXACT(Input3,HighChild)),"High","Custom"))),IF(AND(EXACT(Input3,LowAdult)),"Low",IF(AND(EXACT(Input3,MedAdult)),"Med",IF(AND(EXACT(Input3,HighAdult)),"High","Custom"))))))</f>
        <v>Low</v>
      </c>
      <c r="F41" s="214" t="str">
        <f t="array" ref="F41">IF(Description4="","",IF(SUM(Input4)=0,"None",IF(Description4="Child",IF(AND(EXACT(Input4,LowChild)),"Low",IF(AND(EXACT(Input4,MedChild)),"Med",IF(AND(EXACT(Input4,HighChild)),"High","Custom"))),IF(AND(EXACT(Input4,LowAdult)),"Low",IF(AND(EXACT(Input4,MedAdult)),"Med",IF(AND(EXACT(Input4,HighAdult)),"High","Custom"))))))</f>
        <v>Low</v>
      </c>
      <c r="G41" s="214" t="str">
        <f t="array" ref="G41">IF(Description5="","",IF(SUM(Input5)=0,"None",IF(Description5="Child",IF(AND(EXACT(Input5,LowChild)),"Low",IF(AND(EXACT(Input5,MedChild)),"Med",IF(AND(EXACT(Input5,HighChild)),"High","Custom"))),IF(AND(EXACT(Input5,LowAdult)),"Low",IF(AND(EXACT(Input5,MedAdult)),"Med",IF(AND(EXACT(Input5,HighAdult)),"High","Custom"))))))</f>
        <v>None</v>
      </c>
      <c r="H41" s="216" t="str">
        <f t="array" ref="H41">IF(Description6="","",IF(SUM(Input6)=0,"None",IF(Description6="Child",IF(AND(EXACT(Input6,LowChild)),"Low",IF(AND(EXACT(Input6,MedChild)),"Med",IF(AND(EXACT(Input6,HighChild)),"High","Custom"))),IF(AND(EXACT(Input6,LowAdult)),"Low",IF(AND(EXACT(Input6,MedAdult)),"Med",IF(AND(EXACT(Input6,HighAdult)),"High","Custom"))))))</f>
        <v>None</v>
      </c>
    </row>
    <row r="42" spans="1:12" ht="12" thickBot="1" x14ac:dyDescent="0.2">
      <c r="A42" s="236"/>
      <c r="B42" s="237"/>
      <c r="C42" s="237"/>
      <c r="D42" s="237"/>
      <c r="E42" s="237"/>
      <c r="F42" s="237"/>
      <c r="G42" s="237"/>
      <c r="H42" s="238"/>
    </row>
    <row r="43" spans="1:12" ht="20.100000000000001" hidden="1" customHeight="1" x14ac:dyDescent="0.15">
      <c r="A43" s="129" t="s">
        <v>185</v>
      </c>
      <c r="B43" s="130"/>
      <c r="C43" s="32"/>
      <c r="D43" s="6"/>
      <c r="E43" s="6"/>
      <c r="F43" s="6"/>
      <c r="G43" s="6"/>
      <c r="H43" s="7"/>
    </row>
    <row r="44" spans="1:12" ht="30" hidden="1" customHeight="1" x14ac:dyDescent="0.2">
      <c r="A44" s="302" t="s">
        <v>33</v>
      </c>
      <c r="B44" s="103" t="s">
        <v>105</v>
      </c>
      <c r="C44" s="263">
        <v>182.85210000000001</v>
      </c>
      <c r="D44" s="259"/>
      <c r="E44" s="259"/>
      <c r="F44" s="259"/>
      <c r="G44" s="259"/>
      <c r="H44" s="260"/>
      <c r="L44" s="97"/>
    </row>
    <row r="45" spans="1:12" ht="30" hidden="1" customHeight="1" x14ac:dyDescent="0.2">
      <c r="A45" s="301" t="s">
        <v>36</v>
      </c>
      <c r="B45" s="104" t="s">
        <v>218</v>
      </c>
      <c r="C45" s="263">
        <v>3564.6925000000001</v>
      </c>
      <c r="D45" s="261"/>
      <c r="E45" s="234"/>
      <c r="F45" s="234"/>
      <c r="G45" s="234"/>
      <c r="H45" s="262"/>
      <c r="L45" s="97"/>
    </row>
    <row r="46" spans="1:12" ht="30" hidden="1" customHeight="1" x14ac:dyDescent="0.2">
      <c r="A46" s="301" t="s">
        <v>37</v>
      </c>
      <c r="B46" s="104" t="s">
        <v>106</v>
      </c>
      <c r="C46" s="263">
        <v>1321.0650000000001</v>
      </c>
      <c r="D46" s="234"/>
      <c r="E46" s="234"/>
      <c r="F46" s="234"/>
      <c r="G46" s="234"/>
      <c r="H46" s="262"/>
      <c r="L46" s="97"/>
    </row>
    <row r="47" spans="1:12" ht="30" hidden="1" customHeight="1" x14ac:dyDescent="0.2">
      <c r="A47" s="301" t="s">
        <v>35</v>
      </c>
      <c r="B47" s="104" t="s">
        <v>107</v>
      </c>
      <c r="C47" s="263">
        <v>158.09</v>
      </c>
      <c r="D47" s="234"/>
      <c r="E47" s="234"/>
      <c r="F47" s="234"/>
      <c r="G47" s="234"/>
      <c r="H47" s="262"/>
      <c r="L47" s="97"/>
    </row>
    <row r="48" spans="1:12" ht="30" hidden="1" customHeight="1" x14ac:dyDescent="0.2">
      <c r="A48" s="301" t="s">
        <v>38</v>
      </c>
      <c r="B48" s="104" t="s">
        <v>108</v>
      </c>
      <c r="C48" s="263">
        <v>2119.1487999999999</v>
      </c>
      <c r="D48" s="234"/>
      <c r="E48" s="234"/>
      <c r="F48" s="234"/>
      <c r="G48" s="234"/>
      <c r="H48" s="262"/>
      <c r="L48" s="97"/>
    </row>
    <row r="49" spans="1:12" ht="30" hidden="1" customHeight="1" x14ac:dyDescent="0.2">
      <c r="A49" s="301" t="s">
        <v>104</v>
      </c>
      <c r="B49" s="104" t="s">
        <v>109</v>
      </c>
      <c r="C49" s="263">
        <v>167.9871</v>
      </c>
      <c r="D49" s="234"/>
      <c r="E49" s="234"/>
      <c r="F49" s="234"/>
      <c r="G49" s="234"/>
      <c r="H49" s="262"/>
      <c r="L49" s="97"/>
    </row>
    <row r="50" spans="1:12" ht="30" hidden="1" customHeight="1" x14ac:dyDescent="0.2">
      <c r="A50" s="320" t="s">
        <v>34</v>
      </c>
      <c r="B50" s="104" t="s">
        <v>193</v>
      </c>
      <c r="C50" s="263">
        <v>256.89999999999998</v>
      </c>
      <c r="D50" s="261"/>
      <c r="E50" s="234"/>
      <c r="F50" s="234"/>
      <c r="G50" s="234"/>
      <c r="H50" s="262"/>
      <c r="L50" s="97"/>
    </row>
    <row r="51" spans="1:12" ht="30" hidden="1" customHeight="1" x14ac:dyDescent="0.2">
      <c r="A51" s="320"/>
      <c r="B51" s="104" t="s">
        <v>194</v>
      </c>
      <c r="C51" s="263">
        <v>258.09000000000003</v>
      </c>
      <c r="D51" s="234"/>
      <c r="E51" s="234"/>
      <c r="F51" s="234"/>
      <c r="G51" s="234"/>
      <c r="H51" s="262"/>
      <c r="L51" s="97"/>
    </row>
    <row r="52" spans="1:12" ht="30" hidden="1" customHeight="1" x14ac:dyDescent="0.2">
      <c r="A52" s="320"/>
      <c r="B52" s="104" t="s">
        <v>46</v>
      </c>
      <c r="C52" s="263">
        <v>43.930700000000002</v>
      </c>
      <c r="D52" s="234"/>
      <c r="E52" s="234"/>
      <c r="F52" s="234"/>
      <c r="G52" s="234"/>
      <c r="H52" s="262"/>
      <c r="L52" s="97"/>
    </row>
    <row r="53" spans="1:12" ht="30" hidden="1" customHeight="1" x14ac:dyDescent="0.2">
      <c r="A53" s="320" t="s">
        <v>39</v>
      </c>
      <c r="B53" s="104" t="s">
        <v>43</v>
      </c>
      <c r="C53" s="263">
        <v>11.07</v>
      </c>
      <c r="D53" s="234"/>
      <c r="E53" s="234"/>
      <c r="F53" s="234"/>
      <c r="G53" s="234"/>
      <c r="H53" s="262"/>
      <c r="L53" s="97"/>
    </row>
    <row r="54" spans="1:12" ht="30" hidden="1" customHeight="1" x14ac:dyDescent="0.2">
      <c r="A54" s="320"/>
      <c r="B54" s="104" t="s">
        <v>44</v>
      </c>
      <c r="C54" s="263">
        <v>350.58</v>
      </c>
      <c r="D54" s="234"/>
      <c r="E54" s="234"/>
      <c r="F54" s="234"/>
      <c r="G54" s="234"/>
      <c r="H54" s="262"/>
      <c r="L54" s="97"/>
    </row>
    <row r="55" spans="1:12" ht="30" hidden="1" customHeight="1" x14ac:dyDescent="0.2">
      <c r="A55" s="320"/>
      <c r="B55" s="104" t="s">
        <v>45</v>
      </c>
      <c r="C55" s="263">
        <v>308.53117647058798</v>
      </c>
      <c r="D55" s="234"/>
      <c r="E55" s="234"/>
      <c r="F55" s="234"/>
      <c r="G55" s="234"/>
      <c r="H55" s="262"/>
      <c r="L55" s="97"/>
    </row>
    <row r="56" spans="1:12" ht="30" hidden="1" customHeight="1" thickBot="1" x14ac:dyDescent="0.25">
      <c r="A56" s="321"/>
      <c r="B56" s="131" t="s">
        <v>102</v>
      </c>
      <c r="C56" s="264">
        <v>3167.17</v>
      </c>
      <c r="D56" s="237"/>
      <c r="E56" s="237"/>
      <c r="F56" s="237"/>
      <c r="G56" s="237"/>
      <c r="H56" s="238"/>
      <c r="L56" s="97"/>
    </row>
    <row r="57" spans="1:12" ht="12" hidden="1" thickBot="1" x14ac:dyDescent="0.2">
      <c r="A57" s="241"/>
      <c r="B57" s="237"/>
      <c r="C57" s="237"/>
      <c r="D57" s="242"/>
      <c r="E57" s="242"/>
      <c r="F57" s="242"/>
      <c r="G57" s="242"/>
      <c r="H57" s="243"/>
      <c r="L57" s="97"/>
    </row>
    <row r="58" spans="1:12" ht="18.75" thickBot="1" x14ac:dyDescent="0.2">
      <c r="A58" s="317" t="s">
        <v>186</v>
      </c>
      <c r="B58" s="318"/>
      <c r="C58" s="318"/>
      <c r="D58" s="318"/>
      <c r="E58" s="318"/>
      <c r="F58" s="318"/>
      <c r="G58" s="318"/>
      <c r="H58" s="319"/>
    </row>
    <row r="59" spans="1:12" x14ac:dyDescent="0.15">
      <c r="A59" s="226"/>
      <c r="B59" s="227"/>
      <c r="C59" s="248"/>
      <c r="D59" s="246"/>
      <c r="E59" s="246"/>
      <c r="F59" s="246"/>
      <c r="G59" s="246"/>
      <c r="H59" s="247"/>
    </row>
    <row r="60" spans="1:12" x14ac:dyDescent="0.15">
      <c r="A60" s="245"/>
      <c r="B60" s="234"/>
      <c r="C60" s="249"/>
      <c r="D60" s="232"/>
      <c r="E60" s="232"/>
      <c r="F60" s="232"/>
      <c r="G60" s="232"/>
      <c r="H60" s="250"/>
    </row>
    <row r="61" spans="1:12" x14ac:dyDescent="0.15">
      <c r="A61" s="245"/>
      <c r="B61" s="234"/>
      <c r="C61" s="249"/>
      <c r="D61" s="232"/>
      <c r="E61" s="232"/>
      <c r="F61" s="232"/>
      <c r="G61" s="232"/>
      <c r="H61" s="250"/>
    </row>
    <row r="62" spans="1:12" x14ac:dyDescent="0.15">
      <c r="A62" s="245"/>
      <c r="B62" s="234"/>
      <c r="C62" s="249"/>
      <c r="D62" s="232"/>
      <c r="E62" s="232"/>
      <c r="F62" s="232"/>
      <c r="G62" s="232"/>
      <c r="H62" s="250"/>
    </row>
    <row r="63" spans="1:12" x14ac:dyDescent="0.15">
      <c r="A63" s="245"/>
      <c r="B63" s="234"/>
      <c r="C63" s="249"/>
      <c r="D63" s="232"/>
      <c r="E63" s="232"/>
      <c r="F63" s="232"/>
      <c r="G63" s="232"/>
      <c r="H63" s="250"/>
    </row>
    <row r="64" spans="1:12" x14ac:dyDescent="0.15">
      <c r="A64" s="245"/>
      <c r="B64" s="234"/>
      <c r="C64" s="249"/>
      <c r="D64" s="232"/>
      <c r="E64" s="232"/>
      <c r="F64" s="232"/>
      <c r="G64" s="232"/>
      <c r="H64" s="250"/>
    </row>
    <row r="65" spans="1:10" x14ac:dyDescent="0.15">
      <c r="A65" s="245"/>
      <c r="B65" s="234"/>
      <c r="C65" s="249"/>
      <c r="D65" s="232"/>
      <c r="E65" s="232"/>
      <c r="F65" s="232"/>
      <c r="G65" s="232"/>
      <c r="H65" s="250"/>
    </row>
    <row r="66" spans="1:10" x14ac:dyDescent="0.15">
      <c r="A66" s="245"/>
      <c r="B66" s="234"/>
      <c r="C66" s="249"/>
      <c r="D66" s="232"/>
      <c r="E66" s="232"/>
      <c r="F66" s="232"/>
      <c r="G66" s="232"/>
      <c r="H66" s="250"/>
    </row>
    <row r="67" spans="1:10" x14ac:dyDescent="0.15">
      <c r="A67" s="245"/>
      <c r="B67" s="234"/>
      <c r="C67" s="249"/>
      <c r="D67" s="232"/>
      <c r="E67" s="232"/>
      <c r="F67" s="232"/>
      <c r="G67" s="232"/>
      <c r="H67" s="250"/>
    </row>
    <row r="68" spans="1:10" x14ac:dyDescent="0.15">
      <c r="A68" s="245"/>
      <c r="B68" s="234"/>
      <c r="C68" s="249"/>
      <c r="D68" s="232"/>
      <c r="E68" s="232"/>
      <c r="F68" s="232"/>
      <c r="G68" s="232"/>
      <c r="H68" s="250"/>
    </row>
    <row r="69" spans="1:10" x14ac:dyDescent="0.15">
      <c r="A69" s="245"/>
      <c r="B69" s="234"/>
      <c r="C69" s="249"/>
      <c r="D69" s="232"/>
      <c r="E69" s="232"/>
      <c r="F69" s="232"/>
      <c r="G69" s="232"/>
      <c r="H69" s="250"/>
    </row>
    <row r="70" spans="1:10" x14ac:dyDescent="0.15">
      <c r="A70" s="245"/>
      <c r="B70" s="234"/>
      <c r="C70" s="249"/>
      <c r="D70" s="232"/>
      <c r="E70" s="232"/>
      <c r="F70" s="232"/>
      <c r="G70" s="232"/>
      <c r="H70" s="250"/>
    </row>
    <row r="71" spans="1:10" x14ac:dyDescent="0.15">
      <c r="A71" s="245"/>
      <c r="B71" s="234"/>
      <c r="C71" s="249"/>
      <c r="D71" s="232"/>
      <c r="E71" s="232"/>
      <c r="F71" s="232"/>
      <c r="G71" s="232"/>
      <c r="H71" s="250"/>
    </row>
    <row r="72" spans="1:10" ht="81.75" customHeight="1" thickBot="1" x14ac:dyDescent="0.25">
      <c r="A72" s="251"/>
      <c r="B72" s="255" t="s">
        <v>244</v>
      </c>
      <c r="C72" s="107" t="s">
        <v>72</v>
      </c>
      <c r="D72" s="107" t="s">
        <v>73</v>
      </c>
      <c r="E72" s="107" t="s">
        <v>74</v>
      </c>
      <c r="F72" s="107" t="s">
        <v>259</v>
      </c>
      <c r="G72" s="107" t="s">
        <v>84</v>
      </c>
      <c r="H72" s="218" t="s">
        <v>260</v>
      </c>
      <c r="I72" s="87"/>
      <c r="J72" s="87"/>
    </row>
    <row r="73" spans="1:10" ht="15" customHeight="1" x14ac:dyDescent="0.2">
      <c r="A73" s="328"/>
      <c r="B73" s="252" t="str">
        <f>IF('1. Plan Inputs'!F17="","",'1. Plan Inputs'!F17)</f>
        <v>UHC Choice Plus HDHP</v>
      </c>
      <c r="C73" s="293">
        <f>IF(B73="","",IF(Calculator!B14=Worksheet!E1,Worksheet!F143,IF('1. Plan Inputs'!G26="Embedded",Worksheet!F143,Worksheet!F154)))</f>
        <v>2148.52</v>
      </c>
      <c r="D73" s="293">
        <f>IF(B73="","",(VLOOKUP(B14,'2. Contribution Inputs'!B36:N41,MATCH(B16,'2. Contribution Inputs'!C35:N35,0)+1,0))*12)</f>
        <v>6216.24</v>
      </c>
      <c r="E73" s="293">
        <f t="shared" ref="E73:E78" si="0">IF(B73="","",D73+C73)</f>
        <v>8364.76</v>
      </c>
      <c r="F73" s="293">
        <f>IF(B73="","",IF('1. Plan Inputs'!G19="Yes",VLOOKUP(B14,'2. Contribution Inputs'!B93:N98,MATCH(Calculator!B16,'2. Contribution Inputs'!C92:N92,0)+1,0)*12,0)+B18)</f>
        <v>1200</v>
      </c>
      <c r="G73" s="293">
        <f>IF(B73="","",IF(C73=0,E73,IF(C73&lt;F73,D73,E73-F73)))</f>
        <v>7164.76</v>
      </c>
      <c r="H73" s="294">
        <f t="shared" ref="H73:H78" si="1">IF(B73="","",IF(C73&lt;F73,F73-C73,0))</f>
        <v>0</v>
      </c>
      <c r="I73" s="87" t="str">
        <f>IF(G73&lt;=MIN(G$73:G$78),B73,"")</f>
        <v/>
      </c>
      <c r="J73" s="87"/>
    </row>
    <row r="74" spans="1:10" ht="15" customHeight="1" x14ac:dyDescent="0.2">
      <c r="A74" s="328"/>
      <c r="B74" s="253" t="str">
        <f>IF('1. Plan Inputs'!I17="","",'1. Plan Inputs'!I17)</f>
        <v>UHC Choice Plus PPO</v>
      </c>
      <c r="C74" s="295">
        <f>IF(B74="","",IF(Calculator!B14=Worksheet!E1,Worksheet!N143,IF('1. Plan Inputs'!J26="Embedded",Worksheet!N143,Worksheet!N154)))</f>
        <v>373.28399999999999</v>
      </c>
      <c r="D74" s="295">
        <f>IF(B74="","",(VLOOKUP(B14,'2. Contribution Inputs'!B45:N50,MATCH(B16,'2. Contribution Inputs'!C44:N44,0)+1,0))*12)</f>
        <v>11644.44</v>
      </c>
      <c r="E74" s="295">
        <f t="shared" si="0"/>
        <v>12017.724</v>
      </c>
      <c r="F74" s="295">
        <f>IF(B74="","",IF('1. Plan Inputs'!J19="Yes",VLOOKUP(B14,'2. Contribution Inputs'!B102:N107,MATCH(Calculator!B16,'2. Contribution Inputs'!C101:N101,0)+1,0)*12,0)+B18)</f>
        <v>0</v>
      </c>
      <c r="G74" s="295">
        <f>IF(B74="","",IF(C74=0,E74,IF(C74&lt;F74,D74,E74-F74)))</f>
        <v>12017.724</v>
      </c>
      <c r="H74" s="296">
        <f t="shared" si="1"/>
        <v>0</v>
      </c>
      <c r="I74" s="87" t="str">
        <f t="shared" ref="I74:I78" si="2">IF(G74&lt;=MIN(G$73:G$78),B74,"")</f>
        <v/>
      </c>
      <c r="J74" s="87"/>
    </row>
    <row r="75" spans="1:10" ht="15" customHeight="1" x14ac:dyDescent="0.2">
      <c r="A75" s="328"/>
      <c r="B75" s="253" t="str">
        <f>IF('1. Plan Inputs'!L17="","",'1. Plan Inputs'!L17)</f>
        <v>UHC CO Doctors Plan</v>
      </c>
      <c r="C75" s="295">
        <f>IF(B75="","",IF(Calculator!B14=Worksheet!E1,Worksheet!V143,IF('1. Plan Inputs'!M26="Embedded",Worksheet!V143,Worksheet!V154)))</f>
        <v>380</v>
      </c>
      <c r="D75" s="295">
        <f>IF(B75="","",(VLOOKUP(B14,'2. Contribution Inputs'!B54:N59,MATCH(B16,'2. Contribution Inputs'!C53:N53,0)+1,0))*12)</f>
        <v>4662.24</v>
      </c>
      <c r="E75" s="295">
        <f t="shared" si="0"/>
        <v>5042.24</v>
      </c>
      <c r="F75" s="295">
        <f>IF(B75="","",IF('1. Plan Inputs'!M19="Yes",VLOOKUP(B14,'2. Contribution Inputs'!B111:N116,MATCH(Calculator!B16,'2. Contribution Inputs'!C110:N110,0)+1,0)*12,0)+B18)</f>
        <v>0</v>
      </c>
      <c r="G75" s="295">
        <f t="shared" ref="G75:G78" si="3">IF(B75="","",IF(C75=0,E75,IF(C75&lt;F75,D75,E75-F75)))</f>
        <v>5042.24</v>
      </c>
      <c r="H75" s="296">
        <f t="shared" si="1"/>
        <v>0</v>
      </c>
      <c r="I75" s="87" t="str">
        <f t="shared" si="2"/>
        <v>UHC CO Doctors Plan</v>
      </c>
      <c r="J75" s="87"/>
    </row>
    <row r="76" spans="1:10" ht="15" customHeight="1" x14ac:dyDescent="0.2">
      <c r="A76" s="328"/>
      <c r="B76" s="253" t="str">
        <f>IF('1. Plan Inputs'!O17="","",'1. Plan Inputs'!O17)</f>
        <v>Kaiser HDHP</v>
      </c>
      <c r="C76" s="295">
        <f>IF(B76="","",IF(Calculator!B14=Worksheet!E1,Worksheet!AD143,IF('1. Plan Inputs'!P26="Embedded",Worksheet!AD143,Worksheet!AD154)))</f>
        <v>2148.52</v>
      </c>
      <c r="D76" s="295">
        <f>IF(B76="","",(VLOOKUP(B14,'2. Contribution Inputs'!B63:N68,MATCH(B16,'2. Contribution Inputs'!C62:N62,0)+1,0))*12)</f>
        <v>4204.08</v>
      </c>
      <c r="E76" s="295">
        <f t="shared" si="0"/>
        <v>6352.6</v>
      </c>
      <c r="F76" s="295">
        <f>IF(B76="","",IF('1. Plan Inputs'!P19="Yes",VLOOKUP(B14,'2. Contribution Inputs'!B120:N125,MATCH(Calculator!B16,'2. Contribution Inputs'!C119:N119,0)+1,0)*12,0)+B18)</f>
        <v>1200</v>
      </c>
      <c r="G76" s="295">
        <f t="shared" si="3"/>
        <v>5152.6000000000004</v>
      </c>
      <c r="H76" s="296">
        <f t="shared" si="1"/>
        <v>0</v>
      </c>
      <c r="I76" s="87" t="str">
        <f t="shared" si="2"/>
        <v/>
      </c>
      <c r="J76" s="87"/>
    </row>
    <row r="77" spans="1:10" ht="15" customHeight="1" thickBot="1" x14ac:dyDescent="0.25">
      <c r="A77" s="328"/>
      <c r="B77" s="253" t="str">
        <f>IF('1. Plan Inputs'!R17="","",'1. Plan Inputs'!R17)</f>
        <v>Kaiser DHMO</v>
      </c>
      <c r="C77" s="295">
        <f>IF(B77="","",IF(Calculator!B14=Worksheet!E1,Worksheet!AL143,IF('1. Plan Inputs'!S26="Embedded",Worksheet!AL143,Worksheet!AL154)))</f>
        <v>520</v>
      </c>
      <c r="D77" s="295">
        <f>IF(B77="","",(VLOOKUP(B14,'2. Contribution Inputs'!B72:N77,MATCH(B16,'2. Contribution Inputs'!C71:N71,0)+1,0))*12)</f>
        <v>9556.56</v>
      </c>
      <c r="E77" s="295">
        <f t="shared" si="0"/>
        <v>10076.56</v>
      </c>
      <c r="F77" s="295">
        <f>IF(B77="","",IF('1. Plan Inputs'!S19="Yes",VLOOKUP(B14,'2. Contribution Inputs'!B129:N134,MATCH(Calculator!B16,'2. Contribution Inputs'!C128:N128,0)+1,0)*12,0)+B18)</f>
        <v>0</v>
      </c>
      <c r="G77" s="295">
        <f t="shared" si="3"/>
        <v>10076.56</v>
      </c>
      <c r="H77" s="296">
        <f t="shared" si="1"/>
        <v>0</v>
      </c>
      <c r="I77" s="87" t="str">
        <f t="shared" si="2"/>
        <v/>
      </c>
      <c r="J77" s="87"/>
    </row>
    <row r="78" spans="1:10" ht="15" hidden="1" customHeight="1" thickBot="1" x14ac:dyDescent="0.25">
      <c r="A78" s="329"/>
      <c r="B78" s="254" t="str">
        <f>IF('1. Plan Inputs'!U17="","",'1. Plan Inputs'!U17)</f>
        <v/>
      </c>
      <c r="C78" s="108" t="str">
        <f>IF(B78="","",IF(Calculator!B14=Worksheet!E1,Worksheet!AT143,IF('1. Plan Inputs'!V26="Embedded",Worksheet!AT143,Worksheet!AT154)))</f>
        <v/>
      </c>
      <c r="D78" s="108" t="str">
        <f>IF(B78="","",(VLOOKUP(B14,'2. Contribution Inputs'!B81:N86,MATCH(B16,'2. Contribution Inputs'!C80:N80,0)+1,0))*12)</f>
        <v/>
      </c>
      <c r="E78" s="108" t="str">
        <f t="shared" si="0"/>
        <v/>
      </c>
      <c r="F78" s="108" t="str">
        <f>IF(B78="","",IF('1. Plan Inputs'!V19="Yes",VLOOKUP(B14,'2. Contribution Inputs'!B138:N143,MATCH(Calculator!B16,'2. Contribution Inputs'!C137:N137,0)+1,0)*12,0)+B18)</f>
        <v/>
      </c>
      <c r="G78" s="108" t="str">
        <f t="shared" si="3"/>
        <v/>
      </c>
      <c r="H78" s="219" t="str">
        <f t="shared" si="1"/>
        <v/>
      </c>
      <c r="I78" s="87" t="str">
        <f t="shared" si="2"/>
        <v/>
      </c>
      <c r="J78" s="87"/>
    </row>
    <row r="79" spans="1:10" ht="15" customHeight="1" thickBot="1" x14ac:dyDescent="0.25">
      <c r="A79" s="244"/>
      <c r="B79" s="267"/>
      <c r="C79" s="267"/>
      <c r="D79" s="237"/>
      <c r="E79" s="237"/>
      <c r="F79" s="268" t="s">
        <v>256</v>
      </c>
      <c r="G79" s="268"/>
      <c r="H79" s="238"/>
      <c r="I79" s="87"/>
      <c r="J79" s="87"/>
    </row>
    <row r="80" spans="1:10" ht="15" customHeight="1" x14ac:dyDescent="0.15">
      <c r="A80" s="95"/>
      <c r="B80" s="89"/>
      <c r="C80" s="89"/>
      <c r="D80" s="89"/>
      <c r="E80" s="89"/>
      <c r="F80" s="89"/>
      <c r="G80" s="89"/>
      <c r="H80" s="90"/>
    </row>
    <row r="81" spans="1:8" ht="30.75" customHeight="1" x14ac:dyDescent="0.15">
      <c r="A81" s="105" t="s">
        <v>196</v>
      </c>
      <c r="B81" s="275" t="str">
        <f>I73&amp;"   "&amp;I74&amp;"   "&amp;I75&amp;"   "&amp;I76&amp;"   "&amp;I77&amp;"   "&amp;I78</f>
        <v xml:space="preserve">      UHC CO Doctors Plan         </v>
      </c>
      <c r="C81" s="91"/>
      <c r="D81" s="91"/>
      <c r="E81" s="91"/>
      <c r="F81" s="91"/>
      <c r="G81" s="91"/>
      <c r="H81" s="92"/>
    </row>
    <row r="82" spans="1:8" ht="15" customHeight="1" thickBot="1" x14ac:dyDescent="0.2">
      <c r="A82" s="96"/>
      <c r="B82" s="93"/>
      <c r="C82" s="93"/>
      <c r="D82" s="93"/>
      <c r="E82" s="93"/>
      <c r="F82" s="93"/>
      <c r="G82" s="93"/>
      <c r="H82" s="94"/>
    </row>
    <row r="83" spans="1:8" ht="56.25" customHeight="1" thickBot="1" x14ac:dyDescent="0.2">
      <c r="A83" s="330" t="s">
        <v>267</v>
      </c>
      <c r="B83" s="331"/>
      <c r="C83" s="331"/>
      <c r="D83" s="331"/>
      <c r="E83" s="331"/>
      <c r="F83" s="331"/>
      <c r="G83" s="331"/>
      <c r="H83" s="332"/>
    </row>
    <row r="84" spans="1:8" x14ac:dyDescent="0.15">
      <c r="A84" s="310" t="s">
        <v>253</v>
      </c>
      <c r="B84" s="310"/>
      <c r="C84" s="310"/>
      <c r="D84" s="310"/>
      <c r="E84" s="310"/>
      <c r="F84" s="310"/>
      <c r="G84" s="310"/>
      <c r="H84" s="310"/>
    </row>
    <row r="88" spans="1:8" x14ac:dyDescent="0.15">
      <c r="C88" s="211"/>
    </row>
  </sheetData>
  <sheetProtection algorithmName="SHA-512" hashValue="N9B3MOjHCj1wowKz5UJdQf7TOK39mdRGgv9sRmqd0Cf60+tPc+vZY4wi4nLCFCz8Nf6fMojJFmtHMD/BbM/WZA==" saltValue="ShL5Q+xdbqSsQMYt+z//oA==" spinCount="100000" sheet="1" objects="1" scenarios="1"/>
  <scenarios current="2" show="2">
    <scenario name="Med Copays" locked="1" count="2" user="Whitaker, Todd" comment="Created by Whitaker, Todd on 9/19/2013_x000a_Modified by Whitaker, Todd on 9/19/2013">
      <inputCells r="C29" val="10"/>
      <inputCells r="C32" val="0" numFmtId="1"/>
    </scenario>
    <scenario name="Rx Copays" locked="1" count="2" user="Whitaker, Todd" comment="Created by Whitaker, Todd on 9/19/2013_x000a_Modified by Whitaker, Todd on 9/19/2013">
      <inputCells r="C32" val="10"/>
      <inputCells r="C29" val="0" numFmtId="1"/>
    </scenario>
    <scenario name="No Copays" locked="1" count="2" user="Whitaker, Todd" comment="Created by Whitaker, Todd on 9/19/2013_x000a_Modified by Whitaker, Todd on 9/19/2013">
      <inputCells r="C32" val="0" numFmtId="1"/>
      <inputCells r="C29" val="0" numFmtId="1"/>
    </scenario>
  </scenarios>
  <mergeCells count="13">
    <mergeCell ref="A84:H84"/>
    <mergeCell ref="A2:H2"/>
    <mergeCell ref="A4:H4"/>
    <mergeCell ref="A58:H58"/>
    <mergeCell ref="A50:A52"/>
    <mergeCell ref="A53:A56"/>
    <mergeCell ref="A20:H20"/>
    <mergeCell ref="A12:H12"/>
    <mergeCell ref="A32:A39"/>
    <mergeCell ref="A29:A31"/>
    <mergeCell ref="A3:H3"/>
    <mergeCell ref="A73:A78"/>
    <mergeCell ref="A83:H83"/>
  </mergeCells>
  <conditionalFormatting sqref="D23:D40">
    <cfRule type="expression" dxfId="10" priority="15">
      <formula>$D$22&lt;&gt;""</formula>
    </cfRule>
  </conditionalFormatting>
  <conditionalFormatting sqref="E23:E40">
    <cfRule type="expression" dxfId="9" priority="14">
      <formula>$E$22&lt;&gt;""</formula>
    </cfRule>
  </conditionalFormatting>
  <conditionalFormatting sqref="F23:F40">
    <cfRule type="expression" dxfId="8" priority="13">
      <formula>$F$22&lt;&gt;""</formula>
    </cfRule>
  </conditionalFormatting>
  <conditionalFormatting sqref="G23:G40">
    <cfRule type="expression" dxfId="7" priority="12">
      <formula>$G$22&lt;&gt;""</formula>
    </cfRule>
  </conditionalFormatting>
  <conditionalFormatting sqref="H23:H40">
    <cfRule type="expression" dxfId="6" priority="11">
      <formula>$H$22&lt;&gt;""</formula>
    </cfRule>
  </conditionalFormatting>
  <conditionalFormatting sqref="D22">
    <cfRule type="expression" dxfId="5" priority="10">
      <formula>$D$22&lt;&gt;""</formula>
    </cfRule>
  </conditionalFormatting>
  <conditionalFormatting sqref="H22">
    <cfRule type="expression" dxfId="4" priority="6">
      <formula>$H$22&lt;&gt;""</formula>
    </cfRule>
  </conditionalFormatting>
  <conditionalFormatting sqref="A11:E11">
    <cfRule type="expression" dxfId="3" priority="4">
      <formula>$L$11=TRUE</formula>
    </cfRule>
  </conditionalFormatting>
  <conditionalFormatting sqref="E22">
    <cfRule type="expression" dxfId="2" priority="3">
      <formula>$E$22&lt;&gt;""</formula>
    </cfRule>
  </conditionalFormatting>
  <conditionalFormatting sqref="F22">
    <cfRule type="expression" dxfId="1" priority="2">
      <formula>$F$22&lt;&gt;""</formula>
    </cfRule>
  </conditionalFormatting>
  <conditionalFormatting sqref="G22">
    <cfRule type="expression" dxfId="0" priority="1">
      <formula>$G$22&lt;&gt;""</formula>
    </cfRule>
  </conditionalFormatting>
  <dataValidations count="2">
    <dataValidation type="list" allowBlank="1" showInputMessage="1" showErrorMessage="1" sqref="B14" xr:uid="{00000000-0002-0000-0000-000000000000}">
      <formula1>Tiers</formula1>
    </dataValidation>
    <dataValidation type="list" allowBlank="1" showInputMessage="1" showErrorMessage="1" sqref="B16" xr:uid="{00000000-0002-0000-0000-000001000000}">
      <formula1>ContributionBands</formula1>
    </dataValidation>
  </dataValidations>
  <pageMargins left="0.7" right="0.7" top="0.75" bottom="0.75" header="0.3" footer="0.3"/>
  <pageSetup scale="6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sheetPr>
  <dimension ref="A1:W65"/>
  <sheetViews>
    <sheetView showGridLines="0" topLeftCell="B28" zoomScaleNormal="100" workbookViewId="0">
      <selection activeCell="D55" sqref="D55"/>
    </sheetView>
  </sheetViews>
  <sheetFormatPr defaultColWidth="9.140625" defaultRowHeight="11.25" x14ac:dyDescent="0.15"/>
  <cols>
    <col min="1" max="1" width="9.140625" style="70"/>
    <col min="2" max="3" width="3.85546875" style="70" customWidth="1"/>
    <col min="4" max="4" width="9.140625" style="70"/>
    <col min="5" max="5" width="18.140625" style="70" customWidth="1"/>
    <col min="6" max="7" width="20.85546875" style="70" customWidth="1"/>
    <col min="8" max="8" width="4.85546875" style="70" customWidth="1"/>
    <col min="9" max="10" width="20.85546875" style="70" customWidth="1"/>
    <col min="11" max="11" width="4.85546875" style="70" customWidth="1"/>
    <col min="12" max="13" width="20.85546875" style="70" customWidth="1"/>
    <col min="14" max="14" width="4.85546875" style="70" customWidth="1"/>
    <col min="15" max="16" width="20.85546875" style="70" customWidth="1"/>
    <col min="17" max="17" width="4.85546875" style="70" customWidth="1"/>
    <col min="18" max="19" width="20.85546875" style="70" customWidth="1"/>
    <col min="20" max="20" width="4.85546875" style="70" hidden="1" customWidth="1"/>
    <col min="21" max="22" width="20.85546875" style="70" hidden="1" customWidth="1"/>
    <col min="23" max="16384" width="9.140625" style="70"/>
  </cols>
  <sheetData>
    <row r="1" spans="1:22" ht="27" customHeight="1" thickBot="1" x14ac:dyDescent="0.2">
      <c r="A1" s="333" t="s">
        <v>133</v>
      </c>
      <c r="B1" s="334"/>
      <c r="C1" s="334"/>
      <c r="D1" s="334"/>
      <c r="E1" s="334"/>
      <c r="F1" s="334"/>
      <c r="G1" s="335"/>
      <c r="L1" s="73"/>
      <c r="M1" s="71"/>
      <c r="N1" s="71"/>
      <c r="O1" s="71"/>
      <c r="P1" s="71"/>
      <c r="Q1" s="71"/>
      <c r="R1" s="71"/>
      <c r="S1" s="71"/>
      <c r="T1" s="71"/>
      <c r="U1" s="71"/>
      <c r="V1" s="72"/>
    </row>
    <row r="2" spans="1:22" x14ac:dyDescent="0.15">
      <c r="A2" s="163" t="s">
        <v>138</v>
      </c>
      <c r="B2" s="164"/>
      <c r="C2" s="164"/>
      <c r="D2" s="164"/>
      <c r="E2" s="164"/>
      <c r="F2" s="164"/>
      <c r="G2" s="165"/>
      <c r="L2" s="73"/>
      <c r="M2" s="73"/>
      <c r="N2" s="73"/>
      <c r="O2" s="73"/>
      <c r="P2" s="73"/>
      <c r="Q2" s="73"/>
      <c r="R2" s="73"/>
      <c r="S2" s="73"/>
      <c r="T2" s="73"/>
      <c r="U2" s="73"/>
      <c r="V2" s="74"/>
    </row>
    <row r="3" spans="1:22" x14ac:dyDescent="0.15">
      <c r="A3" s="166"/>
      <c r="B3" s="167"/>
      <c r="C3" s="167"/>
      <c r="D3" s="167"/>
      <c r="E3" s="167"/>
      <c r="F3" s="167"/>
      <c r="G3" s="168"/>
      <c r="L3" s="73"/>
      <c r="M3" s="73"/>
      <c r="N3" s="73"/>
      <c r="O3" s="73"/>
      <c r="P3" s="73"/>
      <c r="Q3" s="73"/>
      <c r="R3" s="73"/>
      <c r="S3" s="73"/>
      <c r="T3" s="73"/>
      <c r="U3" s="73"/>
      <c r="V3" s="74"/>
    </row>
    <row r="4" spans="1:22" x14ac:dyDescent="0.15">
      <c r="A4" s="166" t="s">
        <v>213</v>
      </c>
      <c r="B4" s="167"/>
      <c r="C4" s="167"/>
      <c r="D4" s="167"/>
      <c r="E4" s="167"/>
      <c r="F4" s="167"/>
      <c r="G4" s="168"/>
      <c r="L4" s="73"/>
      <c r="M4" s="73"/>
      <c r="N4" s="73"/>
      <c r="O4" s="73"/>
      <c r="P4" s="73"/>
      <c r="Q4" s="73"/>
      <c r="R4" s="73"/>
      <c r="S4" s="73"/>
      <c r="T4" s="73"/>
      <c r="U4" s="73"/>
      <c r="V4" s="74"/>
    </row>
    <row r="5" spans="1:22" x14ac:dyDescent="0.15">
      <c r="A5" s="166"/>
      <c r="B5" s="167"/>
      <c r="C5" s="167"/>
      <c r="D5" s="167"/>
      <c r="E5" s="167"/>
      <c r="F5" s="167"/>
      <c r="G5" s="168"/>
      <c r="L5" s="73"/>
      <c r="M5" s="73"/>
      <c r="N5" s="73"/>
      <c r="O5" s="73"/>
      <c r="P5" s="73"/>
      <c r="Q5" s="73"/>
      <c r="R5" s="73"/>
      <c r="S5" s="73"/>
      <c r="T5" s="73"/>
      <c r="U5" s="73"/>
      <c r="V5" s="74"/>
    </row>
    <row r="6" spans="1:22" x14ac:dyDescent="0.15">
      <c r="A6" s="166" t="s">
        <v>214</v>
      </c>
      <c r="B6" s="167"/>
      <c r="C6" s="167"/>
      <c r="D6" s="167"/>
      <c r="E6" s="167"/>
      <c r="F6" s="167"/>
      <c r="G6" s="168"/>
      <c r="L6" s="73"/>
      <c r="M6" s="73"/>
      <c r="N6" s="73"/>
      <c r="O6" s="73"/>
      <c r="P6" s="73"/>
      <c r="Q6" s="73"/>
      <c r="R6" s="73"/>
      <c r="S6" s="73"/>
      <c r="T6" s="73"/>
      <c r="U6" s="73"/>
      <c r="V6" s="74"/>
    </row>
    <row r="7" spans="1:22" x14ac:dyDescent="0.15">
      <c r="A7" s="166" t="s">
        <v>215</v>
      </c>
      <c r="B7" s="167"/>
      <c r="C7" s="167"/>
      <c r="D7" s="167"/>
      <c r="E7" s="167"/>
      <c r="F7" s="167"/>
      <c r="G7" s="168"/>
      <c r="L7" s="73"/>
      <c r="M7" s="73"/>
      <c r="N7" s="73"/>
      <c r="O7" s="73"/>
      <c r="P7" s="73"/>
      <c r="Q7" s="73"/>
      <c r="R7" s="73"/>
      <c r="S7" s="73"/>
      <c r="T7" s="73"/>
      <c r="U7" s="73"/>
      <c r="V7" s="74"/>
    </row>
    <row r="8" spans="1:22" x14ac:dyDescent="0.15">
      <c r="A8" s="166"/>
      <c r="B8" s="167"/>
      <c r="C8" s="167"/>
      <c r="D8" s="167"/>
      <c r="E8" s="167"/>
      <c r="F8" s="167"/>
      <c r="G8" s="168"/>
      <c r="L8" s="73"/>
      <c r="M8" s="73"/>
      <c r="N8" s="73"/>
      <c r="O8" s="73"/>
      <c r="P8" s="73"/>
      <c r="Q8" s="73"/>
      <c r="R8" s="73"/>
      <c r="S8" s="73"/>
      <c r="T8" s="73"/>
      <c r="U8" s="73"/>
      <c r="V8" s="74"/>
    </row>
    <row r="9" spans="1:22" x14ac:dyDescent="0.15">
      <c r="A9" s="166" t="s">
        <v>211</v>
      </c>
      <c r="B9" s="167"/>
      <c r="C9" s="167"/>
      <c r="D9" s="167"/>
      <c r="E9" s="167"/>
      <c r="F9" s="167"/>
      <c r="G9" s="168"/>
      <c r="L9" s="73"/>
      <c r="M9" s="73"/>
      <c r="N9" s="73"/>
      <c r="O9" s="73"/>
      <c r="P9" s="73"/>
      <c r="Q9" s="73"/>
      <c r="R9" s="73"/>
      <c r="S9" s="73"/>
      <c r="T9" s="73"/>
      <c r="U9" s="73"/>
      <c r="V9" s="74"/>
    </row>
    <row r="10" spans="1:22" x14ac:dyDescent="0.15">
      <c r="A10" s="166" t="s">
        <v>212</v>
      </c>
      <c r="B10" s="167"/>
      <c r="C10" s="167"/>
      <c r="D10" s="167"/>
      <c r="E10" s="167"/>
      <c r="F10" s="167"/>
      <c r="G10" s="168"/>
      <c r="L10" s="73"/>
      <c r="M10" s="73"/>
      <c r="N10" s="73"/>
      <c r="O10" s="73"/>
      <c r="P10" s="73"/>
      <c r="Q10" s="73"/>
      <c r="R10" s="73"/>
      <c r="S10" s="73"/>
      <c r="T10" s="73"/>
      <c r="U10" s="73"/>
      <c r="V10" s="74"/>
    </row>
    <row r="11" spans="1:22" x14ac:dyDescent="0.15">
      <c r="A11" s="166"/>
      <c r="B11" s="167"/>
      <c r="C11" s="167"/>
      <c r="D11" s="167"/>
      <c r="E11" s="167"/>
      <c r="F11" s="167"/>
      <c r="G11" s="168"/>
      <c r="L11" s="73"/>
      <c r="M11" s="73"/>
      <c r="N11" s="73"/>
      <c r="O11" s="73"/>
      <c r="P11" s="73"/>
      <c r="Q11" s="73"/>
      <c r="R11" s="73"/>
      <c r="S11" s="73"/>
      <c r="T11" s="73"/>
      <c r="U11" s="73"/>
      <c r="V11" s="74"/>
    </row>
    <row r="12" spans="1:22" ht="12" thickBot="1" x14ac:dyDescent="0.2">
      <c r="A12" s="166" t="s">
        <v>140</v>
      </c>
      <c r="B12" s="169"/>
      <c r="C12" s="169"/>
      <c r="D12" s="169"/>
      <c r="E12" s="169"/>
      <c r="F12" s="169"/>
      <c r="G12" s="170"/>
      <c r="L12" s="76"/>
      <c r="M12" s="76"/>
      <c r="N12" s="76"/>
      <c r="O12" s="76"/>
      <c r="P12" s="76"/>
      <c r="Q12" s="76"/>
      <c r="R12" s="76"/>
      <c r="S12" s="76"/>
      <c r="T12" s="76"/>
      <c r="U12" s="76"/>
      <c r="V12" s="77"/>
    </row>
    <row r="13" spans="1:22" ht="12" thickBot="1" x14ac:dyDescent="0.2">
      <c r="A13" s="8"/>
      <c r="B13" s="9"/>
      <c r="C13" s="9"/>
      <c r="D13" s="9"/>
      <c r="E13" s="9"/>
      <c r="F13" s="9"/>
      <c r="G13" s="9"/>
      <c r="H13" s="60"/>
      <c r="I13" s="9"/>
      <c r="J13" s="9"/>
      <c r="K13" s="9"/>
      <c r="L13" s="9"/>
      <c r="M13" s="9"/>
      <c r="N13" s="9"/>
      <c r="O13" s="9"/>
      <c r="P13" s="9"/>
      <c r="Q13" s="9"/>
      <c r="R13" s="9"/>
      <c r="S13" s="9"/>
      <c r="T13" s="9"/>
      <c r="U13" s="9"/>
      <c r="V13" s="10"/>
    </row>
    <row r="14" spans="1:22" ht="12" thickBot="1" x14ac:dyDescent="0.2">
      <c r="A14" s="110" t="s">
        <v>216</v>
      </c>
      <c r="B14" s="30"/>
      <c r="C14" s="171"/>
      <c r="D14" s="171"/>
      <c r="E14" s="162">
        <v>5</v>
      </c>
      <c r="F14" s="4"/>
      <c r="G14" s="4"/>
      <c r="H14" s="61"/>
      <c r="I14" s="4"/>
      <c r="J14" s="4"/>
      <c r="K14" s="4"/>
      <c r="L14" s="4"/>
      <c r="M14" s="4"/>
      <c r="N14" s="4"/>
      <c r="O14" s="4"/>
      <c r="P14" s="4"/>
      <c r="Q14" s="4"/>
      <c r="R14" s="4"/>
      <c r="S14" s="4"/>
      <c r="T14" s="4"/>
      <c r="U14" s="4"/>
      <c r="V14" s="5"/>
    </row>
    <row r="15" spans="1:22" x14ac:dyDescent="0.15">
      <c r="A15" s="3"/>
      <c r="B15" s="109" t="s">
        <v>217</v>
      </c>
      <c r="C15" s="4"/>
      <c r="D15" s="4"/>
      <c r="E15" s="4"/>
      <c r="F15" s="4"/>
      <c r="G15" s="4"/>
      <c r="H15" s="61"/>
      <c r="I15" s="4"/>
      <c r="J15" s="4"/>
      <c r="K15" s="4"/>
      <c r="L15" s="4"/>
      <c r="M15" s="4"/>
      <c r="N15" s="4"/>
      <c r="O15" s="4"/>
      <c r="P15" s="4"/>
      <c r="Q15" s="4"/>
      <c r="R15" s="4"/>
      <c r="S15" s="4"/>
      <c r="T15" s="4"/>
      <c r="U15" s="4"/>
      <c r="V15" s="5"/>
    </row>
    <row r="16" spans="1:22" x14ac:dyDescent="0.15">
      <c r="A16" s="3"/>
      <c r="B16" s="4"/>
      <c r="C16" s="4"/>
      <c r="D16" s="4"/>
      <c r="E16" s="4"/>
      <c r="F16" s="4"/>
      <c r="G16" s="4"/>
      <c r="H16" s="61"/>
      <c r="I16" s="4"/>
      <c r="J16" s="4"/>
      <c r="K16" s="4"/>
      <c r="L16" s="4"/>
      <c r="M16" s="4"/>
      <c r="N16" s="4"/>
      <c r="O16" s="4"/>
      <c r="P16" s="4"/>
      <c r="Q16" s="4"/>
      <c r="R16" s="4"/>
      <c r="S16" s="4"/>
      <c r="T16" s="4"/>
      <c r="U16" s="4"/>
      <c r="V16" s="5"/>
    </row>
    <row r="17" spans="1:23" x14ac:dyDescent="0.15">
      <c r="A17" s="28" t="s">
        <v>0</v>
      </c>
      <c r="B17" s="20"/>
      <c r="C17" s="20"/>
      <c r="D17" s="20"/>
      <c r="E17" s="20"/>
      <c r="F17" s="120" t="s">
        <v>268</v>
      </c>
      <c r="G17" s="65"/>
      <c r="H17" s="61"/>
      <c r="I17" s="120" t="s">
        <v>269</v>
      </c>
      <c r="J17" s="65"/>
      <c r="K17" s="4"/>
      <c r="L17" s="120" t="s">
        <v>270</v>
      </c>
      <c r="M17" s="65"/>
      <c r="N17" s="4"/>
      <c r="O17" s="120" t="s">
        <v>262</v>
      </c>
      <c r="P17" s="65"/>
      <c r="Q17" s="4"/>
      <c r="R17" s="120" t="s">
        <v>263</v>
      </c>
      <c r="S17" s="65"/>
      <c r="T17" s="4"/>
      <c r="U17" s="120"/>
      <c r="V17" s="68"/>
    </row>
    <row r="18" spans="1:23" x14ac:dyDescent="0.15">
      <c r="A18" s="3"/>
      <c r="B18" s="4"/>
      <c r="C18" s="4"/>
      <c r="D18" s="4"/>
      <c r="E18" s="4"/>
      <c r="F18" s="4"/>
      <c r="G18" s="4"/>
      <c r="H18" s="61"/>
      <c r="I18" s="4"/>
      <c r="J18" s="4"/>
      <c r="K18" s="4"/>
      <c r="L18" s="4"/>
      <c r="M18" s="4"/>
      <c r="N18" s="4"/>
      <c r="O18" s="4"/>
      <c r="P18" s="4"/>
      <c r="Q18" s="4"/>
      <c r="R18" s="4"/>
      <c r="S18" s="4"/>
      <c r="T18" s="4"/>
      <c r="U18" s="4"/>
      <c r="V18" s="5"/>
    </row>
    <row r="19" spans="1:23" x14ac:dyDescent="0.15">
      <c r="A19" s="33"/>
      <c r="B19" s="19" t="s">
        <v>201</v>
      </c>
      <c r="C19" s="20"/>
      <c r="D19" s="20"/>
      <c r="E19" s="20"/>
      <c r="F19" s="18"/>
      <c r="G19" s="115" t="s">
        <v>1</v>
      </c>
      <c r="H19" s="67"/>
      <c r="I19" s="16" t="s">
        <v>202</v>
      </c>
      <c r="J19" s="115" t="s">
        <v>2</v>
      </c>
      <c r="K19" s="67"/>
      <c r="L19" s="16" t="s">
        <v>202</v>
      </c>
      <c r="M19" s="115" t="s">
        <v>2</v>
      </c>
      <c r="N19" s="67"/>
      <c r="O19" s="16" t="s">
        <v>202</v>
      </c>
      <c r="P19" s="115" t="s">
        <v>1</v>
      </c>
      <c r="Q19" s="67"/>
      <c r="R19" s="16" t="s">
        <v>202</v>
      </c>
      <c r="S19" s="115" t="s">
        <v>2</v>
      </c>
      <c r="T19" s="67"/>
      <c r="U19" s="16" t="s">
        <v>202</v>
      </c>
      <c r="V19" s="115" t="s">
        <v>2</v>
      </c>
      <c r="W19" s="78"/>
    </row>
    <row r="20" spans="1:23" x14ac:dyDescent="0.15">
      <c r="A20" s="3"/>
      <c r="B20" s="34"/>
      <c r="C20" s="4"/>
      <c r="D20" s="4"/>
      <c r="E20" s="4"/>
      <c r="F20" s="4"/>
      <c r="G20" s="4"/>
      <c r="H20" s="61"/>
      <c r="I20" s="4"/>
      <c r="J20" s="4"/>
      <c r="K20" s="4"/>
      <c r="L20" s="4"/>
      <c r="M20" s="4"/>
      <c r="N20" s="4"/>
      <c r="O20" s="4"/>
      <c r="P20" s="4"/>
      <c r="Q20" s="4"/>
      <c r="R20" s="4"/>
      <c r="S20" s="4"/>
      <c r="T20" s="4"/>
      <c r="U20" s="4"/>
      <c r="V20" s="69"/>
    </row>
    <row r="21" spans="1:23" x14ac:dyDescent="0.15">
      <c r="A21" s="28" t="s">
        <v>3</v>
      </c>
      <c r="B21" s="20"/>
      <c r="C21" s="20"/>
      <c r="D21" s="20"/>
      <c r="E21" s="20"/>
      <c r="F21" s="20"/>
      <c r="G21" s="20"/>
      <c r="H21" s="62"/>
      <c r="I21" s="20"/>
      <c r="J21" s="20"/>
      <c r="K21" s="20"/>
      <c r="L21" s="20"/>
      <c r="M21" s="20"/>
      <c r="N21" s="20"/>
      <c r="O21" s="20"/>
      <c r="P21" s="20"/>
      <c r="Q21" s="20"/>
      <c r="R21" s="20"/>
      <c r="S21" s="20"/>
      <c r="T21" s="20"/>
      <c r="U21" s="20"/>
      <c r="V21" s="29"/>
    </row>
    <row r="22" spans="1:23" x14ac:dyDescent="0.15">
      <c r="A22" s="3"/>
      <c r="B22" s="4"/>
      <c r="C22" s="4"/>
      <c r="D22" s="4"/>
      <c r="E22" s="4"/>
      <c r="F22" s="4"/>
      <c r="G22" s="4"/>
      <c r="H22" s="61"/>
      <c r="I22" s="4"/>
      <c r="J22" s="4"/>
      <c r="K22" s="4"/>
      <c r="L22" s="4"/>
      <c r="M22" s="4"/>
      <c r="N22" s="4"/>
      <c r="O22" s="4"/>
      <c r="P22" s="4"/>
      <c r="Q22" s="4"/>
      <c r="R22" s="4"/>
      <c r="S22" s="4"/>
      <c r="T22" s="4"/>
      <c r="U22" s="4"/>
      <c r="V22" s="5"/>
    </row>
    <row r="23" spans="1:23" x14ac:dyDescent="0.15">
      <c r="A23" s="3"/>
      <c r="B23" s="16" t="s">
        <v>9</v>
      </c>
      <c r="C23" s="16"/>
      <c r="D23" s="19"/>
      <c r="E23" s="20"/>
      <c r="F23" s="18"/>
      <c r="G23" s="116">
        <v>3000</v>
      </c>
      <c r="H23" s="61"/>
      <c r="I23" s="16" t="s">
        <v>94</v>
      </c>
      <c r="J23" s="116">
        <v>1500</v>
      </c>
      <c r="K23" s="4"/>
      <c r="L23" s="16" t="s">
        <v>94</v>
      </c>
      <c r="M23" s="116">
        <v>1000</v>
      </c>
      <c r="N23" s="4"/>
      <c r="O23" s="16" t="s">
        <v>94</v>
      </c>
      <c r="P23" s="116">
        <v>3000</v>
      </c>
      <c r="Q23" s="4"/>
      <c r="R23" s="16" t="s">
        <v>94</v>
      </c>
      <c r="S23" s="116">
        <v>250</v>
      </c>
      <c r="T23" s="4"/>
      <c r="U23" s="16" t="s">
        <v>94</v>
      </c>
      <c r="V23" s="118">
        <v>0</v>
      </c>
    </row>
    <row r="24" spans="1:23" x14ac:dyDescent="0.15">
      <c r="A24" s="3"/>
      <c r="B24" s="16" t="s">
        <v>8</v>
      </c>
      <c r="C24" s="16"/>
      <c r="D24" s="19"/>
      <c r="E24" s="20"/>
      <c r="F24" s="18"/>
      <c r="G24" s="116">
        <v>6000</v>
      </c>
      <c r="H24" s="61"/>
      <c r="I24" s="16" t="s">
        <v>95</v>
      </c>
      <c r="J24" s="116">
        <v>3000</v>
      </c>
      <c r="K24" s="4"/>
      <c r="L24" s="16" t="s">
        <v>95</v>
      </c>
      <c r="M24" s="116">
        <v>2000</v>
      </c>
      <c r="N24" s="4"/>
      <c r="O24" s="16" t="s">
        <v>95</v>
      </c>
      <c r="P24" s="116">
        <v>6000</v>
      </c>
      <c r="Q24" s="4"/>
      <c r="R24" s="16" t="s">
        <v>95</v>
      </c>
      <c r="S24" s="116">
        <v>500</v>
      </c>
      <c r="T24" s="4"/>
      <c r="U24" s="16" t="s">
        <v>95</v>
      </c>
      <c r="V24" s="118">
        <v>0</v>
      </c>
    </row>
    <row r="25" spans="1:23" x14ac:dyDescent="0.15">
      <c r="A25" s="3"/>
      <c r="B25" s="4"/>
      <c r="C25" s="4"/>
      <c r="D25" s="4"/>
      <c r="E25" s="4"/>
      <c r="F25" s="4"/>
      <c r="G25" s="11"/>
      <c r="H25" s="61"/>
      <c r="I25" s="4"/>
      <c r="J25" s="11"/>
      <c r="K25" s="4"/>
      <c r="L25" s="4"/>
      <c r="M25" s="11"/>
      <c r="N25" s="4"/>
      <c r="O25" s="4"/>
      <c r="P25" s="11"/>
      <c r="Q25" s="4"/>
      <c r="R25" s="4"/>
      <c r="S25" s="11"/>
      <c r="T25" s="4"/>
      <c r="U25" s="4"/>
      <c r="V25" s="57"/>
    </row>
    <row r="26" spans="1:23" x14ac:dyDescent="0.15">
      <c r="A26" s="3"/>
      <c r="B26" s="4"/>
      <c r="C26" s="16" t="s">
        <v>129</v>
      </c>
      <c r="D26" s="16"/>
      <c r="E26" s="16"/>
      <c r="F26" s="16"/>
      <c r="G26" s="116" t="s">
        <v>75</v>
      </c>
      <c r="H26" s="61"/>
      <c r="I26" s="16" t="s">
        <v>96</v>
      </c>
      <c r="J26" s="116" t="s">
        <v>75</v>
      </c>
      <c r="K26" s="4"/>
      <c r="L26" s="16" t="s">
        <v>96</v>
      </c>
      <c r="M26" s="116" t="s">
        <v>75</v>
      </c>
      <c r="N26" s="4"/>
      <c r="O26" s="16"/>
      <c r="P26" s="116" t="s">
        <v>75</v>
      </c>
      <c r="Q26" s="4"/>
      <c r="R26" s="16" t="s">
        <v>96</v>
      </c>
      <c r="S26" s="116" t="s">
        <v>75</v>
      </c>
      <c r="T26" s="4"/>
      <c r="U26" s="16" t="s">
        <v>96</v>
      </c>
      <c r="V26" s="116" t="s">
        <v>75</v>
      </c>
    </row>
    <row r="27" spans="1:23" x14ac:dyDescent="0.15">
      <c r="A27" s="3"/>
      <c r="B27" s="4"/>
      <c r="C27" s="4"/>
      <c r="D27" s="109" t="s">
        <v>139</v>
      </c>
      <c r="E27" s="109"/>
      <c r="F27" s="109"/>
      <c r="G27" s="4"/>
      <c r="H27" s="61"/>
      <c r="I27" s="4"/>
      <c r="J27" s="4"/>
      <c r="K27" s="4"/>
      <c r="L27" s="4"/>
      <c r="M27" s="4"/>
      <c r="N27" s="4"/>
      <c r="O27" s="4"/>
      <c r="P27" s="4"/>
      <c r="Q27" s="4"/>
      <c r="R27" s="4"/>
      <c r="S27" s="4"/>
      <c r="T27" s="4"/>
      <c r="U27" s="4"/>
      <c r="V27" s="5"/>
    </row>
    <row r="28" spans="1:23" x14ac:dyDescent="0.15">
      <c r="A28" s="3"/>
      <c r="B28" s="16" t="s">
        <v>130</v>
      </c>
      <c r="C28" s="16"/>
      <c r="D28" s="16"/>
      <c r="E28" s="19"/>
      <c r="F28" s="18"/>
      <c r="G28" s="117">
        <v>0.2</v>
      </c>
      <c r="H28" s="61"/>
      <c r="I28" s="16" t="s">
        <v>97</v>
      </c>
      <c r="J28" s="117">
        <v>0.2</v>
      </c>
      <c r="K28" s="4"/>
      <c r="L28" s="16" t="s">
        <v>97</v>
      </c>
      <c r="M28" s="117">
        <v>0.2</v>
      </c>
      <c r="N28" s="4"/>
      <c r="O28" s="16" t="s">
        <v>97</v>
      </c>
      <c r="P28" s="117">
        <v>0.2</v>
      </c>
      <c r="Q28" s="4"/>
      <c r="R28" s="16" t="s">
        <v>97</v>
      </c>
      <c r="S28" s="117">
        <v>0.2</v>
      </c>
      <c r="T28" s="4"/>
      <c r="U28" s="16" t="s">
        <v>97</v>
      </c>
      <c r="V28" s="119">
        <v>0</v>
      </c>
    </row>
    <row r="29" spans="1:23" x14ac:dyDescent="0.15">
      <c r="A29" s="3"/>
      <c r="B29" s="4"/>
      <c r="C29" s="4"/>
      <c r="D29" s="4"/>
      <c r="E29" s="4"/>
      <c r="F29" s="4"/>
      <c r="G29" s="4"/>
      <c r="H29" s="61"/>
      <c r="I29" s="4"/>
      <c r="J29" s="4"/>
      <c r="K29" s="4"/>
      <c r="L29" s="4"/>
      <c r="M29" s="4"/>
      <c r="N29" s="4"/>
      <c r="O29" s="4"/>
      <c r="P29" s="4"/>
      <c r="Q29" s="4"/>
      <c r="R29" s="4"/>
      <c r="S29" s="4"/>
      <c r="T29" s="4"/>
      <c r="U29" s="4"/>
      <c r="V29" s="5"/>
    </row>
    <row r="30" spans="1:23" x14ac:dyDescent="0.15">
      <c r="A30" s="3"/>
      <c r="B30" s="16" t="s">
        <v>6</v>
      </c>
      <c r="C30" s="16"/>
      <c r="D30" s="16"/>
      <c r="E30" s="19"/>
      <c r="F30" s="18"/>
      <c r="G30" s="116">
        <v>5000</v>
      </c>
      <c r="H30" s="61"/>
      <c r="I30" s="16" t="s">
        <v>98</v>
      </c>
      <c r="J30" s="116">
        <v>4000</v>
      </c>
      <c r="K30" s="4"/>
      <c r="L30" s="16" t="s">
        <v>98</v>
      </c>
      <c r="M30" s="116">
        <v>4500</v>
      </c>
      <c r="N30" s="4"/>
      <c r="O30" s="16" t="s">
        <v>98</v>
      </c>
      <c r="P30" s="116">
        <v>5000</v>
      </c>
      <c r="Q30" s="4"/>
      <c r="R30" s="16" t="s">
        <v>98</v>
      </c>
      <c r="S30" s="116">
        <v>2000</v>
      </c>
      <c r="T30" s="4"/>
      <c r="U30" s="16" t="s">
        <v>98</v>
      </c>
      <c r="V30" s="118">
        <v>0</v>
      </c>
    </row>
    <row r="31" spans="1:23" x14ac:dyDescent="0.15">
      <c r="A31" s="3"/>
      <c r="B31" s="16" t="s">
        <v>7</v>
      </c>
      <c r="C31" s="16"/>
      <c r="D31" s="16"/>
      <c r="E31" s="19"/>
      <c r="F31" s="18"/>
      <c r="G31" s="116">
        <v>10000</v>
      </c>
      <c r="H31" s="61"/>
      <c r="I31" s="16" t="s">
        <v>99</v>
      </c>
      <c r="J31" s="116">
        <v>8000</v>
      </c>
      <c r="K31" s="4"/>
      <c r="L31" s="16" t="s">
        <v>99</v>
      </c>
      <c r="M31" s="116">
        <v>9000</v>
      </c>
      <c r="N31" s="4"/>
      <c r="O31" s="16" t="s">
        <v>99</v>
      </c>
      <c r="P31" s="116">
        <v>10000</v>
      </c>
      <c r="Q31" s="4"/>
      <c r="R31" s="16" t="s">
        <v>99</v>
      </c>
      <c r="S31" s="116">
        <v>4500</v>
      </c>
      <c r="T31" s="4"/>
      <c r="U31" s="16" t="s">
        <v>99</v>
      </c>
      <c r="V31" s="118">
        <v>0</v>
      </c>
    </row>
    <row r="32" spans="1:23" x14ac:dyDescent="0.15">
      <c r="A32" s="3"/>
      <c r="B32" s="4"/>
      <c r="C32" s="109" t="s">
        <v>143</v>
      </c>
      <c r="D32" s="109"/>
      <c r="E32" s="109"/>
      <c r="F32" s="109"/>
      <c r="G32" s="4"/>
      <c r="H32" s="61"/>
      <c r="I32" s="4"/>
      <c r="J32" s="4"/>
      <c r="K32" s="4"/>
      <c r="L32" s="4"/>
      <c r="M32" s="4"/>
      <c r="N32" s="4"/>
      <c r="O32" s="4"/>
      <c r="P32" s="4"/>
      <c r="Q32" s="4"/>
      <c r="R32" s="4"/>
      <c r="S32" s="4"/>
      <c r="T32" s="4"/>
      <c r="U32" s="4"/>
      <c r="V32" s="5"/>
    </row>
    <row r="33" spans="1:22" x14ac:dyDescent="0.15">
      <c r="A33" s="3"/>
      <c r="B33" s="4"/>
      <c r="C33" s="4"/>
      <c r="D33" s="4"/>
      <c r="E33" s="4"/>
      <c r="F33" s="16" t="s">
        <v>132</v>
      </c>
      <c r="G33" s="16" t="s">
        <v>14</v>
      </c>
      <c r="H33" s="61"/>
      <c r="I33" s="16" t="s">
        <v>132</v>
      </c>
      <c r="J33" s="16" t="s">
        <v>14</v>
      </c>
      <c r="K33" s="4"/>
      <c r="L33" s="16" t="s">
        <v>132</v>
      </c>
      <c r="M33" s="16" t="s">
        <v>14</v>
      </c>
      <c r="N33" s="4"/>
      <c r="O33" s="16" t="s">
        <v>132</v>
      </c>
      <c r="P33" s="16" t="s">
        <v>14</v>
      </c>
      <c r="Q33" s="4"/>
      <c r="R33" s="16" t="s">
        <v>132</v>
      </c>
      <c r="S33" s="16" t="s">
        <v>14</v>
      </c>
      <c r="T33" s="4"/>
      <c r="U33" s="16" t="s">
        <v>132</v>
      </c>
      <c r="V33" s="58" t="s">
        <v>14</v>
      </c>
    </row>
    <row r="34" spans="1:22" x14ac:dyDescent="0.15">
      <c r="A34" s="3"/>
      <c r="B34" s="19" t="s">
        <v>12</v>
      </c>
      <c r="C34" s="20"/>
      <c r="D34" s="20"/>
      <c r="E34" s="18"/>
      <c r="F34" s="115" t="s">
        <v>1</v>
      </c>
      <c r="G34" s="116">
        <v>0</v>
      </c>
      <c r="H34" s="61"/>
      <c r="I34" s="115" t="s">
        <v>1</v>
      </c>
      <c r="J34" s="116">
        <v>0</v>
      </c>
      <c r="K34" s="4"/>
      <c r="L34" s="115" t="s">
        <v>1</v>
      </c>
      <c r="M34" s="116">
        <v>0</v>
      </c>
      <c r="N34" s="4"/>
      <c r="O34" s="115" t="s">
        <v>1</v>
      </c>
      <c r="P34" s="116">
        <v>0</v>
      </c>
      <c r="Q34" s="4"/>
      <c r="R34" s="115" t="s">
        <v>1</v>
      </c>
      <c r="S34" s="116">
        <v>0</v>
      </c>
      <c r="T34" s="4"/>
      <c r="U34" s="115" t="s">
        <v>1</v>
      </c>
      <c r="V34" s="116">
        <v>0</v>
      </c>
    </row>
    <row r="35" spans="1:22" x14ac:dyDescent="0.15">
      <c r="A35" s="3"/>
      <c r="B35" s="24" t="s">
        <v>13</v>
      </c>
      <c r="C35" s="25"/>
      <c r="D35" s="25"/>
      <c r="E35" s="88"/>
      <c r="F35" s="115" t="s">
        <v>1</v>
      </c>
      <c r="G35" s="116">
        <v>0</v>
      </c>
      <c r="H35" s="61"/>
      <c r="I35" s="115" t="s">
        <v>1</v>
      </c>
      <c r="J35" s="116">
        <v>0</v>
      </c>
      <c r="K35" s="4"/>
      <c r="L35" s="115" t="s">
        <v>1</v>
      </c>
      <c r="M35" s="116">
        <v>0</v>
      </c>
      <c r="N35" s="4"/>
      <c r="O35" s="115" t="s">
        <v>1</v>
      </c>
      <c r="P35" s="116">
        <v>0</v>
      </c>
      <c r="Q35" s="4"/>
      <c r="R35" s="115" t="s">
        <v>1</v>
      </c>
      <c r="S35" s="116">
        <v>0</v>
      </c>
      <c r="T35" s="4"/>
      <c r="U35" s="115" t="s">
        <v>1</v>
      </c>
      <c r="V35" s="116">
        <v>0</v>
      </c>
    </row>
    <row r="36" spans="1:22" x14ac:dyDescent="0.15">
      <c r="A36" s="3"/>
      <c r="B36" s="19" t="s">
        <v>16</v>
      </c>
      <c r="C36" s="20"/>
      <c r="D36" s="20"/>
      <c r="E36" s="18"/>
      <c r="F36" s="115" t="s">
        <v>1</v>
      </c>
      <c r="G36" s="116">
        <v>0</v>
      </c>
      <c r="H36" s="61"/>
      <c r="I36" s="115" t="s">
        <v>1</v>
      </c>
      <c r="J36" s="116">
        <v>0</v>
      </c>
      <c r="K36" s="4"/>
      <c r="L36" s="115" t="s">
        <v>2</v>
      </c>
      <c r="M36" s="116">
        <v>25</v>
      </c>
      <c r="N36" s="4"/>
      <c r="O36" s="115" t="s">
        <v>1</v>
      </c>
      <c r="P36" s="116">
        <v>0</v>
      </c>
      <c r="Q36" s="4"/>
      <c r="R36" s="115" t="s">
        <v>1</v>
      </c>
      <c r="S36" s="116">
        <v>0</v>
      </c>
      <c r="T36" s="4"/>
      <c r="U36" s="115" t="s">
        <v>1</v>
      </c>
      <c r="V36" s="116">
        <v>0</v>
      </c>
    </row>
    <row r="37" spans="1:22" x14ac:dyDescent="0.15">
      <c r="A37" s="3"/>
      <c r="B37" s="4"/>
      <c r="C37" s="4"/>
      <c r="D37" s="4"/>
      <c r="E37" s="59"/>
      <c r="F37" s="4"/>
      <c r="G37" s="59"/>
      <c r="H37" s="61"/>
      <c r="I37" s="59"/>
      <c r="J37" s="59"/>
      <c r="K37" s="4"/>
      <c r="L37" s="59"/>
      <c r="M37" s="59"/>
      <c r="N37" s="4"/>
      <c r="O37" s="59"/>
      <c r="P37" s="59"/>
      <c r="Q37" s="4"/>
      <c r="R37" s="59"/>
      <c r="S37" s="59"/>
      <c r="T37" s="4"/>
      <c r="U37" s="59"/>
      <c r="V37" s="59"/>
    </row>
    <row r="38" spans="1:22" x14ac:dyDescent="0.15">
      <c r="A38" s="3"/>
      <c r="B38" s="19" t="s">
        <v>85</v>
      </c>
      <c r="C38" s="20"/>
      <c r="D38" s="20"/>
      <c r="E38" s="18"/>
      <c r="F38" s="115" t="s">
        <v>1</v>
      </c>
      <c r="G38" s="116">
        <v>0</v>
      </c>
      <c r="H38" s="61"/>
      <c r="I38" s="115" t="s">
        <v>2</v>
      </c>
      <c r="J38" s="116">
        <v>250</v>
      </c>
      <c r="K38" s="4"/>
      <c r="L38" s="115" t="s">
        <v>1</v>
      </c>
      <c r="M38" s="116">
        <v>0</v>
      </c>
      <c r="N38" s="4"/>
      <c r="O38" s="115" t="s">
        <v>1</v>
      </c>
      <c r="P38" s="116">
        <v>0</v>
      </c>
      <c r="Q38" s="4"/>
      <c r="R38" s="115" t="s">
        <v>2</v>
      </c>
      <c r="S38" s="116">
        <v>300</v>
      </c>
      <c r="T38" s="4"/>
      <c r="U38" s="115" t="s">
        <v>1</v>
      </c>
      <c r="V38" s="116">
        <v>0</v>
      </c>
    </row>
    <row r="39" spans="1:22" x14ac:dyDescent="0.15">
      <c r="A39" s="3"/>
      <c r="B39" s="19" t="s">
        <v>86</v>
      </c>
      <c r="C39" s="20"/>
      <c r="D39" s="20"/>
      <c r="E39" s="18"/>
      <c r="F39" s="115" t="s">
        <v>1</v>
      </c>
      <c r="G39" s="116">
        <v>0</v>
      </c>
      <c r="H39" s="61"/>
      <c r="I39" s="115" t="s">
        <v>2</v>
      </c>
      <c r="J39" s="116">
        <v>50</v>
      </c>
      <c r="K39" s="4"/>
      <c r="L39" s="115" t="s">
        <v>2</v>
      </c>
      <c r="M39" s="116">
        <v>0</v>
      </c>
      <c r="N39" s="4"/>
      <c r="O39" s="115" t="s">
        <v>1</v>
      </c>
      <c r="P39" s="116">
        <v>0</v>
      </c>
      <c r="Q39" s="4"/>
      <c r="R39" s="115" t="s">
        <v>2</v>
      </c>
      <c r="S39" s="116">
        <v>75</v>
      </c>
      <c r="T39" s="4"/>
      <c r="U39" s="115" t="s">
        <v>1</v>
      </c>
      <c r="V39" s="116">
        <v>0</v>
      </c>
    </row>
    <row r="40" spans="1:22" x14ac:dyDescent="0.15">
      <c r="A40" s="3"/>
      <c r="B40" s="4"/>
      <c r="C40" s="4"/>
      <c r="D40" s="4"/>
      <c r="E40" s="4"/>
      <c r="F40" s="59"/>
      <c r="G40" s="59"/>
      <c r="H40" s="61"/>
      <c r="I40" s="59"/>
      <c r="J40" s="59"/>
      <c r="K40" s="4"/>
      <c r="L40" s="59"/>
      <c r="M40" s="59"/>
      <c r="N40" s="4"/>
      <c r="O40" s="59"/>
      <c r="P40" s="59"/>
      <c r="Q40" s="4"/>
      <c r="R40" s="59"/>
      <c r="S40" s="59"/>
      <c r="T40" s="4"/>
      <c r="U40" s="59"/>
      <c r="V40" s="59"/>
    </row>
    <row r="41" spans="1:22" x14ac:dyDescent="0.15">
      <c r="A41" s="3"/>
      <c r="B41" s="19" t="s">
        <v>48</v>
      </c>
      <c r="C41" s="20"/>
      <c r="D41" s="25"/>
      <c r="E41" s="18"/>
      <c r="F41" s="115" t="s">
        <v>2</v>
      </c>
      <c r="G41" s="116">
        <v>0</v>
      </c>
      <c r="H41" s="61"/>
      <c r="I41" s="115" t="s">
        <v>2</v>
      </c>
      <c r="J41" s="116">
        <v>0</v>
      </c>
      <c r="K41" s="4"/>
      <c r="L41" s="115" t="s">
        <v>2</v>
      </c>
      <c r="M41" s="116">
        <v>0</v>
      </c>
      <c r="N41" s="4"/>
      <c r="O41" s="115" t="s">
        <v>2</v>
      </c>
      <c r="P41" s="116">
        <v>0</v>
      </c>
      <c r="Q41" s="4"/>
      <c r="R41" s="115" t="s">
        <v>2</v>
      </c>
      <c r="S41" s="116">
        <v>0</v>
      </c>
      <c r="T41" s="4"/>
      <c r="U41" s="115" t="s">
        <v>2</v>
      </c>
      <c r="V41" s="116">
        <v>0</v>
      </c>
    </row>
    <row r="42" spans="1:22" x14ac:dyDescent="0.15">
      <c r="A42" s="3"/>
      <c r="B42" s="16" t="s">
        <v>10</v>
      </c>
      <c r="C42" s="16"/>
      <c r="D42" s="19"/>
      <c r="E42" s="18"/>
      <c r="F42" s="115" t="s">
        <v>1</v>
      </c>
      <c r="G42" s="116">
        <v>0</v>
      </c>
      <c r="H42" s="61"/>
      <c r="I42" s="115" t="s">
        <v>2</v>
      </c>
      <c r="J42" s="116">
        <v>30</v>
      </c>
      <c r="K42" s="4"/>
      <c r="L42" s="115" t="s">
        <v>2</v>
      </c>
      <c r="M42" s="116">
        <v>0</v>
      </c>
      <c r="N42" s="4"/>
      <c r="O42" s="115" t="s">
        <v>1</v>
      </c>
      <c r="P42" s="116">
        <v>0</v>
      </c>
      <c r="Q42" s="4"/>
      <c r="R42" s="115" t="s">
        <v>2</v>
      </c>
      <c r="S42" s="116">
        <v>30</v>
      </c>
      <c r="T42" s="4"/>
      <c r="U42" s="115" t="s">
        <v>1</v>
      </c>
      <c r="V42" s="116">
        <v>0</v>
      </c>
    </row>
    <row r="43" spans="1:22" x14ac:dyDescent="0.15">
      <c r="A43" s="3"/>
      <c r="B43" s="16" t="s">
        <v>11</v>
      </c>
      <c r="C43" s="16"/>
      <c r="D43" s="19"/>
      <c r="E43" s="18"/>
      <c r="F43" s="115" t="s">
        <v>1</v>
      </c>
      <c r="G43" s="116">
        <v>0</v>
      </c>
      <c r="H43" s="61"/>
      <c r="I43" s="115" t="s">
        <v>2</v>
      </c>
      <c r="J43" s="116">
        <v>60</v>
      </c>
      <c r="K43" s="4"/>
      <c r="L43" s="115" t="s">
        <v>2</v>
      </c>
      <c r="M43" s="116">
        <v>75</v>
      </c>
      <c r="N43" s="4"/>
      <c r="O43" s="115" t="s">
        <v>1</v>
      </c>
      <c r="P43" s="116">
        <v>0</v>
      </c>
      <c r="Q43" s="4"/>
      <c r="R43" s="115" t="s">
        <v>2</v>
      </c>
      <c r="S43" s="116">
        <v>60</v>
      </c>
      <c r="T43" s="4"/>
      <c r="U43" s="115" t="s">
        <v>1</v>
      </c>
      <c r="V43" s="116">
        <v>0</v>
      </c>
    </row>
    <row r="44" spans="1:22" x14ac:dyDescent="0.15">
      <c r="A44" s="3"/>
      <c r="B44" s="16" t="s">
        <v>26</v>
      </c>
      <c r="C44" s="16"/>
      <c r="D44" s="19"/>
      <c r="E44" s="18"/>
      <c r="F44" s="115" t="s">
        <v>1</v>
      </c>
      <c r="G44" s="116">
        <v>0</v>
      </c>
      <c r="H44" s="61"/>
      <c r="I44" s="115" t="s">
        <v>2</v>
      </c>
      <c r="J44" s="116">
        <f>MIN(60,Calculator!C52)</f>
        <v>43.930700000000002</v>
      </c>
      <c r="K44" s="4"/>
      <c r="L44" s="115" t="s">
        <v>2</v>
      </c>
      <c r="M44" s="116">
        <f>MIN(75,Calculator!C52)</f>
        <v>43.930700000000002</v>
      </c>
      <c r="N44" s="4"/>
      <c r="O44" s="115" t="s">
        <v>2</v>
      </c>
      <c r="P44" s="116">
        <f>Calculator!C52</f>
        <v>43.930700000000002</v>
      </c>
      <c r="Q44" s="4"/>
      <c r="R44" s="115" t="s">
        <v>1</v>
      </c>
      <c r="S44" s="116">
        <v>30</v>
      </c>
      <c r="T44" s="4"/>
      <c r="U44" s="115" t="s">
        <v>1</v>
      </c>
      <c r="V44" s="116">
        <v>0</v>
      </c>
    </row>
    <row r="45" spans="1:22" x14ac:dyDescent="0.15">
      <c r="A45" s="3"/>
      <c r="B45" s="4"/>
      <c r="C45" s="4"/>
      <c r="D45" s="4"/>
      <c r="E45" s="4"/>
      <c r="F45" s="4"/>
      <c r="G45" s="4"/>
      <c r="H45" s="61"/>
      <c r="I45" s="4"/>
      <c r="J45" s="4"/>
      <c r="K45" s="4"/>
      <c r="L45" s="4"/>
      <c r="M45" s="4"/>
      <c r="N45" s="4"/>
      <c r="O45" s="4"/>
      <c r="P45" s="4"/>
      <c r="Q45" s="4"/>
      <c r="R45" s="4"/>
      <c r="S45" s="4"/>
      <c r="T45" s="4"/>
      <c r="U45" s="4"/>
      <c r="V45" s="5"/>
    </row>
    <row r="46" spans="1:22" x14ac:dyDescent="0.15">
      <c r="A46" s="3"/>
      <c r="B46" s="16" t="s">
        <v>131</v>
      </c>
      <c r="C46" s="16"/>
      <c r="D46" s="16"/>
      <c r="E46" s="19"/>
      <c r="F46" s="18"/>
      <c r="G46" s="115" t="s">
        <v>1</v>
      </c>
      <c r="H46" s="61"/>
      <c r="I46" s="16" t="s">
        <v>100</v>
      </c>
      <c r="J46" s="115" t="s">
        <v>1</v>
      </c>
      <c r="K46" s="4"/>
      <c r="L46" s="16" t="s">
        <v>100</v>
      </c>
      <c r="M46" s="115" t="s">
        <v>1</v>
      </c>
      <c r="N46" s="4"/>
      <c r="O46" s="16" t="s">
        <v>100</v>
      </c>
      <c r="P46" s="115" t="s">
        <v>1</v>
      </c>
      <c r="Q46" s="4"/>
      <c r="R46" s="16" t="s">
        <v>100</v>
      </c>
      <c r="S46" s="115" t="s">
        <v>1</v>
      </c>
      <c r="T46" s="4"/>
      <c r="U46" s="16" t="s">
        <v>100</v>
      </c>
      <c r="V46" s="115" t="s">
        <v>1</v>
      </c>
    </row>
    <row r="47" spans="1:22" x14ac:dyDescent="0.15">
      <c r="A47" s="3"/>
      <c r="B47" s="35"/>
      <c r="C47" s="35"/>
      <c r="D47" s="35"/>
      <c r="E47" s="35"/>
      <c r="F47" s="35"/>
      <c r="G47" s="4"/>
      <c r="H47" s="61"/>
      <c r="I47" s="35"/>
      <c r="J47" s="4"/>
      <c r="K47" s="4"/>
      <c r="L47" s="35"/>
      <c r="M47" s="4"/>
      <c r="N47" s="4"/>
      <c r="O47" s="35"/>
      <c r="P47" s="4"/>
      <c r="Q47" s="4"/>
      <c r="R47" s="35"/>
      <c r="S47" s="4"/>
      <c r="T47" s="4"/>
      <c r="U47" s="35"/>
      <c r="V47" s="5"/>
    </row>
    <row r="48" spans="1:22" x14ac:dyDescent="0.15">
      <c r="A48" s="3"/>
      <c r="B48" s="16" t="s">
        <v>210</v>
      </c>
      <c r="C48" s="20"/>
      <c r="D48" s="20"/>
      <c r="E48" s="20"/>
      <c r="F48" s="20"/>
      <c r="G48" s="115" t="s">
        <v>1</v>
      </c>
      <c r="H48" s="61"/>
      <c r="I48" s="16" t="s">
        <v>204</v>
      </c>
      <c r="J48" s="115" t="s">
        <v>1</v>
      </c>
      <c r="K48" s="4"/>
      <c r="L48" s="16" t="s">
        <v>204</v>
      </c>
      <c r="M48" s="115" t="s">
        <v>1</v>
      </c>
      <c r="N48" s="4"/>
      <c r="O48" s="16" t="s">
        <v>204</v>
      </c>
      <c r="P48" s="115" t="s">
        <v>1</v>
      </c>
      <c r="Q48" s="4"/>
      <c r="R48" s="16" t="s">
        <v>204</v>
      </c>
      <c r="S48" s="115" t="s">
        <v>1</v>
      </c>
      <c r="T48" s="4"/>
      <c r="U48" s="16" t="s">
        <v>204</v>
      </c>
      <c r="V48" s="115" t="s">
        <v>1</v>
      </c>
    </row>
    <row r="49" spans="1:22" x14ac:dyDescent="0.15">
      <c r="A49" s="3"/>
      <c r="B49" s="4"/>
      <c r="C49" s="4"/>
      <c r="D49" s="4"/>
      <c r="E49" s="4"/>
      <c r="F49" s="4"/>
      <c r="G49" s="4"/>
      <c r="H49" s="61"/>
      <c r="I49" s="4"/>
      <c r="J49" s="4"/>
      <c r="K49" s="4"/>
      <c r="L49" s="4"/>
      <c r="M49" s="4"/>
      <c r="N49" s="4"/>
      <c r="O49" s="4"/>
      <c r="P49" s="4"/>
      <c r="Q49" s="4"/>
      <c r="R49" s="4"/>
      <c r="S49" s="4"/>
      <c r="T49" s="4"/>
      <c r="U49" s="4"/>
      <c r="V49" s="146"/>
    </row>
    <row r="50" spans="1:22" x14ac:dyDescent="0.15">
      <c r="A50" s="3"/>
      <c r="B50" s="19" t="s">
        <v>187</v>
      </c>
      <c r="C50" s="20"/>
      <c r="D50" s="20"/>
      <c r="E50" s="20"/>
      <c r="F50" s="18"/>
      <c r="G50" s="115" t="s">
        <v>1</v>
      </c>
      <c r="H50" s="61"/>
      <c r="I50" s="16" t="s">
        <v>188</v>
      </c>
      <c r="J50" s="115" t="s">
        <v>2</v>
      </c>
      <c r="K50" s="4"/>
      <c r="L50" s="16" t="s">
        <v>188</v>
      </c>
      <c r="M50" s="115" t="s">
        <v>2</v>
      </c>
      <c r="N50" s="4"/>
      <c r="O50" s="16" t="s">
        <v>188</v>
      </c>
      <c r="P50" s="115" t="s">
        <v>1</v>
      </c>
      <c r="Q50" s="4"/>
      <c r="R50" s="16" t="s">
        <v>188</v>
      </c>
      <c r="S50" s="115" t="s">
        <v>2</v>
      </c>
      <c r="T50" s="4"/>
      <c r="U50" s="16" t="s">
        <v>188</v>
      </c>
      <c r="V50" s="115" t="s">
        <v>2</v>
      </c>
    </row>
    <row r="51" spans="1:22" x14ac:dyDescent="0.15">
      <c r="A51" s="3"/>
      <c r="B51" s="4"/>
      <c r="C51" s="109"/>
      <c r="D51" s="4"/>
      <c r="E51" s="4"/>
      <c r="F51" s="4"/>
      <c r="G51" s="4"/>
      <c r="H51" s="61"/>
      <c r="I51" s="4"/>
      <c r="J51" s="4"/>
      <c r="K51" s="4"/>
      <c r="L51" s="4"/>
      <c r="M51" s="4"/>
      <c r="N51" s="4"/>
      <c r="O51" s="4"/>
      <c r="P51" s="4"/>
      <c r="Q51" s="4"/>
      <c r="R51" s="4"/>
      <c r="S51" s="4"/>
      <c r="T51" s="4"/>
      <c r="U51" s="4"/>
      <c r="V51" s="146"/>
    </row>
    <row r="52" spans="1:22" x14ac:dyDescent="0.15">
      <c r="A52" s="3"/>
      <c r="B52" s="21" t="s">
        <v>205</v>
      </c>
      <c r="C52" s="22"/>
      <c r="D52" s="22"/>
      <c r="E52" s="22"/>
      <c r="F52" s="16" t="s">
        <v>14</v>
      </c>
      <c r="G52" s="16" t="s">
        <v>203</v>
      </c>
      <c r="H52" s="61"/>
      <c r="I52" s="16" t="s">
        <v>14</v>
      </c>
      <c r="J52" s="16" t="s">
        <v>203</v>
      </c>
      <c r="K52" s="4"/>
      <c r="L52" s="16" t="s">
        <v>14</v>
      </c>
      <c r="M52" s="16" t="s">
        <v>203</v>
      </c>
      <c r="N52" s="4"/>
      <c r="O52" s="16" t="s">
        <v>14</v>
      </c>
      <c r="P52" s="16" t="s">
        <v>203</v>
      </c>
      <c r="Q52" s="4"/>
      <c r="R52" s="16" t="s">
        <v>14</v>
      </c>
      <c r="S52" s="16" t="s">
        <v>203</v>
      </c>
      <c r="T52" s="4"/>
      <c r="U52" s="16" t="s">
        <v>14</v>
      </c>
      <c r="V52" s="58" t="s">
        <v>203</v>
      </c>
    </row>
    <row r="53" spans="1:22" x14ac:dyDescent="0.15">
      <c r="A53" s="3"/>
      <c r="B53" s="21" t="s">
        <v>101</v>
      </c>
      <c r="C53" s="22"/>
      <c r="D53" s="22"/>
      <c r="E53" s="22"/>
      <c r="F53" s="148">
        <f>0.2*Calculator!$C53</f>
        <v>2.214</v>
      </c>
      <c r="G53" s="147">
        <v>0</v>
      </c>
      <c r="H53" s="63"/>
      <c r="I53" s="148">
        <f>MIN(0.15*Calculator!$C53,75)</f>
        <v>1.6605000000000001</v>
      </c>
      <c r="J53" s="147">
        <v>0</v>
      </c>
      <c r="K53" s="12"/>
      <c r="L53" s="148">
        <v>10</v>
      </c>
      <c r="M53" s="147">
        <v>0</v>
      </c>
      <c r="N53" s="12"/>
      <c r="O53" s="148">
        <v>15</v>
      </c>
      <c r="P53" s="147">
        <v>0</v>
      </c>
      <c r="Q53" s="12"/>
      <c r="R53" s="148">
        <v>20</v>
      </c>
      <c r="S53" s="147">
        <v>0</v>
      </c>
      <c r="T53" s="12"/>
      <c r="U53" s="148">
        <v>0</v>
      </c>
      <c r="V53" s="151">
        <v>0</v>
      </c>
    </row>
    <row r="54" spans="1:22" x14ac:dyDescent="0.15">
      <c r="A54" s="3"/>
      <c r="B54" s="23" t="s">
        <v>87</v>
      </c>
      <c r="C54" s="17"/>
      <c r="D54" s="17"/>
      <c r="E54" s="17"/>
      <c r="F54" s="148">
        <f>0.2*Calculator!$C54</f>
        <v>70.116</v>
      </c>
      <c r="G54" s="147">
        <v>0</v>
      </c>
      <c r="H54" s="63"/>
      <c r="I54" s="148">
        <f>MIN(0.15*Calculator!$C54,125)</f>
        <v>52.586999999999996</v>
      </c>
      <c r="J54" s="147">
        <v>0</v>
      </c>
      <c r="K54" s="12"/>
      <c r="L54" s="148">
        <v>35</v>
      </c>
      <c r="M54" s="147">
        <v>0</v>
      </c>
      <c r="N54" s="12"/>
      <c r="O54" s="148">
        <v>30</v>
      </c>
      <c r="P54" s="147">
        <v>0</v>
      </c>
      <c r="Q54" s="12"/>
      <c r="R54" s="148">
        <v>40</v>
      </c>
      <c r="S54" s="147">
        <v>0</v>
      </c>
      <c r="T54" s="12"/>
      <c r="U54" s="148">
        <v>0</v>
      </c>
      <c r="V54" s="151">
        <v>0</v>
      </c>
    </row>
    <row r="55" spans="1:22" x14ac:dyDescent="0.15">
      <c r="A55" s="3"/>
      <c r="B55" s="23" t="s">
        <v>88</v>
      </c>
      <c r="C55" s="17"/>
      <c r="D55" s="17"/>
      <c r="E55" s="17"/>
      <c r="F55" s="148">
        <f>0.2*Calculator!$C55</f>
        <v>61.706235294117597</v>
      </c>
      <c r="G55" s="147">
        <v>0</v>
      </c>
      <c r="H55" s="63"/>
      <c r="I55" s="148">
        <f>MIN(0.15*Calculator!$C55,175)</f>
        <v>46.279676470588193</v>
      </c>
      <c r="J55" s="147">
        <v>0</v>
      </c>
      <c r="K55" s="12"/>
      <c r="L55" s="148">
        <v>100</v>
      </c>
      <c r="M55" s="147">
        <v>0</v>
      </c>
      <c r="N55" s="12"/>
      <c r="O55" s="148">
        <f>0.5*Calculator!C55</f>
        <v>154.26558823529399</v>
      </c>
      <c r="P55" s="147">
        <v>0</v>
      </c>
      <c r="Q55" s="12"/>
      <c r="R55" s="148">
        <v>60</v>
      </c>
      <c r="S55" s="147">
        <v>0</v>
      </c>
      <c r="T55" s="12"/>
      <c r="U55" s="148">
        <v>0</v>
      </c>
      <c r="V55" s="151">
        <v>0</v>
      </c>
    </row>
    <row r="56" spans="1:22" x14ac:dyDescent="0.15">
      <c r="A56" s="3"/>
      <c r="B56" s="24" t="s">
        <v>89</v>
      </c>
      <c r="C56" s="25"/>
      <c r="D56" s="25"/>
      <c r="E56" s="25"/>
      <c r="F56" s="148">
        <f>0.2*Calculator!$C56</f>
        <v>633.43400000000008</v>
      </c>
      <c r="G56" s="147">
        <v>0</v>
      </c>
      <c r="H56" s="63"/>
      <c r="I56" s="148">
        <f>MIN(0.2*Calculator!$C56,250)</f>
        <v>250</v>
      </c>
      <c r="J56" s="147">
        <v>0</v>
      </c>
      <c r="K56" s="12"/>
      <c r="L56" s="148">
        <v>300</v>
      </c>
      <c r="M56" s="147">
        <v>0</v>
      </c>
      <c r="N56" s="12"/>
      <c r="O56" s="148">
        <f>0.2*Calculator!C56</f>
        <v>633.43400000000008</v>
      </c>
      <c r="P56" s="147">
        <v>0</v>
      </c>
      <c r="Q56" s="12"/>
      <c r="R56" s="148">
        <f>MIN(0.2*Calculator!C56,250)</f>
        <v>250</v>
      </c>
      <c r="S56" s="147">
        <v>0</v>
      </c>
      <c r="T56" s="12"/>
      <c r="U56" s="148">
        <v>0</v>
      </c>
      <c r="V56" s="151">
        <v>0</v>
      </c>
    </row>
    <row r="57" spans="1:22" x14ac:dyDescent="0.15">
      <c r="A57" s="3"/>
      <c r="B57" s="21" t="s">
        <v>151</v>
      </c>
      <c r="C57" s="22"/>
      <c r="D57" s="22"/>
      <c r="E57" s="22"/>
      <c r="F57" s="148">
        <f>F53*2.5</f>
        <v>5.5350000000000001</v>
      </c>
      <c r="G57" s="147">
        <v>0</v>
      </c>
      <c r="H57" s="63"/>
      <c r="I57" s="148">
        <f>I53*2.5</f>
        <v>4.1512500000000001</v>
      </c>
      <c r="J57" s="147">
        <v>0</v>
      </c>
      <c r="K57" s="12"/>
      <c r="L57" s="148">
        <v>25</v>
      </c>
      <c r="M57" s="147">
        <v>0</v>
      </c>
      <c r="N57" s="12"/>
      <c r="O57" s="148">
        <v>30</v>
      </c>
      <c r="P57" s="147">
        <v>0</v>
      </c>
      <c r="Q57" s="12"/>
      <c r="R57" s="148">
        <v>40</v>
      </c>
      <c r="S57" s="147">
        <v>0</v>
      </c>
      <c r="T57" s="12"/>
      <c r="U57" s="148">
        <v>0</v>
      </c>
      <c r="V57" s="151">
        <v>0</v>
      </c>
    </row>
    <row r="58" spans="1:22" x14ac:dyDescent="0.15">
      <c r="A58" s="3"/>
      <c r="B58" s="23" t="s">
        <v>152</v>
      </c>
      <c r="C58" s="17"/>
      <c r="D58" s="17"/>
      <c r="E58" s="17"/>
      <c r="F58" s="148">
        <f t="shared" ref="F58:F60" si="0">F54*2.5</f>
        <v>175.29</v>
      </c>
      <c r="G58" s="147">
        <v>0</v>
      </c>
      <c r="H58" s="63"/>
      <c r="I58" s="148">
        <f t="shared" ref="I58:I60" si="1">I54*2.5</f>
        <v>131.4675</v>
      </c>
      <c r="J58" s="147">
        <v>0</v>
      </c>
      <c r="K58" s="12"/>
      <c r="L58" s="148">
        <v>87.5</v>
      </c>
      <c r="M58" s="147">
        <v>0</v>
      </c>
      <c r="N58" s="12"/>
      <c r="O58" s="148">
        <v>60</v>
      </c>
      <c r="P58" s="147">
        <v>0</v>
      </c>
      <c r="Q58" s="12"/>
      <c r="R58" s="148">
        <v>80</v>
      </c>
      <c r="S58" s="147">
        <v>0</v>
      </c>
      <c r="T58" s="12"/>
      <c r="U58" s="148">
        <v>0</v>
      </c>
      <c r="V58" s="151">
        <v>0</v>
      </c>
    </row>
    <row r="59" spans="1:22" x14ac:dyDescent="0.15">
      <c r="A59" s="3"/>
      <c r="B59" s="23" t="s">
        <v>153</v>
      </c>
      <c r="C59" s="17"/>
      <c r="D59" s="17"/>
      <c r="E59" s="17"/>
      <c r="F59" s="148">
        <f t="shared" si="0"/>
        <v>154.26558823529399</v>
      </c>
      <c r="G59" s="147">
        <v>0</v>
      </c>
      <c r="H59" s="63"/>
      <c r="I59" s="148">
        <f t="shared" si="1"/>
        <v>115.69919117647048</v>
      </c>
      <c r="J59" s="147">
        <v>0</v>
      </c>
      <c r="K59" s="12"/>
      <c r="L59" s="148">
        <v>250</v>
      </c>
      <c r="M59" s="147">
        <v>0</v>
      </c>
      <c r="N59" s="12"/>
      <c r="O59" s="148">
        <f>O55*3</f>
        <v>462.79676470588197</v>
      </c>
      <c r="P59" s="147">
        <v>0</v>
      </c>
      <c r="Q59" s="12"/>
      <c r="R59" s="148">
        <v>120</v>
      </c>
      <c r="S59" s="147">
        <v>0</v>
      </c>
      <c r="T59" s="12"/>
      <c r="U59" s="148">
        <v>0</v>
      </c>
      <c r="V59" s="151">
        <v>0</v>
      </c>
    </row>
    <row r="60" spans="1:22" x14ac:dyDescent="0.15">
      <c r="A60" s="3"/>
      <c r="B60" s="24" t="s">
        <v>154</v>
      </c>
      <c r="C60" s="25"/>
      <c r="D60" s="25"/>
      <c r="E60" s="25"/>
      <c r="F60" s="148">
        <f t="shared" si="0"/>
        <v>1583.5850000000003</v>
      </c>
      <c r="G60" s="147">
        <v>0</v>
      </c>
      <c r="H60" s="63"/>
      <c r="I60" s="148">
        <f t="shared" si="1"/>
        <v>625</v>
      </c>
      <c r="J60" s="147">
        <v>0</v>
      </c>
      <c r="K60" s="12"/>
      <c r="L60" s="148">
        <v>750</v>
      </c>
      <c r="M60" s="147">
        <v>0</v>
      </c>
      <c r="N60" s="12"/>
      <c r="O60" s="148">
        <f>O56*3</f>
        <v>1900.3020000000001</v>
      </c>
      <c r="P60" s="147">
        <v>0</v>
      </c>
      <c r="Q60" s="12"/>
      <c r="R60" s="148">
        <f>R56*3</f>
        <v>750</v>
      </c>
      <c r="S60" s="147">
        <v>0</v>
      </c>
      <c r="T60" s="12"/>
      <c r="U60" s="148">
        <v>0</v>
      </c>
      <c r="V60" s="151">
        <v>0</v>
      </c>
    </row>
    <row r="61" spans="1:22" ht="12" thickBot="1" x14ac:dyDescent="0.2">
      <c r="A61" s="13"/>
      <c r="B61" s="14"/>
      <c r="C61" s="150" t="s">
        <v>206</v>
      </c>
      <c r="D61" s="14"/>
      <c r="E61" s="14"/>
      <c r="F61" s="14"/>
      <c r="G61" s="14"/>
      <c r="H61" s="64"/>
      <c r="I61" s="14"/>
      <c r="J61" s="14"/>
      <c r="K61" s="14"/>
      <c r="L61" s="14"/>
      <c r="M61" s="14"/>
      <c r="N61" s="14"/>
      <c r="O61" s="14"/>
      <c r="P61" s="14"/>
      <c r="Q61" s="14"/>
      <c r="R61" s="14"/>
      <c r="S61" s="14"/>
      <c r="T61" s="14"/>
      <c r="U61" s="14"/>
      <c r="V61" s="15"/>
    </row>
    <row r="64" spans="1:22" x14ac:dyDescent="0.15">
      <c r="F64" s="149"/>
    </row>
    <row r="65" spans="6:6" x14ac:dyDescent="0.15">
      <c r="F65" s="149"/>
    </row>
  </sheetData>
  <dataConsolidate/>
  <mergeCells count="1">
    <mergeCell ref="A1:G1"/>
  </mergeCells>
  <dataValidations count="4">
    <dataValidation type="decimal" allowBlank="1" showInputMessage="1" showErrorMessage="1" sqref="S23:S24 V23:V24 G23:G24 J23:J24 M23:M24 P23:P24" xr:uid="{00000000-0002-0000-0100-000000000000}">
      <formula1>0</formula1>
      <formula2>10000</formula2>
    </dataValidation>
    <dataValidation type="decimal" allowBlank="1" showInputMessage="1" showErrorMessage="1" sqref="P34:P36 V34:V36 V53:V60 V38:V39 V41:V44 S38:S39 S41:S44 S53:S60 G34:G36 G38:G39 G41:G44 M53:M60 J38:J39 J41:J44 G53:G60 P38:P39 P41:P44 J53:J60 J34:J36 M38:M39 M41:M44 P53:P60 M34:M36 S34:S36" xr:uid="{00000000-0002-0000-0100-000001000000}">
      <formula1>0</formula1>
      <formula2>2000</formula2>
    </dataValidation>
    <dataValidation type="decimal" allowBlank="1" showInputMessage="1" showErrorMessage="1" sqref="S28 V28 G28 J28 M28 P28" xr:uid="{00000000-0002-0000-0100-000002000000}">
      <formula1>0</formula1>
      <formula2>1</formula2>
    </dataValidation>
    <dataValidation type="decimal" allowBlank="1" showInputMessage="1" showErrorMessage="1" sqref="S30:S31 V30:V31 G30:G31 J30:J31 M30:M31 P30:P31" xr:uid="{00000000-0002-0000-0100-000003000000}">
      <formula1>0</formula1>
      <formula2>40000</formula2>
    </dataValidation>
  </dataValidation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4000000}">
          <x14:formula1>
            <xm:f>Worksheet!$C$1:$C$2</xm:f>
          </x14:formula1>
          <xm:sqref>O41:O44 U34:U36 P46 V48 V50 S19 U38:U39 R41:R44 R34:R36 S46 V46 S48 P19 R38:R39 G19 J19 M19 V19 G46 J46 M46 S50 P48 P50 M48 M50 J48 J50 G48 G50 F34:F36 F38:F39 U41:U44 I34:I36 I38:I39 F41:F44 L34:L36 L38:L39 L41:L44 O34:O36 O38:O39 I41:I44</xm:sqref>
        </x14:dataValidation>
        <x14:dataValidation type="list" allowBlank="1" showInputMessage="1" showErrorMessage="1" xr:uid="{00000000-0002-0000-0100-000005000000}">
          <x14:formula1>
            <xm:f>Worksheet!$D$1:$D$2</xm:f>
          </x14:formula1>
          <xm:sqref>P26 S26 G26 J26 M26 V26</xm:sqref>
        </x14:dataValidation>
        <x14:dataValidation type="list" allowBlank="1" showInputMessage="1" showErrorMessage="1" xr:uid="{00000000-0002-0000-0100-000006000000}">
          <x14:formula1>
            <xm:f>Worksheet!$B$1:$B$6</xm:f>
          </x14:formula1>
          <xm:sqref>E14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sheetPr>
  <dimension ref="A1:N143"/>
  <sheetViews>
    <sheetView showGridLines="0" topLeftCell="A10" zoomScaleNormal="100" workbookViewId="0">
      <selection activeCell="F89" sqref="F89"/>
    </sheetView>
  </sheetViews>
  <sheetFormatPr defaultColWidth="9.140625" defaultRowHeight="11.25" x14ac:dyDescent="0.15"/>
  <cols>
    <col min="1" max="1" width="9.140625" style="101"/>
    <col min="2" max="15" width="20.5703125" style="101" customWidth="1"/>
    <col min="16" max="16384" width="9.140625" style="101"/>
  </cols>
  <sheetData>
    <row r="1" spans="1:12" ht="20.25" thickBot="1" x14ac:dyDescent="0.2">
      <c r="F1" s="333" t="s">
        <v>133</v>
      </c>
      <c r="G1" s="334"/>
      <c r="H1" s="334"/>
      <c r="I1" s="335"/>
      <c r="J1" s="79"/>
      <c r="K1" s="79"/>
      <c r="L1" s="79"/>
    </row>
    <row r="2" spans="1:12" x14ac:dyDescent="0.15">
      <c r="F2" s="82" t="s">
        <v>138</v>
      </c>
      <c r="G2" s="80"/>
      <c r="H2" s="80"/>
      <c r="I2" s="83"/>
    </row>
    <row r="3" spans="1:12" x14ac:dyDescent="0.15">
      <c r="F3" s="33"/>
      <c r="G3" s="35"/>
      <c r="H3" s="35"/>
      <c r="I3" s="84"/>
    </row>
    <row r="4" spans="1:12" x14ac:dyDescent="0.15">
      <c r="F4" s="33" t="s">
        <v>198</v>
      </c>
      <c r="G4" s="35"/>
      <c r="H4" s="35"/>
      <c r="I4" s="84"/>
    </row>
    <row r="5" spans="1:12" x14ac:dyDescent="0.15">
      <c r="F5" s="33"/>
      <c r="G5" s="35"/>
      <c r="H5" s="35"/>
      <c r="I5" s="84"/>
    </row>
    <row r="6" spans="1:12" x14ac:dyDescent="0.15">
      <c r="F6" s="33" t="s">
        <v>145</v>
      </c>
      <c r="G6" s="35"/>
      <c r="H6" s="35"/>
      <c r="I6" s="84"/>
    </row>
    <row r="7" spans="1:12" ht="12" thickBot="1" x14ac:dyDescent="0.2">
      <c r="F7" s="33" t="s">
        <v>144</v>
      </c>
      <c r="G7" s="35"/>
      <c r="H7" s="35"/>
      <c r="I7" s="84"/>
    </row>
    <row r="8" spans="1:12" ht="12" thickBot="1" x14ac:dyDescent="0.2">
      <c r="B8" s="110" t="s">
        <v>70</v>
      </c>
      <c r="C8" s="30"/>
      <c r="D8" s="31"/>
      <c r="F8" s="33" t="s">
        <v>148</v>
      </c>
      <c r="G8" s="35"/>
      <c r="H8" s="35"/>
      <c r="I8" s="84"/>
    </row>
    <row r="9" spans="1:12" x14ac:dyDescent="0.15">
      <c r="A9" s="99"/>
      <c r="B9" s="133"/>
      <c r="C9" s="128"/>
      <c r="D9" s="134" t="s">
        <v>61</v>
      </c>
      <c r="E9" s="100"/>
      <c r="F9" s="33"/>
      <c r="G9" s="35"/>
      <c r="H9" s="35"/>
      <c r="I9" s="84"/>
    </row>
    <row r="10" spans="1:12" x14ac:dyDescent="0.15">
      <c r="B10" s="135" t="s">
        <v>55</v>
      </c>
      <c r="C10" s="123" t="s">
        <v>62</v>
      </c>
      <c r="D10" s="136" t="s">
        <v>62</v>
      </c>
      <c r="E10" s="222"/>
      <c r="F10" s="33" t="s">
        <v>141</v>
      </c>
      <c r="G10" s="35"/>
      <c r="H10" s="35"/>
      <c r="I10" s="84"/>
    </row>
    <row r="11" spans="1:12" x14ac:dyDescent="0.15">
      <c r="A11" s="269"/>
      <c r="B11" s="28" t="s">
        <v>56</v>
      </c>
      <c r="C11" s="124" t="s">
        <v>79</v>
      </c>
      <c r="D11" s="137" t="s">
        <v>79</v>
      </c>
      <c r="E11" s="222"/>
      <c r="F11" s="33" t="s">
        <v>142</v>
      </c>
      <c r="G11" s="35"/>
      <c r="H11" s="35"/>
      <c r="I11" s="84"/>
    </row>
    <row r="12" spans="1:12" x14ac:dyDescent="0.15">
      <c r="B12" s="28" t="s">
        <v>57</v>
      </c>
      <c r="C12" s="124" t="s">
        <v>82</v>
      </c>
      <c r="D12" s="137" t="s">
        <v>82</v>
      </c>
      <c r="E12" s="222"/>
      <c r="F12" s="33"/>
      <c r="G12" s="35"/>
      <c r="H12" s="35"/>
      <c r="I12" s="84"/>
    </row>
    <row r="13" spans="1:12" x14ac:dyDescent="0.15">
      <c r="B13" s="28" t="s">
        <v>58</v>
      </c>
      <c r="C13" s="124" t="s">
        <v>83</v>
      </c>
      <c r="D13" s="137" t="s">
        <v>83</v>
      </c>
      <c r="E13" s="222"/>
      <c r="F13" s="33" t="s">
        <v>199</v>
      </c>
      <c r="G13" s="35"/>
      <c r="H13" s="35"/>
      <c r="I13" s="84"/>
    </row>
    <row r="14" spans="1:12" x14ac:dyDescent="0.15">
      <c r="B14" s="28" t="s">
        <v>59</v>
      </c>
      <c r="C14" s="125"/>
      <c r="D14" s="138"/>
      <c r="E14" s="222"/>
      <c r="F14" s="33" t="s">
        <v>200</v>
      </c>
      <c r="G14" s="35"/>
      <c r="H14" s="35"/>
      <c r="I14" s="84"/>
    </row>
    <row r="15" spans="1:12" ht="12" thickBot="1" x14ac:dyDescent="0.2">
      <c r="B15" s="139" t="s">
        <v>60</v>
      </c>
      <c r="C15" s="140"/>
      <c r="D15" s="141"/>
      <c r="E15" s="222"/>
      <c r="F15" s="33"/>
      <c r="G15" s="35"/>
      <c r="H15" s="35"/>
      <c r="I15" s="84"/>
    </row>
    <row r="16" spans="1:12" ht="12" thickBot="1" x14ac:dyDescent="0.2">
      <c r="F16" s="33" t="s">
        <v>229</v>
      </c>
      <c r="G16" s="35"/>
      <c r="H16" s="35"/>
      <c r="I16" s="84"/>
    </row>
    <row r="17" spans="2:14" ht="12" thickBot="1" x14ac:dyDescent="0.2">
      <c r="B17" s="110" t="s">
        <v>146</v>
      </c>
      <c r="C17" s="30"/>
      <c r="D17" s="121" t="s">
        <v>147</v>
      </c>
      <c r="F17" s="33"/>
      <c r="G17" s="35"/>
      <c r="H17" s="35"/>
      <c r="I17" s="84"/>
    </row>
    <row r="18" spans="2:14" ht="12" thickBot="1" x14ac:dyDescent="0.2">
      <c r="B18" s="142"/>
      <c r="C18" s="113"/>
      <c r="D18" s="136" t="s">
        <v>61</v>
      </c>
      <c r="F18" s="85" t="s">
        <v>233</v>
      </c>
      <c r="G18" s="81"/>
      <c r="H18" s="81"/>
      <c r="I18" s="86"/>
    </row>
    <row r="19" spans="2:14" ht="12" thickBot="1" x14ac:dyDescent="0.2">
      <c r="B19" s="28" t="s">
        <v>63</v>
      </c>
      <c r="C19" s="125" t="s">
        <v>264</v>
      </c>
      <c r="D19" s="137" t="s">
        <v>67</v>
      </c>
      <c r="E19" s="114"/>
    </row>
    <row r="20" spans="2:14" x14ac:dyDescent="0.15">
      <c r="B20" s="28" t="s">
        <v>64</v>
      </c>
      <c r="C20" s="125" t="s">
        <v>265</v>
      </c>
      <c r="D20" s="137" t="s">
        <v>68</v>
      </c>
      <c r="E20" s="114"/>
      <c r="F20" s="336" t="s">
        <v>230</v>
      </c>
      <c r="G20" s="132"/>
      <c r="H20" s="132"/>
      <c r="I20" s="338" t="s">
        <v>234</v>
      </c>
    </row>
    <row r="21" spans="2:14" ht="12" thickBot="1" x14ac:dyDescent="0.2">
      <c r="B21" s="28" t="s">
        <v>65</v>
      </c>
      <c r="C21" s="125" t="s">
        <v>266</v>
      </c>
      <c r="D21" s="137" t="s">
        <v>69</v>
      </c>
      <c r="E21" s="114"/>
      <c r="F21" s="337"/>
      <c r="G21" s="132"/>
      <c r="H21" s="132"/>
      <c r="I21" s="338"/>
    </row>
    <row r="22" spans="2:14" ht="12" thickBot="1" x14ac:dyDescent="0.2">
      <c r="B22" s="28" t="s">
        <v>66</v>
      </c>
      <c r="C22" s="125"/>
      <c r="D22" s="137" t="s">
        <v>207</v>
      </c>
      <c r="E22" s="114"/>
      <c r="G22" s="132"/>
      <c r="H22" s="132"/>
      <c r="I22" s="338"/>
    </row>
    <row r="23" spans="2:14" x14ac:dyDescent="0.15">
      <c r="B23" s="28" t="s">
        <v>121</v>
      </c>
      <c r="C23" s="125"/>
      <c r="D23" s="137" t="s">
        <v>208</v>
      </c>
      <c r="E23" s="114"/>
      <c r="F23" s="336" t="s">
        <v>231</v>
      </c>
      <c r="G23" s="132"/>
      <c r="H23" s="132"/>
      <c r="I23" s="338"/>
    </row>
    <row r="24" spans="2:14" ht="12" thickBot="1" x14ac:dyDescent="0.2">
      <c r="B24" s="28" t="s">
        <v>122</v>
      </c>
      <c r="C24" s="125"/>
      <c r="D24" s="137" t="s">
        <v>209</v>
      </c>
      <c r="E24" s="114"/>
      <c r="F24" s="337"/>
      <c r="G24" s="132"/>
      <c r="H24" s="132"/>
      <c r="I24" s="338"/>
    </row>
    <row r="25" spans="2:14" ht="12" thickBot="1" x14ac:dyDescent="0.2">
      <c r="B25" s="28" t="s">
        <v>123</v>
      </c>
      <c r="C25" s="125"/>
      <c r="D25" s="138"/>
      <c r="E25" s="114"/>
      <c r="G25" s="132"/>
      <c r="H25" s="132"/>
    </row>
    <row r="26" spans="2:14" x14ac:dyDescent="0.15">
      <c r="B26" s="28" t="s">
        <v>124</v>
      </c>
      <c r="C26" s="125"/>
      <c r="D26" s="138"/>
      <c r="E26" s="114"/>
      <c r="F26" s="336" t="s">
        <v>232</v>
      </c>
      <c r="G26" s="132"/>
      <c r="H26" s="132"/>
    </row>
    <row r="27" spans="2:14" ht="12" thickBot="1" x14ac:dyDescent="0.2">
      <c r="B27" s="28" t="s">
        <v>125</v>
      </c>
      <c r="C27" s="125"/>
      <c r="D27" s="138"/>
      <c r="E27" s="114"/>
      <c r="F27" s="337"/>
      <c r="G27" s="132"/>
      <c r="H27" s="132"/>
    </row>
    <row r="28" spans="2:14" x14ac:dyDescent="0.15">
      <c r="B28" s="28" t="s">
        <v>126</v>
      </c>
      <c r="C28" s="125"/>
      <c r="D28" s="138"/>
      <c r="E28" s="114"/>
    </row>
    <row r="29" spans="2:14" x14ac:dyDescent="0.15">
      <c r="B29" s="28" t="s">
        <v>127</v>
      </c>
      <c r="C29" s="125"/>
      <c r="D29" s="138"/>
      <c r="E29" s="114"/>
    </row>
    <row r="30" spans="2:14" ht="12" thickBot="1" x14ac:dyDescent="0.2">
      <c r="B30" s="139" t="s">
        <v>128</v>
      </c>
      <c r="C30" s="143"/>
      <c r="D30" s="141"/>
      <c r="E30" s="114"/>
    </row>
    <row r="31" spans="2:14" ht="12" thickBot="1" x14ac:dyDescent="0.2"/>
    <row r="32" spans="2:14" ht="12" thickBot="1" x14ac:dyDescent="0.2">
      <c r="B32" s="110" t="s">
        <v>78</v>
      </c>
      <c r="C32" s="30"/>
      <c r="D32" s="30"/>
      <c r="E32" s="30"/>
      <c r="F32" s="30"/>
      <c r="G32" s="30"/>
      <c r="H32" s="30"/>
      <c r="I32" s="30"/>
      <c r="J32" s="30"/>
      <c r="K32" s="30"/>
      <c r="L32" s="30"/>
      <c r="M32" s="30"/>
      <c r="N32" s="31"/>
    </row>
    <row r="33" spans="2:14" x14ac:dyDescent="0.15">
      <c r="B33" s="26"/>
      <c r="C33" s="17"/>
      <c r="D33" s="17"/>
      <c r="E33" s="17"/>
      <c r="F33" s="17"/>
      <c r="G33" s="17"/>
      <c r="H33" s="17"/>
      <c r="I33" s="17"/>
      <c r="J33" s="17"/>
      <c r="K33" s="17"/>
      <c r="L33" s="17"/>
      <c r="M33" s="17"/>
      <c r="N33" s="27"/>
    </row>
    <row r="34" spans="2:14" x14ac:dyDescent="0.15">
      <c r="B34" s="26" t="str">
        <f>'1. Plan Inputs'!F17</f>
        <v>UHC Choice Plus HDHP</v>
      </c>
      <c r="C34" s="17"/>
      <c r="D34" s="17"/>
      <c r="E34" s="17"/>
      <c r="F34" s="17"/>
      <c r="G34" s="17"/>
      <c r="H34" s="17"/>
      <c r="I34" s="17"/>
      <c r="J34" s="17"/>
      <c r="K34" s="17"/>
      <c r="L34" s="17"/>
      <c r="M34" s="17"/>
      <c r="N34" s="27"/>
    </row>
    <row r="35" spans="2:14" x14ac:dyDescent="0.15">
      <c r="B35" s="26"/>
      <c r="C35" s="17" t="str">
        <f>$C$19</f>
        <v>Full Time</v>
      </c>
      <c r="D35" s="17" t="str">
        <f>$C$20</f>
        <v>Part Time</v>
      </c>
      <c r="E35" s="17" t="str">
        <f>$C$21</f>
        <v>COBRA</v>
      </c>
      <c r="F35" s="17">
        <f>$C$22</f>
        <v>0</v>
      </c>
      <c r="G35" s="17">
        <f>$C$23</f>
        <v>0</v>
      </c>
      <c r="H35" s="17">
        <f>$C$24</f>
        <v>0</v>
      </c>
      <c r="I35" s="17">
        <f>$C$25</f>
        <v>0</v>
      </c>
      <c r="J35" s="17">
        <f>$C$26</f>
        <v>0</v>
      </c>
      <c r="K35" s="17">
        <f>$C$27</f>
        <v>0</v>
      </c>
      <c r="L35" s="17">
        <f>$C$28</f>
        <v>0</v>
      </c>
      <c r="M35" s="17">
        <f>$C$29</f>
        <v>0</v>
      </c>
      <c r="N35" s="27">
        <f>$C$30</f>
        <v>0</v>
      </c>
    </row>
    <row r="36" spans="2:14" x14ac:dyDescent="0.15">
      <c r="B36" s="111" t="str">
        <f>$C$10</f>
        <v>Employee</v>
      </c>
      <c r="C36" s="122">
        <v>41.49</v>
      </c>
      <c r="D36" s="122">
        <v>239.94</v>
      </c>
      <c r="E36" s="122">
        <v>688.37</v>
      </c>
      <c r="F36" s="122"/>
      <c r="G36" s="122"/>
      <c r="H36" s="122"/>
      <c r="I36" s="122"/>
      <c r="J36" s="122"/>
      <c r="K36" s="122"/>
      <c r="L36" s="122"/>
      <c r="M36" s="122"/>
      <c r="N36" s="122"/>
    </row>
    <row r="37" spans="2:14" x14ac:dyDescent="0.15">
      <c r="B37" s="111" t="str">
        <f>$C$11</f>
        <v>Employee + Spouse</v>
      </c>
      <c r="C37" s="122">
        <v>304.56</v>
      </c>
      <c r="D37" s="122">
        <v>608.98</v>
      </c>
      <c r="E37" s="122">
        <v>1376.75</v>
      </c>
      <c r="F37" s="122"/>
      <c r="G37" s="122"/>
      <c r="H37" s="122"/>
      <c r="I37" s="122"/>
      <c r="J37" s="122"/>
      <c r="K37" s="122"/>
      <c r="L37" s="122"/>
      <c r="M37" s="122"/>
      <c r="N37" s="122"/>
    </row>
    <row r="38" spans="2:14" x14ac:dyDescent="0.15">
      <c r="B38" s="111" t="str">
        <f>$C$12</f>
        <v>Employee + Child(ren)</v>
      </c>
      <c r="C38" s="122">
        <v>287.99</v>
      </c>
      <c r="D38" s="122">
        <v>589.24</v>
      </c>
      <c r="E38" s="122">
        <v>1337.13</v>
      </c>
      <c r="F38" s="122"/>
      <c r="G38" s="122"/>
      <c r="H38" s="122"/>
      <c r="I38" s="122"/>
      <c r="J38" s="122"/>
      <c r="K38" s="122"/>
      <c r="L38" s="122"/>
      <c r="M38" s="122"/>
      <c r="N38" s="122"/>
    </row>
    <row r="39" spans="2:14" x14ac:dyDescent="0.15">
      <c r="B39" s="111" t="str">
        <f>$C$13</f>
        <v>Employee + Family</v>
      </c>
      <c r="C39" s="122">
        <v>518.02</v>
      </c>
      <c r="D39" s="122">
        <v>905.81</v>
      </c>
      <c r="E39" s="122">
        <v>2151.66</v>
      </c>
      <c r="F39" s="122"/>
      <c r="G39" s="122"/>
      <c r="H39" s="122"/>
      <c r="I39" s="122"/>
      <c r="J39" s="122"/>
      <c r="K39" s="122"/>
      <c r="L39" s="122"/>
      <c r="M39" s="122"/>
      <c r="N39" s="122"/>
    </row>
    <row r="40" spans="2:14" x14ac:dyDescent="0.15">
      <c r="B40" s="111">
        <f>$C$14</f>
        <v>0</v>
      </c>
      <c r="C40" s="122"/>
      <c r="D40" s="122"/>
      <c r="E40" s="122"/>
      <c r="F40" s="122"/>
      <c r="G40" s="122"/>
      <c r="H40" s="122"/>
      <c r="I40" s="122"/>
      <c r="J40" s="122"/>
      <c r="K40" s="122"/>
      <c r="L40" s="122"/>
      <c r="M40" s="122"/>
      <c r="N40" s="122"/>
    </row>
    <row r="41" spans="2:14" ht="12" thickBot="1" x14ac:dyDescent="0.2">
      <c r="B41" s="112">
        <f>$C$15</f>
        <v>0</v>
      </c>
      <c r="C41" s="122"/>
      <c r="D41" s="122"/>
      <c r="E41" s="122"/>
      <c r="F41" s="122"/>
      <c r="G41" s="122"/>
      <c r="H41" s="122"/>
      <c r="I41" s="122"/>
      <c r="J41" s="122"/>
      <c r="K41" s="122"/>
      <c r="L41" s="122"/>
      <c r="M41" s="122"/>
      <c r="N41" s="122"/>
    </row>
    <row r="42" spans="2:14" x14ac:dyDescent="0.15">
      <c r="B42" s="26"/>
      <c r="C42" s="17"/>
      <c r="D42" s="17"/>
      <c r="E42" s="17"/>
      <c r="F42" s="17"/>
      <c r="G42" s="17"/>
      <c r="H42" s="17"/>
      <c r="I42" s="17"/>
      <c r="J42" s="17"/>
      <c r="K42" s="17"/>
      <c r="L42" s="17"/>
      <c r="M42" s="17"/>
      <c r="N42" s="27"/>
    </row>
    <row r="43" spans="2:14" x14ac:dyDescent="0.15">
      <c r="B43" s="26" t="str">
        <f>'1. Plan Inputs'!I17</f>
        <v>UHC Choice Plus PPO</v>
      </c>
      <c r="C43" s="17"/>
      <c r="D43" s="17"/>
      <c r="E43" s="17"/>
      <c r="F43" s="17"/>
      <c r="G43" s="17"/>
      <c r="H43" s="17"/>
      <c r="I43" s="17"/>
      <c r="J43" s="17"/>
      <c r="K43" s="17"/>
      <c r="L43" s="17"/>
      <c r="M43" s="17"/>
      <c r="N43" s="27"/>
    </row>
    <row r="44" spans="2:14" x14ac:dyDescent="0.15">
      <c r="B44" s="26"/>
      <c r="C44" s="17" t="str">
        <f>$C$19</f>
        <v>Full Time</v>
      </c>
      <c r="D44" s="17" t="str">
        <f>$C$20</f>
        <v>Part Time</v>
      </c>
      <c r="E44" s="17" t="str">
        <f>$C$21</f>
        <v>COBRA</v>
      </c>
      <c r="F44" s="17">
        <f>$C$22</f>
        <v>0</v>
      </c>
      <c r="G44" s="17">
        <f>$C$23</f>
        <v>0</v>
      </c>
      <c r="H44" s="17">
        <f>$C$24</f>
        <v>0</v>
      </c>
      <c r="I44" s="17">
        <f>$C$25</f>
        <v>0</v>
      </c>
      <c r="J44" s="17">
        <f>$C$26</f>
        <v>0</v>
      </c>
      <c r="K44" s="17">
        <f>$C$27</f>
        <v>0</v>
      </c>
      <c r="L44" s="17">
        <f>$C$28</f>
        <v>0</v>
      </c>
      <c r="M44" s="17">
        <f>$C$29</f>
        <v>0</v>
      </c>
      <c r="N44" s="27">
        <f>$C$30</f>
        <v>0</v>
      </c>
    </row>
    <row r="45" spans="2:14" x14ac:dyDescent="0.15">
      <c r="B45" s="111" t="str">
        <f>$C$10</f>
        <v>Employee</v>
      </c>
      <c r="C45" s="122">
        <v>71.66</v>
      </c>
      <c r="D45" s="122">
        <v>321.48</v>
      </c>
      <c r="E45" s="122">
        <v>747.08</v>
      </c>
      <c r="F45" s="122"/>
      <c r="G45" s="122"/>
      <c r="H45" s="122"/>
      <c r="I45" s="122"/>
      <c r="J45" s="122"/>
      <c r="K45" s="122"/>
      <c r="L45" s="122"/>
      <c r="M45" s="122"/>
      <c r="N45" s="122"/>
    </row>
    <row r="46" spans="2:14" x14ac:dyDescent="0.15">
      <c r="B46" s="111" t="str">
        <f>$C$11</f>
        <v>Employee + Spouse</v>
      </c>
      <c r="C46" s="122">
        <v>648.9</v>
      </c>
      <c r="D46" s="122">
        <v>926.82</v>
      </c>
      <c r="E46" s="122">
        <v>1494.15</v>
      </c>
      <c r="F46" s="122"/>
      <c r="G46" s="122"/>
      <c r="H46" s="122"/>
      <c r="I46" s="122"/>
      <c r="J46" s="122"/>
      <c r="K46" s="122"/>
      <c r="L46" s="122"/>
      <c r="M46" s="122"/>
      <c r="N46" s="122"/>
    </row>
    <row r="47" spans="2:14" x14ac:dyDescent="0.15">
      <c r="B47" s="111" t="str">
        <f>$C$12</f>
        <v>Employee + Child(ren)</v>
      </c>
      <c r="C47" s="122">
        <v>631.82000000000005</v>
      </c>
      <c r="D47" s="122">
        <v>903.54</v>
      </c>
      <c r="E47" s="122">
        <v>1451.16</v>
      </c>
      <c r="F47" s="122"/>
      <c r="G47" s="122"/>
      <c r="H47" s="122"/>
      <c r="I47" s="122"/>
      <c r="J47" s="122"/>
      <c r="K47" s="122"/>
      <c r="L47" s="122"/>
      <c r="M47" s="122"/>
      <c r="N47" s="122"/>
    </row>
    <row r="48" spans="2:14" x14ac:dyDescent="0.15">
      <c r="B48" s="111" t="str">
        <f>$C$13</f>
        <v>Employee + Family</v>
      </c>
      <c r="C48" s="122">
        <v>970.37</v>
      </c>
      <c r="D48" s="122">
        <v>1336.24</v>
      </c>
      <c r="E48" s="122">
        <v>2335.15</v>
      </c>
      <c r="F48" s="122"/>
      <c r="G48" s="122"/>
      <c r="H48" s="122"/>
      <c r="I48" s="122"/>
      <c r="J48" s="122"/>
      <c r="K48" s="122"/>
      <c r="L48" s="122"/>
      <c r="M48" s="122"/>
      <c r="N48" s="122"/>
    </row>
    <row r="49" spans="2:14" x14ac:dyDescent="0.15">
      <c r="B49" s="111">
        <f>$C$14</f>
        <v>0</v>
      </c>
      <c r="C49" s="122"/>
      <c r="D49" s="122"/>
      <c r="E49" s="122"/>
      <c r="F49" s="122"/>
      <c r="G49" s="122"/>
      <c r="H49" s="122"/>
      <c r="I49" s="122"/>
      <c r="J49" s="122"/>
      <c r="K49" s="122"/>
      <c r="L49" s="122"/>
      <c r="M49" s="122"/>
      <c r="N49" s="122"/>
    </row>
    <row r="50" spans="2:14" ht="12" thickBot="1" x14ac:dyDescent="0.2">
      <c r="B50" s="112">
        <f>$C$15</f>
        <v>0</v>
      </c>
      <c r="C50" s="122"/>
      <c r="D50" s="122"/>
      <c r="E50" s="122"/>
      <c r="F50" s="122"/>
      <c r="G50" s="122"/>
      <c r="H50" s="122"/>
      <c r="I50" s="122"/>
      <c r="J50" s="122"/>
      <c r="K50" s="122"/>
      <c r="L50" s="122"/>
      <c r="M50" s="122"/>
      <c r="N50" s="122"/>
    </row>
    <row r="51" spans="2:14" x14ac:dyDescent="0.15">
      <c r="B51" s="26"/>
      <c r="C51" s="17"/>
      <c r="D51" s="17"/>
      <c r="E51" s="17"/>
      <c r="F51" s="17"/>
      <c r="G51" s="17"/>
      <c r="H51" s="17"/>
      <c r="I51" s="17"/>
      <c r="J51" s="17"/>
      <c r="K51" s="17"/>
      <c r="L51" s="17"/>
      <c r="M51" s="17"/>
      <c r="N51" s="27"/>
    </row>
    <row r="52" spans="2:14" x14ac:dyDescent="0.15">
      <c r="B52" s="26" t="str">
        <f>'1. Plan Inputs'!L17</f>
        <v>UHC CO Doctors Plan</v>
      </c>
      <c r="C52" s="17"/>
      <c r="D52" s="17"/>
      <c r="E52" s="17"/>
      <c r="F52" s="17"/>
      <c r="G52" s="17"/>
      <c r="H52" s="17"/>
      <c r="I52" s="17"/>
      <c r="J52" s="17"/>
      <c r="K52" s="17"/>
      <c r="L52" s="17"/>
      <c r="M52" s="17"/>
      <c r="N52" s="27"/>
    </row>
    <row r="53" spans="2:14" x14ac:dyDescent="0.15">
      <c r="B53" s="26"/>
      <c r="C53" s="17" t="str">
        <f>$C$19</f>
        <v>Full Time</v>
      </c>
      <c r="D53" s="17" t="str">
        <f>$C$20</f>
        <v>Part Time</v>
      </c>
      <c r="E53" s="17" t="str">
        <f>$C$21</f>
        <v>COBRA</v>
      </c>
      <c r="F53" s="17">
        <f>$C$22</f>
        <v>0</v>
      </c>
      <c r="G53" s="17">
        <f>$C$23</f>
        <v>0</v>
      </c>
      <c r="H53" s="17">
        <f>$C$24</f>
        <v>0</v>
      </c>
      <c r="I53" s="17">
        <f>$C$25</f>
        <v>0</v>
      </c>
      <c r="J53" s="17">
        <f>$C$26</f>
        <v>0</v>
      </c>
      <c r="K53" s="17">
        <f>$C$27</f>
        <v>0</v>
      </c>
      <c r="L53" s="17">
        <f>$C$28</f>
        <v>0</v>
      </c>
      <c r="M53" s="17">
        <f>$C$29</f>
        <v>0</v>
      </c>
      <c r="N53" s="27">
        <f>$C$30</f>
        <v>0</v>
      </c>
    </row>
    <row r="54" spans="2:14" x14ac:dyDescent="0.15">
      <c r="B54" s="111" t="str">
        <f>$C$10</f>
        <v>Employee</v>
      </c>
      <c r="C54" s="122">
        <v>31.12</v>
      </c>
      <c r="D54" s="122">
        <v>179.96</v>
      </c>
      <c r="E54" s="122">
        <v>617.85</v>
      </c>
      <c r="F54" s="122"/>
      <c r="G54" s="122"/>
      <c r="H54" s="122"/>
      <c r="I54" s="122"/>
      <c r="J54" s="122"/>
      <c r="K54" s="122"/>
      <c r="L54" s="122"/>
      <c r="M54" s="122"/>
      <c r="N54" s="122"/>
    </row>
    <row r="55" spans="2:14" x14ac:dyDescent="0.15">
      <c r="B55" s="111" t="str">
        <f>$C$11</f>
        <v>Employee + Spouse</v>
      </c>
      <c r="C55" s="122">
        <v>228.42</v>
      </c>
      <c r="D55" s="122">
        <v>456.74</v>
      </c>
      <c r="E55" s="122">
        <v>1235.72</v>
      </c>
      <c r="F55" s="122"/>
      <c r="G55" s="122"/>
      <c r="H55" s="122"/>
      <c r="I55" s="122"/>
      <c r="J55" s="122"/>
      <c r="K55" s="122"/>
      <c r="L55" s="122"/>
      <c r="M55" s="122"/>
      <c r="N55" s="122"/>
    </row>
    <row r="56" spans="2:14" x14ac:dyDescent="0.15">
      <c r="B56" s="111" t="str">
        <f>$C$12</f>
        <v>Employee + Child(ren)</v>
      </c>
      <c r="C56" s="122">
        <v>215.99</v>
      </c>
      <c r="D56" s="122">
        <v>441.93</v>
      </c>
      <c r="E56" s="122">
        <v>1200.1600000000001</v>
      </c>
      <c r="F56" s="122"/>
      <c r="G56" s="122"/>
      <c r="H56" s="122"/>
      <c r="I56" s="122"/>
      <c r="J56" s="122"/>
      <c r="K56" s="122"/>
      <c r="L56" s="122"/>
      <c r="M56" s="122"/>
      <c r="N56" s="122"/>
    </row>
    <row r="57" spans="2:14" x14ac:dyDescent="0.15">
      <c r="B57" s="111" t="str">
        <f>$C$13</f>
        <v>Employee + Family</v>
      </c>
      <c r="C57" s="122">
        <v>388.52</v>
      </c>
      <c r="D57" s="122">
        <v>679.36</v>
      </c>
      <c r="E57" s="122">
        <v>1931.26</v>
      </c>
      <c r="F57" s="122"/>
      <c r="G57" s="122"/>
      <c r="H57" s="122"/>
      <c r="I57" s="122"/>
      <c r="J57" s="122"/>
      <c r="K57" s="122"/>
      <c r="L57" s="122"/>
      <c r="M57" s="122"/>
      <c r="N57" s="122"/>
    </row>
    <row r="58" spans="2:14" x14ac:dyDescent="0.15">
      <c r="B58" s="111">
        <f>$C$14</f>
        <v>0</v>
      </c>
      <c r="C58" s="122"/>
      <c r="D58" s="122"/>
      <c r="E58" s="122"/>
      <c r="F58" s="122"/>
      <c r="G58" s="122"/>
      <c r="H58" s="122"/>
      <c r="I58" s="122"/>
      <c r="J58" s="122"/>
      <c r="K58" s="122"/>
      <c r="L58" s="122"/>
      <c r="M58" s="122"/>
      <c r="N58" s="122"/>
    </row>
    <row r="59" spans="2:14" ht="12" thickBot="1" x14ac:dyDescent="0.2">
      <c r="B59" s="112">
        <f>$C$15</f>
        <v>0</v>
      </c>
      <c r="C59" s="122"/>
      <c r="D59" s="122"/>
      <c r="E59" s="122"/>
      <c r="F59" s="122"/>
      <c r="G59" s="122"/>
      <c r="H59" s="122"/>
      <c r="I59" s="122"/>
      <c r="J59" s="122"/>
      <c r="K59" s="122"/>
      <c r="L59" s="122"/>
      <c r="M59" s="122"/>
      <c r="N59" s="122"/>
    </row>
    <row r="60" spans="2:14" x14ac:dyDescent="0.15">
      <c r="B60" s="26"/>
      <c r="C60" s="17"/>
      <c r="D60" s="17"/>
      <c r="E60" s="17"/>
      <c r="F60" s="17"/>
      <c r="G60" s="17"/>
      <c r="H60" s="17"/>
      <c r="I60" s="17"/>
      <c r="J60" s="17"/>
      <c r="K60" s="17"/>
      <c r="L60" s="17"/>
      <c r="M60" s="17"/>
      <c r="N60" s="27"/>
    </row>
    <row r="61" spans="2:14" x14ac:dyDescent="0.15">
      <c r="B61" s="26" t="str">
        <f>'1. Plan Inputs'!O17</f>
        <v>Kaiser HDHP</v>
      </c>
      <c r="C61" s="17"/>
      <c r="D61" s="17"/>
      <c r="E61" s="17"/>
      <c r="F61" s="17"/>
      <c r="G61" s="17"/>
      <c r="H61" s="17"/>
      <c r="I61" s="17"/>
      <c r="J61" s="17"/>
      <c r="K61" s="17"/>
      <c r="L61" s="17"/>
      <c r="M61" s="17"/>
      <c r="N61" s="27"/>
    </row>
    <row r="62" spans="2:14" x14ac:dyDescent="0.15">
      <c r="B62" s="26"/>
      <c r="C62" s="17" t="str">
        <f>$C$19</f>
        <v>Full Time</v>
      </c>
      <c r="D62" s="17" t="str">
        <f>$C$20</f>
        <v>Part Time</v>
      </c>
      <c r="E62" s="17" t="str">
        <f>$C$21</f>
        <v>COBRA</v>
      </c>
      <c r="F62" s="17">
        <f>$C$22</f>
        <v>0</v>
      </c>
      <c r="G62" s="17">
        <f>$C$23</f>
        <v>0</v>
      </c>
      <c r="H62" s="17">
        <f>$C$24</f>
        <v>0</v>
      </c>
      <c r="I62" s="17">
        <f>$C$25</f>
        <v>0</v>
      </c>
      <c r="J62" s="17">
        <f>$C$26</f>
        <v>0</v>
      </c>
      <c r="K62" s="17">
        <f>$C$27</f>
        <v>0</v>
      </c>
      <c r="L62" s="17">
        <f>$C$28</f>
        <v>0</v>
      </c>
      <c r="M62" s="17">
        <f>$C$29</f>
        <v>0</v>
      </c>
      <c r="N62" s="27">
        <f>$C$30</f>
        <v>0</v>
      </c>
    </row>
    <row r="63" spans="2:14" x14ac:dyDescent="0.15">
      <c r="B63" s="111" t="str">
        <f>$C$10</f>
        <v>Employee</v>
      </c>
      <c r="C63" s="122">
        <v>8.73</v>
      </c>
      <c r="D63" s="122">
        <v>170.16</v>
      </c>
      <c r="E63" s="122">
        <v>450.47280000000001</v>
      </c>
      <c r="F63" s="122"/>
      <c r="G63" s="122"/>
      <c r="H63" s="122"/>
      <c r="I63" s="122"/>
      <c r="J63" s="122"/>
      <c r="K63" s="122"/>
      <c r="L63" s="122"/>
      <c r="M63" s="122"/>
      <c r="N63" s="122"/>
    </row>
    <row r="64" spans="2:14" x14ac:dyDescent="0.15">
      <c r="B64" s="111" t="str">
        <f>$C$11</f>
        <v>Employee + Spouse</v>
      </c>
      <c r="C64" s="122">
        <v>192.9</v>
      </c>
      <c r="D64" s="122">
        <v>438.71</v>
      </c>
      <c r="E64" s="122">
        <v>923.47739999999999</v>
      </c>
      <c r="F64" s="122"/>
      <c r="G64" s="122"/>
      <c r="H64" s="122"/>
      <c r="I64" s="122"/>
      <c r="J64" s="122"/>
      <c r="K64" s="122"/>
      <c r="L64" s="122"/>
      <c r="M64" s="122"/>
      <c r="N64" s="122"/>
    </row>
    <row r="65" spans="2:14" x14ac:dyDescent="0.15">
      <c r="B65" s="111" t="str">
        <f>$C$12</f>
        <v>Employee + Child(ren)</v>
      </c>
      <c r="C65" s="122">
        <v>172.46</v>
      </c>
      <c r="D65" s="122">
        <v>419.83</v>
      </c>
      <c r="E65" s="122">
        <v>900.95579999999995</v>
      </c>
      <c r="F65" s="122"/>
      <c r="G65" s="122"/>
      <c r="H65" s="122"/>
      <c r="I65" s="122"/>
      <c r="J65" s="122"/>
      <c r="K65" s="122"/>
      <c r="L65" s="122"/>
      <c r="M65" s="122"/>
      <c r="N65" s="122"/>
    </row>
    <row r="66" spans="2:14" x14ac:dyDescent="0.15">
      <c r="B66" s="111" t="str">
        <f>$C$13</f>
        <v>Employee + Family</v>
      </c>
      <c r="C66" s="122">
        <v>350.34</v>
      </c>
      <c r="D66" s="122">
        <v>658.86</v>
      </c>
      <c r="E66" s="122">
        <v>1301.877</v>
      </c>
      <c r="F66" s="122"/>
      <c r="G66" s="122"/>
      <c r="H66" s="122"/>
      <c r="I66" s="122"/>
      <c r="J66" s="122"/>
      <c r="K66" s="122"/>
      <c r="L66" s="122"/>
      <c r="M66" s="122"/>
      <c r="N66" s="122"/>
    </row>
    <row r="67" spans="2:14" x14ac:dyDescent="0.15">
      <c r="B67" s="111">
        <f>$C$14</f>
        <v>0</v>
      </c>
      <c r="C67" s="122"/>
      <c r="D67" s="122"/>
      <c r="E67" s="122"/>
      <c r="F67" s="122"/>
      <c r="G67" s="122"/>
      <c r="H67" s="122"/>
      <c r="I67" s="122"/>
      <c r="J67" s="122"/>
      <c r="K67" s="122"/>
      <c r="L67" s="122"/>
      <c r="M67" s="122"/>
      <c r="N67" s="122"/>
    </row>
    <row r="68" spans="2:14" ht="12" thickBot="1" x14ac:dyDescent="0.2">
      <c r="B68" s="112">
        <f>$C$15</f>
        <v>0</v>
      </c>
      <c r="C68" s="122"/>
      <c r="D68" s="122"/>
      <c r="E68" s="122"/>
      <c r="F68" s="122"/>
      <c r="G68" s="122"/>
      <c r="H68" s="122"/>
      <c r="I68" s="122"/>
      <c r="J68" s="122"/>
      <c r="K68" s="122"/>
      <c r="L68" s="122"/>
      <c r="M68" s="122"/>
      <c r="N68" s="122"/>
    </row>
    <row r="69" spans="2:14" x14ac:dyDescent="0.15">
      <c r="B69" s="26"/>
      <c r="C69" s="17"/>
      <c r="D69" s="17"/>
      <c r="E69" s="17"/>
      <c r="F69" s="17"/>
      <c r="G69" s="17"/>
      <c r="H69" s="17"/>
      <c r="I69" s="17"/>
      <c r="J69" s="17"/>
      <c r="K69" s="17"/>
      <c r="L69" s="17"/>
      <c r="M69" s="17"/>
      <c r="N69" s="27"/>
    </row>
    <row r="70" spans="2:14" x14ac:dyDescent="0.15">
      <c r="B70" s="26" t="str">
        <f>'1. Plan Inputs'!R17</f>
        <v>Kaiser DHMO</v>
      </c>
      <c r="C70" s="17"/>
      <c r="D70" s="17"/>
      <c r="E70" s="17"/>
      <c r="F70" s="17"/>
      <c r="G70" s="17"/>
      <c r="H70" s="17"/>
      <c r="I70" s="17"/>
      <c r="J70" s="17"/>
      <c r="K70" s="17"/>
      <c r="L70" s="17"/>
      <c r="M70" s="17"/>
      <c r="N70" s="27"/>
    </row>
    <row r="71" spans="2:14" x14ac:dyDescent="0.15">
      <c r="B71" s="26"/>
      <c r="C71" s="17" t="str">
        <f>$C$19</f>
        <v>Full Time</v>
      </c>
      <c r="D71" s="17" t="str">
        <f>$C$20</f>
        <v>Part Time</v>
      </c>
      <c r="E71" s="17" t="str">
        <f>$C$21</f>
        <v>COBRA</v>
      </c>
      <c r="F71" s="17">
        <f>$C$22</f>
        <v>0</v>
      </c>
      <c r="G71" s="17">
        <f>$C$23</f>
        <v>0</v>
      </c>
      <c r="H71" s="17">
        <f>$C$24</f>
        <v>0</v>
      </c>
      <c r="I71" s="17">
        <f>$C$25</f>
        <v>0</v>
      </c>
      <c r="J71" s="17">
        <f>$C$26</f>
        <v>0</v>
      </c>
      <c r="K71" s="17">
        <f>$C$27</f>
        <v>0</v>
      </c>
      <c r="L71" s="17">
        <f>$C$28</f>
        <v>0</v>
      </c>
      <c r="M71" s="17">
        <f>$C$29</f>
        <v>0</v>
      </c>
      <c r="N71" s="27">
        <f>$C$30</f>
        <v>0</v>
      </c>
    </row>
    <row r="72" spans="2:14" x14ac:dyDescent="0.15">
      <c r="B72" s="111" t="str">
        <f>$C$10</f>
        <v>Employee</v>
      </c>
      <c r="C72" s="122">
        <v>12.25</v>
      </c>
      <c r="D72" s="122">
        <v>270.02999999999997</v>
      </c>
      <c r="E72" s="122">
        <v>673.98540000000003</v>
      </c>
      <c r="F72" s="122"/>
      <c r="G72" s="122"/>
      <c r="H72" s="122"/>
      <c r="I72" s="122"/>
      <c r="J72" s="122"/>
      <c r="K72" s="122"/>
      <c r="L72" s="122"/>
      <c r="M72" s="122"/>
      <c r="N72" s="122"/>
    </row>
    <row r="73" spans="2:14" x14ac:dyDescent="0.15">
      <c r="B73" s="111" t="str">
        <f>$C$11</f>
        <v>Employee + Spouse</v>
      </c>
      <c r="C73" s="122">
        <v>535.1</v>
      </c>
      <c r="D73" s="122">
        <v>817.75</v>
      </c>
      <c r="E73" s="122">
        <v>1381.6614</v>
      </c>
      <c r="F73" s="122"/>
      <c r="G73" s="122"/>
      <c r="H73" s="122"/>
      <c r="I73" s="122"/>
      <c r="J73" s="122"/>
      <c r="K73" s="122"/>
      <c r="L73" s="122"/>
      <c r="M73" s="122"/>
      <c r="N73" s="122"/>
    </row>
    <row r="74" spans="2:14" x14ac:dyDescent="0.15">
      <c r="B74" s="111" t="str">
        <f>$C$12</f>
        <v>Employee + Child(ren)</v>
      </c>
      <c r="C74" s="122">
        <v>513.70000000000005</v>
      </c>
      <c r="D74" s="122">
        <v>793.48</v>
      </c>
      <c r="E74" s="122">
        <v>1347.9605999999999</v>
      </c>
      <c r="F74" s="122"/>
      <c r="G74" s="122"/>
      <c r="H74" s="122"/>
      <c r="I74" s="122"/>
      <c r="J74" s="122"/>
      <c r="K74" s="122"/>
      <c r="L74" s="122"/>
      <c r="M74" s="122"/>
      <c r="N74" s="122"/>
    </row>
    <row r="75" spans="2:14" x14ac:dyDescent="0.15">
      <c r="B75" s="111" t="str">
        <f>$C$13</f>
        <v>Employee + Family</v>
      </c>
      <c r="C75" s="122">
        <v>796.38</v>
      </c>
      <c r="D75" s="122">
        <v>1174.1199999999999</v>
      </c>
      <c r="E75" s="122">
        <v>1947.8021999999999</v>
      </c>
      <c r="F75" s="122"/>
      <c r="G75" s="122"/>
      <c r="H75" s="122"/>
      <c r="I75" s="122"/>
      <c r="J75" s="122"/>
      <c r="K75" s="122"/>
      <c r="L75" s="122"/>
      <c r="M75" s="122"/>
      <c r="N75" s="122"/>
    </row>
    <row r="76" spans="2:14" x14ac:dyDescent="0.15">
      <c r="B76" s="111">
        <f>$C$14</f>
        <v>0</v>
      </c>
      <c r="C76" s="122"/>
      <c r="D76" s="122"/>
      <c r="E76" s="122"/>
      <c r="F76" s="122"/>
      <c r="G76" s="122"/>
      <c r="H76" s="122"/>
      <c r="I76" s="122"/>
      <c r="J76" s="122"/>
      <c r="K76" s="122"/>
      <c r="L76" s="122"/>
      <c r="M76" s="122"/>
      <c r="N76" s="122"/>
    </row>
    <row r="77" spans="2:14" ht="12" hidden="1" thickBot="1" x14ac:dyDescent="0.2">
      <c r="B77" s="112">
        <f>$C$15</f>
        <v>0</v>
      </c>
      <c r="C77" s="122"/>
      <c r="D77" s="122"/>
      <c r="E77" s="122"/>
      <c r="F77" s="122"/>
      <c r="G77" s="122"/>
      <c r="H77" s="122"/>
      <c r="I77" s="122"/>
      <c r="J77" s="122"/>
      <c r="K77" s="122"/>
      <c r="L77" s="122"/>
      <c r="M77" s="122"/>
      <c r="N77" s="122"/>
    </row>
    <row r="78" spans="2:14" hidden="1" x14ac:dyDescent="0.15">
      <c r="B78" s="26"/>
      <c r="C78" s="17"/>
      <c r="D78" s="17"/>
      <c r="E78" s="17"/>
      <c r="F78" s="17"/>
      <c r="G78" s="17"/>
      <c r="H78" s="17"/>
      <c r="I78" s="17"/>
      <c r="J78" s="17"/>
      <c r="K78" s="17"/>
      <c r="L78" s="17"/>
      <c r="M78" s="17"/>
      <c r="N78" s="27"/>
    </row>
    <row r="79" spans="2:14" hidden="1" x14ac:dyDescent="0.15">
      <c r="B79" s="26">
        <f>'1. Plan Inputs'!U17</f>
        <v>0</v>
      </c>
      <c r="C79" s="17"/>
      <c r="D79" s="17"/>
      <c r="E79" s="17"/>
      <c r="F79" s="17"/>
      <c r="G79" s="17"/>
      <c r="H79" s="17"/>
      <c r="I79" s="17"/>
      <c r="J79" s="17"/>
      <c r="K79" s="17"/>
      <c r="L79" s="17"/>
      <c r="M79" s="17"/>
      <c r="N79" s="27"/>
    </row>
    <row r="80" spans="2:14" hidden="1" x14ac:dyDescent="0.15">
      <c r="B80" s="26"/>
      <c r="C80" s="17" t="str">
        <f>$C$19</f>
        <v>Full Time</v>
      </c>
      <c r="D80" s="17" t="str">
        <f>$C$20</f>
        <v>Part Time</v>
      </c>
      <c r="E80" s="17" t="str">
        <f>$C$21</f>
        <v>COBRA</v>
      </c>
      <c r="F80" s="17">
        <f>$C$22</f>
        <v>0</v>
      </c>
      <c r="G80" s="17">
        <f>$C$23</f>
        <v>0</v>
      </c>
      <c r="H80" s="17">
        <f>$C$24</f>
        <v>0</v>
      </c>
      <c r="I80" s="17">
        <f>$C$25</f>
        <v>0</v>
      </c>
      <c r="J80" s="17">
        <f>$C$26</f>
        <v>0</v>
      </c>
      <c r="K80" s="17">
        <f>$C$27</f>
        <v>0</v>
      </c>
      <c r="L80" s="17">
        <f>$C$28</f>
        <v>0</v>
      </c>
      <c r="M80" s="17">
        <f>$C$29</f>
        <v>0</v>
      </c>
      <c r="N80" s="27">
        <f>$C$30</f>
        <v>0</v>
      </c>
    </row>
    <row r="81" spans="2:14" hidden="1" x14ac:dyDescent="0.15">
      <c r="B81" s="111" t="str">
        <f>$C$10</f>
        <v>Employee</v>
      </c>
      <c r="C81" s="122"/>
      <c r="D81" s="122"/>
      <c r="E81" s="122"/>
      <c r="F81" s="122"/>
      <c r="G81" s="122"/>
      <c r="H81" s="122"/>
      <c r="I81" s="122"/>
      <c r="J81" s="122"/>
      <c r="K81" s="122"/>
      <c r="L81" s="122"/>
      <c r="M81" s="122"/>
      <c r="N81" s="122"/>
    </row>
    <row r="82" spans="2:14" hidden="1" x14ac:dyDescent="0.15">
      <c r="B82" s="111" t="str">
        <f>$C$11</f>
        <v>Employee + Spouse</v>
      </c>
      <c r="C82" s="122"/>
      <c r="D82" s="122"/>
      <c r="E82" s="122"/>
      <c r="F82" s="122"/>
      <c r="G82" s="122"/>
      <c r="H82" s="122"/>
      <c r="I82" s="122"/>
      <c r="J82" s="122"/>
      <c r="K82" s="122"/>
      <c r="L82" s="122"/>
      <c r="M82" s="122"/>
      <c r="N82" s="122"/>
    </row>
    <row r="83" spans="2:14" hidden="1" x14ac:dyDescent="0.15">
      <c r="B83" s="111" t="str">
        <f>$C$12</f>
        <v>Employee + Child(ren)</v>
      </c>
      <c r="C83" s="122"/>
      <c r="D83" s="122"/>
      <c r="E83" s="122"/>
      <c r="F83" s="122"/>
      <c r="G83" s="122"/>
      <c r="H83" s="122"/>
      <c r="I83" s="122"/>
      <c r="J83" s="122"/>
      <c r="K83" s="122"/>
      <c r="L83" s="122"/>
      <c r="M83" s="122"/>
      <c r="N83" s="122"/>
    </row>
    <row r="84" spans="2:14" hidden="1" x14ac:dyDescent="0.15">
      <c r="B84" s="111" t="str">
        <f>$C$13</f>
        <v>Employee + Family</v>
      </c>
      <c r="C84" s="122"/>
      <c r="D84" s="122"/>
      <c r="E84" s="122"/>
      <c r="F84" s="122"/>
      <c r="G84" s="122"/>
      <c r="H84" s="122"/>
      <c r="I84" s="122"/>
      <c r="J84" s="122"/>
      <c r="K84" s="122"/>
      <c r="L84" s="122"/>
      <c r="M84" s="122"/>
      <c r="N84" s="122"/>
    </row>
    <row r="85" spans="2:14" hidden="1" x14ac:dyDescent="0.15">
      <c r="B85" s="111">
        <f>$C$14</f>
        <v>0</v>
      </c>
      <c r="C85" s="122"/>
      <c r="D85" s="122"/>
      <c r="E85" s="122"/>
      <c r="F85" s="122"/>
      <c r="G85" s="122"/>
      <c r="H85" s="122"/>
      <c r="I85" s="122"/>
      <c r="J85" s="122"/>
      <c r="K85" s="122"/>
      <c r="L85" s="122"/>
      <c r="M85" s="122"/>
      <c r="N85" s="122"/>
    </row>
    <row r="86" spans="2:14" ht="12" hidden="1" thickBot="1" x14ac:dyDescent="0.2">
      <c r="B86" s="112">
        <f>$C$15</f>
        <v>0</v>
      </c>
      <c r="C86" s="122"/>
      <c r="D86" s="122"/>
      <c r="E86" s="122"/>
      <c r="F86" s="122"/>
      <c r="G86" s="122"/>
      <c r="H86" s="122"/>
      <c r="I86" s="122"/>
      <c r="J86" s="122"/>
      <c r="K86" s="122"/>
      <c r="L86" s="122"/>
      <c r="M86" s="122"/>
      <c r="N86" s="122"/>
    </row>
    <row r="88" spans="2:14" ht="12" thickBot="1" x14ac:dyDescent="0.2">
      <c r="F88" s="99"/>
    </row>
    <row r="89" spans="2:14" ht="12" thickBot="1" x14ac:dyDescent="0.2">
      <c r="B89" s="110" t="s">
        <v>197</v>
      </c>
      <c r="C89" s="30"/>
      <c r="D89" s="30"/>
      <c r="E89" s="30"/>
      <c r="F89" s="30"/>
      <c r="G89" s="30"/>
      <c r="H89" s="30"/>
      <c r="I89" s="30"/>
      <c r="J89" s="30"/>
      <c r="K89" s="30"/>
      <c r="L89" s="30"/>
      <c r="M89" s="30"/>
      <c r="N89" s="31"/>
    </row>
    <row r="90" spans="2:14" x14ac:dyDescent="0.15">
      <c r="B90" s="26"/>
      <c r="C90" s="17"/>
      <c r="D90" s="17"/>
      <c r="E90" s="17"/>
      <c r="F90" s="17"/>
      <c r="G90" s="17"/>
      <c r="H90" s="17"/>
      <c r="I90" s="17"/>
      <c r="J90" s="17"/>
      <c r="K90" s="17"/>
      <c r="L90" s="17"/>
      <c r="M90" s="17"/>
      <c r="N90" s="27"/>
    </row>
    <row r="91" spans="2:14" x14ac:dyDescent="0.15">
      <c r="B91" s="26" t="str">
        <f>'1. Plan Inputs'!F17</f>
        <v>UHC Choice Plus HDHP</v>
      </c>
      <c r="C91" s="17"/>
      <c r="D91" s="17"/>
      <c r="E91" s="17"/>
      <c r="F91" s="17"/>
      <c r="G91" s="17"/>
      <c r="H91" s="17"/>
      <c r="I91" s="17"/>
      <c r="J91" s="17"/>
      <c r="K91" s="17"/>
      <c r="L91" s="17"/>
      <c r="M91" s="17"/>
      <c r="N91" s="27"/>
    </row>
    <row r="92" spans="2:14" x14ac:dyDescent="0.15">
      <c r="B92" s="26"/>
      <c r="C92" s="17" t="str">
        <f>$C$19</f>
        <v>Full Time</v>
      </c>
      <c r="D92" s="17" t="str">
        <f>$C$20</f>
        <v>Part Time</v>
      </c>
      <c r="E92" s="17" t="str">
        <f>$C$21</f>
        <v>COBRA</v>
      </c>
      <c r="F92" s="17">
        <f>$C$22</f>
        <v>0</v>
      </c>
      <c r="G92" s="17">
        <f>$C$23</f>
        <v>0</v>
      </c>
      <c r="H92" s="17">
        <f>$C$24</f>
        <v>0</v>
      </c>
      <c r="I92" s="17">
        <f>$C$25</f>
        <v>0</v>
      </c>
      <c r="J92" s="17">
        <f>$C$26</f>
        <v>0</v>
      </c>
      <c r="K92" s="17">
        <f>$C$27</f>
        <v>0</v>
      </c>
      <c r="L92" s="17">
        <f>$C$28</f>
        <v>0</v>
      </c>
      <c r="M92" s="17">
        <f>$C$29</f>
        <v>0</v>
      </c>
      <c r="N92" s="27">
        <f>$C$30</f>
        <v>0</v>
      </c>
    </row>
    <row r="93" spans="2:14" x14ac:dyDescent="0.15">
      <c r="B93" s="111" t="str">
        <f>$C$10</f>
        <v>Employee</v>
      </c>
      <c r="C93" s="122">
        <v>100</v>
      </c>
      <c r="D93" s="122">
        <v>50</v>
      </c>
      <c r="E93" s="122"/>
      <c r="F93" s="122"/>
      <c r="G93" s="122"/>
      <c r="H93" s="122"/>
      <c r="I93" s="122"/>
      <c r="J93" s="122"/>
      <c r="K93" s="122"/>
      <c r="L93" s="122"/>
      <c r="M93" s="122"/>
      <c r="N93" s="122"/>
    </row>
    <row r="94" spans="2:14" x14ac:dyDescent="0.15">
      <c r="B94" s="111" t="str">
        <f>$C$11</f>
        <v>Employee + Spouse</v>
      </c>
      <c r="C94" s="122">
        <v>100</v>
      </c>
      <c r="D94" s="122">
        <v>50</v>
      </c>
      <c r="E94" s="122"/>
      <c r="F94" s="122"/>
      <c r="G94" s="122"/>
      <c r="H94" s="122"/>
      <c r="I94" s="122"/>
      <c r="J94" s="122"/>
      <c r="K94" s="122"/>
      <c r="L94" s="122"/>
      <c r="M94" s="122"/>
      <c r="N94" s="122"/>
    </row>
    <row r="95" spans="2:14" x14ac:dyDescent="0.15">
      <c r="B95" s="111" t="str">
        <f>$C$12</f>
        <v>Employee + Child(ren)</v>
      </c>
      <c r="C95" s="122">
        <v>100</v>
      </c>
      <c r="D95" s="122">
        <v>50</v>
      </c>
      <c r="E95" s="122"/>
      <c r="F95" s="122"/>
      <c r="G95" s="122"/>
      <c r="H95" s="122"/>
      <c r="I95" s="122"/>
      <c r="J95" s="122"/>
      <c r="K95" s="122"/>
      <c r="L95" s="122"/>
      <c r="M95" s="122"/>
      <c r="N95" s="122"/>
    </row>
    <row r="96" spans="2:14" x14ac:dyDescent="0.15">
      <c r="B96" s="111" t="str">
        <f>$C$13</f>
        <v>Employee + Family</v>
      </c>
      <c r="C96" s="122">
        <v>100</v>
      </c>
      <c r="D96" s="122">
        <v>50</v>
      </c>
      <c r="E96" s="122"/>
      <c r="F96" s="122"/>
      <c r="G96" s="122"/>
      <c r="H96" s="122"/>
      <c r="I96" s="122"/>
      <c r="J96" s="122"/>
      <c r="K96" s="122"/>
      <c r="L96" s="122"/>
      <c r="M96" s="122"/>
      <c r="N96" s="122"/>
    </row>
    <row r="97" spans="2:14" x14ac:dyDescent="0.15">
      <c r="B97" s="111">
        <f>$C$14</f>
        <v>0</v>
      </c>
      <c r="C97" s="122"/>
      <c r="D97" s="122"/>
      <c r="E97" s="122"/>
      <c r="F97" s="122"/>
      <c r="G97" s="122"/>
      <c r="H97" s="122"/>
      <c r="I97" s="122"/>
      <c r="J97" s="122"/>
      <c r="K97" s="122"/>
      <c r="L97" s="122"/>
      <c r="M97" s="122"/>
      <c r="N97" s="122"/>
    </row>
    <row r="98" spans="2:14" ht="12" thickBot="1" x14ac:dyDescent="0.2">
      <c r="B98" s="112">
        <f>$C$15</f>
        <v>0</v>
      </c>
      <c r="C98" s="122"/>
      <c r="D98" s="122"/>
      <c r="E98" s="122"/>
      <c r="F98" s="122"/>
      <c r="G98" s="122"/>
      <c r="H98" s="122"/>
      <c r="I98" s="122"/>
      <c r="J98" s="122"/>
      <c r="K98" s="122"/>
      <c r="L98" s="122"/>
      <c r="M98" s="122"/>
      <c r="N98" s="122"/>
    </row>
    <row r="99" spans="2:14" x14ac:dyDescent="0.15">
      <c r="B99" s="66"/>
      <c r="C99" s="6"/>
      <c r="D99" s="6"/>
      <c r="E99" s="6"/>
      <c r="F99" s="6"/>
      <c r="G99" s="6"/>
      <c r="H99" s="6"/>
      <c r="I99" s="6"/>
      <c r="J99" s="6"/>
      <c r="K99" s="6"/>
      <c r="L99" s="6"/>
      <c r="M99" s="6"/>
      <c r="N99" s="7"/>
    </row>
    <row r="100" spans="2:14" x14ac:dyDescent="0.15">
      <c r="B100" s="26" t="str">
        <f>'1. Plan Inputs'!I17</f>
        <v>UHC Choice Plus PPO</v>
      </c>
      <c r="C100" s="17"/>
      <c r="D100" s="17"/>
      <c r="E100" s="17"/>
      <c r="F100" s="17"/>
      <c r="G100" s="17"/>
      <c r="H100" s="17"/>
      <c r="I100" s="17"/>
      <c r="J100" s="17"/>
      <c r="K100" s="17"/>
      <c r="L100" s="17"/>
      <c r="M100" s="17"/>
      <c r="N100" s="27"/>
    </row>
    <row r="101" spans="2:14" x14ac:dyDescent="0.15">
      <c r="B101" s="26"/>
      <c r="C101" s="17" t="str">
        <f>$C$19</f>
        <v>Full Time</v>
      </c>
      <c r="D101" s="17" t="str">
        <f>$C$20</f>
        <v>Part Time</v>
      </c>
      <c r="E101" s="17" t="str">
        <f>$C$21</f>
        <v>COBRA</v>
      </c>
      <c r="F101" s="17">
        <f>$C$22</f>
        <v>0</v>
      </c>
      <c r="G101" s="17">
        <f>$C$23</f>
        <v>0</v>
      </c>
      <c r="H101" s="17">
        <f>$C$24</f>
        <v>0</v>
      </c>
      <c r="I101" s="17">
        <f>$C$25</f>
        <v>0</v>
      </c>
      <c r="J101" s="17">
        <f>$C$26</f>
        <v>0</v>
      </c>
      <c r="K101" s="17">
        <f>$C$27</f>
        <v>0</v>
      </c>
      <c r="L101" s="17">
        <f>$C$28</f>
        <v>0</v>
      </c>
      <c r="M101" s="17">
        <f>$C$29</f>
        <v>0</v>
      </c>
      <c r="N101" s="27">
        <f>$C$30</f>
        <v>0</v>
      </c>
    </row>
    <row r="102" spans="2:14" x14ac:dyDescent="0.15">
      <c r="B102" s="111" t="str">
        <f>$C$10</f>
        <v>Employee</v>
      </c>
      <c r="C102" s="122"/>
      <c r="D102" s="122"/>
      <c r="E102" s="122"/>
      <c r="F102" s="122"/>
      <c r="G102" s="122"/>
      <c r="H102" s="122"/>
      <c r="I102" s="122"/>
      <c r="J102" s="122"/>
      <c r="K102" s="122"/>
      <c r="L102" s="122"/>
      <c r="M102" s="122"/>
      <c r="N102" s="122"/>
    </row>
    <row r="103" spans="2:14" x14ac:dyDescent="0.15">
      <c r="B103" s="111" t="str">
        <f>$C$11</f>
        <v>Employee + Spouse</v>
      </c>
      <c r="C103" s="122"/>
      <c r="D103" s="122"/>
      <c r="E103" s="122"/>
      <c r="F103" s="122"/>
      <c r="G103" s="122"/>
      <c r="H103" s="122"/>
      <c r="I103" s="122"/>
      <c r="J103" s="122"/>
      <c r="K103" s="122"/>
      <c r="L103" s="122"/>
      <c r="M103" s="122"/>
      <c r="N103" s="122"/>
    </row>
    <row r="104" spans="2:14" x14ac:dyDescent="0.15">
      <c r="B104" s="111" t="str">
        <f>$C$12</f>
        <v>Employee + Child(ren)</v>
      </c>
      <c r="C104" s="122"/>
      <c r="D104" s="122"/>
      <c r="E104" s="122"/>
      <c r="F104" s="122"/>
      <c r="G104" s="122"/>
      <c r="H104" s="122"/>
      <c r="I104" s="122"/>
      <c r="J104" s="122"/>
      <c r="K104" s="122"/>
      <c r="L104" s="122"/>
      <c r="M104" s="122"/>
      <c r="N104" s="122"/>
    </row>
    <row r="105" spans="2:14" x14ac:dyDescent="0.15">
      <c r="B105" s="111" t="str">
        <f>$C$13</f>
        <v>Employee + Family</v>
      </c>
      <c r="C105" s="122"/>
      <c r="D105" s="122"/>
      <c r="E105" s="122"/>
      <c r="F105" s="122"/>
      <c r="G105" s="122"/>
      <c r="H105" s="122"/>
      <c r="I105" s="122"/>
      <c r="J105" s="122"/>
      <c r="K105" s="122"/>
      <c r="L105" s="122"/>
      <c r="M105" s="122"/>
      <c r="N105" s="122"/>
    </row>
    <row r="106" spans="2:14" x14ac:dyDescent="0.15">
      <c r="B106" s="111">
        <f>$C$14</f>
        <v>0</v>
      </c>
      <c r="C106" s="122"/>
      <c r="D106" s="122"/>
      <c r="E106" s="122"/>
      <c r="F106" s="122"/>
      <c r="G106" s="122"/>
      <c r="H106" s="122"/>
      <c r="I106" s="122"/>
      <c r="J106" s="122"/>
      <c r="K106" s="122"/>
      <c r="L106" s="122"/>
      <c r="M106" s="122"/>
      <c r="N106" s="122"/>
    </row>
    <row r="107" spans="2:14" ht="12" thickBot="1" x14ac:dyDescent="0.2">
      <c r="B107" s="112">
        <f>$C$15</f>
        <v>0</v>
      </c>
      <c r="C107" s="122"/>
      <c r="D107" s="122"/>
      <c r="E107" s="122"/>
      <c r="F107" s="122"/>
      <c r="G107" s="122"/>
      <c r="H107" s="122"/>
      <c r="I107" s="122"/>
      <c r="J107" s="122"/>
      <c r="K107" s="122"/>
      <c r="L107" s="122"/>
      <c r="M107" s="122"/>
      <c r="N107" s="122"/>
    </row>
    <row r="108" spans="2:14" x14ac:dyDescent="0.15">
      <c r="B108" s="66"/>
      <c r="C108" s="6"/>
      <c r="D108" s="6"/>
      <c r="E108" s="6"/>
      <c r="F108" s="6"/>
      <c r="G108" s="6"/>
      <c r="H108" s="6"/>
      <c r="I108" s="6"/>
      <c r="J108" s="6"/>
      <c r="K108" s="6"/>
      <c r="L108" s="6"/>
      <c r="M108" s="6"/>
      <c r="N108" s="7"/>
    </row>
    <row r="109" spans="2:14" x14ac:dyDescent="0.15">
      <c r="B109" s="26" t="str">
        <f>'1. Plan Inputs'!L17</f>
        <v>UHC CO Doctors Plan</v>
      </c>
      <c r="C109" s="17"/>
      <c r="D109" s="17"/>
      <c r="E109" s="17"/>
      <c r="F109" s="17"/>
      <c r="G109" s="17"/>
      <c r="H109" s="17"/>
      <c r="I109" s="17"/>
      <c r="J109" s="17"/>
      <c r="K109" s="17"/>
      <c r="L109" s="17"/>
      <c r="M109" s="17"/>
      <c r="N109" s="27"/>
    </row>
    <row r="110" spans="2:14" x14ac:dyDescent="0.15">
      <c r="B110" s="26"/>
      <c r="C110" s="17" t="str">
        <f>$C$19</f>
        <v>Full Time</v>
      </c>
      <c r="D110" s="17" t="str">
        <f>$C$20</f>
        <v>Part Time</v>
      </c>
      <c r="E110" s="17" t="str">
        <f>$C$21</f>
        <v>COBRA</v>
      </c>
      <c r="F110" s="17">
        <f>$C$22</f>
        <v>0</v>
      </c>
      <c r="G110" s="17">
        <f>$C$23</f>
        <v>0</v>
      </c>
      <c r="H110" s="17">
        <f>$C$24</f>
        <v>0</v>
      </c>
      <c r="I110" s="17">
        <f>$C$25</f>
        <v>0</v>
      </c>
      <c r="J110" s="17">
        <f>$C$26</f>
        <v>0</v>
      </c>
      <c r="K110" s="17">
        <f>$C$27</f>
        <v>0</v>
      </c>
      <c r="L110" s="17">
        <f>$C$28</f>
        <v>0</v>
      </c>
      <c r="M110" s="17">
        <f>$C$29</f>
        <v>0</v>
      </c>
      <c r="N110" s="27">
        <f>$C$30</f>
        <v>0</v>
      </c>
    </row>
    <row r="111" spans="2:14" x14ac:dyDescent="0.15">
      <c r="B111" s="111" t="str">
        <f>$C$10</f>
        <v>Employee</v>
      </c>
      <c r="C111" s="122"/>
      <c r="D111" s="122"/>
      <c r="E111" s="122"/>
      <c r="F111" s="122"/>
      <c r="G111" s="122"/>
      <c r="H111" s="122"/>
      <c r="I111" s="122"/>
      <c r="J111" s="122"/>
      <c r="K111" s="122"/>
      <c r="L111" s="122"/>
      <c r="M111" s="122"/>
      <c r="N111" s="122"/>
    </row>
    <row r="112" spans="2:14" x14ac:dyDescent="0.15">
      <c r="B112" s="111" t="str">
        <f>$C$11</f>
        <v>Employee + Spouse</v>
      </c>
      <c r="C112" s="122"/>
      <c r="D112" s="122"/>
      <c r="E112" s="122"/>
      <c r="F112" s="122"/>
      <c r="G112" s="122"/>
      <c r="H112" s="122"/>
      <c r="I112" s="122"/>
      <c r="J112" s="122"/>
      <c r="K112" s="122"/>
      <c r="L112" s="122"/>
      <c r="M112" s="122"/>
      <c r="N112" s="122"/>
    </row>
    <row r="113" spans="2:14" x14ac:dyDescent="0.15">
      <c r="B113" s="111" t="str">
        <f>$C$12</f>
        <v>Employee + Child(ren)</v>
      </c>
      <c r="C113" s="122"/>
      <c r="D113" s="122"/>
      <c r="E113" s="122"/>
      <c r="F113" s="122"/>
      <c r="G113" s="122"/>
      <c r="H113" s="122"/>
      <c r="I113" s="122"/>
      <c r="J113" s="122"/>
      <c r="K113" s="122"/>
      <c r="L113" s="122"/>
      <c r="M113" s="122"/>
      <c r="N113" s="122"/>
    </row>
    <row r="114" spans="2:14" x14ac:dyDescent="0.15">
      <c r="B114" s="111" t="str">
        <f>$C$13</f>
        <v>Employee + Family</v>
      </c>
      <c r="C114" s="122"/>
      <c r="D114" s="122"/>
      <c r="E114" s="122"/>
      <c r="F114" s="122"/>
      <c r="G114" s="122"/>
      <c r="H114" s="122"/>
      <c r="I114" s="122"/>
      <c r="J114" s="122"/>
      <c r="K114" s="122"/>
      <c r="L114" s="122"/>
      <c r="M114" s="122"/>
      <c r="N114" s="122"/>
    </row>
    <row r="115" spans="2:14" x14ac:dyDescent="0.15">
      <c r="B115" s="111">
        <f>$C$14</f>
        <v>0</v>
      </c>
      <c r="C115" s="122"/>
      <c r="D115" s="122"/>
      <c r="E115" s="122"/>
      <c r="F115" s="122"/>
      <c r="G115" s="122"/>
      <c r="H115" s="122"/>
      <c r="I115" s="122"/>
      <c r="J115" s="122"/>
      <c r="K115" s="122"/>
      <c r="L115" s="122"/>
      <c r="M115" s="122"/>
      <c r="N115" s="122"/>
    </row>
    <row r="116" spans="2:14" ht="12" thickBot="1" x14ac:dyDescent="0.2">
      <c r="B116" s="112">
        <f>$C$15</f>
        <v>0</v>
      </c>
      <c r="C116" s="122"/>
      <c r="D116" s="122"/>
      <c r="E116" s="122"/>
      <c r="F116" s="122"/>
      <c r="G116" s="122"/>
      <c r="H116" s="122"/>
      <c r="I116" s="122"/>
      <c r="J116" s="122"/>
      <c r="K116" s="122"/>
      <c r="L116" s="122"/>
      <c r="M116" s="122"/>
      <c r="N116" s="122"/>
    </row>
    <row r="117" spans="2:14" x14ac:dyDescent="0.15">
      <c r="B117" s="66"/>
      <c r="C117" s="6"/>
      <c r="D117" s="6"/>
      <c r="E117" s="6"/>
      <c r="F117" s="6"/>
      <c r="G117" s="6"/>
      <c r="H117" s="6"/>
      <c r="I117" s="6"/>
      <c r="J117" s="6"/>
      <c r="K117" s="6"/>
      <c r="L117" s="6"/>
      <c r="M117" s="6"/>
      <c r="N117" s="7"/>
    </row>
    <row r="118" spans="2:14" x14ac:dyDescent="0.15">
      <c r="B118" s="26" t="str">
        <f>'1. Plan Inputs'!O17</f>
        <v>Kaiser HDHP</v>
      </c>
      <c r="C118" s="17"/>
      <c r="D118" s="17"/>
      <c r="E118" s="17"/>
      <c r="F118" s="17"/>
      <c r="G118" s="17"/>
      <c r="H118" s="17"/>
      <c r="I118" s="17"/>
      <c r="J118" s="17"/>
      <c r="K118" s="17"/>
      <c r="L118" s="17"/>
      <c r="M118" s="17"/>
      <c r="N118" s="27"/>
    </row>
    <row r="119" spans="2:14" x14ac:dyDescent="0.15">
      <c r="B119" s="26"/>
      <c r="C119" s="17" t="str">
        <f>$C$19</f>
        <v>Full Time</v>
      </c>
      <c r="D119" s="17" t="str">
        <f>$C$20</f>
        <v>Part Time</v>
      </c>
      <c r="E119" s="17" t="str">
        <f>$C$21</f>
        <v>COBRA</v>
      </c>
      <c r="F119" s="17">
        <f>$C$22</f>
        <v>0</v>
      </c>
      <c r="G119" s="17">
        <f>$C$23</f>
        <v>0</v>
      </c>
      <c r="H119" s="17">
        <f>$C$24</f>
        <v>0</v>
      </c>
      <c r="I119" s="17">
        <f>$C$25</f>
        <v>0</v>
      </c>
      <c r="J119" s="17">
        <f>$C$26</f>
        <v>0</v>
      </c>
      <c r="K119" s="17">
        <f>$C$27</f>
        <v>0</v>
      </c>
      <c r="L119" s="17">
        <f>$C$28</f>
        <v>0</v>
      </c>
      <c r="M119" s="17">
        <f>$C$29</f>
        <v>0</v>
      </c>
      <c r="N119" s="27">
        <f>$C$30</f>
        <v>0</v>
      </c>
    </row>
    <row r="120" spans="2:14" x14ac:dyDescent="0.15">
      <c r="B120" s="111" t="str">
        <f>$C$10</f>
        <v>Employee</v>
      </c>
      <c r="C120" s="122">
        <v>100</v>
      </c>
      <c r="D120" s="122">
        <v>50</v>
      </c>
      <c r="E120" s="122"/>
      <c r="F120" s="122"/>
      <c r="G120" s="122"/>
      <c r="H120" s="122"/>
      <c r="I120" s="122"/>
      <c r="J120" s="122"/>
      <c r="K120" s="122"/>
      <c r="L120" s="122"/>
      <c r="M120" s="122"/>
      <c r="N120" s="122"/>
    </row>
    <row r="121" spans="2:14" x14ac:dyDescent="0.15">
      <c r="B121" s="111" t="str">
        <f>$C$11</f>
        <v>Employee + Spouse</v>
      </c>
      <c r="C121" s="122">
        <v>100</v>
      </c>
      <c r="D121" s="122">
        <v>50</v>
      </c>
      <c r="E121" s="122"/>
      <c r="F121" s="122"/>
      <c r="G121" s="122"/>
      <c r="H121" s="122"/>
      <c r="I121" s="122"/>
      <c r="J121" s="122"/>
      <c r="K121" s="122"/>
      <c r="L121" s="122"/>
      <c r="M121" s="122"/>
      <c r="N121" s="122"/>
    </row>
    <row r="122" spans="2:14" x14ac:dyDescent="0.15">
      <c r="B122" s="111" t="str">
        <f>$C$12</f>
        <v>Employee + Child(ren)</v>
      </c>
      <c r="C122" s="122">
        <v>100</v>
      </c>
      <c r="D122" s="122">
        <v>50</v>
      </c>
      <c r="E122" s="122"/>
      <c r="F122" s="122"/>
      <c r="G122" s="122"/>
      <c r="H122" s="122"/>
      <c r="I122" s="122"/>
      <c r="J122" s="122"/>
      <c r="K122" s="122"/>
      <c r="L122" s="122"/>
      <c r="M122" s="122"/>
      <c r="N122" s="122"/>
    </row>
    <row r="123" spans="2:14" x14ac:dyDescent="0.15">
      <c r="B123" s="111" t="str">
        <f>$C$13</f>
        <v>Employee + Family</v>
      </c>
      <c r="C123" s="122">
        <v>100</v>
      </c>
      <c r="D123" s="122">
        <v>50</v>
      </c>
      <c r="E123" s="122"/>
      <c r="F123" s="122"/>
      <c r="G123" s="122"/>
      <c r="H123" s="122"/>
      <c r="I123" s="122"/>
      <c r="J123" s="122"/>
      <c r="K123" s="122"/>
      <c r="L123" s="122"/>
      <c r="M123" s="122"/>
      <c r="N123" s="122"/>
    </row>
    <row r="124" spans="2:14" x14ac:dyDescent="0.15">
      <c r="B124" s="111">
        <f>$C$14</f>
        <v>0</v>
      </c>
      <c r="C124" s="122"/>
      <c r="D124" s="122"/>
      <c r="E124" s="122"/>
      <c r="F124" s="122"/>
      <c r="G124" s="122"/>
      <c r="H124" s="122"/>
      <c r="I124" s="122"/>
      <c r="J124" s="122"/>
      <c r="K124" s="122"/>
      <c r="L124" s="122"/>
      <c r="M124" s="122"/>
      <c r="N124" s="122"/>
    </row>
    <row r="125" spans="2:14" ht="12" thickBot="1" x14ac:dyDescent="0.2">
      <c r="B125" s="112">
        <f>$C$15</f>
        <v>0</v>
      </c>
      <c r="C125" s="122"/>
      <c r="D125" s="122"/>
      <c r="E125" s="122"/>
      <c r="F125" s="122"/>
      <c r="G125" s="122"/>
      <c r="H125" s="122"/>
      <c r="I125" s="122"/>
      <c r="J125" s="122"/>
      <c r="K125" s="122"/>
      <c r="L125" s="122"/>
      <c r="M125" s="122"/>
      <c r="N125" s="122"/>
    </row>
    <row r="126" spans="2:14" x14ac:dyDescent="0.15">
      <c r="B126" s="66"/>
      <c r="C126" s="144"/>
      <c r="D126" s="144"/>
      <c r="E126" s="144"/>
      <c r="F126" s="144"/>
      <c r="G126" s="144"/>
      <c r="H126" s="144"/>
      <c r="I126" s="144"/>
      <c r="J126" s="144"/>
      <c r="K126" s="144"/>
      <c r="L126" s="144"/>
      <c r="M126" s="144"/>
      <c r="N126" s="145"/>
    </row>
    <row r="127" spans="2:14" x14ac:dyDescent="0.15">
      <c r="B127" s="26" t="str">
        <f>'1. Plan Inputs'!R17</f>
        <v>Kaiser DHMO</v>
      </c>
      <c r="C127" s="17"/>
      <c r="D127" s="17"/>
      <c r="E127" s="17"/>
      <c r="F127" s="17"/>
      <c r="G127" s="17"/>
      <c r="H127" s="17"/>
      <c r="I127" s="17"/>
      <c r="J127" s="17"/>
      <c r="K127" s="17"/>
      <c r="L127" s="17"/>
      <c r="M127" s="17"/>
      <c r="N127" s="27"/>
    </row>
    <row r="128" spans="2:14" x14ac:dyDescent="0.15">
      <c r="B128" s="26"/>
      <c r="C128" s="17" t="str">
        <f>$C$19</f>
        <v>Full Time</v>
      </c>
      <c r="D128" s="17" t="str">
        <f>$C$20</f>
        <v>Part Time</v>
      </c>
      <c r="E128" s="17" t="str">
        <f>$C$21</f>
        <v>COBRA</v>
      </c>
      <c r="F128" s="17">
        <f>$C$22</f>
        <v>0</v>
      </c>
      <c r="G128" s="17">
        <f>$C$23</f>
        <v>0</v>
      </c>
      <c r="H128" s="17">
        <f>$C$24</f>
        <v>0</v>
      </c>
      <c r="I128" s="17">
        <f>$C$25</f>
        <v>0</v>
      </c>
      <c r="J128" s="17">
        <f>$C$26</f>
        <v>0</v>
      </c>
      <c r="K128" s="17">
        <f>$C$27</f>
        <v>0</v>
      </c>
      <c r="L128" s="17">
        <f>$C$28</f>
        <v>0</v>
      </c>
      <c r="M128" s="17">
        <f>$C$29</f>
        <v>0</v>
      </c>
      <c r="N128" s="27">
        <f>$C$30</f>
        <v>0</v>
      </c>
    </row>
    <row r="129" spans="2:14" x14ac:dyDescent="0.15">
      <c r="B129" s="111" t="str">
        <f>$C$10</f>
        <v>Employee</v>
      </c>
      <c r="C129" s="122"/>
      <c r="D129" s="122"/>
      <c r="E129" s="122"/>
      <c r="F129" s="122"/>
      <c r="G129" s="122"/>
      <c r="H129" s="122"/>
      <c r="I129" s="122"/>
      <c r="J129" s="122"/>
      <c r="K129" s="122"/>
      <c r="L129" s="122"/>
      <c r="M129" s="122"/>
      <c r="N129" s="122"/>
    </row>
    <row r="130" spans="2:14" x14ac:dyDescent="0.15">
      <c r="B130" s="111" t="str">
        <f>$C$11</f>
        <v>Employee + Spouse</v>
      </c>
      <c r="C130" s="122"/>
      <c r="D130" s="122"/>
      <c r="E130" s="122"/>
      <c r="F130" s="122"/>
      <c r="G130" s="122"/>
      <c r="H130" s="122"/>
      <c r="I130" s="122"/>
      <c r="J130" s="122"/>
      <c r="K130" s="122"/>
      <c r="L130" s="122"/>
      <c r="M130" s="122"/>
      <c r="N130" s="122"/>
    </row>
    <row r="131" spans="2:14" x14ac:dyDescent="0.15">
      <c r="B131" s="111" t="str">
        <f>$C$12</f>
        <v>Employee + Child(ren)</v>
      </c>
      <c r="C131" s="122"/>
      <c r="D131" s="122"/>
      <c r="E131" s="122"/>
      <c r="F131" s="122"/>
      <c r="G131" s="122"/>
      <c r="H131" s="122"/>
      <c r="I131" s="122"/>
      <c r="J131" s="122"/>
      <c r="K131" s="122"/>
      <c r="L131" s="122"/>
      <c r="M131" s="122"/>
      <c r="N131" s="122"/>
    </row>
    <row r="132" spans="2:14" x14ac:dyDescent="0.15">
      <c r="B132" s="111" t="str">
        <f>$C$13</f>
        <v>Employee + Family</v>
      </c>
      <c r="C132" s="122"/>
      <c r="D132" s="122"/>
      <c r="E132" s="122"/>
      <c r="F132" s="122"/>
      <c r="G132" s="122"/>
      <c r="H132" s="122"/>
      <c r="I132" s="122"/>
      <c r="J132" s="122"/>
      <c r="K132" s="122"/>
      <c r="L132" s="122"/>
      <c r="M132" s="122"/>
      <c r="N132" s="122"/>
    </row>
    <row r="133" spans="2:14" x14ac:dyDescent="0.15">
      <c r="B133" s="111">
        <f>$C$14</f>
        <v>0</v>
      </c>
      <c r="C133" s="122"/>
      <c r="D133" s="122"/>
      <c r="E133" s="122"/>
      <c r="F133" s="122"/>
      <c r="G133" s="122"/>
      <c r="H133" s="122"/>
      <c r="I133" s="122"/>
      <c r="J133" s="122"/>
      <c r="K133" s="122"/>
      <c r="L133" s="122"/>
      <c r="M133" s="122"/>
      <c r="N133" s="122"/>
    </row>
    <row r="134" spans="2:14" ht="12" thickBot="1" x14ac:dyDescent="0.2">
      <c r="B134" s="112">
        <f>$C$15</f>
        <v>0</v>
      </c>
      <c r="C134" s="122"/>
      <c r="D134" s="122"/>
      <c r="E134" s="122"/>
      <c r="F134" s="122"/>
      <c r="G134" s="122"/>
      <c r="H134" s="122"/>
      <c r="I134" s="122"/>
      <c r="J134" s="122"/>
      <c r="K134" s="122"/>
      <c r="L134" s="122"/>
      <c r="M134" s="122"/>
      <c r="N134" s="122"/>
    </row>
    <row r="135" spans="2:14" hidden="1" x14ac:dyDescent="0.15">
      <c r="B135" s="66"/>
      <c r="C135" s="6"/>
      <c r="D135" s="6"/>
      <c r="E135" s="6"/>
      <c r="F135" s="6"/>
      <c r="G135" s="6"/>
      <c r="H135" s="6"/>
      <c r="I135" s="6"/>
      <c r="J135" s="6"/>
      <c r="K135" s="6"/>
      <c r="L135" s="6"/>
      <c r="M135" s="6"/>
      <c r="N135" s="7"/>
    </row>
    <row r="136" spans="2:14" hidden="1" x14ac:dyDescent="0.15">
      <c r="B136" s="26">
        <f>'1. Plan Inputs'!U17</f>
        <v>0</v>
      </c>
      <c r="C136" s="17"/>
      <c r="D136" s="17"/>
      <c r="E136" s="17"/>
      <c r="F136" s="17"/>
      <c r="G136" s="17"/>
      <c r="H136" s="17"/>
      <c r="I136" s="17"/>
      <c r="J136" s="17"/>
      <c r="K136" s="17"/>
      <c r="L136" s="17"/>
      <c r="M136" s="17"/>
      <c r="N136" s="27"/>
    </row>
    <row r="137" spans="2:14" hidden="1" x14ac:dyDescent="0.15">
      <c r="B137" s="26"/>
      <c r="C137" s="17" t="str">
        <f>$C$19</f>
        <v>Full Time</v>
      </c>
      <c r="D137" s="17" t="str">
        <f>$C$20</f>
        <v>Part Time</v>
      </c>
      <c r="E137" s="17" t="str">
        <f>$C$21</f>
        <v>COBRA</v>
      </c>
      <c r="F137" s="17">
        <f>$C$22</f>
        <v>0</v>
      </c>
      <c r="G137" s="17">
        <f>$C$23</f>
        <v>0</v>
      </c>
      <c r="H137" s="17">
        <f>$C$24</f>
        <v>0</v>
      </c>
      <c r="I137" s="17">
        <f>$C$25</f>
        <v>0</v>
      </c>
      <c r="J137" s="17">
        <f>$C$26</f>
        <v>0</v>
      </c>
      <c r="K137" s="17">
        <f>$C$27</f>
        <v>0</v>
      </c>
      <c r="L137" s="17">
        <f>$C$28</f>
        <v>0</v>
      </c>
      <c r="M137" s="17">
        <f>$C$29</f>
        <v>0</v>
      </c>
      <c r="N137" s="27">
        <f>$C$30</f>
        <v>0</v>
      </c>
    </row>
    <row r="138" spans="2:14" hidden="1" x14ac:dyDescent="0.15">
      <c r="B138" s="111" t="str">
        <f>$C$10</f>
        <v>Employee</v>
      </c>
      <c r="C138" s="122"/>
      <c r="D138" s="122"/>
      <c r="E138" s="122"/>
      <c r="F138" s="122"/>
      <c r="G138" s="122"/>
      <c r="H138" s="122"/>
      <c r="I138" s="122"/>
      <c r="J138" s="122"/>
      <c r="K138" s="122"/>
      <c r="L138" s="122"/>
      <c r="M138" s="122"/>
      <c r="N138" s="122"/>
    </row>
    <row r="139" spans="2:14" hidden="1" x14ac:dyDescent="0.15">
      <c r="B139" s="111" t="str">
        <f>$C$11</f>
        <v>Employee + Spouse</v>
      </c>
      <c r="C139" s="122"/>
      <c r="D139" s="122"/>
      <c r="E139" s="122"/>
      <c r="F139" s="122"/>
      <c r="G139" s="122"/>
      <c r="H139" s="122"/>
      <c r="I139" s="122"/>
      <c r="J139" s="122"/>
      <c r="K139" s="122"/>
      <c r="L139" s="122"/>
      <c r="M139" s="122"/>
      <c r="N139" s="122"/>
    </row>
    <row r="140" spans="2:14" hidden="1" x14ac:dyDescent="0.15">
      <c r="B140" s="111" t="str">
        <f>$C$12</f>
        <v>Employee + Child(ren)</v>
      </c>
      <c r="C140" s="122"/>
      <c r="D140" s="122"/>
      <c r="E140" s="122"/>
      <c r="F140" s="122"/>
      <c r="G140" s="122"/>
      <c r="H140" s="122"/>
      <c r="I140" s="122"/>
      <c r="J140" s="122"/>
      <c r="K140" s="122"/>
      <c r="L140" s="122"/>
      <c r="M140" s="122"/>
      <c r="N140" s="122"/>
    </row>
    <row r="141" spans="2:14" hidden="1" x14ac:dyDescent="0.15">
      <c r="B141" s="111" t="str">
        <f>$C$13</f>
        <v>Employee + Family</v>
      </c>
      <c r="C141" s="122"/>
      <c r="D141" s="122"/>
      <c r="E141" s="122"/>
      <c r="F141" s="122"/>
      <c r="G141" s="122"/>
      <c r="H141" s="122"/>
      <c r="I141" s="122"/>
      <c r="J141" s="122"/>
      <c r="K141" s="122"/>
      <c r="L141" s="122"/>
      <c r="M141" s="122"/>
      <c r="N141" s="122"/>
    </row>
    <row r="142" spans="2:14" hidden="1" x14ac:dyDescent="0.15">
      <c r="B142" s="111">
        <f>$C$14</f>
        <v>0</v>
      </c>
      <c r="C142" s="122"/>
      <c r="D142" s="122"/>
      <c r="E142" s="122"/>
      <c r="F142" s="122"/>
      <c r="G142" s="122"/>
      <c r="H142" s="122"/>
      <c r="I142" s="122"/>
      <c r="J142" s="122"/>
      <c r="K142" s="122"/>
      <c r="L142" s="122"/>
      <c r="M142" s="122"/>
      <c r="N142" s="122"/>
    </row>
    <row r="143" spans="2:14" ht="12" hidden="1" thickBot="1" x14ac:dyDescent="0.2">
      <c r="B143" s="112">
        <f>$C$15</f>
        <v>0</v>
      </c>
      <c r="C143" s="122"/>
      <c r="D143" s="122"/>
      <c r="E143" s="122"/>
      <c r="F143" s="122"/>
      <c r="G143" s="122"/>
      <c r="H143" s="122"/>
      <c r="I143" s="122"/>
      <c r="J143" s="122"/>
      <c r="K143" s="122"/>
      <c r="L143" s="122"/>
      <c r="M143" s="122"/>
      <c r="N143" s="122"/>
    </row>
  </sheetData>
  <mergeCells count="5">
    <mergeCell ref="F1:I1"/>
    <mergeCell ref="F20:F21"/>
    <mergeCell ref="F23:F24"/>
    <mergeCell ref="F26:F27"/>
    <mergeCell ref="I20:I24"/>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200-000000000000}">
          <x14:formula1>
            <xm:f>Worksheet!$E$1:$E$15</xm:f>
          </x14:formula1>
          <xm:sqref>C10:C15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249"/>
  <sheetViews>
    <sheetView topLeftCell="A178" zoomScale="80" zoomScaleNormal="80" workbookViewId="0">
      <selection activeCell="G193" sqref="G193"/>
    </sheetView>
  </sheetViews>
  <sheetFormatPr defaultColWidth="9" defaultRowHeight="11.25" x14ac:dyDescent="0.15"/>
  <cols>
    <col min="1" max="1" width="40.85546875" customWidth="1"/>
    <col min="2" max="2" width="12.85546875" customWidth="1"/>
    <col min="3" max="3" width="17.42578125" customWidth="1"/>
    <col min="4" max="4" width="14.5703125" bestFit="1" customWidth="1"/>
    <col min="5" max="5" width="15.140625" customWidth="1"/>
    <col min="6" max="7" width="12.85546875" customWidth="1"/>
    <col min="8" max="8" width="10.85546875" customWidth="1"/>
    <col min="9" max="9" width="40.85546875" customWidth="1"/>
    <col min="10" max="15" width="12.85546875" customWidth="1"/>
    <col min="16" max="16" width="9.5703125" customWidth="1"/>
    <col min="17" max="17" width="40.85546875" customWidth="1"/>
    <col min="18" max="23" width="12.85546875" customWidth="1"/>
    <col min="25" max="25" width="40.85546875" customWidth="1"/>
    <col min="26" max="31" width="12.85546875" customWidth="1"/>
    <col min="33" max="33" width="40.85546875" customWidth="1"/>
    <col min="34" max="39" width="12.85546875" customWidth="1"/>
    <col min="41" max="41" width="40.85546875" customWidth="1"/>
    <col min="42" max="47" width="12.85546875" customWidth="1"/>
  </cols>
  <sheetData>
    <row r="1" spans="2:12" x14ac:dyDescent="0.15">
      <c r="B1">
        <v>1</v>
      </c>
      <c r="C1" t="s">
        <v>1</v>
      </c>
      <c r="D1" t="s">
        <v>75</v>
      </c>
      <c r="E1" s="221" t="s">
        <v>62</v>
      </c>
      <c r="F1" t="s">
        <v>189</v>
      </c>
      <c r="G1" s="221"/>
      <c r="H1" s="221"/>
      <c r="I1" s="221"/>
      <c r="J1" s="221"/>
      <c r="K1" s="221"/>
      <c r="L1" s="297" t="s">
        <v>252</v>
      </c>
    </row>
    <row r="2" spans="2:12" x14ac:dyDescent="0.15">
      <c r="B2">
        <v>2</v>
      </c>
      <c r="C2" t="s">
        <v>2</v>
      </c>
      <c r="D2" t="s">
        <v>76</v>
      </c>
      <c r="E2" s="221" t="s">
        <v>79</v>
      </c>
      <c r="F2" t="s">
        <v>15</v>
      </c>
      <c r="G2" s="221" t="s">
        <v>245</v>
      </c>
      <c r="H2" s="221"/>
      <c r="I2" s="221"/>
      <c r="J2" s="221"/>
      <c r="K2" s="221"/>
    </row>
    <row r="3" spans="2:12" x14ac:dyDescent="0.15">
      <c r="B3">
        <v>3</v>
      </c>
      <c r="E3" s="221" t="s">
        <v>80</v>
      </c>
      <c r="G3" s="221" t="s">
        <v>246</v>
      </c>
      <c r="H3" s="221"/>
      <c r="I3" s="221"/>
      <c r="J3" s="221"/>
      <c r="K3" s="221"/>
    </row>
    <row r="4" spans="2:12" x14ac:dyDescent="0.15">
      <c r="B4">
        <v>4</v>
      </c>
      <c r="E4" s="221" t="s">
        <v>81</v>
      </c>
      <c r="G4" s="221" t="s">
        <v>247</v>
      </c>
      <c r="H4" s="221"/>
      <c r="I4" s="221"/>
      <c r="J4" s="221"/>
      <c r="K4" s="221"/>
    </row>
    <row r="5" spans="2:12" x14ac:dyDescent="0.15">
      <c r="B5">
        <v>5</v>
      </c>
      <c r="E5" s="221" t="s">
        <v>82</v>
      </c>
      <c r="G5" s="221" t="s">
        <v>247</v>
      </c>
      <c r="H5" s="221" t="s">
        <v>247</v>
      </c>
      <c r="I5" s="221" t="s">
        <v>247</v>
      </c>
      <c r="J5" s="221" t="s">
        <v>247</v>
      </c>
      <c r="K5" s="221" t="s">
        <v>247</v>
      </c>
    </row>
    <row r="6" spans="2:12" x14ac:dyDescent="0.15">
      <c r="B6">
        <v>6</v>
      </c>
      <c r="E6" s="221" t="s">
        <v>83</v>
      </c>
      <c r="G6" s="221" t="s">
        <v>245</v>
      </c>
      <c r="H6" s="221" t="s">
        <v>247</v>
      </c>
      <c r="I6" s="221" t="s">
        <v>247</v>
      </c>
      <c r="J6" s="221" t="s">
        <v>247</v>
      </c>
      <c r="K6" s="221" t="s">
        <v>247</v>
      </c>
    </row>
    <row r="7" spans="2:12" x14ac:dyDescent="0.15">
      <c r="E7" s="221" t="s">
        <v>155</v>
      </c>
      <c r="G7" s="221" t="s">
        <v>247</v>
      </c>
      <c r="H7" s="221" t="s">
        <v>247</v>
      </c>
      <c r="I7" s="221" t="s">
        <v>247</v>
      </c>
      <c r="J7" s="221" t="s">
        <v>247</v>
      </c>
      <c r="K7" s="221" t="s">
        <v>247</v>
      </c>
    </row>
    <row r="8" spans="2:12" x14ac:dyDescent="0.15">
      <c r="E8" s="221" t="s">
        <v>235</v>
      </c>
      <c r="G8" s="221"/>
      <c r="H8" s="221"/>
      <c r="I8" s="221"/>
      <c r="J8" s="221"/>
      <c r="K8" s="221"/>
    </row>
    <row r="9" spans="2:12" x14ac:dyDescent="0.15">
      <c r="E9" s="221" t="s">
        <v>236</v>
      </c>
      <c r="G9" s="221" t="s">
        <v>245</v>
      </c>
      <c r="H9" s="221"/>
      <c r="I9" s="221"/>
      <c r="J9" s="221"/>
      <c r="K9" s="221"/>
    </row>
    <row r="10" spans="2:12" x14ac:dyDescent="0.15">
      <c r="E10" s="221" t="s">
        <v>237</v>
      </c>
      <c r="G10" s="221" t="s">
        <v>246</v>
      </c>
      <c r="H10" s="221"/>
      <c r="I10" s="221"/>
      <c r="J10" s="221"/>
      <c r="K10" s="221"/>
    </row>
    <row r="11" spans="2:12" x14ac:dyDescent="0.15">
      <c r="E11" s="221" t="s">
        <v>238</v>
      </c>
      <c r="G11" s="221" t="s">
        <v>247</v>
      </c>
      <c r="H11" s="221"/>
      <c r="I11" s="221"/>
      <c r="J11" s="221"/>
      <c r="K11" s="221"/>
    </row>
    <row r="12" spans="2:12" x14ac:dyDescent="0.15">
      <c r="E12" s="221" t="s">
        <v>239</v>
      </c>
      <c r="G12" s="221" t="s">
        <v>247</v>
      </c>
      <c r="H12" s="221" t="s">
        <v>247</v>
      </c>
      <c r="I12" s="221" t="s">
        <v>247</v>
      </c>
      <c r="J12" s="221" t="s">
        <v>247</v>
      </c>
      <c r="K12" s="221" t="s">
        <v>247</v>
      </c>
    </row>
    <row r="13" spans="2:12" x14ac:dyDescent="0.15">
      <c r="E13" s="221" t="s">
        <v>240</v>
      </c>
      <c r="G13" s="221" t="s">
        <v>245</v>
      </c>
      <c r="H13" s="221" t="s">
        <v>247</v>
      </c>
      <c r="I13" s="221" t="s">
        <v>247</v>
      </c>
      <c r="J13" s="221" t="s">
        <v>247</v>
      </c>
      <c r="K13" s="221" t="s">
        <v>247</v>
      </c>
    </row>
    <row r="14" spans="2:12" x14ac:dyDescent="0.15">
      <c r="E14" s="221" t="s">
        <v>241</v>
      </c>
      <c r="G14" s="221" t="s">
        <v>247</v>
      </c>
      <c r="H14" s="221" t="s">
        <v>247</v>
      </c>
      <c r="I14" s="221" t="s">
        <v>247</v>
      </c>
      <c r="J14" s="221" t="s">
        <v>247</v>
      </c>
      <c r="K14" s="221" t="s">
        <v>247</v>
      </c>
    </row>
    <row r="16" spans="2:12" ht="12" thickBot="1" x14ac:dyDescent="0.2"/>
    <row r="17" spans="1:47" x14ac:dyDescent="0.15">
      <c r="A17" s="36"/>
      <c r="B17" s="37" t="str">
        <f>Calculator!$C$22</f>
        <v>Employee</v>
      </c>
      <c r="C17" s="37" t="str">
        <f>Calculator!D22</f>
        <v>Spouse</v>
      </c>
      <c r="D17" s="37" t="str">
        <f>Calculator!E22</f>
        <v>Child</v>
      </c>
      <c r="E17" s="37" t="str">
        <f>Calculator!F22</f>
        <v>Child</v>
      </c>
      <c r="F17" s="37" t="str">
        <f>Calculator!G22</f>
        <v>Child</v>
      </c>
      <c r="G17" s="38" t="str">
        <f>Calculator!H22</f>
        <v>Child</v>
      </c>
      <c r="I17" s="36"/>
      <c r="J17" s="37" t="str">
        <f>Calculator!C22</f>
        <v>Employee</v>
      </c>
      <c r="K17" s="37" t="str">
        <f>Calculator!D22</f>
        <v>Spouse</v>
      </c>
      <c r="L17" s="37" t="str">
        <f>Calculator!E22</f>
        <v>Child</v>
      </c>
      <c r="M17" s="37" t="str">
        <f>Calculator!F22</f>
        <v>Child</v>
      </c>
      <c r="N17" s="37" t="str">
        <f>Calculator!G22</f>
        <v>Child</v>
      </c>
      <c r="O17" s="38" t="str">
        <f>Calculator!H22</f>
        <v>Child</v>
      </c>
      <c r="Q17" s="36"/>
      <c r="R17" s="37" t="str">
        <f>Calculator!C22</f>
        <v>Employee</v>
      </c>
      <c r="S17" s="37" t="str">
        <f>Calculator!D22</f>
        <v>Spouse</v>
      </c>
      <c r="T17" s="37" t="str">
        <f>Calculator!E22</f>
        <v>Child</v>
      </c>
      <c r="U17" s="37" t="str">
        <f>Calculator!F22</f>
        <v>Child</v>
      </c>
      <c r="V17" s="37" t="str">
        <f>Calculator!G22</f>
        <v>Child</v>
      </c>
      <c r="W17" s="38" t="str">
        <f>Calculator!H22</f>
        <v>Child</v>
      </c>
      <c r="Y17" s="36"/>
      <c r="Z17" s="37" t="str">
        <f>Calculator!C22</f>
        <v>Employee</v>
      </c>
      <c r="AA17" s="37" t="str">
        <f>Calculator!D22</f>
        <v>Spouse</v>
      </c>
      <c r="AB17" s="37" t="str">
        <f>Calculator!E22</f>
        <v>Child</v>
      </c>
      <c r="AC17" s="37" t="str">
        <f>Calculator!F22</f>
        <v>Child</v>
      </c>
      <c r="AD17" s="37" t="str">
        <f>Calculator!G22</f>
        <v>Child</v>
      </c>
      <c r="AE17" s="38" t="str">
        <f>Calculator!H22</f>
        <v>Child</v>
      </c>
      <c r="AG17" s="36"/>
      <c r="AH17" s="37" t="str">
        <f>Calculator!C22</f>
        <v>Employee</v>
      </c>
      <c r="AI17" s="37" t="str">
        <f>Calculator!D22</f>
        <v>Spouse</v>
      </c>
      <c r="AJ17" s="37" t="str">
        <f>Calculator!E22</f>
        <v>Child</v>
      </c>
      <c r="AK17" s="37" t="str">
        <f>Calculator!F22</f>
        <v>Child</v>
      </c>
      <c r="AL17" s="37" t="str">
        <f>Calculator!G22</f>
        <v>Child</v>
      </c>
      <c r="AM17" s="38" t="str">
        <f>Calculator!H22</f>
        <v>Child</v>
      </c>
      <c r="AO17" s="36"/>
      <c r="AP17" s="37" t="str">
        <f>Calculator!C22</f>
        <v>Employee</v>
      </c>
      <c r="AQ17" s="37" t="str">
        <f>Calculator!D22</f>
        <v>Spouse</v>
      </c>
      <c r="AR17" s="37" t="str">
        <f>Calculator!E22</f>
        <v>Child</v>
      </c>
      <c r="AS17" s="37" t="str">
        <f>Calculator!F22</f>
        <v>Child</v>
      </c>
      <c r="AT17" s="37" t="str">
        <f>Calculator!G22</f>
        <v>Child</v>
      </c>
      <c r="AU17" s="38" t="str">
        <f>Calculator!H22</f>
        <v>Child</v>
      </c>
    </row>
    <row r="18" spans="1:47" x14ac:dyDescent="0.15">
      <c r="A18" s="39"/>
      <c r="B18" s="339" t="str">
        <f>'1. Plan Inputs'!F17</f>
        <v>UHC Choice Plus HDHP</v>
      </c>
      <c r="C18" s="340"/>
      <c r="D18" s="340"/>
      <c r="E18" s="340"/>
      <c r="F18" s="340"/>
      <c r="G18" s="341"/>
      <c r="I18" s="39"/>
      <c r="J18" s="339" t="str">
        <f>'1. Plan Inputs'!I17</f>
        <v>UHC Choice Plus PPO</v>
      </c>
      <c r="K18" s="340"/>
      <c r="L18" s="340"/>
      <c r="M18" s="340"/>
      <c r="N18" s="340"/>
      <c r="O18" s="341"/>
      <c r="Q18" s="39"/>
      <c r="R18" s="339" t="str">
        <f>'1. Plan Inputs'!L17</f>
        <v>UHC CO Doctors Plan</v>
      </c>
      <c r="S18" s="340"/>
      <c r="T18" s="340"/>
      <c r="U18" s="340"/>
      <c r="V18" s="340"/>
      <c r="W18" s="341"/>
      <c r="Y18" s="39"/>
      <c r="Z18" s="339" t="str">
        <f>'1. Plan Inputs'!O17</f>
        <v>Kaiser HDHP</v>
      </c>
      <c r="AA18" s="340"/>
      <c r="AB18" s="340"/>
      <c r="AC18" s="340"/>
      <c r="AD18" s="340"/>
      <c r="AE18" s="341"/>
      <c r="AG18" s="39"/>
      <c r="AH18" s="339" t="str">
        <f>'1. Plan Inputs'!R17</f>
        <v>Kaiser DHMO</v>
      </c>
      <c r="AI18" s="340"/>
      <c r="AJ18" s="340"/>
      <c r="AK18" s="340"/>
      <c r="AL18" s="340"/>
      <c r="AM18" s="341"/>
      <c r="AO18" s="39"/>
      <c r="AP18" s="339">
        <f>'1. Plan Inputs'!U17</f>
        <v>0</v>
      </c>
      <c r="AQ18" s="340"/>
      <c r="AR18" s="340"/>
      <c r="AS18" s="340"/>
      <c r="AT18" s="340"/>
      <c r="AU18" s="341"/>
    </row>
    <row r="19" spans="1:47" x14ac:dyDescent="0.15">
      <c r="A19" s="39" t="s">
        <v>4</v>
      </c>
      <c r="B19" s="53">
        <f>'1. Plan Inputs'!G23</f>
        <v>3000</v>
      </c>
      <c r="C19" s="53">
        <f t="shared" ref="C19:G21" si="0">B19</f>
        <v>3000</v>
      </c>
      <c r="D19" s="53">
        <f t="shared" si="0"/>
        <v>3000</v>
      </c>
      <c r="E19" s="53">
        <f t="shared" si="0"/>
        <v>3000</v>
      </c>
      <c r="F19" s="53">
        <f t="shared" si="0"/>
        <v>3000</v>
      </c>
      <c r="G19" s="54">
        <f t="shared" si="0"/>
        <v>3000</v>
      </c>
      <c r="I19" s="39" t="s">
        <v>4</v>
      </c>
      <c r="J19" s="53">
        <f>'1. Plan Inputs'!J23</f>
        <v>1500</v>
      </c>
      <c r="K19" s="53">
        <f t="shared" ref="K19:K21" si="1">J19</f>
        <v>1500</v>
      </c>
      <c r="L19" s="53">
        <f t="shared" ref="L19:L23" si="2">K19</f>
        <v>1500</v>
      </c>
      <c r="M19" s="53">
        <f t="shared" ref="M19:M23" si="3">L19</f>
        <v>1500</v>
      </c>
      <c r="N19" s="53">
        <f t="shared" ref="N19:N23" si="4">M19</f>
        <v>1500</v>
      </c>
      <c r="O19" s="54">
        <f t="shared" ref="O19:O23" si="5">N19</f>
        <v>1500</v>
      </c>
      <c r="Q19" s="39" t="s">
        <v>4</v>
      </c>
      <c r="R19" s="53">
        <f>'1. Plan Inputs'!M23</f>
        <v>1000</v>
      </c>
      <c r="S19" s="53">
        <f t="shared" ref="S19:S21" si="6">R19</f>
        <v>1000</v>
      </c>
      <c r="T19" s="53">
        <f t="shared" ref="T19:T23" si="7">S19</f>
        <v>1000</v>
      </c>
      <c r="U19" s="53">
        <f t="shared" ref="U19:U23" si="8">T19</f>
        <v>1000</v>
      </c>
      <c r="V19" s="53">
        <f t="shared" ref="V19:V23" si="9">U19</f>
        <v>1000</v>
      </c>
      <c r="W19" s="54">
        <f t="shared" ref="W19:W23" si="10">V19</f>
        <v>1000</v>
      </c>
      <c r="Y19" s="39" t="s">
        <v>4</v>
      </c>
      <c r="Z19" s="53">
        <f>'1. Plan Inputs'!P23</f>
        <v>3000</v>
      </c>
      <c r="AA19" s="53">
        <f t="shared" ref="AA19:AA21" si="11">Z19</f>
        <v>3000</v>
      </c>
      <c r="AB19" s="53">
        <f t="shared" ref="AB19:AB23" si="12">AA19</f>
        <v>3000</v>
      </c>
      <c r="AC19" s="53">
        <f t="shared" ref="AC19:AC23" si="13">AB19</f>
        <v>3000</v>
      </c>
      <c r="AD19" s="53">
        <f t="shared" ref="AD19:AD23" si="14">AC19</f>
        <v>3000</v>
      </c>
      <c r="AE19" s="54">
        <f t="shared" ref="AE19:AE23" si="15">AD19</f>
        <v>3000</v>
      </c>
      <c r="AG19" s="39" t="s">
        <v>4</v>
      </c>
      <c r="AH19" s="53">
        <f>'1. Plan Inputs'!S23</f>
        <v>250</v>
      </c>
      <c r="AI19" s="53">
        <f t="shared" ref="AI19:AI21" si="16">AH19</f>
        <v>250</v>
      </c>
      <c r="AJ19" s="53">
        <f t="shared" ref="AJ19:AJ23" si="17">AI19</f>
        <v>250</v>
      </c>
      <c r="AK19" s="53">
        <f t="shared" ref="AK19:AK23" si="18">AJ19</f>
        <v>250</v>
      </c>
      <c r="AL19" s="53">
        <f t="shared" ref="AL19:AL23" si="19">AK19</f>
        <v>250</v>
      </c>
      <c r="AM19" s="54">
        <f t="shared" ref="AM19:AM23" si="20">AL19</f>
        <v>250</v>
      </c>
      <c r="AO19" s="39" t="s">
        <v>4</v>
      </c>
      <c r="AP19" s="53">
        <f>'1. Plan Inputs'!V23</f>
        <v>0</v>
      </c>
      <c r="AQ19" s="53">
        <f t="shared" ref="AQ19:AQ21" si="21">AP19</f>
        <v>0</v>
      </c>
      <c r="AR19" s="53">
        <f t="shared" ref="AR19:AR23" si="22">AQ19</f>
        <v>0</v>
      </c>
      <c r="AS19" s="53">
        <f t="shared" ref="AS19:AS23" si="23">AR19</f>
        <v>0</v>
      </c>
      <c r="AT19" s="53">
        <f t="shared" ref="AT19:AT23" si="24">AS19</f>
        <v>0</v>
      </c>
      <c r="AU19" s="54">
        <f t="shared" ref="AU19:AU23" si="25">AT19</f>
        <v>0</v>
      </c>
    </row>
    <row r="20" spans="1:47" x14ac:dyDescent="0.15">
      <c r="A20" s="39" t="s">
        <v>5</v>
      </c>
      <c r="B20" s="53">
        <f>'1. Plan Inputs'!G24</f>
        <v>6000</v>
      </c>
      <c r="C20" s="53">
        <f t="shared" si="0"/>
        <v>6000</v>
      </c>
      <c r="D20" s="53">
        <f t="shared" si="0"/>
        <v>6000</v>
      </c>
      <c r="E20" s="53">
        <f t="shared" si="0"/>
        <v>6000</v>
      </c>
      <c r="F20" s="53">
        <f t="shared" si="0"/>
        <v>6000</v>
      </c>
      <c r="G20" s="54">
        <f t="shared" si="0"/>
        <v>6000</v>
      </c>
      <c r="I20" s="39" t="s">
        <v>5</v>
      </c>
      <c r="J20" s="53">
        <f>'1. Plan Inputs'!J24</f>
        <v>3000</v>
      </c>
      <c r="K20" s="53">
        <f t="shared" si="1"/>
        <v>3000</v>
      </c>
      <c r="L20" s="53">
        <f t="shared" si="2"/>
        <v>3000</v>
      </c>
      <c r="M20" s="53">
        <f t="shared" si="3"/>
        <v>3000</v>
      </c>
      <c r="N20" s="53">
        <f t="shared" si="4"/>
        <v>3000</v>
      </c>
      <c r="O20" s="54">
        <f t="shared" si="5"/>
        <v>3000</v>
      </c>
      <c r="Q20" s="39" t="s">
        <v>5</v>
      </c>
      <c r="R20" s="53">
        <f>'1. Plan Inputs'!M24</f>
        <v>2000</v>
      </c>
      <c r="S20" s="53">
        <f t="shared" si="6"/>
        <v>2000</v>
      </c>
      <c r="T20" s="53">
        <f t="shared" si="7"/>
        <v>2000</v>
      </c>
      <c r="U20" s="53">
        <f t="shared" si="8"/>
        <v>2000</v>
      </c>
      <c r="V20" s="53">
        <f t="shared" si="9"/>
        <v>2000</v>
      </c>
      <c r="W20" s="54">
        <f t="shared" si="10"/>
        <v>2000</v>
      </c>
      <c r="Y20" s="39" t="s">
        <v>5</v>
      </c>
      <c r="Z20" s="53">
        <f>'1. Plan Inputs'!P24</f>
        <v>6000</v>
      </c>
      <c r="AA20" s="53">
        <f t="shared" si="11"/>
        <v>6000</v>
      </c>
      <c r="AB20" s="53">
        <f t="shared" si="12"/>
        <v>6000</v>
      </c>
      <c r="AC20" s="53">
        <f t="shared" si="13"/>
        <v>6000</v>
      </c>
      <c r="AD20" s="53">
        <f t="shared" si="14"/>
        <v>6000</v>
      </c>
      <c r="AE20" s="54">
        <f t="shared" si="15"/>
        <v>6000</v>
      </c>
      <c r="AG20" s="39" t="s">
        <v>5</v>
      </c>
      <c r="AH20" s="53">
        <f>'1. Plan Inputs'!S24</f>
        <v>500</v>
      </c>
      <c r="AI20" s="53">
        <f t="shared" si="16"/>
        <v>500</v>
      </c>
      <c r="AJ20" s="53">
        <f t="shared" si="17"/>
        <v>500</v>
      </c>
      <c r="AK20" s="53">
        <f t="shared" si="18"/>
        <v>500</v>
      </c>
      <c r="AL20" s="53">
        <f t="shared" si="19"/>
        <v>500</v>
      </c>
      <c r="AM20" s="54">
        <f t="shared" si="20"/>
        <v>500</v>
      </c>
      <c r="AO20" s="39" t="s">
        <v>5</v>
      </c>
      <c r="AP20" s="53">
        <f>'1. Plan Inputs'!V24</f>
        <v>0</v>
      </c>
      <c r="AQ20" s="53">
        <f t="shared" si="21"/>
        <v>0</v>
      </c>
      <c r="AR20" s="53">
        <f t="shared" si="22"/>
        <v>0</v>
      </c>
      <c r="AS20" s="53">
        <f t="shared" si="23"/>
        <v>0</v>
      </c>
      <c r="AT20" s="53">
        <f t="shared" si="24"/>
        <v>0</v>
      </c>
      <c r="AU20" s="54">
        <f t="shared" si="25"/>
        <v>0</v>
      </c>
    </row>
    <row r="21" spans="1:47" x14ac:dyDescent="0.15">
      <c r="A21" s="39" t="s">
        <v>15</v>
      </c>
      <c r="B21" s="55">
        <f>'1. Plan Inputs'!G28</f>
        <v>0.2</v>
      </c>
      <c r="C21" s="55">
        <f t="shared" si="0"/>
        <v>0.2</v>
      </c>
      <c r="D21" s="55">
        <f t="shared" si="0"/>
        <v>0.2</v>
      </c>
      <c r="E21" s="55">
        <f t="shared" si="0"/>
        <v>0.2</v>
      </c>
      <c r="F21" s="55">
        <f t="shared" si="0"/>
        <v>0.2</v>
      </c>
      <c r="G21" s="56">
        <f t="shared" si="0"/>
        <v>0.2</v>
      </c>
      <c r="I21" s="39" t="s">
        <v>15</v>
      </c>
      <c r="J21" s="55">
        <f>'1. Plan Inputs'!J28</f>
        <v>0.2</v>
      </c>
      <c r="K21" s="55">
        <f t="shared" si="1"/>
        <v>0.2</v>
      </c>
      <c r="L21" s="55">
        <f t="shared" si="2"/>
        <v>0.2</v>
      </c>
      <c r="M21" s="55">
        <f t="shared" si="3"/>
        <v>0.2</v>
      </c>
      <c r="N21" s="55">
        <f t="shared" si="4"/>
        <v>0.2</v>
      </c>
      <c r="O21" s="56">
        <f t="shared" si="5"/>
        <v>0.2</v>
      </c>
      <c r="Q21" s="39" t="s">
        <v>15</v>
      </c>
      <c r="R21" s="55">
        <f>'1. Plan Inputs'!M28</f>
        <v>0.2</v>
      </c>
      <c r="S21" s="55">
        <f t="shared" si="6"/>
        <v>0.2</v>
      </c>
      <c r="T21" s="55">
        <f t="shared" si="7"/>
        <v>0.2</v>
      </c>
      <c r="U21" s="55">
        <f t="shared" si="8"/>
        <v>0.2</v>
      </c>
      <c r="V21" s="55">
        <f t="shared" si="9"/>
        <v>0.2</v>
      </c>
      <c r="W21" s="56">
        <f t="shared" si="10"/>
        <v>0.2</v>
      </c>
      <c r="Y21" s="39" t="s">
        <v>15</v>
      </c>
      <c r="Z21" s="55">
        <f>'1. Plan Inputs'!P28</f>
        <v>0.2</v>
      </c>
      <c r="AA21" s="55">
        <f t="shared" si="11"/>
        <v>0.2</v>
      </c>
      <c r="AB21" s="55">
        <f t="shared" si="12"/>
        <v>0.2</v>
      </c>
      <c r="AC21" s="55">
        <f t="shared" si="13"/>
        <v>0.2</v>
      </c>
      <c r="AD21" s="55">
        <f t="shared" si="14"/>
        <v>0.2</v>
      </c>
      <c r="AE21" s="56">
        <f t="shared" si="15"/>
        <v>0.2</v>
      </c>
      <c r="AG21" s="39" t="s">
        <v>15</v>
      </c>
      <c r="AH21" s="55">
        <f>'1. Plan Inputs'!S28</f>
        <v>0.2</v>
      </c>
      <c r="AI21" s="55">
        <f t="shared" si="16"/>
        <v>0.2</v>
      </c>
      <c r="AJ21" s="55">
        <f t="shared" si="17"/>
        <v>0.2</v>
      </c>
      <c r="AK21" s="55">
        <f t="shared" si="18"/>
        <v>0.2</v>
      </c>
      <c r="AL21" s="55">
        <f t="shared" si="19"/>
        <v>0.2</v>
      </c>
      <c r="AM21" s="56">
        <f t="shared" si="20"/>
        <v>0.2</v>
      </c>
      <c r="AO21" s="39" t="s">
        <v>15</v>
      </c>
      <c r="AP21" s="55">
        <f>'1. Plan Inputs'!V28</f>
        <v>0</v>
      </c>
      <c r="AQ21" s="55">
        <f t="shared" si="21"/>
        <v>0</v>
      </c>
      <c r="AR21" s="55">
        <f t="shared" si="22"/>
        <v>0</v>
      </c>
      <c r="AS21" s="55">
        <f t="shared" si="23"/>
        <v>0</v>
      </c>
      <c r="AT21" s="55">
        <f t="shared" si="24"/>
        <v>0</v>
      </c>
      <c r="AU21" s="56">
        <f t="shared" si="25"/>
        <v>0</v>
      </c>
    </row>
    <row r="22" spans="1:47" x14ac:dyDescent="0.15">
      <c r="A22" s="39" t="s">
        <v>17</v>
      </c>
      <c r="B22" s="53">
        <f>'1. Plan Inputs'!G30</f>
        <v>5000</v>
      </c>
      <c r="C22" s="53">
        <f>B22</f>
        <v>5000</v>
      </c>
      <c r="D22" s="53">
        <f t="shared" ref="D22:G23" si="26">C22</f>
        <v>5000</v>
      </c>
      <c r="E22" s="53">
        <f t="shared" si="26"/>
        <v>5000</v>
      </c>
      <c r="F22" s="53">
        <f t="shared" si="26"/>
        <v>5000</v>
      </c>
      <c r="G22" s="54">
        <f t="shared" si="26"/>
        <v>5000</v>
      </c>
      <c r="I22" s="39" t="s">
        <v>17</v>
      </c>
      <c r="J22" s="53">
        <f>'1. Plan Inputs'!J30</f>
        <v>4000</v>
      </c>
      <c r="K22" s="53">
        <f>J22</f>
        <v>4000</v>
      </c>
      <c r="L22" s="53">
        <f t="shared" si="2"/>
        <v>4000</v>
      </c>
      <c r="M22" s="53">
        <f t="shared" si="3"/>
        <v>4000</v>
      </c>
      <c r="N22" s="53">
        <f t="shared" si="4"/>
        <v>4000</v>
      </c>
      <c r="O22" s="54">
        <f t="shared" si="5"/>
        <v>4000</v>
      </c>
      <c r="Q22" s="39" t="s">
        <v>17</v>
      </c>
      <c r="R22" s="53">
        <f>'1. Plan Inputs'!M30</f>
        <v>4500</v>
      </c>
      <c r="S22" s="53">
        <f>R22</f>
        <v>4500</v>
      </c>
      <c r="T22" s="53">
        <f t="shared" si="7"/>
        <v>4500</v>
      </c>
      <c r="U22" s="53">
        <f t="shared" si="8"/>
        <v>4500</v>
      </c>
      <c r="V22" s="53">
        <f t="shared" si="9"/>
        <v>4500</v>
      </c>
      <c r="W22" s="54">
        <f t="shared" si="10"/>
        <v>4500</v>
      </c>
      <c r="Y22" s="39" t="s">
        <v>17</v>
      </c>
      <c r="Z22" s="53">
        <f>'1. Plan Inputs'!P30</f>
        <v>5000</v>
      </c>
      <c r="AA22" s="53">
        <f>Z22</f>
        <v>5000</v>
      </c>
      <c r="AB22" s="53">
        <f t="shared" si="12"/>
        <v>5000</v>
      </c>
      <c r="AC22" s="53">
        <f t="shared" si="13"/>
        <v>5000</v>
      </c>
      <c r="AD22" s="53">
        <f t="shared" si="14"/>
        <v>5000</v>
      </c>
      <c r="AE22" s="54">
        <f t="shared" si="15"/>
        <v>5000</v>
      </c>
      <c r="AG22" s="39" t="s">
        <v>17</v>
      </c>
      <c r="AH22" s="53">
        <f>'1. Plan Inputs'!S30</f>
        <v>2000</v>
      </c>
      <c r="AI22" s="53">
        <f>AH22</f>
        <v>2000</v>
      </c>
      <c r="AJ22" s="53">
        <f t="shared" si="17"/>
        <v>2000</v>
      </c>
      <c r="AK22" s="53">
        <f t="shared" si="18"/>
        <v>2000</v>
      </c>
      <c r="AL22" s="53">
        <f t="shared" si="19"/>
        <v>2000</v>
      </c>
      <c r="AM22" s="54">
        <f t="shared" si="20"/>
        <v>2000</v>
      </c>
      <c r="AO22" s="39" t="s">
        <v>17</v>
      </c>
      <c r="AP22" s="53">
        <f>'1. Plan Inputs'!V30</f>
        <v>0</v>
      </c>
      <c r="AQ22" s="53">
        <f>AP22</f>
        <v>0</v>
      </c>
      <c r="AR22" s="53">
        <f t="shared" si="22"/>
        <v>0</v>
      </c>
      <c r="AS22" s="53">
        <f t="shared" si="23"/>
        <v>0</v>
      </c>
      <c r="AT22" s="53">
        <f t="shared" si="24"/>
        <v>0</v>
      </c>
      <c r="AU22" s="54">
        <f t="shared" si="25"/>
        <v>0</v>
      </c>
    </row>
    <row r="23" spans="1:47" x14ac:dyDescent="0.15">
      <c r="A23" s="39" t="s">
        <v>18</v>
      </c>
      <c r="B23" s="53">
        <f>'1. Plan Inputs'!G31</f>
        <v>10000</v>
      </c>
      <c r="C23" s="53">
        <f>B23</f>
        <v>10000</v>
      </c>
      <c r="D23" s="53">
        <f t="shared" si="26"/>
        <v>10000</v>
      </c>
      <c r="E23" s="53">
        <f t="shared" si="26"/>
        <v>10000</v>
      </c>
      <c r="F23" s="53">
        <f t="shared" si="26"/>
        <v>10000</v>
      </c>
      <c r="G23" s="54">
        <f t="shared" si="26"/>
        <v>10000</v>
      </c>
      <c r="I23" s="39" t="s">
        <v>18</v>
      </c>
      <c r="J23" s="53">
        <f>'1. Plan Inputs'!J31</f>
        <v>8000</v>
      </c>
      <c r="K23" s="53">
        <f>J23</f>
        <v>8000</v>
      </c>
      <c r="L23" s="53">
        <f t="shared" si="2"/>
        <v>8000</v>
      </c>
      <c r="M23" s="53">
        <f t="shared" si="3"/>
        <v>8000</v>
      </c>
      <c r="N23" s="53">
        <f t="shared" si="4"/>
        <v>8000</v>
      </c>
      <c r="O23" s="54">
        <f t="shared" si="5"/>
        <v>8000</v>
      </c>
      <c r="Q23" s="39" t="s">
        <v>18</v>
      </c>
      <c r="R23" s="53">
        <f>'1. Plan Inputs'!M31</f>
        <v>9000</v>
      </c>
      <c r="S23" s="53">
        <f>R23</f>
        <v>9000</v>
      </c>
      <c r="T23" s="53">
        <f t="shared" si="7"/>
        <v>9000</v>
      </c>
      <c r="U23" s="53">
        <f t="shared" si="8"/>
        <v>9000</v>
      </c>
      <c r="V23" s="53">
        <f t="shared" si="9"/>
        <v>9000</v>
      </c>
      <c r="W23" s="54">
        <f t="shared" si="10"/>
        <v>9000</v>
      </c>
      <c r="Y23" s="39" t="s">
        <v>18</v>
      </c>
      <c r="Z23" s="53">
        <f>'1. Plan Inputs'!P31</f>
        <v>10000</v>
      </c>
      <c r="AA23" s="53">
        <f>Z23</f>
        <v>10000</v>
      </c>
      <c r="AB23" s="53">
        <f t="shared" si="12"/>
        <v>10000</v>
      </c>
      <c r="AC23" s="53">
        <f t="shared" si="13"/>
        <v>10000</v>
      </c>
      <c r="AD23" s="53">
        <f t="shared" si="14"/>
        <v>10000</v>
      </c>
      <c r="AE23" s="54">
        <f t="shared" si="15"/>
        <v>10000</v>
      </c>
      <c r="AG23" s="39" t="s">
        <v>18</v>
      </c>
      <c r="AH23" s="53">
        <f>'1. Plan Inputs'!S31</f>
        <v>4500</v>
      </c>
      <c r="AI23" s="53">
        <f>AH23</f>
        <v>4500</v>
      </c>
      <c r="AJ23" s="53">
        <f t="shared" si="17"/>
        <v>4500</v>
      </c>
      <c r="AK23" s="53">
        <f t="shared" si="18"/>
        <v>4500</v>
      </c>
      <c r="AL23" s="53">
        <f t="shared" si="19"/>
        <v>4500</v>
      </c>
      <c r="AM23" s="54">
        <f t="shared" si="20"/>
        <v>4500</v>
      </c>
      <c r="AO23" s="39" t="s">
        <v>18</v>
      </c>
      <c r="AP23" s="53">
        <f>'1. Plan Inputs'!V31</f>
        <v>0</v>
      </c>
      <c r="AQ23" s="53">
        <f>AP23</f>
        <v>0</v>
      </c>
      <c r="AR23" s="53">
        <f t="shared" si="22"/>
        <v>0</v>
      </c>
      <c r="AS23" s="53">
        <f t="shared" si="23"/>
        <v>0</v>
      </c>
      <c r="AT23" s="53">
        <f t="shared" si="24"/>
        <v>0</v>
      </c>
      <c r="AU23" s="54">
        <f t="shared" si="25"/>
        <v>0</v>
      </c>
    </row>
    <row r="24" spans="1:47" x14ac:dyDescent="0.15">
      <c r="A24" s="39"/>
      <c r="B24" s="2"/>
      <c r="C24" s="2"/>
      <c r="D24" s="2"/>
      <c r="E24" s="2"/>
      <c r="F24" s="2"/>
      <c r="G24" s="40"/>
      <c r="I24" s="39"/>
      <c r="J24" s="2"/>
      <c r="K24" s="2"/>
      <c r="L24" s="2"/>
      <c r="M24" s="2"/>
      <c r="N24" s="2"/>
      <c r="O24" s="40"/>
      <c r="Q24" s="39"/>
      <c r="R24" s="2"/>
      <c r="S24" s="2"/>
      <c r="T24" s="2"/>
      <c r="U24" s="2"/>
      <c r="V24" s="2"/>
      <c r="W24" s="40"/>
      <c r="Y24" s="39"/>
      <c r="Z24" s="2"/>
      <c r="AA24" s="2"/>
      <c r="AB24" s="2"/>
      <c r="AC24" s="2"/>
      <c r="AD24" s="2"/>
      <c r="AE24" s="40"/>
      <c r="AG24" s="39"/>
      <c r="AH24" s="2"/>
      <c r="AI24" s="2"/>
      <c r="AJ24" s="2"/>
      <c r="AK24" s="2"/>
      <c r="AL24" s="2"/>
      <c r="AM24" s="40"/>
      <c r="AO24" s="39"/>
      <c r="AP24" s="2"/>
      <c r="AQ24" s="2"/>
      <c r="AR24" s="2"/>
      <c r="AS24" s="2"/>
      <c r="AT24" s="2"/>
      <c r="AU24" s="40"/>
    </row>
    <row r="25" spans="1:47" x14ac:dyDescent="0.15">
      <c r="A25" s="41" t="s">
        <v>53</v>
      </c>
      <c r="B25" s="2"/>
      <c r="C25" s="2"/>
      <c r="D25" s="2"/>
      <c r="E25" s="2"/>
      <c r="F25" s="2"/>
      <c r="G25" s="40"/>
      <c r="I25" s="41" t="s">
        <v>53</v>
      </c>
      <c r="J25" s="2"/>
      <c r="K25" s="2"/>
      <c r="L25" s="2"/>
      <c r="M25" s="2"/>
      <c r="N25" s="2"/>
      <c r="O25" s="40"/>
      <c r="Q25" s="41" t="s">
        <v>53</v>
      </c>
      <c r="R25" s="2"/>
      <c r="S25" s="2"/>
      <c r="T25" s="2"/>
      <c r="U25" s="2"/>
      <c r="V25" s="2"/>
      <c r="W25" s="40"/>
      <c r="Y25" s="41" t="s">
        <v>53</v>
      </c>
      <c r="Z25" s="2"/>
      <c r="AA25" s="2"/>
      <c r="AB25" s="2"/>
      <c r="AC25" s="2"/>
      <c r="AD25" s="2"/>
      <c r="AE25" s="40"/>
      <c r="AG25" s="41" t="s">
        <v>53</v>
      </c>
      <c r="AH25" s="2"/>
      <c r="AI25" s="2"/>
      <c r="AJ25" s="2"/>
      <c r="AK25" s="2"/>
      <c r="AL25" s="2"/>
      <c r="AM25" s="40"/>
      <c r="AO25" s="41" t="s">
        <v>53</v>
      </c>
      <c r="AP25" s="2"/>
      <c r="AQ25" s="2"/>
      <c r="AR25" s="2"/>
      <c r="AS25" s="2"/>
      <c r="AT25" s="2"/>
      <c r="AU25" s="40"/>
    </row>
    <row r="26" spans="1:47" x14ac:dyDescent="0.15">
      <c r="A26" s="39" t="s">
        <v>49</v>
      </c>
      <c r="B26" s="42">
        <f>'1. Plan Inputs'!G41</f>
        <v>0</v>
      </c>
      <c r="C26" s="42">
        <f t="shared" ref="C26:C37" si="27">B26</f>
        <v>0</v>
      </c>
      <c r="D26" s="42">
        <f t="shared" ref="D26:G26" si="28">C26</f>
        <v>0</v>
      </c>
      <c r="E26" s="42">
        <f t="shared" si="28"/>
        <v>0</v>
      </c>
      <c r="F26" s="42">
        <f t="shared" si="28"/>
        <v>0</v>
      </c>
      <c r="G26" s="43">
        <f t="shared" si="28"/>
        <v>0</v>
      </c>
      <c r="I26" s="39" t="s">
        <v>49</v>
      </c>
      <c r="J26" s="42">
        <f>'1. Plan Inputs'!J41</f>
        <v>0</v>
      </c>
      <c r="K26" s="42">
        <f t="shared" ref="K26:K42" si="29">J26</f>
        <v>0</v>
      </c>
      <c r="L26" s="42">
        <f t="shared" ref="L26:L42" si="30">K26</f>
        <v>0</v>
      </c>
      <c r="M26" s="42">
        <f t="shared" ref="M26:M42" si="31">L26</f>
        <v>0</v>
      </c>
      <c r="N26" s="42">
        <f t="shared" ref="N26:N42" si="32">M26</f>
        <v>0</v>
      </c>
      <c r="O26" s="43">
        <f t="shared" ref="O26:O42" si="33">N26</f>
        <v>0</v>
      </c>
      <c r="Q26" s="39" t="s">
        <v>49</v>
      </c>
      <c r="R26" s="42">
        <f>'1. Plan Inputs'!M41</f>
        <v>0</v>
      </c>
      <c r="S26" s="42">
        <f t="shared" ref="S26:S42" si="34">R26</f>
        <v>0</v>
      </c>
      <c r="T26" s="42">
        <f t="shared" ref="T26:T42" si="35">S26</f>
        <v>0</v>
      </c>
      <c r="U26" s="42">
        <f t="shared" ref="U26:U42" si="36">T26</f>
        <v>0</v>
      </c>
      <c r="V26" s="42">
        <f t="shared" ref="V26:V42" si="37">U26</f>
        <v>0</v>
      </c>
      <c r="W26" s="43">
        <f t="shared" ref="W26:W42" si="38">V26</f>
        <v>0</v>
      </c>
      <c r="Y26" s="39" t="s">
        <v>49</v>
      </c>
      <c r="Z26" s="42">
        <f>'1. Plan Inputs'!P41</f>
        <v>0</v>
      </c>
      <c r="AA26" s="42">
        <f t="shared" ref="AA26:AA42" si="39">Z26</f>
        <v>0</v>
      </c>
      <c r="AB26" s="42">
        <f t="shared" ref="AB26:AB42" si="40">AA26</f>
        <v>0</v>
      </c>
      <c r="AC26" s="42">
        <f t="shared" ref="AC26:AC42" si="41">AB26</f>
        <v>0</v>
      </c>
      <c r="AD26" s="42">
        <f t="shared" ref="AD26:AD42" si="42">AC26</f>
        <v>0</v>
      </c>
      <c r="AE26" s="43">
        <f t="shared" ref="AE26:AE42" si="43">AD26</f>
        <v>0</v>
      </c>
      <c r="AG26" s="39" t="s">
        <v>49</v>
      </c>
      <c r="AH26" s="42">
        <f>'1. Plan Inputs'!S41</f>
        <v>0</v>
      </c>
      <c r="AI26" s="42">
        <f t="shared" ref="AI26:AI42" si="44">AH26</f>
        <v>0</v>
      </c>
      <c r="AJ26" s="42">
        <f t="shared" ref="AJ26:AJ42" si="45">AI26</f>
        <v>0</v>
      </c>
      <c r="AK26" s="42">
        <f t="shared" ref="AK26:AK42" si="46">AJ26</f>
        <v>0</v>
      </c>
      <c r="AL26" s="42">
        <f t="shared" ref="AL26:AL42" si="47">AK26</f>
        <v>0</v>
      </c>
      <c r="AM26" s="43">
        <f t="shared" ref="AM26:AM42" si="48">AL26</f>
        <v>0</v>
      </c>
      <c r="AO26" s="39" t="s">
        <v>49</v>
      </c>
      <c r="AP26" s="42">
        <f>'1. Plan Inputs'!V41</f>
        <v>0</v>
      </c>
      <c r="AQ26" s="42">
        <f t="shared" ref="AQ26:AQ42" si="49">AP26</f>
        <v>0</v>
      </c>
      <c r="AR26" s="42">
        <f t="shared" ref="AR26:AR42" si="50">AQ26</f>
        <v>0</v>
      </c>
      <c r="AS26" s="42">
        <f t="shared" ref="AS26:AS42" si="51">AR26</f>
        <v>0</v>
      </c>
      <c r="AT26" s="42">
        <f t="shared" ref="AT26:AT42" si="52">AS26</f>
        <v>0</v>
      </c>
      <c r="AU26" s="43">
        <f t="shared" ref="AU26:AU42" si="53">AT26</f>
        <v>0</v>
      </c>
    </row>
    <row r="27" spans="1:47" x14ac:dyDescent="0.15">
      <c r="A27" s="39" t="s">
        <v>19</v>
      </c>
      <c r="B27" s="42">
        <f>'1. Plan Inputs'!G34</f>
        <v>0</v>
      </c>
      <c r="C27" s="42">
        <f t="shared" si="27"/>
        <v>0</v>
      </c>
      <c r="D27" s="42">
        <f t="shared" ref="D27:G37" si="54">C27</f>
        <v>0</v>
      </c>
      <c r="E27" s="42">
        <f t="shared" si="54"/>
        <v>0</v>
      </c>
      <c r="F27" s="42">
        <f t="shared" si="54"/>
        <v>0</v>
      </c>
      <c r="G27" s="43">
        <f t="shared" si="54"/>
        <v>0</v>
      </c>
      <c r="I27" s="39" t="s">
        <v>19</v>
      </c>
      <c r="J27" s="42">
        <f>'1. Plan Inputs'!J34</f>
        <v>0</v>
      </c>
      <c r="K27" s="42">
        <f t="shared" si="29"/>
        <v>0</v>
      </c>
      <c r="L27" s="42">
        <f t="shared" si="30"/>
        <v>0</v>
      </c>
      <c r="M27" s="42">
        <f t="shared" si="31"/>
        <v>0</v>
      </c>
      <c r="N27" s="42">
        <f t="shared" si="32"/>
        <v>0</v>
      </c>
      <c r="O27" s="43">
        <f t="shared" si="33"/>
        <v>0</v>
      </c>
      <c r="Q27" s="39" t="s">
        <v>19</v>
      </c>
      <c r="R27" s="42">
        <f>'1. Plan Inputs'!M34</f>
        <v>0</v>
      </c>
      <c r="S27" s="42">
        <f t="shared" si="34"/>
        <v>0</v>
      </c>
      <c r="T27" s="42">
        <f t="shared" si="35"/>
        <v>0</v>
      </c>
      <c r="U27" s="42">
        <f t="shared" si="36"/>
        <v>0</v>
      </c>
      <c r="V27" s="42">
        <f t="shared" si="37"/>
        <v>0</v>
      </c>
      <c r="W27" s="43">
        <f t="shared" si="38"/>
        <v>0</v>
      </c>
      <c r="Y27" s="39" t="s">
        <v>19</v>
      </c>
      <c r="Z27" s="42">
        <f>'1. Plan Inputs'!P34</f>
        <v>0</v>
      </c>
      <c r="AA27" s="42">
        <f t="shared" si="39"/>
        <v>0</v>
      </c>
      <c r="AB27" s="42">
        <f t="shared" si="40"/>
        <v>0</v>
      </c>
      <c r="AC27" s="42">
        <f t="shared" si="41"/>
        <v>0</v>
      </c>
      <c r="AD27" s="42">
        <f t="shared" si="42"/>
        <v>0</v>
      </c>
      <c r="AE27" s="43">
        <f t="shared" si="43"/>
        <v>0</v>
      </c>
      <c r="AG27" s="39" t="s">
        <v>19</v>
      </c>
      <c r="AH27" s="42">
        <f>'1. Plan Inputs'!S34</f>
        <v>0</v>
      </c>
      <c r="AI27" s="42">
        <f t="shared" si="44"/>
        <v>0</v>
      </c>
      <c r="AJ27" s="42">
        <f t="shared" si="45"/>
        <v>0</v>
      </c>
      <c r="AK27" s="42">
        <f t="shared" si="46"/>
        <v>0</v>
      </c>
      <c r="AL27" s="42">
        <f t="shared" si="47"/>
        <v>0</v>
      </c>
      <c r="AM27" s="43">
        <f t="shared" si="48"/>
        <v>0</v>
      </c>
      <c r="AO27" s="39" t="s">
        <v>19</v>
      </c>
      <c r="AP27" s="42">
        <f>'1. Plan Inputs'!V34</f>
        <v>0</v>
      </c>
      <c r="AQ27" s="42">
        <f t="shared" si="49"/>
        <v>0</v>
      </c>
      <c r="AR27" s="42">
        <f t="shared" si="50"/>
        <v>0</v>
      </c>
      <c r="AS27" s="42">
        <f t="shared" si="51"/>
        <v>0</v>
      </c>
      <c r="AT27" s="42">
        <f t="shared" si="52"/>
        <v>0</v>
      </c>
      <c r="AU27" s="43">
        <f t="shared" si="53"/>
        <v>0</v>
      </c>
    </row>
    <row r="28" spans="1:47" x14ac:dyDescent="0.15">
      <c r="A28" s="39" t="s">
        <v>20</v>
      </c>
      <c r="B28" s="42">
        <f>'1. Plan Inputs'!G35</f>
        <v>0</v>
      </c>
      <c r="C28" s="42">
        <f t="shared" si="27"/>
        <v>0</v>
      </c>
      <c r="D28" s="42">
        <f t="shared" si="54"/>
        <v>0</v>
      </c>
      <c r="E28" s="42">
        <f t="shared" si="54"/>
        <v>0</v>
      </c>
      <c r="F28" s="42">
        <f t="shared" si="54"/>
        <v>0</v>
      </c>
      <c r="G28" s="43">
        <f t="shared" si="54"/>
        <v>0</v>
      </c>
      <c r="I28" s="39" t="s">
        <v>20</v>
      </c>
      <c r="J28" s="42">
        <f>'1. Plan Inputs'!J35</f>
        <v>0</v>
      </c>
      <c r="K28" s="42">
        <f t="shared" si="29"/>
        <v>0</v>
      </c>
      <c r="L28" s="42">
        <f t="shared" si="30"/>
        <v>0</v>
      </c>
      <c r="M28" s="42">
        <f t="shared" si="31"/>
        <v>0</v>
      </c>
      <c r="N28" s="42">
        <f t="shared" si="32"/>
        <v>0</v>
      </c>
      <c r="O28" s="43">
        <f t="shared" si="33"/>
        <v>0</v>
      </c>
      <c r="Q28" s="39" t="s">
        <v>20</v>
      </c>
      <c r="R28" s="42">
        <f>'1. Plan Inputs'!M35</f>
        <v>0</v>
      </c>
      <c r="S28" s="42">
        <f t="shared" si="34"/>
        <v>0</v>
      </c>
      <c r="T28" s="42">
        <f t="shared" si="35"/>
        <v>0</v>
      </c>
      <c r="U28" s="42">
        <f t="shared" si="36"/>
        <v>0</v>
      </c>
      <c r="V28" s="42">
        <f t="shared" si="37"/>
        <v>0</v>
      </c>
      <c r="W28" s="43">
        <f t="shared" si="38"/>
        <v>0</v>
      </c>
      <c r="Y28" s="39" t="s">
        <v>20</v>
      </c>
      <c r="Z28" s="42">
        <f>'1. Plan Inputs'!P35</f>
        <v>0</v>
      </c>
      <c r="AA28" s="42">
        <f t="shared" si="39"/>
        <v>0</v>
      </c>
      <c r="AB28" s="42">
        <f t="shared" si="40"/>
        <v>0</v>
      </c>
      <c r="AC28" s="42">
        <f t="shared" si="41"/>
        <v>0</v>
      </c>
      <c r="AD28" s="42">
        <f t="shared" si="42"/>
        <v>0</v>
      </c>
      <c r="AE28" s="43">
        <f t="shared" si="43"/>
        <v>0</v>
      </c>
      <c r="AG28" s="39" t="s">
        <v>20</v>
      </c>
      <c r="AH28" s="42">
        <f>'1. Plan Inputs'!S35</f>
        <v>0</v>
      </c>
      <c r="AI28" s="42">
        <f t="shared" si="44"/>
        <v>0</v>
      </c>
      <c r="AJ28" s="42">
        <f t="shared" si="45"/>
        <v>0</v>
      </c>
      <c r="AK28" s="42">
        <f t="shared" si="46"/>
        <v>0</v>
      </c>
      <c r="AL28" s="42">
        <f t="shared" si="47"/>
        <v>0</v>
      </c>
      <c r="AM28" s="43">
        <f t="shared" si="48"/>
        <v>0</v>
      </c>
      <c r="AO28" s="39" t="s">
        <v>20</v>
      </c>
      <c r="AP28" s="42">
        <f>'1. Plan Inputs'!V35</f>
        <v>0</v>
      </c>
      <c r="AQ28" s="42">
        <f t="shared" si="49"/>
        <v>0</v>
      </c>
      <c r="AR28" s="42">
        <f t="shared" si="50"/>
        <v>0</v>
      </c>
      <c r="AS28" s="42">
        <f t="shared" si="51"/>
        <v>0</v>
      </c>
      <c r="AT28" s="42">
        <f t="shared" si="52"/>
        <v>0</v>
      </c>
      <c r="AU28" s="43">
        <f t="shared" si="53"/>
        <v>0</v>
      </c>
    </row>
    <row r="29" spans="1:47" x14ac:dyDescent="0.15">
      <c r="A29" s="39" t="s">
        <v>21</v>
      </c>
      <c r="B29" s="42">
        <f>'1. Plan Inputs'!G36</f>
        <v>0</v>
      </c>
      <c r="C29" s="42">
        <f t="shared" si="27"/>
        <v>0</v>
      </c>
      <c r="D29" s="42">
        <f t="shared" si="54"/>
        <v>0</v>
      </c>
      <c r="E29" s="42">
        <f t="shared" si="54"/>
        <v>0</v>
      </c>
      <c r="F29" s="42">
        <f t="shared" si="54"/>
        <v>0</v>
      </c>
      <c r="G29" s="43">
        <f t="shared" si="54"/>
        <v>0</v>
      </c>
      <c r="I29" s="39" t="s">
        <v>21</v>
      </c>
      <c r="J29" s="42">
        <f>'1. Plan Inputs'!J36</f>
        <v>0</v>
      </c>
      <c r="K29" s="42">
        <f t="shared" si="29"/>
        <v>0</v>
      </c>
      <c r="L29" s="42">
        <f t="shared" si="30"/>
        <v>0</v>
      </c>
      <c r="M29" s="42">
        <f t="shared" si="31"/>
        <v>0</v>
      </c>
      <c r="N29" s="42">
        <f t="shared" si="32"/>
        <v>0</v>
      </c>
      <c r="O29" s="43">
        <f t="shared" si="33"/>
        <v>0</v>
      </c>
      <c r="Q29" s="39" t="s">
        <v>21</v>
      </c>
      <c r="R29" s="42">
        <f>'1. Plan Inputs'!M36</f>
        <v>25</v>
      </c>
      <c r="S29" s="42">
        <f t="shared" si="34"/>
        <v>25</v>
      </c>
      <c r="T29" s="42">
        <f t="shared" si="35"/>
        <v>25</v>
      </c>
      <c r="U29" s="42">
        <f t="shared" si="36"/>
        <v>25</v>
      </c>
      <c r="V29" s="42">
        <f t="shared" si="37"/>
        <v>25</v>
      </c>
      <c r="W29" s="43">
        <f t="shared" si="38"/>
        <v>25</v>
      </c>
      <c r="Y29" s="39" t="s">
        <v>21</v>
      </c>
      <c r="Z29" s="42">
        <f>'1. Plan Inputs'!P36</f>
        <v>0</v>
      </c>
      <c r="AA29" s="42">
        <f t="shared" si="39"/>
        <v>0</v>
      </c>
      <c r="AB29" s="42">
        <f t="shared" si="40"/>
        <v>0</v>
      </c>
      <c r="AC29" s="42">
        <f t="shared" si="41"/>
        <v>0</v>
      </c>
      <c r="AD29" s="42">
        <f t="shared" si="42"/>
        <v>0</v>
      </c>
      <c r="AE29" s="43">
        <f t="shared" si="43"/>
        <v>0</v>
      </c>
      <c r="AG29" s="39" t="s">
        <v>21</v>
      </c>
      <c r="AH29" s="42">
        <f>'1. Plan Inputs'!S36</f>
        <v>0</v>
      </c>
      <c r="AI29" s="42">
        <f t="shared" si="44"/>
        <v>0</v>
      </c>
      <c r="AJ29" s="42">
        <f t="shared" si="45"/>
        <v>0</v>
      </c>
      <c r="AK29" s="42">
        <f t="shared" si="46"/>
        <v>0</v>
      </c>
      <c r="AL29" s="42">
        <f t="shared" si="47"/>
        <v>0</v>
      </c>
      <c r="AM29" s="43">
        <f t="shared" si="48"/>
        <v>0</v>
      </c>
      <c r="AO29" s="39" t="s">
        <v>21</v>
      </c>
      <c r="AP29" s="42">
        <f>'1. Plan Inputs'!V36</f>
        <v>0</v>
      </c>
      <c r="AQ29" s="42">
        <f t="shared" si="49"/>
        <v>0</v>
      </c>
      <c r="AR29" s="42">
        <f t="shared" si="50"/>
        <v>0</v>
      </c>
      <c r="AS29" s="42">
        <f t="shared" si="51"/>
        <v>0</v>
      </c>
      <c r="AT29" s="42">
        <f t="shared" si="52"/>
        <v>0</v>
      </c>
      <c r="AU29" s="43">
        <f t="shared" si="53"/>
        <v>0</v>
      </c>
    </row>
    <row r="30" spans="1:47" x14ac:dyDescent="0.15">
      <c r="A30" s="39" t="s">
        <v>22</v>
      </c>
      <c r="B30" s="42">
        <f>'1. Plan Inputs'!G38</f>
        <v>0</v>
      </c>
      <c r="C30" s="42">
        <f t="shared" si="27"/>
        <v>0</v>
      </c>
      <c r="D30" s="42">
        <f t="shared" si="54"/>
        <v>0</v>
      </c>
      <c r="E30" s="42">
        <f t="shared" si="54"/>
        <v>0</v>
      </c>
      <c r="F30" s="42">
        <f t="shared" si="54"/>
        <v>0</v>
      </c>
      <c r="G30" s="43">
        <f t="shared" si="54"/>
        <v>0</v>
      </c>
      <c r="I30" s="39" t="s">
        <v>22</v>
      </c>
      <c r="J30" s="42">
        <f>'1. Plan Inputs'!J38</f>
        <v>250</v>
      </c>
      <c r="K30" s="42">
        <f t="shared" si="29"/>
        <v>250</v>
      </c>
      <c r="L30" s="42">
        <f t="shared" si="30"/>
        <v>250</v>
      </c>
      <c r="M30" s="42">
        <f t="shared" si="31"/>
        <v>250</v>
      </c>
      <c r="N30" s="42">
        <f t="shared" si="32"/>
        <v>250</v>
      </c>
      <c r="O30" s="43">
        <f t="shared" si="33"/>
        <v>250</v>
      </c>
      <c r="Q30" s="39" t="s">
        <v>22</v>
      </c>
      <c r="R30" s="42">
        <f>'1. Plan Inputs'!M38</f>
        <v>0</v>
      </c>
      <c r="S30" s="42">
        <f t="shared" si="34"/>
        <v>0</v>
      </c>
      <c r="T30" s="42">
        <f t="shared" si="35"/>
        <v>0</v>
      </c>
      <c r="U30" s="42">
        <f t="shared" si="36"/>
        <v>0</v>
      </c>
      <c r="V30" s="42">
        <f t="shared" si="37"/>
        <v>0</v>
      </c>
      <c r="W30" s="43">
        <f t="shared" si="38"/>
        <v>0</v>
      </c>
      <c r="Y30" s="39" t="s">
        <v>22</v>
      </c>
      <c r="Z30" s="42">
        <f>'1. Plan Inputs'!P38</f>
        <v>0</v>
      </c>
      <c r="AA30" s="42">
        <f t="shared" si="39"/>
        <v>0</v>
      </c>
      <c r="AB30" s="42">
        <f t="shared" si="40"/>
        <v>0</v>
      </c>
      <c r="AC30" s="42">
        <f t="shared" si="41"/>
        <v>0</v>
      </c>
      <c r="AD30" s="42">
        <f t="shared" si="42"/>
        <v>0</v>
      </c>
      <c r="AE30" s="43">
        <f t="shared" si="43"/>
        <v>0</v>
      </c>
      <c r="AG30" s="39" t="s">
        <v>22</v>
      </c>
      <c r="AH30" s="42">
        <f>'1. Plan Inputs'!S38</f>
        <v>300</v>
      </c>
      <c r="AI30" s="42">
        <f t="shared" si="44"/>
        <v>300</v>
      </c>
      <c r="AJ30" s="42">
        <f t="shared" si="45"/>
        <v>300</v>
      </c>
      <c r="AK30" s="42">
        <f t="shared" si="46"/>
        <v>300</v>
      </c>
      <c r="AL30" s="42">
        <f t="shared" si="47"/>
        <v>300</v>
      </c>
      <c r="AM30" s="43">
        <f t="shared" si="48"/>
        <v>300</v>
      </c>
      <c r="AO30" s="39" t="s">
        <v>22</v>
      </c>
      <c r="AP30" s="42">
        <f>'1. Plan Inputs'!V38</f>
        <v>0</v>
      </c>
      <c r="AQ30" s="42">
        <f t="shared" si="49"/>
        <v>0</v>
      </c>
      <c r="AR30" s="42">
        <f t="shared" si="50"/>
        <v>0</v>
      </c>
      <c r="AS30" s="42">
        <f t="shared" si="51"/>
        <v>0</v>
      </c>
      <c r="AT30" s="42">
        <f t="shared" si="52"/>
        <v>0</v>
      </c>
      <c r="AU30" s="43">
        <f t="shared" si="53"/>
        <v>0</v>
      </c>
    </row>
    <row r="31" spans="1:47" x14ac:dyDescent="0.15">
      <c r="A31" s="39" t="s">
        <v>103</v>
      </c>
      <c r="B31" s="42">
        <f>'1. Plan Inputs'!G39</f>
        <v>0</v>
      </c>
      <c r="C31" s="42">
        <f t="shared" ref="C31" si="55">B31</f>
        <v>0</v>
      </c>
      <c r="D31" s="42">
        <f t="shared" ref="D31" si="56">C31</f>
        <v>0</v>
      </c>
      <c r="E31" s="42">
        <f t="shared" ref="E31" si="57">D31</f>
        <v>0</v>
      </c>
      <c r="F31" s="42">
        <f t="shared" ref="F31" si="58">E31</f>
        <v>0</v>
      </c>
      <c r="G31" s="43">
        <f t="shared" ref="G31" si="59">F31</f>
        <v>0</v>
      </c>
      <c r="I31" s="39" t="s">
        <v>103</v>
      </c>
      <c r="J31" s="42">
        <f>'1. Plan Inputs'!J39</f>
        <v>50</v>
      </c>
      <c r="K31" s="42">
        <f t="shared" si="29"/>
        <v>50</v>
      </c>
      <c r="L31" s="42">
        <f t="shared" si="30"/>
        <v>50</v>
      </c>
      <c r="M31" s="42">
        <f t="shared" si="31"/>
        <v>50</v>
      </c>
      <c r="N31" s="42">
        <f t="shared" si="32"/>
        <v>50</v>
      </c>
      <c r="O31" s="43">
        <f t="shared" si="33"/>
        <v>50</v>
      </c>
      <c r="Q31" s="39" t="s">
        <v>103</v>
      </c>
      <c r="R31" s="42">
        <f>'1. Plan Inputs'!M39</f>
        <v>0</v>
      </c>
      <c r="S31" s="42">
        <f t="shared" si="34"/>
        <v>0</v>
      </c>
      <c r="T31" s="42">
        <f t="shared" si="35"/>
        <v>0</v>
      </c>
      <c r="U31" s="42">
        <f t="shared" si="36"/>
        <v>0</v>
      </c>
      <c r="V31" s="42">
        <f t="shared" si="37"/>
        <v>0</v>
      </c>
      <c r="W31" s="43">
        <f t="shared" si="38"/>
        <v>0</v>
      </c>
      <c r="Y31" s="39" t="s">
        <v>103</v>
      </c>
      <c r="Z31" s="42">
        <f>'1. Plan Inputs'!P39</f>
        <v>0</v>
      </c>
      <c r="AA31" s="42">
        <f t="shared" si="39"/>
        <v>0</v>
      </c>
      <c r="AB31" s="42">
        <f t="shared" si="40"/>
        <v>0</v>
      </c>
      <c r="AC31" s="42">
        <f t="shared" si="41"/>
        <v>0</v>
      </c>
      <c r="AD31" s="42">
        <f t="shared" si="42"/>
        <v>0</v>
      </c>
      <c r="AE31" s="43">
        <f t="shared" si="43"/>
        <v>0</v>
      </c>
      <c r="AG31" s="39" t="s">
        <v>103</v>
      </c>
      <c r="AH31" s="42">
        <f>'1. Plan Inputs'!S39</f>
        <v>75</v>
      </c>
      <c r="AI31" s="42">
        <f t="shared" si="44"/>
        <v>75</v>
      </c>
      <c r="AJ31" s="42">
        <f t="shared" si="45"/>
        <v>75</v>
      </c>
      <c r="AK31" s="42">
        <f t="shared" si="46"/>
        <v>75</v>
      </c>
      <c r="AL31" s="42">
        <f t="shared" si="47"/>
        <v>75</v>
      </c>
      <c r="AM31" s="43">
        <f t="shared" si="48"/>
        <v>75</v>
      </c>
      <c r="AO31" s="39" t="s">
        <v>103</v>
      </c>
      <c r="AP31" s="42">
        <f>'1. Plan Inputs'!V39</f>
        <v>0</v>
      </c>
      <c r="AQ31" s="42">
        <f t="shared" si="49"/>
        <v>0</v>
      </c>
      <c r="AR31" s="42">
        <f t="shared" si="50"/>
        <v>0</v>
      </c>
      <c r="AS31" s="42">
        <f t="shared" si="51"/>
        <v>0</v>
      </c>
      <c r="AT31" s="42">
        <f t="shared" si="52"/>
        <v>0</v>
      </c>
      <c r="AU31" s="43">
        <f t="shared" si="53"/>
        <v>0</v>
      </c>
    </row>
    <row r="32" spans="1:47" x14ac:dyDescent="0.15">
      <c r="A32" s="39" t="s">
        <v>23</v>
      </c>
      <c r="B32" s="42">
        <f>'1. Plan Inputs'!G42</f>
        <v>0</v>
      </c>
      <c r="C32" s="42">
        <f t="shared" si="27"/>
        <v>0</v>
      </c>
      <c r="D32" s="42">
        <f t="shared" si="54"/>
        <v>0</v>
      </c>
      <c r="E32" s="42">
        <f t="shared" si="54"/>
        <v>0</v>
      </c>
      <c r="F32" s="42">
        <f t="shared" si="54"/>
        <v>0</v>
      </c>
      <c r="G32" s="43">
        <f t="shared" si="54"/>
        <v>0</v>
      </c>
      <c r="I32" s="39" t="s">
        <v>23</v>
      </c>
      <c r="J32" s="42">
        <f>'1. Plan Inputs'!J42</f>
        <v>30</v>
      </c>
      <c r="K32" s="42">
        <f t="shared" si="29"/>
        <v>30</v>
      </c>
      <c r="L32" s="42">
        <f t="shared" si="30"/>
        <v>30</v>
      </c>
      <c r="M32" s="42">
        <f t="shared" si="31"/>
        <v>30</v>
      </c>
      <c r="N32" s="42">
        <f t="shared" si="32"/>
        <v>30</v>
      </c>
      <c r="O32" s="43">
        <f t="shared" si="33"/>
        <v>30</v>
      </c>
      <c r="Q32" s="39" t="s">
        <v>23</v>
      </c>
      <c r="R32" s="42">
        <f>'1. Plan Inputs'!M42</f>
        <v>0</v>
      </c>
      <c r="S32" s="42">
        <f t="shared" si="34"/>
        <v>0</v>
      </c>
      <c r="T32" s="42">
        <f t="shared" si="35"/>
        <v>0</v>
      </c>
      <c r="U32" s="42">
        <f t="shared" si="36"/>
        <v>0</v>
      </c>
      <c r="V32" s="42">
        <f t="shared" si="37"/>
        <v>0</v>
      </c>
      <c r="W32" s="43">
        <f t="shared" si="38"/>
        <v>0</v>
      </c>
      <c r="Y32" s="39" t="s">
        <v>23</v>
      </c>
      <c r="Z32" s="42">
        <f>'1. Plan Inputs'!P42</f>
        <v>0</v>
      </c>
      <c r="AA32" s="42">
        <f t="shared" si="39"/>
        <v>0</v>
      </c>
      <c r="AB32" s="42">
        <f t="shared" si="40"/>
        <v>0</v>
      </c>
      <c r="AC32" s="42">
        <f t="shared" si="41"/>
        <v>0</v>
      </c>
      <c r="AD32" s="42">
        <f t="shared" si="42"/>
        <v>0</v>
      </c>
      <c r="AE32" s="43">
        <f t="shared" si="43"/>
        <v>0</v>
      </c>
      <c r="AG32" s="39" t="s">
        <v>23</v>
      </c>
      <c r="AH32" s="42">
        <f>'1. Plan Inputs'!S42</f>
        <v>30</v>
      </c>
      <c r="AI32" s="42">
        <f t="shared" si="44"/>
        <v>30</v>
      </c>
      <c r="AJ32" s="42">
        <f t="shared" si="45"/>
        <v>30</v>
      </c>
      <c r="AK32" s="42">
        <f t="shared" si="46"/>
        <v>30</v>
      </c>
      <c r="AL32" s="42">
        <f t="shared" si="47"/>
        <v>30</v>
      </c>
      <c r="AM32" s="43">
        <f t="shared" si="48"/>
        <v>30</v>
      </c>
      <c r="AO32" s="39" t="s">
        <v>23</v>
      </c>
      <c r="AP32" s="42">
        <f>'1. Plan Inputs'!V42</f>
        <v>0</v>
      </c>
      <c r="AQ32" s="42">
        <f t="shared" si="49"/>
        <v>0</v>
      </c>
      <c r="AR32" s="42">
        <f t="shared" si="50"/>
        <v>0</v>
      </c>
      <c r="AS32" s="42">
        <f t="shared" si="51"/>
        <v>0</v>
      </c>
      <c r="AT32" s="42">
        <f t="shared" si="52"/>
        <v>0</v>
      </c>
      <c r="AU32" s="43">
        <f t="shared" si="53"/>
        <v>0</v>
      </c>
    </row>
    <row r="33" spans="1:47" x14ac:dyDescent="0.15">
      <c r="A33" s="39" t="s">
        <v>24</v>
      </c>
      <c r="B33" s="42">
        <f>'1. Plan Inputs'!G43</f>
        <v>0</v>
      </c>
      <c r="C33" s="42">
        <f t="shared" si="27"/>
        <v>0</v>
      </c>
      <c r="D33" s="42">
        <f t="shared" si="54"/>
        <v>0</v>
      </c>
      <c r="E33" s="42">
        <f t="shared" si="54"/>
        <v>0</v>
      </c>
      <c r="F33" s="42">
        <f t="shared" si="54"/>
        <v>0</v>
      </c>
      <c r="G33" s="43">
        <f t="shared" si="54"/>
        <v>0</v>
      </c>
      <c r="I33" s="39" t="s">
        <v>24</v>
      </c>
      <c r="J33" s="42">
        <f>'1. Plan Inputs'!J43</f>
        <v>60</v>
      </c>
      <c r="K33" s="42">
        <f t="shared" si="29"/>
        <v>60</v>
      </c>
      <c r="L33" s="42">
        <f t="shared" si="30"/>
        <v>60</v>
      </c>
      <c r="M33" s="42">
        <f t="shared" si="31"/>
        <v>60</v>
      </c>
      <c r="N33" s="42">
        <f t="shared" si="32"/>
        <v>60</v>
      </c>
      <c r="O33" s="43">
        <f t="shared" si="33"/>
        <v>60</v>
      </c>
      <c r="Q33" s="39" t="s">
        <v>24</v>
      </c>
      <c r="R33" s="42">
        <f>'1. Plan Inputs'!M43</f>
        <v>75</v>
      </c>
      <c r="S33" s="42">
        <f t="shared" si="34"/>
        <v>75</v>
      </c>
      <c r="T33" s="42">
        <f t="shared" si="35"/>
        <v>75</v>
      </c>
      <c r="U33" s="42">
        <f t="shared" si="36"/>
        <v>75</v>
      </c>
      <c r="V33" s="42">
        <f t="shared" si="37"/>
        <v>75</v>
      </c>
      <c r="W33" s="43">
        <f t="shared" si="38"/>
        <v>75</v>
      </c>
      <c r="Y33" s="39" t="s">
        <v>24</v>
      </c>
      <c r="Z33" s="42">
        <f>'1. Plan Inputs'!P43</f>
        <v>0</v>
      </c>
      <c r="AA33" s="42">
        <f t="shared" si="39"/>
        <v>0</v>
      </c>
      <c r="AB33" s="42">
        <f t="shared" si="40"/>
        <v>0</v>
      </c>
      <c r="AC33" s="42">
        <f t="shared" si="41"/>
        <v>0</v>
      </c>
      <c r="AD33" s="42">
        <f t="shared" si="42"/>
        <v>0</v>
      </c>
      <c r="AE33" s="43">
        <f t="shared" si="43"/>
        <v>0</v>
      </c>
      <c r="AG33" s="39" t="s">
        <v>24</v>
      </c>
      <c r="AH33" s="42">
        <f>'1. Plan Inputs'!S43</f>
        <v>60</v>
      </c>
      <c r="AI33" s="42">
        <f t="shared" si="44"/>
        <v>60</v>
      </c>
      <c r="AJ33" s="42">
        <f t="shared" si="45"/>
        <v>60</v>
      </c>
      <c r="AK33" s="42">
        <f t="shared" si="46"/>
        <v>60</v>
      </c>
      <c r="AL33" s="42">
        <f t="shared" si="47"/>
        <v>60</v>
      </c>
      <c r="AM33" s="43">
        <f t="shared" si="48"/>
        <v>60</v>
      </c>
      <c r="AO33" s="39" t="s">
        <v>24</v>
      </c>
      <c r="AP33" s="42">
        <f>'1. Plan Inputs'!V43</f>
        <v>0</v>
      </c>
      <c r="AQ33" s="42">
        <f t="shared" si="49"/>
        <v>0</v>
      </c>
      <c r="AR33" s="42">
        <f t="shared" si="50"/>
        <v>0</v>
      </c>
      <c r="AS33" s="42">
        <f t="shared" si="51"/>
        <v>0</v>
      </c>
      <c r="AT33" s="42">
        <f t="shared" si="52"/>
        <v>0</v>
      </c>
      <c r="AU33" s="43">
        <f t="shared" si="53"/>
        <v>0</v>
      </c>
    </row>
    <row r="34" spans="1:47" x14ac:dyDescent="0.15">
      <c r="A34" s="44" t="s">
        <v>25</v>
      </c>
      <c r="B34" s="42">
        <f>'1. Plan Inputs'!G44</f>
        <v>0</v>
      </c>
      <c r="C34" s="42">
        <f t="shared" si="27"/>
        <v>0</v>
      </c>
      <c r="D34" s="42">
        <f t="shared" si="54"/>
        <v>0</v>
      </c>
      <c r="E34" s="42">
        <f t="shared" si="54"/>
        <v>0</v>
      </c>
      <c r="F34" s="42">
        <f t="shared" si="54"/>
        <v>0</v>
      </c>
      <c r="G34" s="43">
        <f t="shared" si="54"/>
        <v>0</v>
      </c>
      <c r="I34" s="44" t="s">
        <v>25</v>
      </c>
      <c r="J34" s="42">
        <f>'1. Plan Inputs'!J44</f>
        <v>43.930700000000002</v>
      </c>
      <c r="K34" s="42">
        <f t="shared" si="29"/>
        <v>43.930700000000002</v>
      </c>
      <c r="L34" s="42">
        <f t="shared" si="30"/>
        <v>43.930700000000002</v>
      </c>
      <c r="M34" s="42">
        <f t="shared" si="31"/>
        <v>43.930700000000002</v>
      </c>
      <c r="N34" s="42">
        <f t="shared" si="32"/>
        <v>43.930700000000002</v>
      </c>
      <c r="O34" s="43">
        <f t="shared" si="33"/>
        <v>43.930700000000002</v>
      </c>
      <c r="Q34" s="44" t="s">
        <v>25</v>
      </c>
      <c r="R34" s="42">
        <f>'1. Plan Inputs'!M44</f>
        <v>43.930700000000002</v>
      </c>
      <c r="S34" s="42">
        <f t="shared" si="34"/>
        <v>43.930700000000002</v>
      </c>
      <c r="T34" s="42">
        <f t="shared" si="35"/>
        <v>43.930700000000002</v>
      </c>
      <c r="U34" s="42">
        <f t="shared" si="36"/>
        <v>43.930700000000002</v>
      </c>
      <c r="V34" s="42">
        <f t="shared" si="37"/>
        <v>43.930700000000002</v>
      </c>
      <c r="W34" s="43">
        <f t="shared" si="38"/>
        <v>43.930700000000002</v>
      </c>
      <c r="Y34" s="44" t="s">
        <v>25</v>
      </c>
      <c r="Z34" s="42">
        <f>'1. Plan Inputs'!P44</f>
        <v>43.930700000000002</v>
      </c>
      <c r="AA34" s="42">
        <f t="shared" si="39"/>
        <v>43.930700000000002</v>
      </c>
      <c r="AB34" s="42">
        <f t="shared" si="40"/>
        <v>43.930700000000002</v>
      </c>
      <c r="AC34" s="42">
        <f t="shared" si="41"/>
        <v>43.930700000000002</v>
      </c>
      <c r="AD34" s="42">
        <f t="shared" si="42"/>
        <v>43.930700000000002</v>
      </c>
      <c r="AE34" s="43">
        <f t="shared" si="43"/>
        <v>43.930700000000002</v>
      </c>
      <c r="AG34" s="44" t="s">
        <v>25</v>
      </c>
      <c r="AH34" s="42">
        <f>'1. Plan Inputs'!S44</f>
        <v>30</v>
      </c>
      <c r="AI34" s="42">
        <f t="shared" si="44"/>
        <v>30</v>
      </c>
      <c r="AJ34" s="42">
        <f t="shared" si="45"/>
        <v>30</v>
      </c>
      <c r="AK34" s="42">
        <f t="shared" si="46"/>
        <v>30</v>
      </c>
      <c r="AL34" s="42">
        <f t="shared" si="47"/>
        <v>30</v>
      </c>
      <c r="AM34" s="43">
        <f t="shared" si="48"/>
        <v>30</v>
      </c>
      <c r="AO34" s="44" t="s">
        <v>25</v>
      </c>
      <c r="AP34" s="42">
        <f>'1. Plan Inputs'!V44</f>
        <v>0</v>
      </c>
      <c r="AQ34" s="42">
        <f t="shared" si="49"/>
        <v>0</v>
      </c>
      <c r="AR34" s="42">
        <f t="shared" si="50"/>
        <v>0</v>
      </c>
      <c r="AS34" s="42">
        <f t="shared" si="51"/>
        <v>0</v>
      </c>
      <c r="AT34" s="42">
        <f t="shared" si="52"/>
        <v>0</v>
      </c>
      <c r="AU34" s="43">
        <f t="shared" si="53"/>
        <v>0</v>
      </c>
    </row>
    <row r="35" spans="1:47" x14ac:dyDescent="0.15">
      <c r="A35" s="39" t="s">
        <v>101</v>
      </c>
      <c r="B35" s="42">
        <f>'1. Plan Inputs'!F53</f>
        <v>2.214</v>
      </c>
      <c r="C35" s="42">
        <f t="shared" si="27"/>
        <v>2.214</v>
      </c>
      <c r="D35" s="42">
        <f t="shared" si="54"/>
        <v>2.214</v>
      </c>
      <c r="E35" s="42">
        <f t="shared" si="54"/>
        <v>2.214</v>
      </c>
      <c r="F35" s="42">
        <f t="shared" si="54"/>
        <v>2.214</v>
      </c>
      <c r="G35" s="43">
        <f t="shared" si="54"/>
        <v>2.214</v>
      </c>
      <c r="I35" s="39" t="s">
        <v>101</v>
      </c>
      <c r="J35" s="42">
        <f>'1. Plan Inputs'!I53</f>
        <v>1.6605000000000001</v>
      </c>
      <c r="K35" s="42">
        <f t="shared" si="29"/>
        <v>1.6605000000000001</v>
      </c>
      <c r="L35" s="42">
        <f t="shared" si="30"/>
        <v>1.6605000000000001</v>
      </c>
      <c r="M35" s="42">
        <f t="shared" si="31"/>
        <v>1.6605000000000001</v>
      </c>
      <c r="N35" s="42">
        <f t="shared" si="32"/>
        <v>1.6605000000000001</v>
      </c>
      <c r="O35" s="43">
        <f t="shared" si="33"/>
        <v>1.6605000000000001</v>
      </c>
      <c r="Q35" s="39" t="s">
        <v>101</v>
      </c>
      <c r="R35" s="42">
        <f>'1. Plan Inputs'!L53</f>
        <v>10</v>
      </c>
      <c r="S35" s="42">
        <f t="shared" si="34"/>
        <v>10</v>
      </c>
      <c r="T35" s="42">
        <f t="shared" si="35"/>
        <v>10</v>
      </c>
      <c r="U35" s="42">
        <f t="shared" si="36"/>
        <v>10</v>
      </c>
      <c r="V35" s="42">
        <f t="shared" si="37"/>
        <v>10</v>
      </c>
      <c r="W35" s="43">
        <f t="shared" si="38"/>
        <v>10</v>
      </c>
      <c r="Y35" s="39" t="s">
        <v>101</v>
      </c>
      <c r="Z35" s="42">
        <f>'1. Plan Inputs'!O53</f>
        <v>15</v>
      </c>
      <c r="AA35" s="42">
        <f t="shared" si="39"/>
        <v>15</v>
      </c>
      <c r="AB35" s="42">
        <f t="shared" si="40"/>
        <v>15</v>
      </c>
      <c r="AC35" s="42">
        <f t="shared" si="41"/>
        <v>15</v>
      </c>
      <c r="AD35" s="42">
        <f t="shared" si="42"/>
        <v>15</v>
      </c>
      <c r="AE35" s="43">
        <f t="shared" si="43"/>
        <v>15</v>
      </c>
      <c r="AG35" s="39" t="s">
        <v>101</v>
      </c>
      <c r="AH35" s="42">
        <f>'1. Plan Inputs'!R53</f>
        <v>20</v>
      </c>
      <c r="AI35" s="42">
        <f t="shared" si="44"/>
        <v>20</v>
      </c>
      <c r="AJ35" s="42">
        <f t="shared" si="45"/>
        <v>20</v>
      </c>
      <c r="AK35" s="42">
        <f t="shared" si="46"/>
        <v>20</v>
      </c>
      <c r="AL35" s="42">
        <f t="shared" si="47"/>
        <v>20</v>
      </c>
      <c r="AM35" s="43">
        <f t="shared" si="48"/>
        <v>20</v>
      </c>
      <c r="AO35" s="39" t="s">
        <v>101</v>
      </c>
      <c r="AP35" s="42">
        <f>'1. Plan Inputs'!U53</f>
        <v>0</v>
      </c>
      <c r="AQ35" s="42">
        <f t="shared" si="49"/>
        <v>0</v>
      </c>
      <c r="AR35" s="42">
        <f t="shared" si="50"/>
        <v>0</v>
      </c>
      <c r="AS35" s="42">
        <f t="shared" si="51"/>
        <v>0</v>
      </c>
      <c r="AT35" s="42">
        <f t="shared" si="52"/>
        <v>0</v>
      </c>
      <c r="AU35" s="43">
        <f t="shared" si="53"/>
        <v>0</v>
      </c>
    </row>
    <row r="36" spans="1:47" x14ac:dyDescent="0.15">
      <c r="A36" s="39" t="s">
        <v>87</v>
      </c>
      <c r="B36" s="42">
        <f>'1. Plan Inputs'!F54</f>
        <v>70.116</v>
      </c>
      <c r="C36" s="42">
        <f t="shared" si="27"/>
        <v>70.116</v>
      </c>
      <c r="D36" s="42">
        <f t="shared" si="54"/>
        <v>70.116</v>
      </c>
      <c r="E36" s="42">
        <f t="shared" si="54"/>
        <v>70.116</v>
      </c>
      <c r="F36" s="42">
        <f t="shared" si="54"/>
        <v>70.116</v>
      </c>
      <c r="G36" s="43">
        <f t="shared" si="54"/>
        <v>70.116</v>
      </c>
      <c r="I36" s="39" t="s">
        <v>87</v>
      </c>
      <c r="J36" s="42">
        <f>'1. Plan Inputs'!I54</f>
        <v>52.586999999999996</v>
      </c>
      <c r="K36" s="42">
        <f t="shared" si="29"/>
        <v>52.586999999999996</v>
      </c>
      <c r="L36" s="42">
        <f t="shared" si="30"/>
        <v>52.586999999999996</v>
      </c>
      <c r="M36" s="42">
        <f t="shared" si="31"/>
        <v>52.586999999999996</v>
      </c>
      <c r="N36" s="42">
        <f t="shared" si="32"/>
        <v>52.586999999999996</v>
      </c>
      <c r="O36" s="43">
        <f t="shared" si="33"/>
        <v>52.586999999999996</v>
      </c>
      <c r="Q36" s="39" t="s">
        <v>87</v>
      </c>
      <c r="R36" s="42">
        <f>'1. Plan Inputs'!L54</f>
        <v>35</v>
      </c>
      <c r="S36" s="42">
        <f t="shared" si="34"/>
        <v>35</v>
      </c>
      <c r="T36" s="42">
        <f t="shared" si="35"/>
        <v>35</v>
      </c>
      <c r="U36" s="42">
        <f t="shared" si="36"/>
        <v>35</v>
      </c>
      <c r="V36" s="42">
        <f t="shared" si="37"/>
        <v>35</v>
      </c>
      <c r="W36" s="43">
        <f t="shared" si="38"/>
        <v>35</v>
      </c>
      <c r="Y36" s="39" t="s">
        <v>87</v>
      </c>
      <c r="Z36" s="42">
        <f>'1. Plan Inputs'!O54</f>
        <v>30</v>
      </c>
      <c r="AA36" s="42">
        <f t="shared" si="39"/>
        <v>30</v>
      </c>
      <c r="AB36" s="42">
        <f t="shared" si="40"/>
        <v>30</v>
      </c>
      <c r="AC36" s="42">
        <f t="shared" si="41"/>
        <v>30</v>
      </c>
      <c r="AD36" s="42">
        <f t="shared" si="42"/>
        <v>30</v>
      </c>
      <c r="AE36" s="43">
        <f t="shared" si="43"/>
        <v>30</v>
      </c>
      <c r="AG36" s="39" t="s">
        <v>87</v>
      </c>
      <c r="AH36" s="42">
        <f>'1. Plan Inputs'!R54</f>
        <v>40</v>
      </c>
      <c r="AI36" s="42">
        <f t="shared" si="44"/>
        <v>40</v>
      </c>
      <c r="AJ36" s="42">
        <f t="shared" si="45"/>
        <v>40</v>
      </c>
      <c r="AK36" s="42">
        <f t="shared" si="46"/>
        <v>40</v>
      </c>
      <c r="AL36" s="42">
        <f t="shared" si="47"/>
        <v>40</v>
      </c>
      <c r="AM36" s="43">
        <f t="shared" si="48"/>
        <v>40</v>
      </c>
      <c r="AO36" s="39" t="s">
        <v>87</v>
      </c>
      <c r="AP36" s="42">
        <f>'1. Plan Inputs'!U54</f>
        <v>0</v>
      </c>
      <c r="AQ36" s="42">
        <f t="shared" si="49"/>
        <v>0</v>
      </c>
      <c r="AR36" s="42">
        <f t="shared" si="50"/>
        <v>0</v>
      </c>
      <c r="AS36" s="42">
        <f t="shared" si="51"/>
        <v>0</v>
      </c>
      <c r="AT36" s="42">
        <f t="shared" si="52"/>
        <v>0</v>
      </c>
      <c r="AU36" s="43">
        <f t="shared" si="53"/>
        <v>0</v>
      </c>
    </row>
    <row r="37" spans="1:47" x14ac:dyDescent="0.15">
      <c r="A37" s="39" t="s">
        <v>88</v>
      </c>
      <c r="B37" s="42">
        <f>'1. Plan Inputs'!F55</f>
        <v>61.706235294117597</v>
      </c>
      <c r="C37" s="42">
        <f t="shared" si="27"/>
        <v>61.706235294117597</v>
      </c>
      <c r="D37" s="42">
        <f t="shared" si="54"/>
        <v>61.706235294117597</v>
      </c>
      <c r="E37" s="42">
        <f t="shared" si="54"/>
        <v>61.706235294117597</v>
      </c>
      <c r="F37" s="42">
        <f t="shared" si="54"/>
        <v>61.706235294117597</v>
      </c>
      <c r="G37" s="43">
        <f t="shared" si="54"/>
        <v>61.706235294117597</v>
      </c>
      <c r="I37" s="39" t="s">
        <v>88</v>
      </c>
      <c r="J37" s="42">
        <f>'1. Plan Inputs'!I55</f>
        <v>46.279676470588193</v>
      </c>
      <c r="K37" s="42">
        <f t="shared" si="29"/>
        <v>46.279676470588193</v>
      </c>
      <c r="L37" s="42">
        <f t="shared" si="30"/>
        <v>46.279676470588193</v>
      </c>
      <c r="M37" s="42">
        <f t="shared" si="31"/>
        <v>46.279676470588193</v>
      </c>
      <c r="N37" s="42">
        <f t="shared" si="32"/>
        <v>46.279676470588193</v>
      </c>
      <c r="O37" s="43">
        <f t="shared" si="33"/>
        <v>46.279676470588193</v>
      </c>
      <c r="Q37" s="39" t="s">
        <v>88</v>
      </c>
      <c r="R37" s="42">
        <f>'1. Plan Inputs'!L55</f>
        <v>100</v>
      </c>
      <c r="S37" s="42">
        <f t="shared" si="34"/>
        <v>100</v>
      </c>
      <c r="T37" s="42">
        <f t="shared" si="35"/>
        <v>100</v>
      </c>
      <c r="U37" s="42">
        <f t="shared" si="36"/>
        <v>100</v>
      </c>
      <c r="V37" s="42">
        <f t="shared" si="37"/>
        <v>100</v>
      </c>
      <c r="W37" s="43">
        <f t="shared" si="38"/>
        <v>100</v>
      </c>
      <c r="Y37" s="39" t="s">
        <v>88</v>
      </c>
      <c r="Z37" s="42">
        <f>'1. Plan Inputs'!O55</f>
        <v>154.26558823529399</v>
      </c>
      <c r="AA37" s="42">
        <f t="shared" si="39"/>
        <v>154.26558823529399</v>
      </c>
      <c r="AB37" s="42">
        <f t="shared" si="40"/>
        <v>154.26558823529399</v>
      </c>
      <c r="AC37" s="42">
        <f t="shared" si="41"/>
        <v>154.26558823529399</v>
      </c>
      <c r="AD37" s="42">
        <f t="shared" si="42"/>
        <v>154.26558823529399</v>
      </c>
      <c r="AE37" s="43">
        <f t="shared" si="43"/>
        <v>154.26558823529399</v>
      </c>
      <c r="AG37" s="39" t="s">
        <v>88</v>
      </c>
      <c r="AH37" s="42">
        <f>'1. Plan Inputs'!R55</f>
        <v>60</v>
      </c>
      <c r="AI37" s="42">
        <f t="shared" si="44"/>
        <v>60</v>
      </c>
      <c r="AJ37" s="42">
        <f t="shared" si="45"/>
        <v>60</v>
      </c>
      <c r="AK37" s="42">
        <f t="shared" si="46"/>
        <v>60</v>
      </c>
      <c r="AL37" s="42">
        <f t="shared" si="47"/>
        <v>60</v>
      </c>
      <c r="AM37" s="43">
        <f t="shared" si="48"/>
        <v>60</v>
      </c>
      <c r="AO37" s="39" t="s">
        <v>88</v>
      </c>
      <c r="AP37" s="42">
        <f>'1. Plan Inputs'!U55</f>
        <v>0</v>
      </c>
      <c r="AQ37" s="42">
        <f t="shared" si="49"/>
        <v>0</v>
      </c>
      <c r="AR37" s="42">
        <f t="shared" si="50"/>
        <v>0</v>
      </c>
      <c r="AS37" s="42">
        <f t="shared" si="51"/>
        <v>0</v>
      </c>
      <c r="AT37" s="42">
        <f t="shared" si="52"/>
        <v>0</v>
      </c>
      <c r="AU37" s="43">
        <f t="shared" si="53"/>
        <v>0</v>
      </c>
    </row>
    <row r="38" spans="1:47" x14ac:dyDescent="0.15">
      <c r="A38" s="39" t="s">
        <v>89</v>
      </c>
      <c r="B38" s="42">
        <f>'1. Plan Inputs'!F56</f>
        <v>633.43400000000008</v>
      </c>
      <c r="C38" s="42">
        <f t="shared" ref="C38:C42" si="60">B38</f>
        <v>633.43400000000008</v>
      </c>
      <c r="D38" s="42">
        <f t="shared" ref="D38:D42" si="61">C38</f>
        <v>633.43400000000008</v>
      </c>
      <c r="E38" s="42">
        <f t="shared" ref="E38:E42" si="62">D38</f>
        <v>633.43400000000008</v>
      </c>
      <c r="F38" s="42">
        <f t="shared" ref="F38:F42" si="63">E38</f>
        <v>633.43400000000008</v>
      </c>
      <c r="G38" s="43">
        <f t="shared" ref="G38:G42" si="64">F38</f>
        <v>633.43400000000008</v>
      </c>
      <c r="I38" s="39" t="s">
        <v>89</v>
      </c>
      <c r="J38" s="42">
        <f>'1. Plan Inputs'!I56</f>
        <v>250</v>
      </c>
      <c r="K38" s="42">
        <f t="shared" si="29"/>
        <v>250</v>
      </c>
      <c r="L38" s="42">
        <f t="shared" si="30"/>
        <v>250</v>
      </c>
      <c r="M38" s="42">
        <f t="shared" si="31"/>
        <v>250</v>
      </c>
      <c r="N38" s="42">
        <f t="shared" si="32"/>
        <v>250</v>
      </c>
      <c r="O38" s="43">
        <f t="shared" si="33"/>
        <v>250</v>
      </c>
      <c r="Q38" s="39" t="s">
        <v>89</v>
      </c>
      <c r="R38" s="42">
        <f>'1. Plan Inputs'!L56</f>
        <v>300</v>
      </c>
      <c r="S38" s="42">
        <f t="shared" si="34"/>
        <v>300</v>
      </c>
      <c r="T38" s="42">
        <f t="shared" si="35"/>
        <v>300</v>
      </c>
      <c r="U38" s="42">
        <f t="shared" si="36"/>
        <v>300</v>
      </c>
      <c r="V38" s="42">
        <f t="shared" si="37"/>
        <v>300</v>
      </c>
      <c r="W38" s="43">
        <f t="shared" si="38"/>
        <v>300</v>
      </c>
      <c r="Y38" s="39" t="s">
        <v>89</v>
      </c>
      <c r="Z38" s="42">
        <f>'1. Plan Inputs'!O56</f>
        <v>633.43400000000008</v>
      </c>
      <c r="AA38" s="42">
        <f t="shared" si="39"/>
        <v>633.43400000000008</v>
      </c>
      <c r="AB38" s="42">
        <f t="shared" si="40"/>
        <v>633.43400000000008</v>
      </c>
      <c r="AC38" s="42">
        <f t="shared" si="41"/>
        <v>633.43400000000008</v>
      </c>
      <c r="AD38" s="42">
        <f t="shared" si="42"/>
        <v>633.43400000000008</v>
      </c>
      <c r="AE38" s="43">
        <f t="shared" si="43"/>
        <v>633.43400000000008</v>
      </c>
      <c r="AG38" s="39" t="s">
        <v>89</v>
      </c>
      <c r="AH38" s="42">
        <f>'1. Plan Inputs'!R56</f>
        <v>250</v>
      </c>
      <c r="AI38" s="42">
        <f t="shared" si="44"/>
        <v>250</v>
      </c>
      <c r="AJ38" s="42">
        <f t="shared" si="45"/>
        <v>250</v>
      </c>
      <c r="AK38" s="42">
        <f t="shared" si="46"/>
        <v>250</v>
      </c>
      <c r="AL38" s="42">
        <f t="shared" si="47"/>
        <v>250</v>
      </c>
      <c r="AM38" s="43">
        <f t="shared" si="48"/>
        <v>250</v>
      </c>
      <c r="AO38" s="39" t="s">
        <v>89</v>
      </c>
      <c r="AP38" s="42">
        <f>'1. Plan Inputs'!U56</f>
        <v>0</v>
      </c>
      <c r="AQ38" s="42">
        <f t="shared" si="49"/>
        <v>0</v>
      </c>
      <c r="AR38" s="42">
        <f t="shared" si="50"/>
        <v>0</v>
      </c>
      <c r="AS38" s="42">
        <f t="shared" si="51"/>
        <v>0</v>
      </c>
      <c r="AT38" s="42">
        <f t="shared" si="52"/>
        <v>0</v>
      </c>
      <c r="AU38" s="43">
        <f t="shared" si="53"/>
        <v>0</v>
      </c>
    </row>
    <row r="39" spans="1:47" x14ac:dyDescent="0.15">
      <c r="A39" s="39" t="s">
        <v>90</v>
      </c>
      <c r="B39" s="42">
        <f>'1. Plan Inputs'!F57</f>
        <v>5.5350000000000001</v>
      </c>
      <c r="C39" s="42">
        <f t="shared" si="60"/>
        <v>5.5350000000000001</v>
      </c>
      <c r="D39" s="42">
        <f t="shared" si="61"/>
        <v>5.5350000000000001</v>
      </c>
      <c r="E39" s="42">
        <f t="shared" si="62"/>
        <v>5.5350000000000001</v>
      </c>
      <c r="F39" s="42">
        <f t="shared" si="63"/>
        <v>5.5350000000000001</v>
      </c>
      <c r="G39" s="43">
        <f t="shared" si="64"/>
        <v>5.5350000000000001</v>
      </c>
      <c r="I39" s="39" t="s">
        <v>90</v>
      </c>
      <c r="J39" s="42">
        <f>'1. Plan Inputs'!I57</f>
        <v>4.1512500000000001</v>
      </c>
      <c r="K39" s="42">
        <f t="shared" si="29"/>
        <v>4.1512500000000001</v>
      </c>
      <c r="L39" s="42">
        <f t="shared" si="30"/>
        <v>4.1512500000000001</v>
      </c>
      <c r="M39" s="42">
        <f t="shared" si="31"/>
        <v>4.1512500000000001</v>
      </c>
      <c r="N39" s="42">
        <f t="shared" si="32"/>
        <v>4.1512500000000001</v>
      </c>
      <c r="O39" s="43">
        <f t="shared" si="33"/>
        <v>4.1512500000000001</v>
      </c>
      <c r="Q39" s="39" t="s">
        <v>90</v>
      </c>
      <c r="R39" s="42">
        <f>'1. Plan Inputs'!L57</f>
        <v>25</v>
      </c>
      <c r="S39" s="42">
        <f t="shared" si="34"/>
        <v>25</v>
      </c>
      <c r="T39" s="42">
        <f t="shared" si="35"/>
        <v>25</v>
      </c>
      <c r="U39" s="42">
        <f t="shared" si="36"/>
        <v>25</v>
      </c>
      <c r="V39" s="42">
        <f t="shared" si="37"/>
        <v>25</v>
      </c>
      <c r="W39" s="43">
        <f t="shared" si="38"/>
        <v>25</v>
      </c>
      <c r="Y39" s="39" t="s">
        <v>90</v>
      </c>
      <c r="Z39" s="42">
        <f>'1. Plan Inputs'!O57</f>
        <v>30</v>
      </c>
      <c r="AA39" s="42">
        <f t="shared" si="39"/>
        <v>30</v>
      </c>
      <c r="AB39" s="42">
        <f t="shared" si="40"/>
        <v>30</v>
      </c>
      <c r="AC39" s="42">
        <f t="shared" si="41"/>
        <v>30</v>
      </c>
      <c r="AD39" s="42">
        <f t="shared" si="42"/>
        <v>30</v>
      </c>
      <c r="AE39" s="43">
        <f t="shared" si="43"/>
        <v>30</v>
      </c>
      <c r="AG39" s="39" t="s">
        <v>90</v>
      </c>
      <c r="AH39" s="42">
        <f>'1. Plan Inputs'!R57</f>
        <v>40</v>
      </c>
      <c r="AI39" s="42">
        <f t="shared" si="44"/>
        <v>40</v>
      </c>
      <c r="AJ39" s="42">
        <f t="shared" si="45"/>
        <v>40</v>
      </c>
      <c r="AK39" s="42">
        <f t="shared" si="46"/>
        <v>40</v>
      </c>
      <c r="AL39" s="42">
        <f t="shared" si="47"/>
        <v>40</v>
      </c>
      <c r="AM39" s="43">
        <f t="shared" si="48"/>
        <v>40</v>
      </c>
      <c r="AO39" s="39" t="s">
        <v>90</v>
      </c>
      <c r="AP39" s="42">
        <f>'1. Plan Inputs'!U57</f>
        <v>0</v>
      </c>
      <c r="AQ39" s="42">
        <f t="shared" si="49"/>
        <v>0</v>
      </c>
      <c r="AR39" s="42">
        <f t="shared" si="50"/>
        <v>0</v>
      </c>
      <c r="AS39" s="42">
        <f t="shared" si="51"/>
        <v>0</v>
      </c>
      <c r="AT39" s="42">
        <f t="shared" si="52"/>
        <v>0</v>
      </c>
      <c r="AU39" s="43">
        <f t="shared" si="53"/>
        <v>0</v>
      </c>
    </row>
    <row r="40" spans="1:47" x14ac:dyDescent="0.15">
      <c r="A40" s="39" t="s">
        <v>91</v>
      </c>
      <c r="B40" s="42">
        <f>'1. Plan Inputs'!F58</f>
        <v>175.29</v>
      </c>
      <c r="C40" s="42">
        <f t="shared" si="60"/>
        <v>175.29</v>
      </c>
      <c r="D40" s="42">
        <f t="shared" si="61"/>
        <v>175.29</v>
      </c>
      <c r="E40" s="42">
        <f t="shared" si="62"/>
        <v>175.29</v>
      </c>
      <c r="F40" s="42">
        <f t="shared" si="63"/>
        <v>175.29</v>
      </c>
      <c r="G40" s="43">
        <f t="shared" si="64"/>
        <v>175.29</v>
      </c>
      <c r="I40" s="39" t="s">
        <v>91</v>
      </c>
      <c r="J40" s="42">
        <f>'1. Plan Inputs'!I58</f>
        <v>131.4675</v>
      </c>
      <c r="K40" s="42">
        <f t="shared" si="29"/>
        <v>131.4675</v>
      </c>
      <c r="L40" s="42">
        <f t="shared" si="30"/>
        <v>131.4675</v>
      </c>
      <c r="M40" s="42">
        <f t="shared" si="31"/>
        <v>131.4675</v>
      </c>
      <c r="N40" s="42">
        <f t="shared" si="32"/>
        <v>131.4675</v>
      </c>
      <c r="O40" s="43">
        <f t="shared" si="33"/>
        <v>131.4675</v>
      </c>
      <c r="Q40" s="39" t="s">
        <v>91</v>
      </c>
      <c r="R40" s="42">
        <f>'1. Plan Inputs'!L58</f>
        <v>87.5</v>
      </c>
      <c r="S40" s="42">
        <f t="shared" si="34"/>
        <v>87.5</v>
      </c>
      <c r="T40" s="42">
        <f t="shared" si="35"/>
        <v>87.5</v>
      </c>
      <c r="U40" s="42">
        <f t="shared" si="36"/>
        <v>87.5</v>
      </c>
      <c r="V40" s="42">
        <f t="shared" si="37"/>
        <v>87.5</v>
      </c>
      <c r="W40" s="43">
        <f t="shared" si="38"/>
        <v>87.5</v>
      </c>
      <c r="Y40" s="39" t="s">
        <v>91</v>
      </c>
      <c r="Z40" s="42">
        <f>'1. Plan Inputs'!O58</f>
        <v>60</v>
      </c>
      <c r="AA40" s="42">
        <f t="shared" si="39"/>
        <v>60</v>
      </c>
      <c r="AB40" s="42">
        <f t="shared" si="40"/>
        <v>60</v>
      </c>
      <c r="AC40" s="42">
        <f t="shared" si="41"/>
        <v>60</v>
      </c>
      <c r="AD40" s="42">
        <f t="shared" si="42"/>
        <v>60</v>
      </c>
      <c r="AE40" s="43">
        <f t="shared" si="43"/>
        <v>60</v>
      </c>
      <c r="AG40" s="39" t="s">
        <v>91</v>
      </c>
      <c r="AH40" s="42">
        <f>'1. Plan Inputs'!R58</f>
        <v>80</v>
      </c>
      <c r="AI40" s="42">
        <f t="shared" si="44"/>
        <v>80</v>
      </c>
      <c r="AJ40" s="42">
        <f t="shared" si="45"/>
        <v>80</v>
      </c>
      <c r="AK40" s="42">
        <f t="shared" si="46"/>
        <v>80</v>
      </c>
      <c r="AL40" s="42">
        <f t="shared" si="47"/>
        <v>80</v>
      </c>
      <c r="AM40" s="43">
        <f t="shared" si="48"/>
        <v>80</v>
      </c>
      <c r="AO40" s="39" t="s">
        <v>91</v>
      </c>
      <c r="AP40" s="42">
        <f>'1. Plan Inputs'!U58</f>
        <v>0</v>
      </c>
      <c r="AQ40" s="42">
        <f t="shared" si="49"/>
        <v>0</v>
      </c>
      <c r="AR40" s="42">
        <f t="shared" si="50"/>
        <v>0</v>
      </c>
      <c r="AS40" s="42">
        <f t="shared" si="51"/>
        <v>0</v>
      </c>
      <c r="AT40" s="42">
        <f t="shared" si="52"/>
        <v>0</v>
      </c>
      <c r="AU40" s="43">
        <f t="shared" si="53"/>
        <v>0</v>
      </c>
    </row>
    <row r="41" spans="1:47" x14ac:dyDescent="0.15">
      <c r="A41" s="39" t="s">
        <v>92</v>
      </c>
      <c r="B41" s="42">
        <f>'1. Plan Inputs'!F59</f>
        <v>154.26558823529399</v>
      </c>
      <c r="C41" s="42">
        <f t="shared" si="60"/>
        <v>154.26558823529399</v>
      </c>
      <c r="D41" s="42">
        <f t="shared" si="61"/>
        <v>154.26558823529399</v>
      </c>
      <c r="E41" s="42">
        <f t="shared" si="62"/>
        <v>154.26558823529399</v>
      </c>
      <c r="F41" s="42">
        <f t="shared" si="63"/>
        <v>154.26558823529399</v>
      </c>
      <c r="G41" s="43">
        <f t="shared" si="64"/>
        <v>154.26558823529399</v>
      </c>
      <c r="I41" s="39" t="s">
        <v>92</v>
      </c>
      <c r="J41" s="42">
        <f>'1. Plan Inputs'!I59</f>
        <v>115.69919117647048</v>
      </c>
      <c r="K41" s="42">
        <f t="shared" si="29"/>
        <v>115.69919117647048</v>
      </c>
      <c r="L41" s="42">
        <f t="shared" si="30"/>
        <v>115.69919117647048</v>
      </c>
      <c r="M41" s="42">
        <f t="shared" si="31"/>
        <v>115.69919117647048</v>
      </c>
      <c r="N41" s="42">
        <f t="shared" si="32"/>
        <v>115.69919117647048</v>
      </c>
      <c r="O41" s="43">
        <f t="shared" si="33"/>
        <v>115.69919117647048</v>
      </c>
      <c r="Q41" s="39" t="s">
        <v>92</v>
      </c>
      <c r="R41" s="42">
        <f>'1. Plan Inputs'!L59</f>
        <v>250</v>
      </c>
      <c r="S41" s="42">
        <f t="shared" si="34"/>
        <v>250</v>
      </c>
      <c r="T41" s="42">
        <f t="shared" si="35"/>
        <v>250</v>
      </c>
      <c r="U41" s="42">
        <f t="shared" si="36"/>
        <v>250</v>
      </c>
      <c r="V41" s="42">
        <f t="shared" si="37"/>
        <v>250</v>
      </c>
      <c r="W41" s="43">
        <f t="shared" si="38"/>
        <v>250</v>
      </c>
      <c r="Y41" s="39" t="s">
        <v>92</v>
      </c>
      <c r="Z41" s="42">
        <f>'1. Plan Inputs'!O59</f>
        <v>462.79676470588197</v>
      </c>
      <c r="AA41" s="42">
        <f t="shared" si="39"/>
        <v>462.79676470588197</v>
      </c>
      <c r="AB41" s="42">
        <f t="shared" si="40"/>
        <v>462.79676470588197</v>
      </c>
      <c r="AC41" s="42">
        <f t="shared" si="41"/>
        <v>462.79676470588197</v>
      </c>
      <c r="AD41" s="42">
        <f t="shared" si="42"/>
        <v>462.79676470588197</v>
      </c>
      <c r="AE41" s="43">
        <f t="shared" si="43"/>
        <v>462.79676470588197</v>
      </c>
      <c r="AG41" s="39" t="s">
        <v>92</v>
      </c>
      <c r="AH41" s="42">
        <f>'1. Plan Inputs'!R59</f>
        <v>120</v>
      </c>
      <c r="AI41" s="42">
        <f t="shared" si="44"/>
        <v>120</v>
      </c>
      <c r="AJ41" s="42">
        <f t="shared" si="45"/>
        <v>120</v>
      </c>
      <c r="AK41" s="42">
        <f t="shared" si="46"/>
        <v>120</v>
      </c>
      <c r="AL41" s="42">
        <f t="shared" si="47"/>
        <v>120</v>
      </c>
      <c r="AM41" s="43">
        <f t="shared" si="48"/>
        <v>120</v>
      </c>
      <c r="AO41" s="39" t="s">
        <v>92</v>
      </c>
      <c r="AP41" s="42">
        <f>'1. Plan Inputs'!U59</f>
        <v>0</v>
      </c>
      <c r="AQ41" s="42">
        <f t="shared" si="49"/>
        <v>0</v>
      </c>
      <c r="AR41" s="42">
        <f t="shared" si="50"/>
        <v>0</v>
      </c>
      <c r="AS41" s="42">
        <f t="shared" si="51"/>
        <v>0</v>
      </c>
      <c r="AT41" s="42">
        <f t="shared" si="52"/>
        <v>0</v>
      </c>
      <c r="AU41" s="43">
        <f t="shared" si="53"/>
        <v>0</v>
      </c>
    </row>
    <row r="42" spans="1:47" x14ac:dyDescent="0.15">
      <c r="A42" s="39" t="s">
        <v>93</v>
      </c>
      <c r="B42" s="42">
        <f>'1. Plan Inputs'!F60</f>
        <v>1583.5850000000003</v>
      </c>
      <c r="C42" s="42">
        <f t="shared" si="60"/>
        <v>1583.5850000000003</v>
      </c>
      <c r="D42" s="42">
        <f t="shared" si="61"/>
        <v>1583.5850000000003</v>
      </c>
      <c r="E42" s="42">
        <f t="shared" si="62"/>
        <v>1583.5850000000003</v>
      </c>
      <c r="F42" s="42">
        <f t="shared" si="63"/>
        <v>1583.5850000000003</v>
      </c>
      <c r="G42" s="43">
        <f t="shared" si="64"/>
        <v>1583.5850000000003</v>
      </c>
      <c r="I42" s="39" t="s">
        <v>93</v>
      </c>
      <c r="J42" s="42">
        <f>'1. Plan Inputs'!I60</f>
        <v>625</v>
      </c>
      <c r="K42" s="42">
        <f t="shared" si="29"/>
        <v>625</v>
      </c>
      <c r="L42" s="42">
        <f t="shared" si="30"/>
        <v>625</v>
      </c>
      <c r="M42" s="42">
        <f t="shared" si="31"/>
        <v>625</v>
      </c>
      <c r="N42" s="42">
        <f t="shared" si="32"/>
        <v>625</v>
      </c>
      <c r="O42" s="43">
        <f t="shared" si="33"/>
        <v>625</v>
      </c>
      <c r="Q42" s="39" t="s">
        <v>93</v>
      </c>
      <c r="R42" s="42">
        <f>'1. Plan Inputs'!L60</f>
        <v>750</v>
      </c>
      <c r="S42" s="42">
        <f t="shared" si="34"/>
        <v>750</v>
      </c>
      <c r="T42" s="42">
        <f t="shared" si="35"/>
        <v>750</v>
      </c>
      <c r="U42" s="42">
        <f t="shared" si="36"/>
        <v>750</v>
      </c>
      <c r="V42" s="42">
        <f t="shared" si="37"/>
        <v>750</v>
      </c>
      <c r="W42" s="43">
        <f t="shared" si="38"/>
        <v>750</v>
      </c>
      <c r="Y42" s="39" t="s">
        <v>93</v>
      </c>
      <c r="Z42" s="42">
        <f>'1. Plan Inputs'!O60</f>
        <v>1900.3020000000001</v>
      </c>
      <c r="AA42" s="42">
        <f t="shared" si="39"/>
        <v>1900.3020000000001</v>
      </c>
      <c r="AB42" s="42">
        <f t="shared" si="40"/>
        <v>1900.3020000000001</v>
      </c>
      <c r="AC42" s="42">
        <f t="shared" si="41"/>
        <v>1900.3020000000001</v>
      </c>
      <c r="AD42" s="42">
        <f t="shared" si="42"/>
        <v>1900.3020000000001</v>
      </c>
      <c r="AE42" s="43">
        <f t="shared" si="43"/>
        <v>1900.3020000000001</v>
      </c>
      <c r="AG42" s="39" t="s">
        <v>93</v>
      </c>
      <c r="AH42" s="42">
        <f>'1. Plan Inputs'!R60</f>
        <v>750</v>
      </c>
      <c r="AI42" s="42">
        <f t="shared" si="44"/>
        <v>750</v>
      </c>
      <c r="AJ42" s="42">
        <f t="shared" si="45"/>
        <v>750</v>
      </c>
      <c r="AK42" s="42">
        <f t="shared" si="46"/>
        <v>750</v>
      </c>
      <c r="AL42" s="42">
        <f t="shared" si="47"/>
        <v>750</v>
      </c>
      <c r="AM42" s="43">
        <f t="shared" si="48"/>
        <v>750</v>
      </c>
      <c r="AO42" s="39" t="s">
        <v>93</v>
      </c>
      <c r="AP42" s="42">
        <f>'1. Plan Inputs'!U60</f>
        <v>0</v>
      </c>
      <c r="AQ42" s="42">
        <f t="shared" si="49"/>
        <v>0</v>
      </c>
      <c r="AR42" s="42">
        <f t="shared" si="50"/>
        <v>0</v>
      </c>
      <c r="AS42" s="42">
        <f t="shared" si="51"/>
        <v>0</v>
      </c>
      <c r="AT42" s="42">
        <f t="shared" si="52"/>
        <v>0</v>
      </c>
      <c r="AU42" s="43">
        <f t="shared" si="53"/>
        <v>0</v>
      </c>
    </row>
    <row r="43" spans="1:47" x14ac:dyDescent="0.15">
      <c r="A43" s="39"/>
      <c r="B43" s="2"/>
      <c r="C43" s="2"/>
      <c r="D43" s="2"/>
      <c r="E43" s="2"/>
      <c r="F43" s="2"/>
      <c r="G43" s="40"/>
      <c r="I43" s="39"/>
      <c r="J43" s="2"/>
      <c r="K43" s="2"/>
      <c r="L43" s="2"/>
      <c r="M43" s="2"/>
      <c r="N43" s="2"/>
      <c r="O43" s="40"/>
      <c r="Q43" s="39"/>
      <c r="R43" s="2"/>
      <c r="S43" s="2"/>
      <c r="T43" s="2"/>
      <c r="U43" s="2"/>
      <c r="V43" s="2"/>
      <c r="W43" s="40"/>
      <c r="Y43" s="39"/>
      <c r="Z43" s="2"/>
      <c r="AA43" s="2"/>
      <c r="AB43" s="2"/>
      <c r="AC43" s="2"/>
      <c r="AD43" s="2"/>
      <c r="AE43" s="40"/>
      <c r="AG43" s="39"/>
      <c r="AH43" s="2"/>
      <c r="AI43" s="2"/>
      <c r="AJ43" s="2"/>
      <c r="AK43" s="2"/>
      <c r="AL43" s="2"/>
      <c r="AM43" s="40"/>
      <c r="AO43" s="39"/>
      <c r="AP43" s="2"/>
      <c r="AQ43" s="2"/>
      <c r="AR43" s="2"/>
      <c r="AS43" s="2"/>
      <c r="AT43" s="2"/>
      <c r="AU43" s="40"/>
    </row>
    <row r="44" spans="1:47" x14ac:dyDescent="0.15">
      <c r="A44" s="41" t="s">
        <v>52</v>
      </c>
      <c r="B44" s="2"/>
      <c r="C44" s="2"/>
      <c r="D44" s="2"/>
      <c r="E44" s="2"/>
      <c r="F44" s="2"/>
      <c r="G44" s="40"/>
      <c r="I44" s="41" t="s">
        <v>52</v>
      </c>
      <c r="J44" s="2"/>
      <c r="K44" s="2"/>
      <c r="L44" s="2"/>
      <c r="M44" s="2"/>
      <c r="N44" s="2"/>
      <c r="O44" s="40"/>
      <c r="Q44" s="41" t="s">
        <v>52</v>
      </c>
      <c r="R44" s="2"/>
      <c r="S44" s="2"/>
      <c r="T44" s="2"/>
      <c r="U44" s="2"/>
      <c r="V44" s="2"/>
      <c r="W44" s="40"/>
      <c r="Y44" s="41" t="s">
        <v>52</v>
      </c>
      <c r="Z44" s="2"/>
      <c r="AA44" s="2"/>
      <c r="AB44" s="2"/>
      <c r="AC44" s="2"/>
      <c r="AD44" s="2"/>
      <c r="AE44" s="40"/>
      <c r="AG44" s="41" t="s">
        <v>52</v>
      </c>
      <c r="AH44" s="2"/>
      <c r="AI44" s="2"/>
      <c r="AJ44" s="2"/>
      <c r="AK44" s="2"/>
      <c r="AL44" s="2"/>
      <c r="AM44" s="40"/>
      <c r="AO44" s="41" t="s">
        <v>52</v>
      </c>
      <c r="AP44" s="2"/>
      <c r="AQ44" s="2"/>
      <c r="AR44" s="2"/>
      <c r="AS44" s="2"/>
      <c r="AT44" s="2"/>
      <c r="AU44" s="40"/>
    </row>
    <row r="45" spans="1:47" x14ac:dyDescent="0.15">
      <c r="A45" s="44" t="s">
        <v>42</v>
      </c>
      <c r="B45" s="45">
        <f>Calculator!C23</f>
        <v>1</v>
      </c>
      <c r="C45" s="45">
        <f>Calculator!D23</f>
        <v>1</v>
      </c>
      <c r="D45" s="45">
        <f>Calculator!E23</f>
        <v>1</v>
      </c>
      <c r="E45" s="45">
        <f>Calculator!F23</f>
        <v>1</v>
      </c>
      <c r="F45" s="45">
        <f>Calculator!G23</f>
        <v>0</v>
      </c>
      <c r="G45" s="46">
        <f>Calculator!H23</f>
        <v>0</v>
      </c>
      <c r="I45" s="44" t="s">
        <v>42</v>
      </c>
      <c r="J45" s="45">
        <f>Calculator!C23</f>
        <v>1</v>
      </c>
      <c r="K45" s="45">
        <f>Calculator!D23</f>
        <v>1</v>
      </c>
      <c r="L45" s="45">
        <f>Calculator!E23</f>
        <v>1</v>
      </c>
      <c r="M45" s="45">
        <f>Calculator!F23</f>
        <v>1</v>
      </c>
      <c r="N45" s="45">
        <f>Calculator!G23</f>
        <v>0</v>
      </c>
      <c r="O45" s="46">
        <f>Calculator!H23</f>
        <v>0</v>
      </c>
      <c r="Q45" s="44" t="s">
        <v>42</v>
      </c>
      <c r="R45" s="45">
        <f>Calculator!C23</f>
        <v>1</v>
      </c>
      <c r="S45" s="45">
        <f>Calculator!D23</f>
        <v>1</v>
      </c>
      <c r="T45" s="45">
        <f>Calculator!E23</f>
        <v>1</v>
      </c>
      <c r="U45" s="45">
        <f>Calculator!F23</f>
        <v>1</v>
      </c>
      <c r="V45" s="45">
        <f>Calculator!G23</f>
        <v>0</v>
      </c>
      <c r="W45" s="46">
        <f>Calculator!H23</f>
        <v>0</v>
      </c>
      <c r="Y45" s="44" t="s">
        <v>42</v>
      </c>
      <c r="Z45" s="45">
        <f>Calculator!C23</f>
        <v>1</v>
      </c>
      <c r="AA45" s="45">
        <f>Calculator!D23</f>
        <v>1</v>
      </c>
      <c r="AB45" s="45">
        <f>Calculator!E23</f>
        <v>1</v>
      </c>
      <c r="AC45" s="45">
        <f>Calculator!F23</f>
        <v>1</v>
      </c>
      <c r="AD45" s="45">
        <f>Calculator!G23</f>
        <v>0</v>
      </c>
      <c r="AE45" s="46">
        <f>Calculator!H23</f>
        <v>0</v>
      </c>
      <c r="AG45" s="44" t="s">
        <v>42</v>
      </c>
      <c r="AH45" s="45">
        <f>Calculator!C23</f>
        <v>1</v>
      </c>
      <c r="AI45" s="45">
        <f>Calculator!D23</f>
        <v>1</v>
      </c>
      <c r="AJ45" s="45">
        <f>Calculator!E23</f>
        <v>1</v>
      </c>
      <c r="AK45" s="45">
        <f>Calculator!F23</f>
        <v>1</v>
      </c>
      <c r="AL45" s="45">
        <f>Calculator!G23</f>
        <v>0</v>
      </c>
      <c r="AM45" s="46">
        <f>Calculator!H23</f>
        <v>0</v>
      </c>
      <c r="AO45" s="44" t="s">
        <v>42</v>
      </c>
      <c r="AP45" s="45">
        <f>Calculator!C23</f>
        <v>1</v>
      </c>
      <c r="AQ45" s="45">
        <f>Calculator!D23</f>
        <v>1</v>
      </c>
      <c r="AR45" s="45">
        <f>Calculator!E23</f>
        <v>1</v>
      </c>
      <c r="AS45" s="45">
        <f>Calculator!F23</f>
        <v>1</v>
      </c>
      <c r="AT45" s="45">
        <f>Calculator!G23</f>
        <v>0</v>
      </c>
      <c r="AU45" s="46">
        <f>Calculator!H23</f>
        <v>0</v>
      </c>
    </row>
    <row r="46" spans="1:47" x14ac:dyDescent="0.15">
      <c r="A46" s="39" t="s">
        <v>41</v>
      </c>
      <c r="B46" s="45">
        <f>Calculator!C24</f>
        <v>0</v>
      </c>
      <c r="C46" s="47">
        <f>Calculator!D24</f>
        <v>0</v>
      </c>
      <c r="D46" s="47">
        <f>Calculator!E24</f>
        <v>0</v>
      </c>
      <c r="E46" s="47">
        <f>Calculator!F24</f>
        <v>0</v>
      </c>
      <c r="F46" s="47">
        <f>Calculator!G24</f>
        <v>0</v>
      </c>
      <c r="G46" s="48">
        <f>Calculator!H24</f>
        <v>0</v>
      </c>
      <c r="I46" s="39" t="s">
        <v>41</v>
      </c>
      <c r="J46" s="45">
        <f>Calculator!C24</f>
        <v>0</v>
      </c>
      <c r="K46" s="47">
        <f>Calculator!D24</f>
        <v>0</v>
      </c>
      <c r="L46" s="47">
        <f>Calculator!E24</f>
        <v>0</v>
      </c>
      <c r="M46" s="47">
        <f>Calculator!F24</f>
        <v>0</v>
      </c>
      <c r="N46" s="47">
        <f>Calculator!G24</f>
        <v>0</v>
      </c>
      <c r="O46" s="48">
        <f>Calculator!H24</f>
        <v>0</v>
      </c>
      <c r="Q46" s="39" t="s">
        <v>41</v>
      </c>
      <c r="R46" s="45">
        <f>Calculator!C24</f>
        <v>0</v>
      </c>
      <c r="S46" s="47">
        <f>Calculator!D24</f>
        <v>0</v>
      </c>
      <c r="T46" s="47">
        <f>Calculator!E24</f>
        <v>0</v>
      </c>
      <c r="U46" s="47">
        <f>Calculator!F24</f>
        <v>0</v>
      </c>
      <c r="V46" s="47">
        <f>Calculator!G24</f>
        <v>0</v>
      </c>
      <c r="W46" s="48">
        <f>Calculator!H24</f>
        <v>0</v>
      </c>
      <c r="Y46" s="39" t="s">
        <v>41</v>
      </c>
      <c r="Z46" s="45">
        <f>Calculator!C24</f>
        <v>0</v>
      </c>
      <c r="AA46" s="47">
        <f>Calculator!D24</f>
        <v>0</v>
      </c>
      <c r="AB46" s="47">
        <f>Calculator!E24</f>
        <v>0</v>
      </c>
      <c r="AC46" s="47">
        <f>Calculator!F24</f>
        <v>0</v>
      </c>
      <c r="AD46" s="47">
        <f>Calculator!G24</f>
        <v>0</v>
      </c>
      <c r="AE46" s="48">
        <f>Calculator!H24</f>
        <v>0</v>
      </c>
      <c r="AG46" s="39" t="s">
        <v>41</v>
      </c>
      <c r="AH46" s="45">
        <f>Calculator!C24</f>
        <v>0</v>
      </c>
      <c r="AI46" s="45">
        <f>Calculator!D24</f>
        <v>0</v>
      </c>
      <c r="AJ46" s="45">
        <f>Calculator!E24</f>
        <v>0</v>
      </c>
      <c r="AK46" s="45">
        <f>Calculator!F24</f>
        <v>0</v>
      </c>
      <c r="AL46" s="45">
        <f>Calculator!G24</f>
        <v>0</v>
      </c>
      <c r="AM46" s="46">
        <f>Calculator!H24</f>
        <v>0</v>
      </c>
      <c r="AO46" s="39" t="s">
        <v>41</v>
      </c>
      <c r="AP46" s="45">
        <f>Calculator!C24</f>
        <v>0</v>
      </c>
      <c r="AQ46" s="45">
        <f>Calculator!D24</f>
        <v>0</v>
      </c>
      <c r="AR46" s="45">
        <f>Calculator!E24</f>
        <v>0</v>
      </c>
      <c r="AS46" s="45">
        <f>Calculator!F24</f>
        <v>0</v>
      </c>
      <c r="AT46" s="45">
        <f>Calculator!G24</f>
        <v>0</v>
      </c>
      <c r="AU46" s="46">
        <f>Calculator!H24</f>
        <v>0</v>
      </c>
    </row>
    <row r="47" spans="1:47" x14ac:dyDescent="0.15">
      <c r="A47" s="39" t="s">
        <v>27</v>
      </c>
      <c r="B47" s="45">
        <f>Calculator!C25</f>
        <v>0</v>
      </c>
      <c r="C47" s="47">
        <f>Calculator!D25</f>
        <v>0</v>
      </c>
      <c r="D47" s="47">
        <f>Calculator!E25</f>
        <v>0</v>
      </c>
      <c r="E47" s="47">
        <f>Calculator!F25</f>
        <v>0</v>
      </c>
      <c r="F47" s="47">
        <f>Calculator!G25</f>
        <v>0</v>
      </c>
      <c r="G47" s="48">
        <f>Calculator!H25</f>
        <v>0</v>
      </c>
      <c r="I47" s="39" t="s">
        <v>27</v>
      </c>
      <c r="J47" s="45">
        <f>Calculator!C25</f>
        <v>0</v>
      </c>
      <c r="K47" s="47">
        <f>Calculator!D25</f>
        <v>0</v>
      </c>
      <c r="L47" s="47">
        <f>Calculator!E25</f>
        <v>0</v>
      </c>
      <c r="M47" s="47">
        <f>Calculator!F25</f>
        <v>0</v>
      </c>
      <c r="N47" s="47">
        <f>Calculator!G25</f>
        <v>0</v>
      </c>
      <c r="O47" s="48">
        <f>Calculator!H25</f>
        <v>0</v>
      </c>
      <c r="Q47" s="39" t="s">
        <v>27</v>
      </c>
      <c r="R47" s="45">
        <f>Calculator!C25</f>
        <v>0</v>
      </c>
      <c r="S47" s="47">
        <f>Calculator!D25</f>
        <v>0</v>
      </c>
      <c r="T47" s="47">
        <f>Calculator!E25</f>
        <v>0</v>
      </c>
      <c r="U47" s="47">
        <f>Calculator!F25</f>
        <v>0</v>
      </c>
      <c r="V47" s="47">
        <f>Calculator!G25</f>
        <v>0</v>
      </c>
      <c r="W47" s="48">
        <f>Calculator!H25</f>
        <v>0</v>
      </c>
      <c r="Y47" s="39" t="s">
        <v>27</v>
      </c>
      <c r="Z47" s="45">
        <f>Calculator!C25</f>
        <v>0</v>
      </c>
      <c r="AA47" s="47">
        <f>Calculator!D25</f>
        <v>0</v>
      </c>
      <c r="AB47" s="47">
        <f>Calculator!E25</f>
        <v>0</v>
      </c>
      <c r="AC47" s="47">
        <f>Calculator!F25</f>
        <v>0</v>
      </c>
      <c r="AD47" s="47">
        <f>Calculator!G25</f>
        <v>0</v>
      </c>
      <c r="AE47" s="48">
        <f>Calculator!H25</f>
        <v>0</v>
      </c>
      <c r="AG47" s="39" t="s">
        <v>27</v>
      </c>
      <c r="AH47" s="45">
        <f>Calculator!C25</f>
        <v>0</v>
      </c>
      <c r="AI47" s="45">
        <f>Calculator!D25</f>
        <v>0</v>
      </c>
      <c r="AJ47" s="45">
        <f>Calculator!E25</f>
        <v>0</v>
      </c>
      <c r="AK47" s="45">
        <f>Calculator!F25</f>
        <v>0</v>
      </c>
      <c r="AL47" s="45">
        <f>Calculator!G25</f>
        <v>0</v>
      </c>
      <c r="AM47" s="46">
        <f>Calculator!H25</f>
        <v>0</v>
      </c>
      <c r="AO47" s="39" t="s">
        <v>27</v>
      </c>
      <c r="AP47" s="45">
        <f>Calculator!C25</f>
        <v>0</v>
      </c>
      <c r="AQ47" s="45">
        <f>Calculator!D25</f>
        <v>0</v>
      </c>
      <c r="AR47" s="45">
        <f>Calculator!E25</f>
        <v>0</v>
      </c>
      <c r="AS47" s="45">
        <f>Calculator!F25</f>
        <v>0</v>
      </c>
      <c r="AT47" s="45">
        <f>Calculator!G25</f>
        <v>0</v>
      </c>
      <c r="AU47" s="46">
        <f>Calculator!H25</f>
        <v>0</v>
      </c>
    </row>
    <row r="48" spans="1:47" x14ac:dyDescent="0.15">
      <c r="A48" s="39" t="s">
        <v>28</v>
      </c>
      <c r="B48" s="45">
        <f>Calculator!C26</f>
        <v>0</v>
      </c>
      <c r="C48" s="47">
        <f>Calculator!D26</f>
        <v>0</v>
      </c>
      <c r="D48" s="47">
        <f>Calculator!E26</f>
        <v>0</v>
      </c>
      <c r="E48" s="47">
        <f>Calculator!F26</f>
        <v>0</v>
      </c>
      <c r="F48" s="47">
        <f>Calculator!G26</f>
        <v>0</v>
      </c>
      <c r="G48" s="48">
        <f>Calculator!H26</f>
        <v>0</v>
      </c>
      <c r="I48" s="39" t="s">
        <v>28</v>
      </c>
      <c r="J48" s="45">
        <f>Calculator!C26</f>
        <v>0</v>
      </c>
      <c r="K48" s="47">
        <f>Calculator!D26</f>
        <v>0</v>
      </c>
      <c r="L48" s="47">
        <f>Calculator!E26</f>
        <v>0</v>
      </c>
      <c r="M48" s="47">
        <f>Calculator!F26</f>
        <v>0</v>
      </c>
      <c r="N48" s="47">
        <f>Calculator!G26</f>
        <v>0</v>
      </c>
      <c r="O48" s="48">
        <f>Calculator!H26</f>
        <v>0</v>
      </c>
      <c r="Q48" s="39" t="s">
        <v>28</v>
      </c>
      <c r="R48" s="45">
        <f>Calculator!C26</f>
        <v>0</v>
      </c>
      <c r="S48" s="47">
        <f>Calculator!D26</f>
        <v>0</v>
      </c>
      <c r="T48" s="47">
        <f>Calculator!E26</f>
        <v>0</v>
      </c>
      <c r="U48" s="47">
        <f>Calculator!F26</f>
        <v>0</v>
      </c>
      <c r="V48" s="47">
        <f>Calculator!G26</f>
        <v>0</v>
      </c>
      <c r="W48" s="48">
        <f>Calculator!H26</f>
        <v>0</v>
      </c>
      <c r="Y48" s="39" t="s">
        <v>28</v>
      </c>
      <c r="Z48" s="45">
        <f>Calculator!C26</f>
        <v>0</v>
      </c>
      <c r="AA48" s="47">
        <f>Calculator!D26</f>
        <v>0</v>
      </c>
      <c r="AB48" s="47">
        <f>Calculator!E26</f>
        <v>0</v>
      </c>
      <c r="AC48" s="47">
        <f>Calculator!F26</f>
        <v>0</v>
      </c>
      <c r="AD48" s="47">
        <f>Calculator!G26</f>
        <v>0</v>
      </c>
      <c r="AE48" s="48">
        <f>Calculator!H26</f>
        <v>0</v>
      </c>
      <c r="AG48" s="39" t="s">
        <v>28</v>
      </c>
      <c r="AH48" s="45">
        <f>Calculator!C26</f>
        <v>0</v>
      </c>
      <c r="AI48" s="45">
        <f>Calculator!D26</f>
        <v>0</v>
      </c>
      <c r="AJ48" s="45">
        <f>Calculator!E26</f>
        <v>0</v>
      </c>
      <c r="AK48" s="45">
        <f>Calculator!F26</f>
        <v>0</v>
      </c>
      <c r="AL48" s="45">
        <f>Calculator!G26</f>
        <v>0</v>
      </c>
      <c r="AM48" s="46">
        <f>Calculator!H26</f>
        <v>0</v>
      </c>
      <c r="AO48" s="39" t="s">
        <v>28</v>
      </c>
      <c r="AP48" s="45">
        <f>Calculator!C26</f>
        <v>0</v>
      </c>
      <c r="AQ48" s="45">
        <f>Calculator!D26</f>
        <v>0</v>
      </c>
      <c r="AR48" s="45">
        <f>Calculator!E26</f>
        <v>0</v>
      </c>
      <c r="AS48" s="45">
        <f>Calculator!F26</f>
        <v>0</v>
      </c>
      <c r="AT48" s="45">
        <f>Calculator!G26</f>
        <v>0</v>
      </c>
      <c r="AU48" s="46">
        <f>Calculator!H26</f>
        <v>0</v>
      </c>
    </row>
    <row r="49" spans="1:47" x14ac:dyDescent="0.15">
      <c r="A49" s="39" t="s">
        <v>29</v>
      </c>
      <c r="B49" s="45">
        <f>Calculator!C27</f>
        <v>0</v>
      </c>
      <c r="C49" s="47">
        <f>Calculator!D27</f>
        <v>0</v>
      </c>
      <c r="D49" s="47">
        <f>Calculator!E27</f>
        <v>0</v>
      </c>
      <c r="E49" s="47">
        <f>Calculator!F27</f>
        <v>0</v>
      </c>
      <c r="F49" s="47">
        <f>Calculator!G27</f>
        <v>0</v>
      </c>
      <c r="G49" s="48">
        <f>Calculator!H27</f>
        <v>0</v>
      </c>
      <c r="I49" s="39" t="s">
        <v>29</v>
      </c>
      <c r="J49" s="45">
        <f>Calculator!C27</f>
        <v>0</v>
      </c>
      <c r="K49" s="47">
        <f>Calculator!D27</f>
        <v>0</v>
      </c>
      <c r="L49" s="47">
        <f>Calculator!E27</f>
        <v>0</v>
      </c>
      <c r="M49" s="47">
        <f>Calculator!F27</f>
        <v>0</v>
      </c>
      <c r="N49" s="47">
        <f>Calculator!G27</f>
        <v>0</v>
      </c>
      <c r="O49" s="48">
        <f>Calculator!H27</f>
        <v>0</v>
      </c>
      <c r="Q49" s="39" t="s">
        <v>29</v>
      </c>
      <c r="R49" s="45">
        <f>Calculator!C27</f>
        <v>0</v>
      </c>
      <c r="S49" s="47">
        <f>Calculator!D27</f>
        <v>0</v>
      </c>
      <c r="T49" s="47">
        <f>Calculator!E27</f>
        <v>0</v>
      </c>
      <c r="U49" s="47">
        <f>Calculator!F27</f>
        <v>0</v>
      </c>
      <c r="V49" s="47">
        <f>Calculator!G27</f>
        <v>0</v>
      </c>
      <c r="W49" s="48">
        <f>Calculator!H27</f>
        <v>0</v>
      </c>
      <c r="Y49" s="39" t="s">
        <v>29</v>
      </c>
      <c r="Z49" s="45">
        <f>Calculator!C27</f>
        <v>0</v>
      </c>
      <c r="AA49" s="47">
        <f>Calculator!D27</f>
        <v>0</v>
      </c>
      <c r="AB49" s="47">
        <f>Calculator!E27</f>
        <v>0</v>
      </c>
      <c r="AC49" s="47">
        <f>Calculator!F27</f>
        <v>0</v>
      </c>
      <c r="AD49" s="47">
        <f>Calculator!G27</f>
        <v>0</v>
      </c>
      <c r="AE49" s="48">
        <f>Calculator!H27</f>
        <v>0</v>
      </c>
      <c r="AG49" s="39" t="s">
        <v>29</v>
      </c>
      <c r="AH49" s="45">
        <f>Calculator!C27</f>
        <v>0</v>
      </c>
      <c r="AI49" s="45">
        <f>Calculator!D27</f>
        <v>0</v>
      </c>
      <c r="AJ49" s="45">
        <f>Calculator!E27</f>
        <v>0</v>
      </c>
      <c r="AK49" s="45">
        <f>Calculator!F27</f>
        <v>0</v>
      </c>
      <c r="AL49" s="45">
        <f>Calculator!G27</f>
        <v>0</v>
      </c>
      <c r="AM49" s="46">
        <f>Calculator!H27</f>
        <v>0</v>
      </c>
      <c r="AO49" s="39" t="s">
        <v>29</v>
      </c>
      <c r="AP49" s="45">
        <f>Calculator!C27</f>
        <v>0</v>
      </c>
      <c r="AQ49" s="45">
        <f>Calculator!D27</f>
        <v>0</v>
      </c>
      <c r="AR49" s="45">
        <f>Calculator!E27</f>
        <v>0</v>
      </c>
      <c r="AS49" s="45">
        <f>Calculator!F27</f>
        <v>0</v>
      </c>
      <c r="AT49" s="45">
        <f>Calculator!G27</f>
        <v>0</v>
      </c>
      <c r="AU49" s="46">
        <f>Calculator!H27</f>
        <v>0</v>
      </c>
    </row>
    <row r="50" spans="1:47" x14ac:dyDescent="0.15">
      <c r="A50" s="39" t="s">
        <v>103</v>
      </c>
      <c r="B50" s="45">
        <f>Calculator!C28</f>
        <v>0</v>
      </c>
      <c r="C50" s="47">
        <f>Calculator!D28</f>
        <v>0</v>
      </c>
      <c r="D50" s="47">
        <f>Calculator!E28</f>
        <v>0</v>
      </c>
      <c r="E50" s="47">
        <f>Calculator!F28</f>
        <v>0</v>
      </c>
      <c r="F50" s="47">
        <f>Calculator!G28</f>
        <v>0</v>
      </c>
      <c r="G50" s="48">
        <f>Calculator!H28</f>
        <v>0</v>
      </c>
      <c r="I50" s="39" t="s">
        <v>103</v>
      </c>
      <c r="J50" s="45">
        <f>Calculator!C28</f>
        <v>0</v>
      </c>
      <c r="K50" s="47">
        <f>Calculator!D28</f>
        <v>0</v>
      </c>
      <c r="L50" s="47">
        <f>Calculator!E28</f>
        <v>0</v>
      </c>
      <c r="M50" s="47">
        <f>Calculator!F28</f>
        <v>0</v>
      </c>
      <c r="N50" s="47">
        <f>Calculator!G28</f>
        <v>0</v>
      </c>
      <c r="O50" s="48">
        <f>Calculator!H28</f>
        <v>0</v>
      </c>
      <c r="Q50" s="39" t="s">
        <v>103</v>
      </c>
      <c r="R50" s="45">
        <f>Calculator!C28</f>
        <v>0</v>
      </c>
      <c r="S50" s="47">
        <f>Calculator!D28</f>
        <v>0</v>
      </c>
      <c r="T50" s="47">
        <f>Calculator!E28</f>
        <v>0</v>
      </c>
      <c r="U50" s="47">
        <f>Calculator!F28</f>
        <v>0</v>
      </c>
      <c r="V50" s="47">
        <f>Calculator!G28</f>
        <v>0</v>
      </c>
      <c r="W50" s="48">
        <f>Calculator!H28</f>
        <v>0</v>
      </c>
      <c r="Y50" s="39" t="s">
        <v>103</v>
      </c>
      <c r="Z50" s="45">
        <f>Calculator!C28</f>
        <v>0</v>
      </c>
      <c r="AA50" s="47">
        <f>Calculator!D28</f>
        <v>0</v>
      </c>
      <c r="AB50" s="47">
        <f>Calculator!E28</f>
        <v>0</v>
      </c>
      <c r="AC50" s="47">
        <f>Calculator!F28</f>
        <v>0</v>
      </c>
      <c r="AD50" s="47">
        <f>Calculator!G28</f>
        <v>0</v>
      </c>
      <c r="AE50" s="48">
        <f>Calculator!H28</f>
        <v>0</v>
      </c>
      <c r="AG50" s="39" t="s">
        <v>103</v>
      </c>
      <c r="AH50" s="45">
        <f>Calculator!C28</f>
        <v>0</v>
      </c>
      <c r="AI50" s="45">
        <f>Calculator!D28</f>
        <v>0</v>
      </c>
      <c r="AJ50" s="45">
        <f>Calculator!E28</f>
        <v>0</v>
      </c>
      <c r="AK50" s="45">
        <f>Calculator!F28</f>
        <v>0</v>
      </c>
      <c r="AL50" s="45">
        <f>Calculator!G28</f>
        <v>0</v>
      </c>
      <c r="AM50" s="46">
        <f>Calculator!H28</f>
        <v>0</v>
      </c>
      <c r="AO50" s="39" t="s">
        <v>103</v>
      </c>
      <c r="AP50" s="45">
        <f>Calculator!C28</f>
        <v>0</v>
      </c>
      <c r="AQ50" s="45">
        <f>Calculator!D28</f>
        <v>0</v>
      </c>
      <c r="AR50" s="45">
        <f>Calculator!E28</f>
        <v>0</v>
      </c>
      <c r="AS50" s="45">
        <f>Calculator!F28</f>
        <v>0</v>
      </c>
      <c r="AT50" s="45">
        <f>Calculator!G28</f>
        <v>0</v>
      </c>
      <c r="AU50" s="46">
        <f>Calculator!H28</f>
        <v>0</v>
      </c>
    </row>
    <row r="51" spans="1:47" x14ac:dyDescent="0.15">
      <c r="A51" s="39" t="s">
        <v>30</v>
      </c>
      <c r="B51" s="45">
        <f>Calculator!C29</f>
        <v>1</v>
      </c>
      <c r="C51" s="47">
        <f>Calculator!D29</f>
        <v>1</v>
      </c>
      <c r="D51" s="47">
        <f>Calculator!E29</f>
        <v>1</v>
      </c>
      <c r="E51" s="47">
        <f>Calculator!F29</f>
        <v>1</v>
      </c>
      <c r="F51" s="47">
        <f>Calculator!G29</f>
        <v>0</v>
      </c>
      <c r="G51" s="48">
        <f>Calculator!H29</f>
        <v>0</v>
      </c>
      <c r="I51" s="39" t="s">
        <v>30</v>
      </c>
      <c r="J51" s="45">
        <f>Calculator!C29</f>
        <v>1</v>
      </c>
      <c r="K51" s="47">
        <f>Calculator!D29</f>
        <v>1</v>
      </c>
      <c r="L51" s="47">
        <f>Calculator!E29</f>
        <v>1</v>
      </c>
      <c r="M51" s="47">
        <f>Calculator!F29</f>
        <v>1</v>
      </c>
      <c r="N51" s="47">
        <f>Calculator!G29</f>
        <v>0</v>
      </c>
      <c r="O51" s="48">
        <f>Calculator!H29</f>
        <v>0</v>
      </c>
      <c r="Q51" s="39" t="s">
        <v>30</v>
      </c>
      <c r="R51" s="45">
        <f>Calculator!C29</f>
        <v>1</v>
      </c>
      <c r="S51" s="47">
        <f>Calculator!D29</f>
        <v>1</v>
      </c>
      <c r="T51" s="47">
        <f>Calculator!E29</f>
        <v>1</v>
      </c>
      <c r="U51" s="47">
        <f>Calculator!F29</f>
        <v>1</v>
      </c>
      <c r="V51" s="47">
        <f>Calculator!G29</f>
        <v>0</v>
      </c>
      <c r="W51" s="48">
        <f>Calculator!H29</f>
        <v>0</v>
      </c>
      <c r="Y51" s="39" t="s">
        <v>30</v>
      </c>
      <c r="Z51" s="45">
        <f>Calculator!C29</f>
        <v>1</v>
      </c>
      <c r="AA51" s="47">
        <f>Calculator!D29</f>
        <v>1</v>
      </c>
      <c r="AB51" s="47">
        <f>Calculator!E29</f>
        <v>1</v>
      </c>
      <c r="AC51" s="47">
        <f>Calculator!F29</f>
        <v>1</v>
      </c>
      <c r="AD51" s="47">
        <f>Calculator!G29</f>
        <v>0</v>
      </c>
      <c r="AE51" s="48">
        <f>Calculator!H29</f>
        <v>0</v>
      </c>
      <c r="AG51" s="39" t="s">
        <v>30</v>
      </c>
      <c r="AH51" s="45">
        <f>Calculator!C29</f>
        <v>1</v>
      </c>
      <c r="AI51" s="45">
        <f>Calculator!D29</f>
        <v>1</v>
      </c>
      <c r="AJ51" s="45">
        <f>Calculator!E29</f>
        <v>1</v>
      </c>
      <c r="AK51" s="45">
        <f>Calculator!F29</f>
        <v>1</v>
      </c>
      <c r="AL51" s="45">
        <f>Calculator!G29</f>
        <v>0</v>
      </c>
      <c r="AM51" s="46">
        <f>Calculator!H29</f>
        <v>0</v>
      </c>
      <c r="AO51" s="39" t="s">
        <v>30</v>
      </c>
      <c r="AP51" s="45">
        <f>Calculator!C29</f>
        <v>1</v>
      </c>
      <c r="AQ51" s="45">
        <f>Calculator!D29</f>
        <v>1</v>
      </c>
      <c r="AR51" s="45">
        <f>Calculator!E29</f>
        <v>1</v>
      </c>
      <c r="AS51" s="45">
        <f>Calculator!F29</f>
        <v>1</v>
      </c>
      <c r="AT51" s="45">
        <f>Calculator!G29</f>
        <v>0</v>
      </c>
      <c r="AU51" s="46">
        <f>Calculator!H29</f>
        <v>0</v>
      </c>
    </row>
    <row r="52" spans="1:47" x14ac:dyDescent="0.15">
      <c r="A52" s="39" t="s">
        <v>31</v>
      </c>
      <c r="B52" s="45">
        <f>Calculator!C30</f>
        <v>1</v>
      </c>
      <c r="C52" s="47">
        <f>Calculator!D30</f>
        <v>1</v>
      </c>
      <c r="D52" s="47">
        <f>Calculator!E30</f>
        <v>1</v>
      </c>
      <c r="E52" s="47">
        <f>Calculator!F30</f>
        <v>1</v>
      </c>
      <c r="F52" s="47">
        <f>Calculator!G30</f>
        <v>0</v>
      </c>
      <c r="G52" s="48">
        <f>Calculator!H30</f>
        <v>0</v>
      </c>
      <c r="I52" s="39" t="s">
        <v>31</v>
      </c>
      <c r="J52" s="45">
        <f>Calculator!C30</f>
        <v>1</v>
      </c>
      <c r="K52" s="47">
        <f>Calculator!D30</f>
        <v>1</v>
      </c>
      <c r="L52" s="47">
        <f>Calculator!E30</f>
        <v>1</v>
      </c>
      <c r="M52" s="47">
        <f>Calculator!F30</f>
        <v>1</v>
      </c>
      <c r="N52" s="47">
        <f>Calculator!G30</f>
        <v>0</v>
      </c>
      <c r="O52" s="48">
        <f>Calculator!H30</f>
        <v>0</v>
      </c>
      <c r="Q52" s="39" t="s">
        <v>31</v>
      </c>
      <c r="R52" s="45">
        <f>Calculator!C30</f>
        <v>1</v>
      </c>
      <c r="S52" s="47">
        <f>Calculator!D30</f>
        <v>1</v>
      </c>
      <c r="T52" s="47">
        <f>Calculator!E30</f>
        <v>1</v>
      </c>
      <c r="U52" s="47">
        <f>Calculator!F30</f>
        <v>1</v>
      </c>
      <c r="V52" s="47">
        <f>Calculator!G30</f>
        <v>0</v>
      </c>
      <c r="W52" s="48">
        <f>Calculator!H30</f>
        <v>0</v>
      </c>
      <c r="Y52" s="39" t="s">
        <v>31</v>
      </c>
      <c r="Z52" s="45">
        <f>Calculator!C30</f>
        <v>1</v>
      </c>
      <c r="AA52" s="47">
        <f>Calculator!D30</f>
        <v>1</v>
      </c>
      <c r="AB52" s="47">
        <f>Calculator!E30</f>
        <v>1</v>
      </c>
      <c r="AC52" s="47">
        <f>Calculator!F30</f>
        <v>1</v>
      </c>
      <c r="AD52" s="47">
        <f>Calculator!G30</f>
        <v>0</v>
      </c>
      <c r="AE52" s="48">
        <f>Calculator!H30</f>
        <v>0</v>
      </c>
      <c r="AG52" s="39" t="s">
        <v>31</v>
      </c>
      <c r="AH52" s="45">
        <f>Calculator!C30</f>
        <v>1</v>
      </c>
      <c r="AI52" s="45">
        <f>Calculator!D30</f>
        <v>1</v>
      </c>
      <c r="AJ52" s="45">
        <f>Calculator!E30</f>
        <v>1</v>
      </c>
      <c r="AK52" s="45">
        <f>Calculator!F30</f>
        <v>1</v>
      </c>
      <c r="AL52" s="45">
        <f>Calculator!G30</f>
        <v>0</v>
      </c>
      <c r="AM52" s="46">
        <f>Calculator!H30</f>
        <v>0</v>
      </c>
      <c r="AO52" s="39" t="s">
        <v>31</v>
      </c>
      <c r="AP52" s="45">
        <f>Calculator!C30</f>
        <v>1</v>
      </c>
      <c r="AQ52" s="45">
        <f>Calculator!D30</f>
        <v>1</v>
      </c>
      <c r="AR52" s="45">
        <f>Calculator!E30</f>
        <v>1</v>
      </c>
      <c r="AS52" s="45">
        <f>Calculator!F30</f>
        <v>1</v>
      </c>
      <c r="AT52" s="45">
        <f>Calculator!G30</f>
        <v>0</v>
      </c>
      <c r="AU52" s="46">
        <f>Calculator!H30</f>
        <v>0</v>
      </c>
    </row>
    <row r="53" spans="1:47" x14ac:dyDescent="0.15">
      <c r="A53" s="44" t="s">
        <v>32</v>
      </c>
      <c r="B53" s="45">
        <f>Calculator!C31</f>
        <v>0</v>
      </c>
      <c r="C53" s="47">
        <f>Calculator!D31</f>
        <v>0</v>
      </c>
      <c r="D53" s="47">
        <f>Calculator!E31</f>
        <v>0</v>
      </c>
      <c r="E53" s="47">
        <f>Calculator!F31</f>
        <v>0</v>
      </c>
      <c r="F53" s="47">
        <f>Calculator!G31</f>
        <v>0</v>
      </c>
      <c r="G53" s="48">
        <f>Calculator!H31</f>
        <v>0</v>
      </c>
      <c r="I53" s="44" t="s">
        <v>32</v>
      </c>
      <c r="J53" s="45">
        <f>Calculator!C31</f>
        <v>0</v>
      </c>
      <c r="K53" s="47">
        <f>Calculator!D31</f>
        <v>0</v>
      </c>
      <c r="L53" s="47">
        <f>Calculator!E31</f>
        <v>0</v>
      </c>
      <c r="M53" s="47">
        <f>Calculator!F31</f>
        <v>0</v>
      </c>
      <c r="N53" s="47">
        <f>Calculator!G31</f>
        <v>0</v>
      </c>
      <c r="O53" s="48">
        <f>Calculator!H31</f>
        <v>0</v>
      </c>
      <c r="Q53" s="44" t="s">
        <v>32</v>
      </c>
      <c r="R53" s="45">
        <f>Calculator!C31</f>
        <v>0</v>
      </c>
      <c r="S53" s="47">
        <f>Calculator!D31</f>
        <v>0</v>
      </c>
      <c r="T53" s="47">
        <f>Calculator!E31</f>
        <v>0</v>
      </c>
      <c r="U53" s="47">
        <f>Calculator!F31</f>
        <v>0</v>
      </c>
      <c r="V53" s="47">
        <f>Calculator!G31</f>
        <v>0</v>
      </c>
      <c r="W53" s="48">
        <f>Calculator!H31</f>
        <v>0</v>
      </c>
      <c r="Y53" s="44" t="s">
        <v>32</v>
      </c>
      <c r="Z53" s="45">
        <f>Calculator!C31</f>
        <v>0</v>
      </c>
      <c r="AA53" s="47">
        <f>Calculator!D31</f>
        <v>0</v>
      </c>
      <c r="AB53" s="47">
        <f>Calculator!E31</f>
        <v>0</v>
      </c>
      <c r="AC53" s="47">
        <f>Calculator!F31</f>
        <v>0</v>
      </c>
      <c r="AD53" s="47">
        <f>Calculator!G31</f>
        <v>0</v>
      </c>
      <c r="AE53" s="48">
        <f>Calculator!H31</f>
        <v>0</v>
      </c>
      <c r="AG53" s="44" t="s">
        <v>32</v>
      </c>
      <c r="AH53" s="45">
        <f>Calculator!C31</f>
        <v>0</v>
      </c>
      <c r="AI53" s="45">
        <f>Calculator!D31</f>
        <v>0</v>
      </c>
      <c r="AJ53" s="45">
        <f>Calculator!E31</f>
        <v>0</v>
      </c>
      <c r="AK53" s="45">
        <f>Calculator!F31</f>
        <v>0</v>
      </c>
      <c r="AL53" s="45">
        <f>Calculator!G31</f>
        <v>0</v>
      </c>
      <c r="AM53" s="46">
        <f>Calculator!H31</f>
        <v>0</v>
      </c>
      <c r="AO53" s="44" t="s">
        <v>32</v>
      </c>
      <c r="AP53" s="45">
        <f>Calculator!C31</f>
        <v>0</v>
      </c>
      <c r="AQ53" s="45">
        <f>Calculator!D31</f>
        <v>0</v>
      </c>
      <c r="AR53" s="45">
        <f>Calculator!E31</f>
        <v>0</v>
      </c>
      <c r="AS53" s="45">
        <f>Calculator!F31</f>
        <v>0</v>
      </c>
      <c r="AT53" s="45">
        <f>Calculator!G31</f>
        <v>0</v>
      </c>
      <c r="AU53" s="46">
        <f>Calculator!H31</f>
        <v>0</v>
      </c>
    </row>
    <row r="54" spans="1:47" x14ac:dyDescent="0.15">
      <c r="A54" s="39" t="s">
        <v>101</v>
      </c>
      <c r="B54" s="45">
        <f>Calculator!C32</f>
        <v>3</v>
      </c>
      <c r="C54" s="47">
        <f>Calculator!D32</f>
        <v>3</v>
      </c>
      <c r="D54" s="47">
        <f>Calculator!E32</f>
        <v>1</v>
      </c>
      <c r="E54" s="47">
        <f>Calculator!F32</f>
        <v>1</v>
      </c>
      <c r="F54" s="47">
        <f>Calculator!G32</f>
        <v>0</v>
      </c>
      <c r="G54" s="48">
        <f>Calculator!H32</f>
        <v>0</v>
      </c>
      <c r="I54" s="39" t="s">
        <v>101</v>
      </c>
      <c r="J54" s="45">
        <f>Calculator!C32</f>
        <v>3</v>
      </c>
      <c r="K54" s="47">
        <f>Calculator!D32</f>
        <v>3</v>
      </c>
      <c r="L54" s="47">
        <f>Calculator!E32</f>
        <v>1</v>
      </c>
      <c r="M54" s="47">
        <f>Calculator!F32</f>
        <v>1</v>
      </c>
      <c r="N54" s="47">
        <f>Calculator!G32</f>
        <v>0</v>
      </c>
      <c r="O54" s="48">
        <f>Calculator!H32</f>
        <v>0</v>
      </c>
      <c r="Q54" s="39" t="s">
        <v>101</v>
      </c>
      <c r="R54" s="45">
        <f>Calculator!C32</f>
        <v>3</v>
      </c>
      <c r="S54" s="47">
        <f>Calculator!D32</f>
        <v>3</v>
      </c>
      <c r="T54" s="47">
        <f>Calculator!E32</f>
        <v>1</v>
      </c>
      <c r="U54" s="47">
        <f>Calculator!F32</f>
        <v>1</v>
      </c>
      <c r="V54" s="47">
        <f>Calculator!G32</f>
        <v>0</v>
      </c>
      <c r="W54" s="48">
        <f>Calculator!H32</f>
        <v>0</v>
      </c>
      <c r="Y54" s="39" t="s">
        <v>101</v>
      </c>
      <c r="Z54" s="45">
        <f>Calculator!C32</f>
        <v>3</v>
      </c>
      <c r="AA54" s="47">
        <f>Calculator!D32</f>
        <v>3</v>
      </c>
      <c r="AB54" s="47">
        <f>Calculator!E32</f>
        <v>1</v>
      </c>
      <c r="AC54" s="47">
        <f>Calculator!F32</f>
        <v>1</v>
      </c>
      <c r="AD54" s="47">
        <f>Calculator!G32</f>
        <v>0</v>
      </c>
      <c r="AE54" s="48">
        <f>Calculator!H32</f>
        <v>0</v>
      </c>
      <c r="AG54" s="39" t="s">
        <v>101</v>
      </c>
      <c r="AH54" s="45">
        <f>Calculator!C32</f>
        <v>3</v>
      </c>
      <c r="AI54" s="45">
        <f>Calculator!D32</f>
        <v>3</v>
      </c>
      <c r="AJ54" s="45">
        <f>Calculator!E32</f>
        <v>1</v>
      </c>
      <c r="AK54" s="45">
        <f>Calculator!F32</f>
        <v>1</v>
      </c>
      <c r="AL54" s="45">
        <f>Calculator!G32</f>
        <v>0</v>
      </c>
      <c r="AM54" s="46">
        <f>Calculator!H32</f>
        <v>0</v>
      </c>
      <c r="AO54" s="39" t="s">
        <v>101</v>
      </c>
      <c r="AP54" s="45">
        <f>Calculator!C32</f>
        <v>3</v>
      </c>
      <c r="AQ54" s="45">
        <f>Calculator!D32</f>
        <v>3</v>
      </c>
      <c r="AR54" s="45">
        <f>Calculator!E32</f>
        <v>1</v>
      </c>
      <c r="AS54" s="45">
        <f>Calculator!F32</f>
        <v>1</v>
      </c>
      <c r="AT54" s="45">
        <f>Calculator!G32</f>
        <v>0</v>
      </c>
      <c r="AU54" s="46">
        <f>Calculator!H32</f>
        <v>0</v>
      </c>
    </row>
    <row r="55" spans="1:47" x14ac:dyDescent="0.15">
      <c r="A55" s="39" t="s">
        <v>87</v>
      </c>
      <c r="B55" s="45">
        <f>Calculator!C33</f>
        <v>0</v>
      </c>
      <c r="C55" s="47">
        <f>Calculator!D33</f>
        <v>0</v>
      </c>
      <c r="D55" s="47">
        <f>Calculator!E33</f>
        <v>0</v>
      </c>
      <c r="E55" s="47">
        <f>Calculator!F33</f>
        <v>0</v>
      </c>
      <c r="F55" s="47">
        <f>Calculator!G33</f>
        <v>0</v>
      </c>
      <c r="G55" s="48">
        <f>Calculator!H33</f>
        <v>0</v>
      </c>
      <c r="I55" s="39" t="s">
        <v>87</v>
      </c>
      <c r="J55" s="45">
        <f>Calculator!C33</f>
        <v>0</v>
      </c>
      <c r="K55" s="47">
        <f>Calculator!D33</f>
        <v>0</v>
      </c>
      <c r="L55" s="47">
        <f>Calculator!E33</f>
        <v>0</v>
      </c>
      <c r="M55" s="47">
        <f>Calculator!F33</f>
        <v>0</v>
      </c>
      <c r="N55" s="47">
        <f>Calculator!G33</f>
        <v>0</v>
      </c>
      <c r="O55" s="48">
        <f>Calculator!H33</f>
        <v>0</v>
      </c>
      <c r="Q55" s="39" t="s">
        <v>87</v>
      </c>
      <c r="R55" s="45">
        <f>Calculator!C33</f>
        <v>0</v>
      </c>
      <c r="S55" s="47">
        <f>Calculator!D33</f>
        <v>0</v>
      </c>
      <c r="T55" s="47">
        <f>Calculator!E33</f>
        <v>0</v>
      </c>
      <c r="U55" s="47">
        <f>Calculator!F33</f>
        <v>0</v>
      </c>
      <c r="V55" s="47">
        <f>Calculator!G33</f>
        <v>0</v>
      </c>
      <c r="W55" s="48">
        <f>Calculator!H33</f>
        <v>0</v>
      </c>
      <c r="Y55" s="39" t="s">
        <v>87</v>
      </c>
      <c r="Z55" s="45">
        <f>Calculator!C33</f>
        <v>0</v>
      </c>
      <c r="AA55" s="47">
        <f>Calculator!D33</f>
        <v>0</v>
      </c>
      <c r="AB55" s="47">
        <f>Calculator!E33</f>
        <v>0</v>
      </c>
      <c r="AC55" s="47">
        <f>Calculator!F33</f>
        <v>0</v>
      </c>
      <c r="AD55" s="47">
        <f>Calculator!G33</f>
        <v>0</v>
      </c>
      <c r="AE55" s="48">
        <f>Calculator!H33</f>
        <v>0</v>
      </c>
      <c r="AG55" s="39" t="s">
        <v>87</v>
      </c>
      <c r="AH55" s="45">
        <f>Calculator!C33</f>
        <v>0</v>
      </c>
      <c r="AI55" s="45">
        <f>Calculator!D33</f>
        <v>0</v>
      </c>
      <c r="AJ55" s="45">
        <f>Calculator!E33</f>
        <v>0</v>
      </c>
      <c r="AK55" s="45">
        <f>Calculator!F33</f>
        <v>0</v>
      </c>
      <c r="AL55" s="45">
        <f>Calculator!G33</f>
        <v>0</v>
      </c>
      <c r="AM55" s="46">
        <f>Calculator!H33</f>
        <v>0</v>
      </c>
      <c r="AO55" s="39" t="s">
        <v>87</v>
      </c>
      <c r="AP55" s="45">
        <f>Calculator!C33</f>
        <v>0</v>
      </c>
      <c r="AQ55" s="45">
        <f>Calculator!D33</f>
        <v>0</v>
      </c>
      <c r="AR55" s="45">
        <f>Calculator!E33</f>
        <v>0</v>
      </c>
      <c r="AS55" s="45">
        <f>Calculator!F33</f>
        <v>0</v>
      </c>
      <c r="AT55" s="45">
        <f>Calculator!G33</f>
        <v>0</v>
      </c>
      <c r="AU55" s="46">
        <f>Calculator!H33</f>
        <v>0</v>
      </c>
    </row>
    <row r="56" spans="1:47" x14ac:dyDescent="0.15">
      <c r="A56" s="44" t="s">
        <v>88</v>
      </c>
      <c r="B56" s="45">
        <f>Calculator!C34</f>
        <v>0</v>
      </c>
      <c r="C56" s="45">
        <f>Calculator!D34</f>
        <v>0</v>
      </c>
      <c r="D56" s="45">
        <f>Calculator!E34</f>
        <v>0</v>
      </c>
      <c r="E56" s="45">
        <f>Calculator!F34</f>
        <v>0</v>
      </c>
      <c r="F56" s="45">
        <f>Calculator!G34</f>
        <v>0</v>
      </c>
      <c r="G56" s="46">
        <f>Calculator!H34</f>
        <v>0</v>
      </c>
      <c r="H56" s="70"/>
      <c r="I56" s="44" t="s">
        <v>88</v>
      </c>
      <c r="J56" s="45">
        <f>Calculator!C34</f>
        <v>0</v>
      </c>
      <c r="K56" s="45">
        <f>Calculator!D34</f>
        <v>0</v>
      </c>
      <c r="L56" s="45">
        <f>Calculator!E34</f>
        <v>0</v>
      </c>
      <c r="M56" s="45">
        <f>Calculator!F34</f>
        <v>0</v>
      </c>
      <c r="N56" s="45">
        <f>Calculator!G34</f>
        <v>0</v>
      </c>
      <c r="O56" s="46">
        <f>Calculator!H34</f>
        <v>0</v>
      </c>
      <c r="P56" s="70"/>
      <c r="Q56" s="44" t="s">
        <v>88</v>
      </c>
      <c r="R56" s="45">
        <f>Calculator!C34</f>
        <v>0</v>
      </c>
      <c r="S56" s="45">
        <f>Calculator!D34</f>
        <v>0</v>
      </c>
      <c r="T56" s="45">
        <f>Calculator!E34</f>
        <v>0</v>
      </c>
      <c r="U56" s="45">
        <f>Calculator!F34</f>
        <v>0</v>
      </c>
      <c r="V56" s="45">
        <f>Calculator!G34</f>
        <v>0</v>
      </c>
      <c r="W56" s="46">
        <f>Calculator!H34</f>
        <v>0</v>
      </c>
      <c r="X56" s="70"/>
      <c r="Y56" s="44" t="s">
        <v>88</v>
      </c>
      <c r="Z56" s="45">
        <f>Calculator!C34</f>
        <v>0</v>
      </c>
      <c r="AA56" s="45">
        <f>Calculator!D34</f>
        <v>0</v>
      </c>
      <c r="AB56" s="45">
        <f>Calculator!E34</f>
        <v>0</v>
      </c>
      <c r="AC56" s="45">
        <f>Calculator!F34</f>
        <v>0</v>
      </c>
      <c r="AD56" s="45">
        <f>Calculator!G34</f>
        <v>0</v>
      </c>
      <c r="AE56" s="46">
        <f>Calculator!H34</f>
        <v>0</v>
      </c>
      <c r="AF56" s="70"/>
      <c r="AG56" s="44" t="s">
        <v>88</v>
      </c>
      <c r="AH56" s="45">
        <f>Calculator!C34</f>
        <v>0</v>
      </c>
      <c r="AI56" s="45">
        <f>Calculator!D34</f>
        <v>0</v>
      </c>
      <c r="AJ56" s="45">
        <f>Calculator!E34</f>
        <v>0</v>
      </c>
      <c r="AK56" s="45">
        <f>Calculator!F34</f>
        <v>0</v>
      </c>
      <c r="AL56" s="45">
        <f>Calculator!G34</f>
        <v>0</v>
      </c>
      <c r="AM56" s="46">
        <f>Calculator!H34</f>
        <v>0</v>
      </c>
      <c r="AN56" s="70"/>
      <c r="AO56" s="44" t="s">
        <v>88</v>
      </c>
      <c r="AP56" s="45">
        <f>Calculator!C34</f>
        <v>0</v>
      </c>
      <c r="AQ56" s="45">
        <f>Calculator!D34</f>
        <v>0</v>
      </c>
      <c r="AR56" s="45">
        <f>Calculator!E34</f>
        <v>0</v>
      </c>
      <c r="AS56" s="45">
        <f>Calculator!F34</f>
        <v>0</v>
      </c>
      <c r="AT56" s="45">
        <f>Calculator!G34</f>
        <v>0</v>
      </c>
      <c r="AU56" s="46">
        <f>Calculator!H34</f>
        <v>0</v>
      </c>
    </row>
    <row r="57" spans="1:47" x14ac:dyDescent="0.15">
      <c r="A57" s="44" t="s">
        <v>89</v>
      </c>
      <c r="B57" s="45">
        <f>Calculator!C35</f>
        <v>0</v>
      </c>
      <c r="C57" s="45">
        <f>Calculator!D35</f>
        <v>0</v>
      </c>
      <c r="D57" s="45">
        <f>Calculator!E35</f>
        <v>0</v>
      </c>
      <c r="E57" s="45">
        <f>Calculator!F35</f>
        <v>0</v>
      </c>
      <c r="F57" s="45">
        <f>Calculator!G35</f>
        <v>0</v>
      </c>
      <c r="G57" s="46">
        <f>Calculator!H35</f>
        <v>0</v>
      </c>
      <c r="H57" s="70"/>
      <c r="I57" s="44" t="s">
        <v>89</v>
      </c>
      <c r="J57" s="45">
        <f>Calculator!C35</f>
        <v>0</v>
      </c>
      <c r="K57" s="45">
        <f>Calculator!D35</f>
        <v>0</v>
      </c>
      <c r="L57" s="45">
        <f>Calculator!E35</f>
        <v>0</v>
      </c>
      <c r="M57" s="45">
        <f>Calculator!F35</f>
        <v>0</v>
      </c>
      <c r="N57" s="45">
        <f>Calculator!G35</f>
        <v>0</v>
      </c>
      <c r="O57" s="46">
        <f>Calculator!H35</f>
        <v>0</v>
      </c>
      <c r="P57" s="70"/>
      <c r="Q57" s="44" t="s">
        <v>89</v>
      </c>
      <c r="R57" s="45">
        <f>Calculator!C35</f>
        <v>0</v>
      </c>
      <c r="S57" s="45">
        <f>Calculator!D35</f>
        <v>0</v>
      </c>
      <c r="T57" s="45">
        <f>Calculator!E35</f>
        <v>0</v>
      </c>
      <c r="U57" s="45">
        <f>Calculator!F35</f>
        <v>0</v>
      </c>
      <c r="V57" s="45">
        <f>Calculator!G35</f>
        <v>0</v>
      </c>
      <c r="W57" s="46">
        <f>Calculator!H35</f>
        <v>0</v>
      </c>
      <c r="X57" s="70"/>
      <c r="Y57" s="44" t="s">
        <v>89</v>
      </c>
      <c r="Z57" s="45">
        <f>Calculator!C35</f>
        <v>0</v>
      </c>
      <c r="AA57" s="45">
        <f>Calculator!D35</f>
        <v>0</v>
      </c>
      <c r="AB57" s="45">
        <f>Calculator!E35</f>
        <v>0</v>
      </c>
      <c r="AC57" s="45">
        <f>Calculator!F35</f>
        <v>0</v>
      </c>
      <c r="AD57" s="45">
        <f>Calculator!G35</f>
        <v>0</v>
      </c>
      <c r="AE57" s="46">
        <f>Calculator!H35</f>
        <v>0</v>
      </c>
      <c r="AF57" s="70"/>
      <c r="AG57" s="44" t="s">
        <v>89</v>
      </c>
      <c r="AH57" s="45">
        <f>Calculator!C35</f>
        <v>0</v>
      </c>
      <c r="AI57" s="45">
        <f>Calculator!D35</f>
        <v>0</v>
      </c>
      <c r="AJ57" s="45">
        <f>Calculator!E35</f>
        <v>0</v>
      </c>
      <c r="AK57" s="45">
        <f>Calculator!F35</f>
        <v>0</v>
      </c>
      <c r="AL57" s="45">
        <f>Calculator!G35</f>
        <v>0</v>
      </c>
      <c r="AM57" s="46">
        <f>Calculator!H35</f>
        <v>0</v>
      </c>
      <c r="AN57" s="70"/>
      <c r="AO57" s="44" t="s">
        <v>89</v>
      </c>
      <c r="AP57" s="45">
        <f>Calculator!C35</f>
        <v>0</v>
      </c>
      <c r="AQ57" s="45">
        <f>Calculator!D35</f>
        <v>0</v>
      </c>
      <c r="AR57" s="45">
        <f>Calculator!E35</f>
        <v>0</v>
      </c>
      <c r="AS57" s="45">
        <f>Calculator!F35</f>
        <v>0</v>
      </c>
      <c r="AT57" s="45">
        <f>Calculator!G35</f>
        <v>0</v>
      </c>
      <c r="AU57" s="46">
        <f>Calculator!H35</f>
        <v>0</v>
      </c>
    </row>
    <row r="58" spans="1:47" x14ac:dyDescent="0.15">
      <c r="A58" s="44" t="s">
        <v>90</v>
      </c>
      <c r="B58" s="45">
        <f>Calculator!C36</f>
        <v>0</v>
      </c>
      <c r="C58" s="45">
        <f>Calculator!D36</f>
        <v>0</v>
      </c>
      <c r="D58" s="45">
        <f>Calculator!E36</f>
        <v>0</v>
      </c>
      <c r="E58" s="45">
        <f>Calculator!F36</f>
        <v>0</v>
      </c>
      <c r="F58" s="45">
        <f>Calculator!G36</f>
        <v>0</v>
      </c>
      <c r="G58" s="46">
        <f>Calculator!H36</f>
        <v>0</v>
      </c>
      <c r="H58" s="70"/>
      <c r="I58" s="44" t="s">
        <v>90</v>
      </c>
      <c r="J58" s="45">
        <f>Calculator!C36</f>
        <v>0</v>
      </c>
      <c r="K58" s="45">
        <f>Calculator!D36</f>
        <v>0</v>
      </c>
      <c r="L58" s="45">
        <f>Calculator!E36</f>
        <v>0</v>
      </c>
      <c r="M58" s="45">
        <f>Calculator!F36</f>
        <v>0</v>
      </c>
      <c r="N58" s="45">
        <f>Calculator!G36</f>
        <v>0</v>
      </c>
      <c r="O58" s="46">
        <f>Calculator!H36</f>
        <v>0</v>
      </c>
      <c r="P58" s="70"/>
      <c r="Q58" s="44" t="s">
        <v>90</v>
      </c>
      <c r="R58" s="45">
        <f>Calculator!C36</f>
        <v>0</v>
      </c>
      <c r="S58" s="45">
        <f>Calculator!D36</f>
        <v>0</v>
      </c>
      <c r="T58" s="45">
        <f>Calculator!E36</f>
        <v>0</v>
      </c>
      <c r="U58" s="45">
        <f>Calculator!F36</f>
        <v>0</v>
      </c>
      <c r="V58" s="45">
        <f>Calculator!G36</f>
        <v>0</v>
      </c>
      <c r="W58" s="46">
        <f>Calculator!H36</f>
        <v>0</v>
      </c>
      <c r="X58" s="70"/>
      <c r="Y58" s="44" t="s">
        <v>90</v>
      </c>
      <c r="Z58" s="45">
        <f>Calculator!C36</f>
        <v>0</v>
      </c>
      <c r="AA58" s="45">
        <f>Calculator!D36</f>
        <v>0</v>
      </c>
      <c r="AB58" s="45">
        <f>Calculator!E36</f>
        <v>0</v>
      </c>
      <c r="AC58" s="45">
        <f>Calculator!F36</f>
        <v>0</v>
      </c>
      <c r="AD58" s="45">
        <f>Calculator!G36</f>
        <v>0</v>
      </c>
      <c r="AE58" s="46">
        <f>Calculator!H36</f>
        <v>0</v>
      </c>
      <c r="AF58" s="70"/>
      <c r="AG58" s="44" t="s">
        <v>90</v>
      </c>
      <c r="AH58" s="45">
        <f>Calculator!C36</f>
        <v>0</v>
      </c>
      <c r="AI58" s="45">
        <f>Calculator!D36</f>
        <v>0</v>
      </c>
      <c r="AJ58" s="45">
        <f>Calculator!E36</f>
        <v>0</v>
      </c>
      <c r="AK58" s="45">
        <f>Calculator!F36</f>
        <v>0</v>
      </c>
      <c r="AL58" s="45">
        <f>Calculator!G36</f>
        <v>0</v>
      </c>
      <c r="AM58" s="46">
        <f>Calculator!H36</f>
        <v>0</v>
      </c>
      <c r="AN58" s="70"/>
      <c r="AO58" s="44" t="s">
        <v>90</v>
      </c>
      <c r="AP58" s="45">
        <f>Calculator!C36</f>
        <v>0</v>
      </c>
      <c r="AQ58" s="45">
        <f>Calculator!D36</f>
        <v>0</v>
      </c>
      <c r="AR58" s="45">
        <f>Calculator!E36</f>
        <v>0</v>
      </c>
      <c r="AS58" s="45">
        <f>Calculator!F36</f>
        <v>0</v>
      </c>
      <c r="AT58" s="45">
        <f>Calculator!G36</f>
        <v>0</v>
      </c>
      <c r="AU58" s="46">
        <f>Calculator!H36</f>
        <v>0</v>
      </c>
    </row>
    <row r="59" spans="1:47" x14ac:dyDescent="0.15">
      <c r="A59" s="44" t="s">
        <v>91</v>
      </c>
      <c r="B59" s="45">
        <f>Calculator!C37</f>
        <v>0</v>
      </c>
      <c r="C59" s="45">
        <f>Calculator!D37</f>
        <v>0</v>
      </c>
      <c r="D59" s="45">
        <f>Calculator!E37</f>
        <v>0</v>
      </c>
      <c r="E59" s="45">
        <f>Calculator!F37</f>
        <v>0</v>
      </c>
      <c r="F59" s="45">
        <f>Calculator!G37</f>
        <v>0</v>
      </c>
      <c r="G59" s="46">
        <f>Calculator!H37</f>
        <v>0</v>
      </c>
      <c r="H59" s="70"/>
      <c r="I59" s="44" t="s">
        <v>91</v>
      </c>
      <c r="J59" s="45">
        <f>Calculator!C37</f>
        <v>0</v>
      </c>
      <c r="K59" s="45">
        <f>Calculator!D37</f>
        <v>0</v>
      </c>
      <c r="L59" s="45">
        <f>Calculator!E37</f>
        <v>0</v>
      </c>
      <c r="M59" s="45">
        <f>Calculator!F37</f>
        <v>0</v>
      </c>
      <c r="N59" s="45">
        <f>Calculator!G37</f>
        <v>0</v>
      </c>
      <c r="O59" s="46">
        <f>Calculator!H37</f>
        <v>0</v>
      </c>
      <c r="P59" s="70"/>
      <c r="Q59" s="44" t="s">
        <v>91</v>
      </c>
      <c r="R59" s="45">
        <f>Calculator!C37</f>
        <v>0</v>
      </c>
      <c r="S59" s="45">
        <f>Calculator!D37</f>
        <v>0</v>
      </c>
      <c r="T59" s="45">
        <f>Calculator!E37</f>
        <v>0</v>
      </c>
      <c r="U59" s="45">
        <f>Calculator!F37</f>
        <v>0</v>
      </c>
      <c r="V59" s="45">
        <f>Calculator!G37</f>
        <v>0</v>
      </c>
      <c r="W59" s="46">
        <f>Calculator!H37</f>
        <v>0</v>
      </c>
      <c r="X59" s="70"/>
      <c r="Y59" s="44" t="s">
        <v>91</v>
      </c>
      <c r="Z59" s="45">
        <f>Calculator!C37</f>
        <v>0</v>
      </c>
      <c r="AA59" s="45">
        <f>Calculator!D37</f>
        <v>0</v>
      </c>
      <c r="AB59" s="45">
        <f>Calculator!E37</f>
        <v>0</v>
      </c>
      <c r="AC59" s="45">
        <f>Calculator!F37</f>
        <v>0</v>
      </c>
      <c r="AD59" s="45">
        <f>Calculator!G37</f>
        <v>0</v>
      </c>
      <c r="AE59" s="46">
        <f>Calculator!H37</f>
        <v>0</v>
      </c>
      <c r="AF59" s="70"/>
      <c r="AG59" s="44" t="s">
        <v>91</v>
      </c>
      <c r="AH59" s="45">
        <f>Calculator!C37</f>
        <v>0</v>
      </c>
      <c r="AI59" s="45">
        <f>Calculator!D37</f>
        <v>0</v>
      </c>
      <c r="AJ59" s="45">
        <f>Calculator!E37</f>
        <v>0</v>
      </c>
      <c r="AK59" s="45">
        <f>Calculator!F37</f>
        <v>0</v>
      </c>
      <c r="AL59" s="45">
        <f>Calculator!G37</f>
        <v>0</v>
      </c>
      <c r="AM59" s="46">
        <f>Calculator!H37</f>
        <v>0</v>
      </c>
      <c r="AN59" s="70"/>
      <c r="AO59" s="44" t="s">
        <v>91</v>
      </c>
      <c r="AP59" s="45">
        <f>Calculator!C37</f>
        <v>0</v>
      </c>
      <c r="AQ59" s="45">
        <f>Calculator!D37</f>
        <v>0</v>
      </c>
      <c r="AR59" s="45">
        <f>Calculator!E37</f>
        <v>0</v>
      </c>
      <c r="AS59" s="45">
        <f>Calculator!F37</f>
        <v>0</v>
      </c>
      <c r="AT59" s="45">
        <f>Calculator!G37</f>
        <v>0</v>
      </c>
      <c r="AU59" s="46">
        <f>Calculator!H37</f>
        <v>0</v>
      </c>
    </row>
    <row r="60" spans="1:47" x14ac:dyDescent="0.15">
      <c r="A60" s="44" t="s">
        <v>92</v>
      </c>
      <c r="B60" s="45">
        <f>Calculator!C38</f>
        <v>0</v>
      </c>
      <c r="C60" s="45">
        <f>Calculator!D38</f>
        <v>0</v>
      </c>
      <c r="D60" s="45">
        <f>Calculator!E38</f>
        <v>0</v>
      </c>
      <c r="E60" s="45">
        <f>Calculator!F38</f>
        <v>0</v>
      </c>
      <c r="F60" s="45">
        <f>Calculator!G38</f>
        <v>0</v>
      </c>
      <c r="G60" s="46">
        <f>Calculator!H38</f>
        <v>0</v>
      </c>
      <c r="H60" s="70"/>
      <c r="I60" s="44" t="s">
        <v>92</v>
      </c>
      <c r="J60" s="45">
        <f>Calculator!C38</f>
        <v>0</v>
      </c>
      <c r="K60" s="45">
        <f>Calculator!D38</f>
        <v>0</v>
      </c>
      <c r="L60" s="45">
        <f>Calculator!E38</f>
        <v>0</v>
      </c>
      <c r="M60" s="45">
        <f>Calculator!F38</f>
        <v>0</v>
      </c>
      <c r="N60" s="45">
        <f>Calculator!G38</f>
        <v>0</v>
      </c>
      <c r="O60" s="46">
        <f>Calculator!H38</f>
        <v>0</v>
      </c>
      <c r="P60" s="70"/>
      <c r="Q60" s="44" t="s">
        <v>92</v>
      </c>
      <c r="R60" s="45">
        <f>Calculator!C38</f>
        <v>0</v>
      </c>
      <c r="S60" s="45">
        <f>Calculator!D38</f>
        <v>0</v>
      </c>
      <c r="T60" s="45">
        <f>Calculator!E38</f>
        <v>0</v>
      </c>
      <c r="U60" s="45">
        <f>Calculator!F38</f>
        <v>0</v>
      </c>
      <c r="V60" s="45">
        <f>Calculator!G38</f>
        <v>0</v>
      </c>
      <c r="W60" s="46">
        <f>Calculator!H38</f>
        <v>0</v>
      </c>
      <c r="X60" s="70"/>
      <c r="Y60" s="44" t="s">
        <v>92</v>
      </c>
      <c r="Z60" s="45">
        <f>Calculator!C38</f>
        <v>0</v>
      </c>
      <c r="AA60" s="45">
        <f>Calculator!D38</f>
        <v>0</v>
      </c>
      <c r="AB60" s="45">
        <f>Calculator!E38</f>
        <v>0</v>
      </c>
      <c r="AC60" s="45">
        <f>Calculator!F38</f>
        <v>0</v>
      </c>
      <c r="AD60" s="45">
        <f>Calculator!G38</f>
        <v>0</v>
      </c>
      <c r="AE60" s="46">
        <f>Calculator!H38</f>
        <v>0</v>
      </c>
      <c r="AF60" s="70"/>
      <c r="AG60" s="44" t="s">
        <v>92</v>
      </c>
      <c r="AH60" s="45">
        <f>Calculator!C38</f>
        <v>0</v>
      </c>
      <c r="AI60" s="45">
        <f>Calculator!D38</f>
        <v>0</v>
      </c>
      <c r="AJ60" s="45">
        <f>Calculator!E38</f>
        <v>0</v>
      </c>
      <c r="AK60" s="45">
        <f>Calculator!F38</f>
        <v>0</v>
      </c>
      <c r="AL60" s="45">
        <f>Calculator!G38</f>
        <v>0</v>
      </c>
      <c r="AM60" s="46">
        <f>Calculator!H38</f>
        <v>0</v>
      </c>
      <c r="AN60" s="70"/>
      <c r="AO60" s="44" t="s">
        <v>92</v>
      </c>
      <c r="AP60" s="45">
        <f>Calculator!C38</f>
        <v>0</v>
      </c>
      <c r="AQ60" s="45">
        <f>Calculator!D38</f>
        <v>0</v>
      </c>
      <c r="AR60" s="45">
        <f>Calculator!E38</f>
        <v>0</v>
      </c>
      <c r="AS60" s="45">
        <f>Calculator!F38</f>
        <v>0</v>
      </c>
      <c r="AT60" s="45">
        <f>Calculator!G38</f>
        <v>0</v>
      </c>
      <c r="AU60" s="46">
        <f>Calculator!H38</f>
        <v>0</v>
      </c>
    </row>
    <row r="61" spans="1:47" x14ac:dyDescent="0.15">
      <c r="A61" s="44" t="s">
        <v>93</v>
      </c>
      <c r="B61" s="45">
        <f>Calculator!C39</f>
        <v>0</v>
      </c>
      <c r="C61" s="45">
        <f>Calculator!D39</f>
        <v>0</v>
      </c>
      <c r="D61" s="45">
        <f>Calculator!E39</f>
        <v>0</v>
      </c>
      <c r="E61" s="45">
        <f>Calculator!F39</f>
        <v>0</v>
      </c>
      <c r="F61" s="45">
        <f>Calculator!G39</f>
        <v>0</v>
      </c>
      <c r="G61" s="46">
        <f>Calculator!H39</f>
        <v>0</v>
      </c>
      <c r="H61" s="70"/>
      <c r="I61" s="44" t="s">
        <v>93</v>
      </c>
      <c r="J61" s="45">
        <f>Calculator!C39</f>
        <v>0</v>
      </c>
      <c r="K61" s="45">
        <f>Calculator!D39</f>
        <v>0</v>
      </c>
      <c r="L61" s="45">
        <f>Calculator!E39</f>
        <v>0</v>
      </c>
      <c r="M61" s="45">
        <f>Calculator!F39</f>
        <v>0</v>
      </c>
      <c r="N61" s="45">
        <f>Calculator!G39</f>
        <v>0</v>
      </c>
      <c r="O61" s="46">
        <f>Calculator!H39</f>
        <v>0</v>
      </c>
      <c r="P61" s="70"/>
      <c r="Q61" s="44" t="s">
        <v>93</v>
      </c>
      <c r="R61" s="45">
        <f>Calculator!C39</f>
        <v>0</v>
      </c>
      <c r="S61" s="45">
        <f>Calculator!D39</f>
        <v>0</v>
      </c>
      <c r="T61" s="45">
        <f>Calculator!E39</f>
        <v>0</v>
      </c>
      <c r="U61" s="45">
        <f>Calculator!F39</f>
        <v>0</v>
      </c>
      <c r="V61" s="45">
        <f>Calculator!G39</f>
        <v>0</v>
      </c>
      <c r="W61" s="46">
        <f>Calculator!H39</f>
        <v>0</v>
      </c>
      <c r="X61" s="70"/>
      <c r="Y61" s="44" t="s">
        <v>93</v>
      </c>
      <c r="Z61" s="45">
        <f>Calculator!C39</f>
        <v>0</v>
      </c>
      <c r="AA61" s="45">
        <f>Calculator!D39</f>
        <v>0</v>
      </c>
      <c r="AB61" s="45">
        <f>Calculator!E39</f>
        <v>0</v>
      </c>
      <c r="AC61" s="45">
        <f>Calculator!F39</f>
        <v>0</v>
      </c>
      <c r="AD61" s="45">
        <f>Calculator!G39</f>
        <v>0</v>
      </c>
      <c r="AE61" s="46">
        <f>Calculator!H39</f>
        <v>0</v>
      </c>
      <c r="AF61" s="70"/>
      <c r="AG61" s="44" t="s">
        <v>93</v>
      </c>
      <c r="AH61" s="45">
        <f>Calculator!C39</f>
        <v>0</v>
      </c>
      <c r="AI61" s="45">
        <f>Calculator!D39</f>
        <v>0</v>
      </c>
      <c r="AJ61" s="45">
        <f>Calculator!E39</f>
        <v>0</v>
      </c>
      <c r="AK61" s="45">
        <f>Calculator!F39</f>
        <v>0</v>
      </c>
      <c r="AL61" s="45">
        <f>Calculator!G39</f>
        <v>0</v>
      </c>
      <c r="AM61" s="46">
        <f>Calculator!H39</f>
        <v>0</v>
      </c>
      <c r="AN61" s="70"/>
      <c r="AO61" s="44" t="s">
        <v>93</v>
      </c>
      <c r="AP61" s="45">
        <f>Calculator!C39</f>
        <v>0</v>
      </c>
      <c r="AQ61" s="45">
        <f>Calculator!D39</f>
        <v>0</v>
      </c>
      <c r="AR61" s="45">
        <f>Calculator!E39</f>
        <v>0</v>
      </c>
      <c r="AS61" s="45">
        <f>Calculator!F39</f>
        <v>0</v>
      </c>
      <c r="AT61" s="45">
        <f>Calculator!G39</f>
        <v>0</v>
      </c>
      <c r="AU61" s="46">
        <f>Calculator!H39</f>
        <v>0</v>
      </c>
    </row>
    <row r="62" spans="1:47" x14ac:dyDescent="0.15">
      <c r="A62" s="44"/>
      <c r="B62" s="73"/>
      <c r="C62" s="73"/>
      <c r="D62" s="73"/>
      <c r="E62" s="73"/>
      <c r="F62" s="73"/>
      <c r="G62" s="74"/>
      <c r="H62" s="70"/>
      <c r="I62" s="44"/>
      <c r="J62" s="73"/>
      <c r="K62" s="73"/>
      <c r="L62" s="73"/>
      <c r="M62" s="73"/>
      <c r="N62" s="73"/>
      <c r="O62" s="74"/>
      <c r="P62" s="70"/>
      <c r="Q62" s="44"/>
      <c r="R62" s="73"/>
      <c r="S62" s="73"/>
      <c r="T62" s="73"/>
      <c r="U62" s="73"/>
      <c r="V62" s="73"/>
      <c r="W62" s="74"/>
      <c r="X62" s="70"/>
      <c r="Y62" s="44"/>
      <c r="Z62" s="73"/>
      <c r="AA62" s="73"/>
      <c r="AB62" s="73"/>
      <c r="AC62" s="73"/>
      <c r="AD62" s="73"/>
      <c r="AE62" s="74"/>
      <c r="AF62" s="70"/>
      <c r="AG62" s="44"/>
      <c r="AH62" s="73"/>
      <c r="AI62" s="73"/>
      <c r="AJ62" s="73"/>
      <c r="AK62" s="73"/>
      <c r="AL62" s="73"/>
      <c r="AM62" s="74"/>
      <c r="AN62" s="70"/>
      <c r="AO62" s="44"/>
      <c r="AP62" s="73"/>
      <c r="AQ62" s="73"/>
      <c r="AR62" s="73"/>
      <c r="AS62" s="73"/>
      <c r="AT62" s="73"/>
      <c r="AU62" s="74"/>
    </row>
    <row r="63" spans="1:47" x14ac:dyDescent="0.15">
      <c r="A63" s="51" t="s">
        <v>51</v>
      </c>
      <c r="B63" s="73"/>
      <c r="C63" s="73"/>
      <c r="D63" s="73"/>
      <c r="E63" s="73"/>
      <c r="F63" s="73"/>
      <c r="G63" s="74"/>
      <c r="H63" s="70"/>
      <c r="I63" s="51" t="s">
        <v>51</v>
      </c>
      <c r="J63" s="73"/>
      <c r="K63" s="73"/>
      <c r="L63" s="73"/>
      <c r="M63" s="73"/>
      <c r="N63" s="73"/>
      <c r="O63" s="74"/>
      <c r="P63" s="70"/>
      <c r="Q63" s="51" t="s">
        <v>51</v>
      </c>
      <c r="R63" s="73"/>
      <c r="S63" s="73"/>
      <c r="T63" s="73"/>
      <c r="U63" s="73"/>
      <c r="V63" s="73"/>
      <c r="W63" s="74"/>
      <c r="X63" s="70"/>
      <c r="Y63" s="51" t="s">
        <v>51</v>
      </c>
      <c r="Z63" s="73"/>
      <c r="AA63" s="73"/>
      <c r="AB63" s="73"/>
      <c r="AC63" s="73"/>
      <c r="AD63" s="73"/>
      <c r="AE63" s="74"/>
      <c r="AF63" s="70"/>
      <c r="AG63" s="51" t="s">
        <v>51</v>
      </c>
      <c r="AH63" s="73"/>
      <c r="AI63" s="73"/>
      <c r="AJ63" s="73"/>
      <c r="AK63" s="73"/>
      <c r="AL63" s="73"/>
      <c r="AM63" s="74"/>
      <c r="AN63" s="70"/>
      <c r="AO63" s="51" t="s">
        <v>51</v>
      </c>
      <c r="AP63" s="73"/>
      <c r="AQ63" s="73"/>
      <c r="AR63" s="73"/>
      <c r="AS63" s="73"/>
      <c r="AT63" s="73"/>
      <c r="AU63" s="74"/>
    </row>
    <row r="64" spans="1:47" x14ac:dyDescent="0.15">
      <c r="A64" s="44" t="s">
        <v>48</v>
      </c>
      <c r="B64" s="49">
        <f>Calculator!C44</f>
        <v>182.85210000000001</v>
      </c>
      <c r="C64" s="49">
        <f>B64</f>
        <v>182.85210000000001</v>
      </c>
      <c r="D64" s="49">
        <f t="shared" ref="D64:G64" si="65">C64</f>
        <v>182.85210000000001</v>
      </c>
      <c r="E64" s="49">
        <f t="shared" si="65"/>
        <v>182.85210000000001</v>
      </c>
      <c r="F64" s="49">
        <f t="shared" si="65"/>
        <v>182.85210000000001</v>
      </c>
      <c r="G64" s="50">
        <f t="shared" si="65"/>
        <v>182.85210000000001</v>
      </c>
      <c r="H64" s="70"/>
      <c r="I64" s="44" t="s">
        <v>48</v>
      </c>
      <c r="J64" s="49">
        <f>B64</f>
        <v>182.85210000000001</v>
      </c>
      <c r="K64" s="49">
        <f>J64</f>
        <v>182.85210000000001</v>
      </c>
      <c r="L64" s="49">
        <f t="shared" ref="L64:L80" si="66">K64</f>
        <v>182.85210000000001</v>
      </c>
      <c r="M64" s="49">
        <f t="shared" ref="M64:M80" si="67">L64</f>
        <v>182.85210000000001</v>
      </c>
      <c r="N64" s="49">
        <f t="shared" ref="N64:N80" si="68">M64</f>
        <v>182.85210000000001</v>
      </c>
      <c r="O64" s="50">
        <f t="shared" ref="O64:O80" si="69">N64</f>
        <v>182.85210000000001</v>
      </c>
      <c r="P64" s="70"/>
      <c r="Q64" s="44" t="s">
        <v>48</v>
      </c>
      <c r="R64" s="49">
        <f>J64</f>
        <v>182.85210000000001</v>
      </c>
      <c r="S64" s="49">
        <f>R64</f>
        <v>182.85210000000001</v>
      </c>
      <c r="T64" s="49">
        <f t="shared" ref="T64:T80" si="70">S64</f>
        <v>182.85210000000001</v>
      </c>
      <c r="U64" s="49">
        <f t="shared" ref="U64:U80" si="71">T64</f>
        <v>182.85210000000001</v>
      </c>
      <c r="V64" s="49">
        <f t="shared" ref="V64:V80" si="72">U64</f>
        <v>182.85210000000001</v>
      </c>
      <c r="W64" s="50">
        <f t="shared" ref="W64:W80" si="73">V64</f>
        <v>182.85210000000001</v>
      </c>
      <c r="X64" s="70"/>
      <c r="Y64" s="44" t="s">
        <v>48</v>
      </c>
      <c r="Z64" s="49">
        <f>R64</f>
        <v>182.85210000000001</v>
      </c>
      <c r="AA64" s="49">
        <f>Z64</f>
        <v>182.85210000000001</v>
      </c>
      <c r="AB64" s="49">
        <f t="shared" ref="AB64:AB80" si="74">AA64</f>
        <v>182.85210000000001</v>
      </c>
      <c r="AC64" s="49">
        <f t="shared" ref="AC64:AC80" si="75">AB64</f>
        <v>182.85210000000001</v>
      </c>
      <c r="AD64" s="49">
        <f t="shared" ref="AD64:AD80" si="76">AC64</f>
        <v>182.85210000000001</v>
      </c>
      <c r="AE64" s="50">
        <f t="shared" ref="AE64:AE80" si="77">AD64</f>
        <v>182.85210000000001</v>
      </c>
      <c r="AF64" s="70"/>
      <c r="AG64" s="44" t="s">
        <v>48</v>
      </c>
      <c r="AH64" s="49">
        <f>Z64</f>
        <v>182.85210000000001</v>
      </c>
      <c r="AI64" s="49">
        <f>AH64</f>
        <v>182.85210000000001</v>
      </c>
      <c r="AJ64" s="49">
        <f t="shared" ref="AJ64:AJ80" si="78">AI64</f>
        <v>182.85210000000001</v>
      </c>
      <c r="AK64" s="49">
        <f t="shared" ref="AK64:AK80" si="79">AJ64</f>
        <v>182.85210000000001</v>
      </c>
      <c r="AL64" s="49">
        <f t="shared" ref="AL64:AL80" si="80">AK64</f>
        <v>182.85210000000001</v>
      </c>
      <c r="AM64" s="50">
        <f t="shared" ref="AM64:AM80" si="81">AL64</f>
        <v>182.85210000000001</v>
      </c>
      <c r="AN64" s="70"/>
      <c r="AO64" s="44" t="s">
        <v>48</v>
      </c>
      <c r="AP64" s="49">
        <f>AH64</f>
        <v>182.85210000000001</v>
      </c>
      <c r="AQ64" s="49">
        <f>AP64</f>
        <v>182.85210000000001</v>
      </c>
      <c r="AR64" s="49">
        <f t="shared" ref="AR64:AR80" si="82">AQ64</f>
        <v>182.85210000000001</v>
      </c>
      <c r="AS64" s="49">
        <f t="shared" ref="AS64:AS80" si="83">AR64</f>
        <v>182.85210000000001</v>
      </c>
      <c r="AT64" s="49">
        <f t="shared" ref="AT64:AT80" si="84">AS64</f>
        <v>182.85210000000001</v>
      </c>
      <c r="AU64" s="50">
        <f t="shared" ref="AU64:AU80" si="85">AT64</f>
        <v>182.85210000000001</v>
      </c>
    </row>
    <row r="65" spans="1:47" x14ac:dyDescent="0.15">
      <c r="A65" s="44" t="s">
        <v>114</v>
      </c>
      <c r="B65" s="49">
        <f>Calculator!C45</f>
        <v>3564.6925000000001</v>
      </c>
      <c r="C65" s="49">
        <f t="shared" ref="C65:C80" si="86">B65</f>
        <v>3564.6925000000001</v>
      </c>
      <c r="D65" s="49">
        <f t="shared" ref="D65:G65" si="87">C65</f>
        <v>3564.6925000000001</v>
      </c>
      <c r="E65" s="49">
        <f t="shared" si="87"/>
        <v>3564.6925000000001</v>
      </c>
      <c r="F65" s="49">
        <f t="shared" si="87"/>
        <v>3564.6925000000001</v>
      </c>
      <c r="G65" s="50">
        <f t="shared" si="87"/>
        <v>3564.6925000000001</v>
      </c>
      <c r="H65" s="70"/>
      <c r="I65" s="44" t="s">
        <v>114</v>
      </c>
      <c r="J65" s="49">
        <f t="shared" ref="J65:J80" si="88">B65</f>
        <v>3564.6925000000001</v>
      </c>
      <c r="K65" s="49">
        <f t="shared" ref="K65:K80" si="89">J65</f>
        <v>3564.6925000000001</v>
      </c>
      <c r="L65" s="49">
        <f t="shared" si="66"/>
        <v>3564.6925000000001</v>
      </c>
      <c r="M65" s="49">
        <f t="shared" si="67"/>
        <v>3564.6925000000001</v>
      </c>
      <c r="N65" s="49">
        <f t="shared" si="68"/>
        <v>3564.6925000000001</v>
      </c>
      <c r="O65" s="50">
        <f t="shared" si="69"/>
        <v>3564.6925000000001</v>
      </c>
      <c r="P65" s="70"/>
      <c r="Q65" s="44" t="s">
        <v>114</v>
      </c>
      <c r="R65" s="49">
        <f t="shared" ref="R65:R80" si="90">J65</f>
        <v>3564.6925000000001</v>
      </c>
      <c r="S65" s="49">
        <f t="shared" ref="S65:S80" si="91">R65</f>
        <v>3564.6925000000001</v>
      </c>
      <c r="T65" s="49">
        <f t="shared" si="70"/>
        <v>3564.6925000000001</v>
      </c>
      <c r="U65" s="49">
        <f t="shared" si="71"/>
        <v>3564.6925000000001</v>
      </c>
      <c r="V65" s="49">
        <f t="shared" si="72"/>
        <v>3564.6925000000001</v>
      </c>
      <c r="W65" s="50">
        <f t="shared" si="73"/>
        <v>3564.6925000000001</v>
      </c>
      <c r="X65" s="70"/>
      <c r="Y65" s="44" t="s">
        <v>114</v>
      </c>
      <c r="Z65" s="49">
        <f t="shared" ref="Z65:Z80" si="92">R65</f>
        <v>3564.6925000000001</v>
      </c>
      <c r="AA65" s="49">
        <f t="shared" ref="AA65:AA80" si="93">Z65</f>
        <v>3564.6925000000001</v>
      </c>
      <c r="AB65" s="49">
        <f t="shared" si="74"/>
        <v>3564.6925000000001</v>
      </c>
      <c r="AC65" s="49">
        <f t="shared" si="75"/>
        <v>3564.6925000000001</v>
      </c>
      <c r="AD65" s="49">
        <f t="shared" si="76"/>
        <v>3564.6925000000001</v>
      </c>
      <c r="AE65" s="50">
        <f t="shared" si="77"/>
        <v>3564.6925000000001</v>
      </c>
      <c r="AF65" s="70"/>
      <c r="AG65" s="44" t="s">
        <v>114</v>
      </c>
      <c r="AH65" s="49">
        <f t="shared" ref="AH65:AH80" si="94">Z65</f>
        <v>3564.6925000000001</v>
      </c>
      <c r="AI65" s="49">
        <f t="shared" ref="AI65:AI80" si="95">AH65</f>
        <v>3564.6925000000001</v>
      </c>
      <c r="AJ65" s="49">
        <f t="shared" si="78"/>
        <v>3564.6925000000001</v>
      </c>
      <c r="AK65" s="49">
        <f t="shared" si="79"/>
        <v>3564.6925000000001</v>
      </c>
      <c r="AL65" s="49">
        <f t="shared" si="80"/>
        <v>3564.6925000000001</v>
      </c>
      <c r="AM65" s="50">
        <f t="shared" si="81"/>
        <v>3564.6925000000001</v>
      </c>
      <c r="AN65" s="70"/>
      <c r="AO65" s="44" t="s">
        <v>114</v>
      </c>
      <c r="AP65" s="49">
        <f t="shared" ref="AP65:AP80" si="96">AH65</f>
        <v>3564.6925000000001</v>
      </c>
      <c r="AQ65" s="49">
        <f t="shared" ref="AQ65:AQ80" si="97">AP65</f>
        <v>3564.6925000000001</v>
      </c>
      <c r="AR65" s="49">
        <f t="shared" si="82"/>
        <v>3564.6925000000001</v>
      </c>
      <c r="AS65" s="49">
        <f t="shared" si="83"/>
        <v>3564.6925000000001</v>
      </c>
      <c r="AT65" s="49">
        <f t="shared" si="84"/>
        <v>3564.6925000000001</v>
      </c>
      <c r="AU65" s="50">
        <f t="shared" si="85"/>
        <v>3564.6925000000001</v>
      </c>
    </row>
    <row r="66" spans="1:47" x14ac:dyDescent="0.15">
      <c r="A66" s="44" t="s">
        <v>113</v>
      </c>
      <c r="B66" s="49">
        <f>Calculator!C46</f>
        <v>1321.0650000000001</v>
      </c>
      <c r="C66" s="49">
        <f t="shared" si="86"/>
        <v>1321.0650000000001</v>
      </c>
      <c r="D66" s="49">
        <f t="shared" ref="D66:G66" si="98">C66</f>
        <v>1321.0650000000001</v>
      </c>
      <c r="E66" s="49">
        <f t="shared" si="98"/>
        <v>1321.0650000000001</v>
      </c>
      <c r="F66" s="49">
        <f t="shared" si="98"/>
        <v>1321.0650000000001</v>
      </c>
      <c r="G66" s="50">
        <f t="shared" si="98"/>
        <v>1321.0650000000001</v>
      </c>
      <c r="H66" s="70"/>
      <c r="I66" s="44" t="s">
        <v>113</v>
      </c>
      <c r="J66" s="49">
        <f t="shared" si="88"/>
        <v>1321.0650000000001</v>
      </c>
      <c r="K66" s="49">
        <f t="shared" si="89"/>
        <v>1321.0650000000001</v>
      </c>
      <c r="L66" s="49">
        <f t="shared" si="66"/>
        <v>1321.0650000000001</v>
      </c>
      <c r="M66" s="49">
        <f t="shared" si="67"/>
        <v>1321.0650000000001</v>
      </c>
      <c r="N66" s="49">
        <f t="shared" si="68"/>
        <v>1321.0650000000001</v>
      </c>
      <c r="O66" s="50">
        <f t="shared" si="69"/>
        <v>1321.0650000000001</v>
      </c>
      <c r="P66" s="70"/>
      <c r="Q66" s="44" t="s">
        <v>113</v>
      </c>
      <c r="R66" s="49">
        <f t="shared" si="90"/>
        <v>1321.0650000000001</v>
      </c>
      <c r="S66" s="49">
        <f t="shared" si="91"/>
        <v>1321.0650000000001</v>
      </c>
      <c r="T66" s="49">
        <f t="shared" si="70"/>
        <v>1321.0650000000001</v>
      </c>
      <c r="U66" s="49">
        <f t="shared" si="71"/>
        <v>1321.0650000000001</v>
      </c>
      <c r="V66" s="49">
        <f t="shared" si="72"/>
        <v>1321.0650000000001</v>
      </c>
      <c r="W66" s="50">
        <f t="shared" si="73"/>
        <v>1321.0650000000001</v>
      </c>
      <c r="X66" s="70"/>
      <c r="Y66" s="44" t="s">
        <v>113</v>
      </c>
      <c r="Z66" s="49">
        <f t="shared" si="92"/>
        <v>1321.0650000000001</v>
      </c>
      <c r="AA66" s="49">
        <f t="shared" si="93"/>
        <v>1321.0650000000001</v>
      </c>
      <c r="AB66" s="49">
        <f t="shared" si="74"/>
        <v>1321.0650000000001</v>
      </c>
      <c r="AC66" s="49">
        <f t="shared" si="75"/>
        <v>1321.0650000000001</v>
      </c>
      <c r="AD66" s="49">
        <f t="shared" si="76"/>
        <v>1321.0650000000001</v>
      </c>
      <c r="AE66" s="50">
        <f t="shared" si="77"/>
        <v>1321.0650000000001</v>
      </c>
      <c r="AF66" s="70"/>
      <c r="AG66" s="44" t="s">
        <v>113</v>
      </c>
      <c r="AH66" s="49">
        <f t="shared" si="94"/>
        <v>1321.0650000000001</v>
      </c>
      <c r="AI66" s="49">
        <f t="shared" si="95"/>
        <v>1321.0650000000001</v>
      </c>
      <c r="AJ66" s="49">
        <f t="shared" si="78"/>
        <v>1321.0650000000001</v>
      </c>
      <c r="AK66" s="49">
        <f t="shared" si="79"/>
        <v>1321.0650000000001</v>
      </c>
      <c r="AL66" s="49">
        <f t="shared" si="80"/>
        <v>1321.0650000000001</v>
      </c>
      <c r="AM66" s="50">
        <f t="shared" si="81"/>
        <v>1321.0650000000001</v>
      </c>
      <c r="AN66" s="70"/>
      <c r="AO66" s="44" t="s">
        <v>113</v>
      </c>
      <c r="AP66" s="49">
        <f t="shared" si="96"/>
        <v>1321.0650000000001</v>
      </c>
      <c r="AQ66" s="49">
        <f t="shared" si="97"/>
        <v>1321.0650000000001</v>
      </c>
      <c r="AR66" s="49">
        <f t="shared" si="82"/>
        <v>1321.0650000000001</v>
      </c>
      <c r="AS66" s="49">
        <f t="shared" si="83"/>
        <v>1321.0650000000001</v>
      </c>
      <c r="AT66" s="49">
        <f t="shared" si="84"/>
        <v>1321.0650000000001</v>
      </c>
      <c r="AU66" s="50">
        <f t="shared" si="85"/>
        <v>1321.0650000000001</v>
      </c>
    </row>
    <row r="67" spans="1:47" x14ac:dyDescent="0.15">
      <c r="A67" s="44" t="s">
        <v>112</v>
      </c>
      <c r="B67" s="49">
        <f>Calculator!C47</f>
        <v>158.09</v>
      </c>
      <c r="C67" s="49">
        <f t="shared" si="86"/>
        <v>158.09</v>
      </c>
      <c r="D67" s="49">
        <f t="shared" ref="D67:G67" si="99">C67</f>
        <v>158.09</v>
      </c>
      <c r="E67" s="49">
        <f t="shared" si="99"/>
        <v>158.09</v>
      </c>
      <c r="F67" s="49">
        <f t="shared" si="99"/>
        <v>158.09</v>
      </c>
      <c r="G67" s="50">
        <f t="shared" si="99"/>
        <v>158.09</v>
      </c>
      <c r="H67" s="152"/>
      <c r="I67" s="44" t="s">
        <v>112</v>
      </c>
      <c r="J67" s="49">
        <f t="shared" si="88"/>
        <v>158.09</v>
      </c>
      <c r="K67" s="49">
        <f t="shared" si="89"/>
        <v>158.09</v>
      </c>
      <c r="L67" s="49">
        <f t="shared" si="66"/>
        <v>158.09</v>
      </c>
      <c r="M67" s="49">
        <f t="shared" si="67"/>
        <v>158.09</v>
      </c>
      <c r="N67" s="49">
        <f t="shared" si="68"/>
        <v>158.09</v>
      </c>
      <c r="O67" s="50">
        <f t="shared" si="69"/>
        <v>158.09</v>
      </c>
      <c r="P67" s="70"/>
      <c r="Q67" s="44" t="s">
        <v>112</v>
      </c>
      <c r="R67" s="49">
        <f t="shared" si="90"/>
        <v>158.09</v>
      </c>
      <c r="S67" s="49">
        <f t="shared" si="91"/>
        <v>158.09</v>
      </c>
      <c r="T67" s="49">
        <f t="shared" si="70"/>
        <v>158.09</v>
      </c>
      <c r="U67" s="49">
        <f t="shared" si="71"/>
        <v>158.09</v>
      </c>
      <c r="V67" s="49">
        <f t="shared" si="72"/>
        <v>158.09</v>
      </c>
      <c r="W67" s="50">
        <f t="shared" si="73"/>
        <v>158.09</v>
      </c>
      <c r="X67" s="70"/>
      <c r="Y67" s="44" t="s">
        <v>112</v>
      </c>
      <c r="Z67" s="49">
        <f t="shared" si="92"/>
        <v>158.09</v>
      </c>
      <c r="AA67" s="49">
        <f t="shared" si="93"/>
        <v>158.09</v>
      </c>
      <c r="AB67" s="49">
        <f t="shared" si="74"/>
        <v>158.09</v>
      </c>
      <c r="AC67" s="49">
        <f t="shared" si="75"/>
        <v>158.09</v>
      </c>
      <c r="AD67" s="49">
        <f t="shared" si="76"/>
        <v>158.09</v>
      </c>
      <c r="AE67" s="50">
        <f t="shared" si="77"/>
        <v>158.09</v>
      </c>
      <c r="AF67" s="70"/>
      <c r="AG67" s="44" t="s">
        <v>112</v>
      </c>
      <c r="AH67" s="49">
        <f t="shared" si="94"/>
        <v>158.09</v>
      </c>
      <c r="AI67" s="49">
        <f t="shared" si="95"/>
        <v>158.09</v>
      </c>
      <c r="AJ67" s="49">
        <f t="shared" si="78"/>
        <v>158.09</v>
      </c>
      <c r="AK67" s="49">
        <f t="shared" si="79"/>
        <v>158.09</v>
      </c>
      <c r="AL67" s="49">
        <f t="shared" si="80"/>
        <v>158.09</v>
      </c>
      <c r="AM67" s="50">
        <f t="shared" si="81"/>
        <v>158.09</v>
      </c>
      <c r="AN67" s="70"/>
      <c r="AO67" s="44" t="s">
        <v>112</v>
      </c>
      <c r="AP67" s="49">
        <f t="shared" si="96"/>
        <v>158.09</v>
      </c>
      <c r="AQ67" s="49">
        <f t="shared" si="97"/>
        <v>158.09</v>
      </c>
      <c r="AR67" s="49">
        <f t="shared" si="82"/>
        <v>158.09</v>
      </c>
      <c r="AS67" s="49">
        <f t="shared" si="83"/>
        <v>158.09</v>
      </c>
      <c r="AT67" s="49">
        <f t="shared" si="84"/>
        <v>158.09</v>
      </c>
      <c r="AU67" s="50">
        <f t="shared" si="85"/>
        <v>158.09</v>
      </c>
    </row>
    <row r="68" spans="1:47" x14ac:dyDescent="0.15">
      <c r="A68" s="44" t="s">
        <v>111</v>
      </c>
      <c r="B68" s="49">
        <f>Calculator!C48</f>
        <v>2119.1487999999999</v>
      </c>
      <c r="C68" s="49">
        <f t="shared" si="86"/>
        <v>2119.1487999999999</v>
      </c>
      <c r="D68" s="49">
        <f t="shared" ref="D68:G68" si="100">C68</f>
        <v>2119.1487999999999</v>
      </c>
      <c r="E68" s="49">
        <f t="shared" si="100"/>
        <v>2119.1487999999999</v>
      </c>
      <c r="F68" s="49">
        <f t="shared" si="100"/>
        <v>2119.1487999999999</v>
      </c>
      <c r="G68" s="50">
        <f t="shared" si="100"/>
        <v>2119.1487999999999</v>
      </c>
      <c r="H68" s="70"/>
      <c r="I68" s="44" t="s">
        <v>111</v>
      </c>
      <c r="J68" s="49">
        <f t="shared" si="88"/>
        <v>2119.1487999999999</v>
      </c>
      <c r="K68" s="49">
        <f t="shared" si="89"/>
        <v>2119.1487999999999</v>
      </c>
      <c r="L68" s="49">
        <f t="shared" si="66"/>
        <v>2119.1487999999999</v>
      </c>
      <c r="M68" s="49">
        <f t="shared" si="67"/>
        <v>2119.1487999999999</v>
      </c>
      <c r="N68" s="49">
        <f t="shared" si="68"/>
        <v>2119.1487999999999</v>
      </c>
      <c r="O68" s="50">
        <f t="shared" si="69"/>
        <v>2119.1487999999999</v>
      </c>
      <c r="P68" s="70"/>
      <c r="Q68" s="44" t="s">
        <v>111</v>
      </c>
      <c r="R68" s="49">
        <f t="shared" si="90"/>
        <v>2119.1487999999999</v>
      </c>
      <c r="S68" s="49">
        <f t="shared" si="91"/>
        <v>2119.1487999999999</v>
      </c>
      <c r="T68" s="49">
        <f t="shared" si="70"/>
        <v>2119.1487999999999</v>
      </c>
      <c r="U68" s="49">
        <f t="shared" si="71"/>
        <v>2119.1487999999999</v>
      </c>
      <c r="V68" s="49">
        <f t="shared" si="72"/>
        <v>2119.1487999999999</v>
      </c>
      <c r="W68" s="50">
        <f t="shared" si="73"/>
        <v>2119.1487999999999</v>
      </c>
      <c r="X68" s="70"/>
      <c r="Y68" s="44" t="s">
        <v>111</v>
      </c>
      <c r="Z68" s="49">
        <f t="shared" si="92"/>
        <v>2119.1487999999999</v>
      </c>
      <c r="AA68" s="49">
        <f t="shared" si="93"/>
        <v>2119.1487999999999</v>
      </c>
      <c r="AB68" s="49">
        <f t="shared" si="74"/>
        <v>2119.1487999999999</v>
      </c>
      <c r="AC68" s="49">
        <f t="shared" si="75"/>
        <v>2119.1487999999999</v>
      </c>
      <c r="AD68" s="49">
        <f t="shared" si="76"/>
        <v>2119.1487999999999</v>
      </c>
      <c r="AE68" s="50">
        <f t="shared" si="77"/>
        <v>2119.1487999999999</v>
      </c>
      <c r="AF68" s="70"/>
      <c r="AG68" s="44" t="s">
        <v>111</v>
      </c>
      <c r="AH68" s="49">
        <f t="shared" si="94"/>
        <v>2119.1487999999999</v>
      </c>
      <c r="AI68" s="49">
        <f t="shared" si="95"/>
        <v>2119.1487999999999</v>
      </c>
      <c r="AJ68" s="49">
        <f t="shared" si="78"/>
        <v>2119.1487999999999</v>
      </c>
      <c r="AK68" s="49">
        <f t="shared" si="79"/>
        <v>2119.1487999999999</v>
      </c>
      <c r="AL68" s="49">
        <f t="shared" si="80"/>
        <v>2119.1487999999999</v>
      </c>
      <c r="AM68" s="50">
        <f t="shared" si="81"/>
        <v>2119.1487999999999</v>
      </c>
      <c r="AN68" s="70"/>
      <c r="AO68" s="44" t="s">
        <v>111</v>
      </c>
      <c r="AP68" s="49">
        <f t="shared" si="96"/>
        <v>2119.1487999999999</v>
      </c>
      <c r="AQ68" s="49">
        <f t="shared" si="97"/>
        <v>2119.1487999999999</v>
      </c>
      <c r="AR68" s="49">
        <f t="shared" si="82"/>
        <v>2119.1487999999999</v>
      </c>
      <c r="AS68" s="49">
        <f t="shared" si="83"/>
        <v>2119.1487999999999</v>
      </c>
      <c r="AT68" s="49">
        <f t="shared" si="84"/>
        <v>2119.1487999999999</v>
      </c>
      <c r="AU68" s="50">
        <f t="shared" si="85"/>
        <v>2119.1487999999999</v>
      </c>
    </row>
    <row r="69" spans="1:47" x14ac:dyDescent="0.15">
      <c r="A69" s="44" t="s">
        <v>110</v>
      </c>
      <c r="B69" s="49">
        <f>Calculator!C49</f>
        <v>167.9871</v>
      </c>
      <c r="C69" s="49">
        <f t="shared" si="86"/>
        <v>167.9871</v>
      </c>
      <c r="D69" s="49">
        <f t="shared" ref="D69:G69" si="101">C69</f>
        <v>167.9871</v>
      </c>
      <c r="E69" s="49">
        <f t="shared" si="101"/>
        <v>167.9871</v>
      </c>
      <c r="F69" s="49">
        <f t="shared" si="101"/>
        <v>167.9871</v>
      </c>
      <c r="G69" s="50">
        <f t="shared" si="101"/>
        <v>167.9871</v>
      </c>
      <c r="H69" s="70"/>
      <c r="I69" s="44" t="s">
        <v>110</v>
      </c>
      <c r="J69" s="49">
        <f t="shared" si="88"/>
        <v>167.9871</v>
      </c>
      <c r="K69" s="49">
        <f t="shared" si="89"/>
        <v>167.9871</v>
      </c>
      <c r="L69" s="49">
        <f t="shared" si="66"/>
        <v>167.9871</v>
      </c>
      <c r="M69" s="49">
        <f t="shared" si="67"/>
        <v>167.9871</v>
      </c>
      <c r="N69" s="49">
        <f t="shared" si="68"/>
        <v>167.9871</v>
      </c>
      <c r="O69" s="50">
        <f t="shared" si="69"/>
        <v>167.9871</v>
      </c>
      <c r="P69" s="70"/>
      <c r="Q69" s="44" t="s">
        <v>110</v>
      </c>
      <c r="R69" s="49">
        <f t="shared" si="90"/>
        <v>167.9871</v>
      </c>
      <c r="S69" s="49">
        <f t="shared" si="91"/>
        <v>167.9871</v>
      </c>
      <c r="T69" s="49">
        <f t="shared" si="70"/>
        <v>167.9871</v>
      </c>
      <c r="U69" s="49">
        <f t="shared" si="71"/>
        <v>167.9871</v>
      </c>
      <c r="V69" s="49">
        <f t="shared" si="72"/>
        <v>167.9871</v>
      </c>
      <c r="W69" s="50">
        <f t="shared" si="73"/>
        <v>167.9871</v>
      </c>
      <c r="X69" s="70"/>
      <c r="Y69" s="44" t="s">
        <v>110</v>
      </c>
      <c r="Z69" s="49">
        <f t="shared" si="92"/>
        <v>167.9871</v>
      </c>
      <c r="AA69" s="49">
        <f t="shared" si="93"/>
        <v>167.9871</v>
      </c>
      <c r="AB69" s="49">
        <f t="shared" si="74"/>
        <v>167.9871</v>
      </c>
      <c r="AC69" s="49">
        <f t="shared" si="75"/>
        <v>167.9871</v>
      </c>
      <c r="AD69" s="49">
        <f t="shared" si="76"/>
        <v>167.9871</v>
      </c>
      <c r="AE69" s="50">
        <f t="shared" si="77"/>
        <v>167.9871</v>
      </c>
      <c r="AF69" s="70"/>
      <c r="AG69" s="44" t="s">
        <v>110</v>
      </c>
      <c r="AH69" s="49">
        <f t="shared" si="94"/>
        <v>167.9871</v>
      </c>
      <c r="AI69" s="49">
        <f t="shared" si="95"/>
        <v>167.9871</v>
      </c>
      <c r="AJ69" s="49">
        <f t="shared" si="78"/>
        <v>167.9871</v>
      </c>
      <c r="AK69" s="49">
        <f t="shared" si="79"/>
        <v>167.9871</v>
      </c>
      <c r="AL69" s="49">
        <f t="shared" si="80"/>
        <v>167.9871</v>
      </c>
      <c r="AM69" s="50">
        <f t="shared" si="81"/>
        <v>167.9871</v>
      </c>
      <c r="AN69" s="70"/>
      <c r="AO69" s="44" t="s">
        <v>110</v>
      </c>
      <c r="AP69" s="49">
        <f t="shared" si="96"/>
        <v>167.9871</v>
      </c>
      <c r="AQ69" s="49">
        <f t="shared" si="97"/>
        <v>167.9871</v>
      </c>
      <c r="AR69" s="49">
        <f t="shared" si="82"/>
        <v>167.9871</v>
      </c>
      <c r="AS69" s="49">
        <f t="shared" si="83"/>
        <v>167.9871</v>
      </c>
      <c r="AT69" s="49">
        <f t="shared" si="84"/>
        <v>167.9871</v>
      </c>
      <c r="AU69" s="50">
        <f t="shared" si="85"/>
        <v>167.9871</v>
      </c>
    </row>
    <row r="70" spans="1:47" x14ac:dyDescent="0.15">
      <c r="A70" s="44" t="s">
        <v>10</v>
      </c>
      <c r="B70" s="49">
        <f>Calculator!C50</f>
        <v>256.89999999999998</v>
      </c>
      <c r="C70" s="49">
        <f t="shared" si="86"/>
        <v>256.89999999999998</v>
      </c>
      <c r="D70" s="49">
        <f t="shared" ref="D70:G70" si="102">C70</f>
        <v>256.89999999999998</v>
      </c>
      <c r="E70" s="49">
        <f t="shared" si="102"/>
        <v>256.89999999999998</v>
      </c>
      <c r="F70" s="49">
        <f t="shared" si="102"/>
        <v>256.89999999999998</v>
      </c>
      <c r="G70" s="50">
        <f t="shared" si="102"/>
        <v>256.89999999999998</v>
      </c>
      <c r="H70" s="70"/>
      <c r="I70" s="44" t="s">
        <v>10</v>
      </c>
      <c r="J70" s="49">
        <f t="shared" si="88"/>
        <v>256.89999999999998</v>
      </c>
      <c r="K70" s="49">
        <f t="shared" si="89"/>
        <v>256.89999999999998</v>
      </c>
      <c r="L70" s="49">
        <f t="shared" si="66"/>
        <v>256.89999999999998</v>
      </c>
      <c r="M70" s="49">
        <f t="shared" si="67"/>
        <v>256.89999999999998</v>
      </c>
      <c r="N70" s="49">
        <f t="shared" si="68"/>
        <v>256.89999999999998</v>
      </c>
      <c r="O70" s="50">
        <f t="shared" si="69"/>
        <v>256.89999999999998</v>
      </c>
      <c r="P70" s="70"/>
      <c r="Q70" s="44" t="s">
        <v>10</v>
      </c>
      <c r="R70" s="49">
        <f t="shared" si="90"/>
        <v>256.89999999999998</v>
      </c>
      <c r="S70" s="49">
        <f t="shared" si="91"/>
        <v>256.89999999999998</v>
      </c>
      <c r="T70" s="49">
        <f t="shared" si="70"/>
        <v>256.89999999999998</v>
      </c>
      <c r="U70" s="49">
        <f t="shared" si="71"/>
        <v>256.89999999999998</v>
      </c>
      <c r="V70" s="49">
        <f t="shared" si="72"/>
        <v>256.89999999999998</v>
      </c>
      <c r="W70" s="50">
        <f t="shared" si="73"/>
        <v>256.89999999999998</v>
      </c>
      <c r="X70" s="70"/>
      <c r="Y70" s="44" t="s">
        <v>10</v>
      </c>
      <c r="Z70" s="49">
        <f t="shared" si="92"/>
        <v>256.89999999999998</v>
      </c>
      <c r="AA70" s="49">
        <f t="shared" si="93"/>
        <v>256.89999999999998</v>
      </c>
      <c r="AB70" s="49">
        <f t="shared" si="74"/>
        <v>256.89999999999998</v>
      </c>
      <c r="AC70" s="49">
        <f t="shared" si="75"/>
        <v>256.89999999999998</v>
      </c>
      <c r="AD70" s="49">
        <f t="shared" si="76"/>
        <v>256.89999999999998</v>
      </c>
      <c r="AE70" s="50">
        <f t="shared" si="77"/>
        <v>256.89999999999998</v>
      </c>
      <c r="AF70" s="70"/>
      <c r="AG70" s="44" t="s">
        <v>10</v>
      </c>
      <c r="AH70" s="49">
        <f t="shared" si="94"/>
        <v>256.89999999999998</v>
      </c>
      <c r="AI70" s="49">
        <f t="shared" si="95"/>
        <v>256.89999999999998</v>
      </c>
      <c r="AJ70" s="49">
        <f t="shared" si="78"/>
        <v>256.89999999999998</v>
      </c>
      <c r="AK70" s="49">
        <f t="shared" si="79"/>
        <v>256.89999999999998</v>
      </c>
      <c r="AL70" s="49">
        <f t="shared" si="80"/>
        <v>256.89999999999998</v>
      </c>
      <c r="AM70" s="50">
        <f t="shared" si="81"/>
        <v>256.89999999999998</v>
      </c>
      <c r="AN70" s="70"/>
      <c r="AO70" s="44" t="s">
        <v>10</v>
      </c>
      <c r="AP70" s="49">
        <f t="shared" si="96"/>
        <v>256.89999999999998</v>
      </c>
      <c r="AQ70" s="49">
        <f t="shared" si="97"/>
        <v>256.89999999999998</v>
      </c>
      <c r="AR70" s="49">
        <f t="shared" si="82"/>
        <v>256.89999999999998</v>
      </c>
      <c r="AS70" s="49">
        <f t="shared" si="83"/>
        <v>256.89999999999998</v>
      </c>
      <c r="AT70" s="49">
        <f t="shared" si="84"/>
        <v>256.89999999999998</v>
      </c>
      <c r="AU70" s="50">
        <f t="shared" si="85"/>
        <v>256.89999999999998</v>
      </c>
    </row>
    <row r="71" spans="1:47" x14ac:dyDescent="0.15">
      <c r="A71" s="44" t="s">
        <v>11</v>
      </c>
      <c r="B71" s="49">
        <f>Calculator!C51</f>
        <v>258.09000000000003</v>
      </c>
      <c r="C71" s="49">
        <f t="shared" si="86"/>
        <v>258.09000000000003</v>
      </c>
      <c r="D71" s="49">
        <f t="shared" ref="D71:G71" si="103">C71</f>
        <v>258.09000000000003</v>
      </c>
      <c r="E71" s="49">
        <f t="shared" si="103"/>
        <v>258.09000000000003</v>
      </c>
      <c r="F71" s="49">
        <f t="shared" si="103"/>
        <v>258.09000000000003</v>
      </c>
      <c r="G71" s="50">
        <f t="shared" si="103"/>
        <v>258.09000000000003</v>
      </c>
      <c r="H71" s="70"/>
      <c r="I71" s="44" t="s">
        <v>11</v>
      </c>
      <c r="J71" s="49">
        <f t="shared" si="88"/>
        <v>258.09000000000003</v>
      </c>
      <c r="K71" s="49">
        <f t="shared" si="89"/>
        <v>258.09000000000003</v>
      </c>
      <c r="L71" s="49">
        <f t="shared" si="66"/>
        <v>258.09000000000003</v>
      </c>
      <c r="M71" s="49">
        <f t="shared" si="67"/>
        <v>258.09000000000003</v>
      </c>
      <c r="N71" s="49">
        <f t="shared" si="68"/>
        <v>258.09000000000003</v>
      </c>
      <c r="O71" s="50">
        <f t="shared" si="69"/>
        <v>258.09000000000003</v>
      </c>
      <c r="P71" s="70"/>
      <c r="Q71" s="44" t="s">
        <v>11</v>
      </c>
      <c r="R71" s="49">
        <f t="shared" si="90"/>
        <v>258.09000000000003</v>
      </c>
      <c r="S71" s="49">
        <f t="shared" si="91"/>
        <v>258.09000000000003</v>
      </c>
      <c r="T71" s="49">
        <f t="shared" si="70"/>
        <v>258.09000000000003</v>
      </c>
      <c r="U71" s="49">
        <f t="shared" si="71"/>
        <v>258.09000000000003</v>
      </c>
      <c r="V71" s="49">
        <f t="shared" si="72"/>
        <v>258.09000000000003</v>
      </c>
      <c r="W71" s="50">
        <f t="shared" si="73"/>
        <v>258.09000000000003</v>
      </c>
      <c r="X71" s="70"/>
      <c r="Y71" s="44" t="s">
        <v>11</v>
      </c>
      <c r="Z71" s="49">
        <f t="shared" si="92"/>
        <v>258.09000000000003</v>
      </c>
      <c r="AA71" s="49">
        <f t="shared" si="93"/>
        <v>258.09000000000003</v>
      </c>
      <c r="AB71" s="49">
        <f t="shared" si="74"/>
        <v>258.09000000000003</v>
      </c>
      <c r="AC71" s="49">
        <f t="shared" si="75"/>
        <v>258.09000000000003</v>
      </c>
      <c r="AD71" s="49">
        <f t="shared" si="76"/>
        <v>258.09000000000003</v>
      </c>
      <c r="AE71" s="50">
        <f t="shared" si="77"/>
        <v>258.09000000000003</v>
      </c>
      <c r="AF71" s="70"/>
      <c r="AG71" s="44" t="s">
        <v>11</v>
      </c>
      <c r="AH71" s="49">
        <f t="shared" si="94"/>
        <v>258.09000000000003</v>
      </c>
      <c r="AI71" s="49">
        <f t="shared" si="95"/>
        <v>258.09000000000003</v>
      </c>
      <c r="AJ71" s="49">
        <f t="shared" si="78"/>
        <v>258.09000000000003</v>
      </c>
      <c r="AK71" s="49">
        <f t="shared" si="79"/>
        <v>258.09000000000003</v>
      </c>
      <c r="AL71" s="49">
        <f t="shared" si="80"/>
        <v>258.09000000000003</v>
      </c>
      <c r="AM71" s="50">
        <f t="shared" si="81"/>
        <v>258.09000000000003</v>
      </c>
      <c r="AN71" s="70"/>
      <c r="AO71" s="44" t="s">
        <v>11</v>
      </c>
      <c r="AP71" s="49">
        <f t="shared" si="96"/>
        <v>258.09000000000003</v>
      </c>
      <c r="AQ71" s="49">
        <f t="shared" si="97"/>
        <v>258.09000000000003</v>
      </c>
      <c r="AR71" s="49">
        <f t="shared" si="82"/>
        <v>258.09000000000003</v>
      </c>
      <c r="AS71" s="49">
        <f t="shared" si="83"/>
        <v>258.09000000000003</v>
      </c>
      <c r="AT71" s="49">
        <f t="shared" si="84"/>
        <v>258.09000000000003</v>
      </c>
      <c r="AU71" s="50">
        <f t="shared" si="85"/>
        <v>258.09000000000003</v>
      </c>
    </row>
    <row r="72" spans="1:47" x14ac:dyDescent="0.15">
      <c r="A72" s="44" t="s">
        <v>115</v>
      </c>
      <c r="B72" s="49">
        <f>Calculator!C52</f>
        <v>43.930700000000002</v>
      </c>
      <c r="C72" s="49">
        <f t="shared" si="86"/>
        <v>43.930700000000002</v>
      </c>
      <c r="D72" s="49">
        <f t="shared" ref="D72:G72" si="104">C72</f>
        <v>43.930700000000002</v>
      </c>
      <c r="E72" s="49">
        <f t="shared" si="104"/>
        <v>43.930700000000002</v>
      </c>
      <c r="F72" s="49">
        <f t="shared" si="104"/>
        <v>43.930700000000002</v>
      </c>
      <c r="G72" s="50">
        <f t="shared" si="104"/>
        <v>43.930700000000002</v>
      </c>
      <c r="H72" s="70"/>
      <c r="I72" s="44" t="s">
        <v>115</v>
      </c>
      <c r="J72" s="49">
        <f t="shared" si="88"/>
        <v>43.930700000000002</v>
      </c>
      <c r="K72" s="49">
        <f t="shared" si="89"/>
        <v>43.930700000000002</v>
      </c>
      <c r="L72" s="49">
        <f t="shared" si="66"/>
        <v>43.930700000000002</v>
      </c>
      <c r="M72" s="49">
        <f t="shared" si="67"/>
        <v>43.930700000000002</v>
      </c>
      <c r="N72" s="49">
        <f t="shared" si="68"/>
        <v>43.930700000000002</v>
      </c>
      <c r="O72" s="50">
        <f t="shared" si="69"/>
        <v>43.930700000000002</v>
      </c>
      <c r="P72" s="70"/>
      <c r="Q72" s="44" t="s">
        <v>115</v>
      </c>
      <c r="R72" s="49">
        <f t="shared" si="90"/>
        <v>43.930700000000002</v>
      </c>
      <c r="S72" s="49">
        <f t="shared" si="91"/>
        <v>43.930700000000002</v>
      </c>
      <c r="T72" s="49">
        <f t="shared" si="70"/>
        <v>43.930700000000002</v>
      </c>
      <c r="U72" s="49">
        <f t="shared" si="71"/>
        <v>43.930700000000002</v>
      </c>
      <c r="V72" s="49">
        <f t="shared" si="72"/>
        <v>43.930700000000002</v>
      </c>
      <c r="W72" s="50">
        <f t="shared" si="73"/>
        <v>43.930700000000002</v>
      </c>
      <c r="X72" s="70"/>
      <c r="Y72" s="44" t="s">
        <v>115</v>
      </c>
      <c r="Z72" s="49">
        <f t="shared" si="92"/>
        <v>43.930700000000002</v>
      </c>
      <c r="AA72" s="49">
        <f t="shared" si="93"/>
        <v>43.930700000000002</v>
      </c>
      <c r="AB72" s="49">
        <f t="shared" si="74"/>
        <v>43.930700000000002</v>
      </c>
      <c r="AC72" s="49">
        <f t="shared" si="75"/>
        <v>43.930700000000002</v>
      </c>
      <c r="AD72" s="49">
        <f t="shared" si="76"/>
        <v>43.930700000000002</v>
      </c>
      <c r="AE72" s="50">
        <f t="shared" si="77"/>
        <v>43.930700000000002</v>
      </c>
      <c r="AF72" s="70"/>
      <c r="AG72" s="44" t="s">
        <v>115</v>
      </c>
      <c r="AH72" s="49">
        <f t="shared" si="94"/>
        <v>43.930700000000002</v>
      </c>
      <c r="AI72" s="49">
        <f t="shared" si="95"/>
        <v>43.930700000000002</v>
      </c>
      <c r="AJ72" s="49">
        <f t="shared" si="78"/>
        <v>43.930700000000002</v>
      </c>
      <c r="AK72" s="49">
        <f t="shared" si="79"/>
        <v>43.930700000000002</v>
      </c>
      <c r="AL72" s="49">
        <f t="shared" si="80"/>
        <v>43.930700000000002</v>
      </c>
      <c r="AM72" s="50">
        <f t="shared" si="81"/>
        <v>43.930700000000002</v>
      </c>
      <c r="AN72" s="70"/>
      <c r="AO72" s="44" t="s">
        <v>115</v>
      </c>
      <c r="AP72" s="49">
        <f t="shared" si="96"/>
        <v>43.930700000000002</v>
      </c>
      <c r="AQ72" s="49">
        <f t="shared" si="97"/>
        <v>43.930700000000002</v>
      </c>
      <c r="AR72" s="49">
        <f t="shared" si="82"/>
        <v>43.930700000000002</v>
      </c>
      <c r="AS72" s="49">
        <f t="shared" si="83"/>
        <v>43.930700000000002</v>
      </c>
      <c r="AT72" s="49">
        <f t="shared" si="84"/>
        <v>43.930700000000002</v>
      </c>
      <c r="AU72" s="50">
        <f t="shared" si="85"/>
        <v>43.930700000000002</v>
      </c>
    </row>
    <row r="73" spans="1:47" x14ac:dyDescent="0.15">
      <c r="A73" s="44" t="s">
        <v>101</v>
      </c>
      <c r="B73" s="49">
        <f>Calculator!C53</f>
        <v>11.07</v>
      </c>
      <c r="C73" s="49">
        <f t="shared" si="86"/>
        <v>11.07</v>
      </c>
      <c r="D73" s="49">
        <f t="shared" ref="D73:G73" si="105">C73</f>
        <v>11.07</v>
      </c>
      <c r="E73" s="49">
        <f t="shared" si="105"/>
        <v>11.07</v>
      </c>
      <c r="F73" s="49">
        <f t="shared" si="105"/>
        <v>11.07</v>
      </c>
      <c r="G73" s="50">
        <f t="shared" si="105"/>
        <v>11.07</v>
      </c>
      <c r="H73" s="70"/>
      <c r="I73" s="44" t="s">
        <v>101</v>
      </c>
      <c r="J73" s="49">
        <f t="shared" si="88"/>
        <v>11.07</v>
      </c>
      <c r="K73" s="49">
        <f t="shared" si="89"/>
        <v>11.07</v>
      </c>
      <c r="L73" s="49">
        <f t="shared" si="66"/>
        <v>11.07</v>
      </c>
      <c r="M73" s="49">
        <f t="shared" si="67"/>
        <v>11.07</v>
      </c>
      <c r="N73" s="49">
        <f t="shared" si="68"/>
        <v>11.07</v>
      </c>
      <c r="O73" s="50">
        <f t="shared" si="69"/>
        <v>11.07</v>
      </c>
      <c r="P73" s="70"/>
      <c r="Q73" s="44" t="s">
        <v>101</v>
      </c>
      <c r="R73" s="49">
        <f t="shared" si="90"/>
        <v>11.07</v>
      </c>
      <c r="S73" s="49">
        <f t="shared" si="91"/>
        <v>11.07</v>
      </c>
      <c r="T73" s="49">
        <f t="shared" si="70"/>
        <v>11.07</v>
      </c>
      <c r="U73" s="49">
        <f t="shared" si="71"/>
        <v>11.07</v>
      </c>
      <c r="V73" s="49">
        <f t="shared" si="72"/>
        <v>11.07</v>
      </c>
      <c r="W73" s="50">
        <f t="shared" si="73"/>
        <v>11.07</v>
      </c>
      <c r="X73" s="70"/>
      <c r="Y73" s="44" t="s">
        <v>101</v>
      </c>
      <c r="Z73" s="49">
        <f t="shared" si="92"/>
        <v>11.07</v>
      </c>
      <c r="AA73" s="49">
        <f t="shared" si="93"/>
        <v>11.07</v>
      </c>
      <c r="AB73" s="49">
        <f t="shared" si="74"/>
        <v>11.07</v>
      </c>
      <c r="AC73" s="49">
        <f t="shared" si="75"/>
        <v>11.07</v>
      </c>
      <c r="AD73" s="49">
        <f t="shared" si="76"/>
        <v>11.07</v>
      </c>
      <c r="AE73" s="50">
        <f t="shared" si="77"/>
        <v>11.07</v>
      </c>
      <c r="AF73" s="70"/>
      <c r="AG73" s="44" t="s">
        <v>101</v>
      </c>
      <c r="AH73" s="49">
        <f t="shared" si="94"/>
        <v>11.07</v>
      </c>
      <c r="AI73" s="49">
        <f t="shared" si="95"/>
        <v>11.07</v>
      </c>
      <c r="AJ73" s="49">
        <f t="shared" si="78"/>
        <v>11.07</v>
      </c>
      <c r="AK73" s="49">
        <f t="shared" si="79"/>
        <v>11.07</v>
      </c>
      <c r="AL73" s="49">
        <f t="shared" si="80"/>
        <v>11.07</v>
      </c>
      <c r="AM73" s="50">
        <f t="shared" si="81"/>
        <v>11.07</v>
      </c>
      <c r="AN73" s="70"/>
      <c r="AO73" s="44" t="s">
        <v>101</v>
      </c>
      <c r="AP73" s="49">
        <f t="shared" si="96"/>
        <v>11.07</v>
      </c>
      <c r="AQ73" s="49">
        <f t="shared" si="97"/>
        <v>11.07</v>
      </c>
      <c r="AR73" s="49">
        <f t="shared" si="82"/>
        <v>11.07</v>
      </c>
      <c r="AS73" s="49">
        <f t="shared" si="83"/>
        <v>11.07</v>
      </c>
      <c r="AT73" s="49">
        <f t="shared" si="84"/>
        <v>11.07</v>
      </c>
      <c r="AU73" s="50">
        <f t="shared" si="85"/>
        <v>11.07</v>
      </c>
    </row>
    <row r="74" spans="1:47" x14ac:dyDescent="0.15">
      <c r="A74" s="44" t="s">
        <v>87</v>
      </c>
      <c r="B74" s="49">
        <f>Calculator!C54</f>
        <v>350.58</v>
      </c>
      <c r="C74" s="49">
        <f t="shared" si="86"/>
        <v>350.58</v>
      </c>
      <c r="D74" s="49">
        <f t="shared" ref="D74:G74" si="106">C74</f>
        <v>350.58</v>
      </c>
      <c r="E74" s="49">
        <f t="shared" si="106"/>
        <v>350.58</v>
      </c>
      <c r="F74" s="49">
        <f t="shared" si="106"/>
        <v>350.58</v>
      </c>
      <c r="G74" s="50">
        <f t="shared" si="106"/>
        <v>350.58</v>
      </c>
      <c r="H74" s="70"/>
      <c r="I74" s="44" t="s">
        <v>87</v>
      </c>
      <c r="J74" s="49">
        <f t="shared" si="88"/>
        <v>350.58</v>
      </c>
      <c r="K74" s="49">
        <f t="shared" si="89"/>
        <v>350.58</v>
      </c>
      <c r="L74" s="49">
        <f t="shared" si="66"/>
        <v>350.58</v>
      </c>
      <c r="M74" s="49">
        <f t="shared" si="67"/>
        <v>350.58</v>
      </c>
      <c r="N74" s="49">
        <f t="shared" si="68"/>
        <v>350.58</v>
      </c>
      <c r="O74" s="50">
        <f t="shared" si="69"/>
        <v>350.58</v>
      </c>
      <c r="P74" s="70"/>
      <c r="Q74" s="44" t="s">
        <v>87</v>
      </c>
      <c r="R74" s="49">
        <f t="shared" si="90"/>
        <v>350.58</v>
      </c>
      <c r="S74" s="49">
        <f t="shared" si="91"/>
        <v>350.58</v>
      </c>
      <c r="T74" s="49">
        <f t="shared" si="70"/>
        <v>350.58</v>
      </c>
      <c r="U74" s="49">
        <f t="shared" si="71"/>
        <v>350.58</v>
      </c>
      <c r="V74" s="49">
        <f t="shared" si="72"/>
        <v>350.58</v>
      </c>
      <c r="W74" s="50">
        <f t="shared" si="73"/>
        <v>350.58</v>
      </c>
      <c r="X74" s="70"/>
      <c r="Y74" s="44" t="s">
        <v>87</v>
      </c>
      <c r="Z74" s="49">
        <f t="shared" si="92"/>
        <v>350.58</v>
      </c>
      <c r="AA74" s="49">
        <f t="shared" si="93"/>
        <v>350.58</v>
      </c>
      <c r="AB74" s="49">
        <f t="shared" si="74"/>
        <v>350.58</v>
      </c>
      <c r="AC74" s="49">
        <f t="shared" si="75"/>
        <v>350.58</v>
      </c>
      <c r="AD74" s="49">
        <f t="shared" si="76"/>
        <v>350.58</v>
      </c>
      <c r="AE74" s="50">
        <f t="shared" si="77"/>
        <v>350.58</v>
      </c>
      <c r="AF74" s="70"/>
      <c r="AG74" s="44" t="s">
        <v>87</v>
      </c>
      <c r="AH74" s="49">
        <f t="shared" si="94"/>
        <v>350.58</v>
      </c>
      <c r="AI74" s="49">
        <f t="shared" si="95"/>
        <v>350.58</v>
      </c>
      <c r="AJ74" s="49">
        <f t="shared" si="78"/>
        <v>350.58</v>
      </c>
      <c r="AK74" s="49">
        <f t="shared" si="79"/>
        <v>350.58</v>
      </c>
      <c r="AL74" s="49">
        <f t="shared" si="80"/>
        <v>350.58</v>
      </c>
      <c r="AM74" s="50">
        <f t="shared" si="81"/>
        <v>350.58</v>
      </c>
      <c r="AN74" s="70"/>
      <c r="AO74" s="44" t="s">
        <v>87</v>
      </c>
      <c r="AP74" s="49">
        <f t="shared" si="96"/>
        <v>350.58</v>
      </c>
      <c r="AQ74" s="49">
        <f t="shared" si="97"/>
        <v>350.58</v>
      </c>
      <c r="AR74" s="49">
        <f t="shared" si="82"/>
        <v>350.58</v>
      </c>
      <c r="AS74" s="49">
        <f t="shared" si="83"/>
        <v>350.58</v>
      </c>
      <c r="AT74" s="49">
        <f t="shared" si="84"/>
        <v>350.58</v>
      </c>
      <c r="AU74" s="50">
        <f t="shared" si="85"/>
        <v>350.58</v>
      </c>
    </row>
    <row r="75" spans="1:47" x14ac:dyDescent="0.15">
      <c r="A75" s="44" t="s">
        <v>88</v>
      </c>
      <c r="B75" s="49">
        <f>Calculator!C55</f>
        <v>308.53117647058798</v>
      </c>
      <c r="C75" s="49">
        <f t="shared" si="86"/>
        <v>308.53117647058798</v>
      </c>
      <c r="D75" s="49">
        <f t="shared" ref="D75:G75" si="107">C75</f>
        <v>308.53117647058798</v>
      </c>
      <c r="E75" s="49">
        <f t="shared" si="107"/>
        <v>308.53117647058798</v>
      </c>
      <c r="F75" s="49">
        <f t="shared" si="107"/>
        <v>308.53117647058798</v>
      </c>
      <c r="G75" s="50">
        <f t="shared" si="107"/>
        <v>308.53117647058798</v>
      </c>
      <c r="H75" s="70"/>
      <c r="I75" s="44" t="s">
        <v>88</v>
      </c>
      <c r="J75" s="49">
        <f t="shared" si="88"/>
        <v>308.53117647058798</v>
      </c>
      <c r="K75" s="49">
        <f t="shared" si="89"/>
        <v>308.53117647058798</v>
      </c>
      <c r="L75" s="49">
        <f t="shared" si="66"/>
        <v>308.53117647058798</v>
      </c>
      <c r="M75" s="49">
        <f t="shared" si="67"/>
        <v>308.53117647058798</v>
      </c>
      <c r="N75" s="49">
        <f t="shared" si="68"/>
        <v>308.53117647058798</v>
      </c>
      <c r="O75" s="50">
        <f t="shared" si="69"/>
        <v>308.53117647058798</v>
      </c>
      <c r="P75" s="70"/>
      <c r="Q75" s="44" t="s">
        <v>88</v>
      </c>
      <c r="R75" s="49">
        <f t="shared" si="90"/>
        <v>308.53117647058798</v>
      </c>
      <c r="S75" s="49">
        <f t="shared" si="91"/>
        <v>308.53117647058798</v>
      </c>
      <c r="T75" s="49">
        <f t="shared" si="70"/>
        <v>308.53117647058798</v>
      </c>
      <c r="U75" s="49">
        <f t="shared" si="71"/>
        <v>308.53117647058798</v>
      </c>
      <c r="V75" s="49">
        <f t="shared" si="72"/>
        <v>308.53117647058798</v>
      </c>
      <c r="W75" s="50">
        <f t="shared" si="73"/>
        <v>308.53117647058798</v>
      </c>
      <c r="X75" s="70"/>
      <c r="Y75" s="44" t="s">
        <v>88</v>
      </c>
      <c r="Z75" s="49">
        <f t="shared" si="92"/>
        <v>308.53117647058798</v>
      </c>
      <c r="AA75" s="49">
        <f t="shared" si="93"/>
        <v>308.53117647058798</v>
      </c>
      <c r="AB75" s="49">
        <f t="shared" si="74"/>
        <v>308.53117647058798</v>
      </c>
      <c r="AC75" s="49">
        <f t="shared" si="75"/>
        <v>308.53117647058798</v>
      </c>
      <c r="AD75" s="49">
        <f t="shared" si="76"/>
        <v>308.53117647058798</v>
      </c>
      <c r="AE75" s="50">
        <f t="shared" si="77"/>
        <v>308.53117647058798</v>
      </c>
      <c r="AF75" s="70"/>
      <c r="AG75" s="44" t="s">
        <v>88</v>
      </c>
      <c r="AH75" s="49">
        <f t="shared" si="94"/>
        <v>308.53117647058798</v>
      </c>
      <c r="AI75" s="49">
        <f t="shared" si="95"/>
        <v>308.53117647058798</v>
      </c>
      <c r="AJ75" s="49">
        <f t="shared" si="78"/>
        <v>308.53117647058798</v>
      </c>
      <c r="AK75" s="49">
        <f t="shared" si="79"/>
        <v>308.53117647058798</v>
      </c>
      <c r="AL75" s="49">
        <f t="shared" si="80"/>
        <v>308.53117647058798</v>
      </c>
      <c r="AM75" s="50">
        <f t="shared" si="81"/>
        <v>308.53117647058798</v>
      </c>
      <c r="AN75" s="70"/>
      <c r="AO75" s="44" t="s">
        <v>88</v>
      </c>
      <c r="AP75" s="49">
        <f t="shared" si="96"/>
        <v>308.53117647058798</v>
      </c>
      <c r="AQ75" s="49">
        <f t="shared" si="97"/>
        <v>308.53117647058798</v>
      </c>
      <c r="AR75" s="49">
        <f t="shared" si="82"/>
        <v>308.53117647058798</v>
      </c>
      <c r="AS75" s="49">
        <f t="shared" si="83"/>
        <v>308.53117647058798</v>
      </c>
      <c r="AT75" s="49">
        <f t="shared" si="84"/>
        <v>308.53117647058798</v>
      </c>
      <c r="AU75" s="50">
        <f t="shared" si="85"/>
        <v>308.53117647058798</v>
      </c>
    </row>
    <row r="76" spans="1:47" x14ac:dyDescent="0.15">
      <c r="A76" s="44" t="s">
        <v>89</v>
      </c>
      <c r="B76" s="49">
        <f>Calculator!C56</f>
        <v>3167.17</v>
      </c>
      <c r="C76" s="49">
        <f t="shared" si="86"/>
        <v>3167.17</v>
      </c>
      <c r="D76" s="49">
        <f t="shared" ref="D76:G76" si="108">C76</f>
        <v>3167.17</v>
      </c>
      <c r="E76" s="49">
        <f t="shared" si="108"/>
        <v>3167.17</v>
      </c>
      <c r="F76" s="49">
        <f t="shared" si="108"/>
        <v>3167.17</v>
      </c>
      <c r="G76" s="50">
        <f t="shared" si="108"/>
        <v>3167.17</v>
      </c>
      <c r="H76" s="70"/>
      <c r="I76" s="44" t="s">
        <v>89</v>
      </c>
      <c r="J76" s="49">
        <f t="shared" si="88"/>
        <v>3167.17</v>
      </c>
      <c r="K76" s="49">
        <f t="shared" si="89"/>
        <v>3167.17</v>
      </c>
      <c r="L76" s="49">
        <f t="shared" si="66"/>
        <v>3167.17</v>
      </c>
      <c r="M76" s="49">
        <f t="shared" si="67"/>
        <v>3167.17</v>
      </c>
      <c r="N76" s="49">
        <f t="shared" si="68"/>
        <v>3167.17</v>
      </c>
      <c r="O76" s="50">
        <f t="shared" si="69"/>
        <v>3167.17</v>
      </c>
      <c r="P76" s="70"/>
      <c r="Q76" s="44" t="s">
        <v>89</v>
      </c>
      <c r="R76" s="49">
        <f t="shared" si="90"/>
        <v>3167.17</v>
      </c>
      <c r="S76" s="49">
        <f t="shared" si="91"/>
        <v>3167.17</v>
      </c>
      <c r="T76" s="49">
        <f t="shared" si="70"/>
        <v>3167.17</v>
      </c>
      <c r="U76" s="49">
        <f t="shared" si="71"/>
        <v>3167.17</v>
      </c>
      <c r="V76" s="49">
        <f t="shared" si="72"/>
        <v>3167.17</v>
      </c>
      <c r="W76" s="50">
        <f t="shared" si="73"/>
        <v>3167.17</v>
      </c>
      <c r="X76" s="70"/>
      <c r="Y76" s="44" t="s">
        <v>89</v>
      </c>
      <c r="Z76" s="49">
        <f t="shared" si="92"/>
        <v>3167.17</v>
      </c>
      <c r="AA76" s="49">
        <f t="shared" si="93"/>
        <v>3167.17</v>
      </c>
      <c r="AB76" s="49">
        <f t="shared" si="74"/>
        <v>3167.17</v>
      </c>
      <c r="AC76" s="49">
        <f t="shared" si="75"/>
        <v>3167.17</v>
      </c>
      <c r="AD76" s="49">
        <f t="shared" si="76"/>
        <v>3167.17</v>
      </c>
      <c r="AE76" s="50">
        <f t="shared" si="77"/>
        <v>3167.17</v>
      </c>
      <c r="AF76" s="70"/>
      <c r="AG76" s="44" t="s">
        <v>89</v>
      </c>
      <c r="AH76" s="49">
        <f t="shared" si="94"/>
        <v>3167.17</v>
      </c>
      <c r="AI76" s="49">
        <f t="shared" si="95"/>
        <v>3167.17</v>
      </c>
      <c r="AJ76" s="49">
        <f t="shared" si="78"/>
        <v>3167.17</v>
      </c>
      <c r="AK76" s="49">
        <f t="shared" si="79"/>
        <v>3167.17</v>
      </c>
      <c r="AL76" s="49">
        <f t="shared" si="80"/>
        <v>3167.17</v>
      </c>
      <c r="AM76" s="50">
        <f t="shared" si="81"/>
        <v>3167.17</v>
      </c>
      <c r="AN76" s="70"/>
      <c r="AO76" s="44" t="s">
        <v>89</v>
      </c>
      <c r="AP76" s="49">
        <f t="shared" si="96"/>
        <v>3167.17</v>
      </c>
      <c r="AQ76" s="49">
        <f t="shared" si="97"/>
        <v>3167.17</v>
      </c>
      <c r="AR76" s="49">
        <f t="shared" si="82"/>
        <v>3167.17</v>
      </c>
      <c r="AS76" s="49">
        <f t="shared" si="83"/>
        <v>3167.17</v>
      </c>
      <c r="AT76" s="49">
        <f t="shared" si="84"/>
        <v>3167.17</v>
      </c>
      <c r="AU76" s="50">
        <f t="shared" si="85"/>
        <v>3167.17</v>
      </c>
    </row>
    <row r="77" spans="1:47" x14ac:dyDescent="0.15">
      <c r="A77" s="44" t="s">
        <v>90</v>
      </c>
      <c r="B77" s="49">
        <f>B73*3</f>
        <v>33.21</v>
      </c>
      <c r="C77" s="49">
        <f t="shared" si="86"/>
        <v>33.21</v>
      </c>
      <c r="D77" s="49">
        <f t="shared" ref="D77:G77" si="109">C77</f>
        <v>33.21</v>
      </c>
      <c r="E77" s="49">
        <f t="shared" si="109"/>
        <v>33.21</v>
      </c>
      <c r="F77" s="49">
        <f t="shared" si="109"/>
        <v>33.21</v>
      </c>
      <c r="G77" s="50">
        <f t="shared" si="109"/>
        <v>33.21</v>
      </c>
      <c r="H77" s="70"/>
      <c r="I77" s="44" t="s">
        <v>90</v>
      </c>
      <c r="J77" s="49">
        <f t="shared" si="88"/>
        <v>33.21</v>
      </c>
      <c r="K77" s="49">
        <f t="shared" si="89"/>
        <v>33.21</v>
      </c>
      <c r="L77" s="49">
        <f t="shared" si="66"/>
        <v>33.21</v>
      </c>
      <c r="M77" s="49">
        <f t="shared" si="67"/>
        <v>33.21</v>
      </c>
      <c r="N77" s="49">
        <f t="shared" si="68"/>
        <v>33.21</v>
      </c>
      <c r="O77" s="50">
        <f t="shared" si="69"/>
        <v>33.21</v>
      </c>
      <c r="P77" s="70"/>
      <c r="Q77" s="44" t="s">
        <v>90</v>
      </c>
      <c r="R77" s="49">
        <f t="shared" si="90"/>
        <v>33.21</v>
      </c>
      <c r="S77" s="49">
        <f t="shared" si="91"/>
        <v>33.21</v>
      </c>
      <c r="T77" s="49">
        <f t="shared" si="70"/>
        <v>33.21</v>
      </c>
      <c r="U77" s="49">
        <f t="shared" si="71"/>
        <v>33.21</v>
      </c>
      <c r="V77" s="49">
        <f t="shared" si="72"/>
        <v>33.21</v>
      </c>
      <c r="W77" s="50">
        <f t="shared" si="73"/>
        <v>33.21</v>
      </c>
      <c r="X77" s="70"/>
      <c r="Y77" s="44" t="s">
        <v>90</v>
      </c>
      <c r="Z77" s="49">
        <f t="shared" si="92"/>
        <v>33.21</v>
      </c>
      <c r="AA77" s="49">
        <f t="shared" si="93"/>
        <v>33.21</v>
      </c>
      <c r="AB77" s="49">
        <f t="shared" si="74"/>
        <v>33.21</v>
      </c>
      <c r="AC77" s="49">
        <f t="shared" si="75"/>
        <v>33.21</v>
      </c>
      <c r="AD77" s="49">
        <f t="shared" si="76"/>
        <v>33.21</v>
      </c>
      <c r="AE77" s="50">
        <f t="shared" si="77"/>
        <v>33.21</v>
      </c>
      <c r="AF77" s="70"/>
      <c r="AG77" s="44" t="s">
        <v>90</v>
      </c>
      <c r="AH77" s="49">
        <f t="shared" si="94"/>
        <v>33.21</v>
      </c>
      <c r="AI77" s="49">
        <f t="shared" si="95"/>
        <v>33.21</v>
      </c>
      <c r="AJ77" s="49">
        <f t="shared" si="78"/>
        <v>33.21</v>
      </c>
      <c r="AK77" s="49">
        <f t="shared" si="79"/>
        <v>33.21</v>
      </c>
      <c r="AL77" s="49">
        <f t="shared" si="80"/>
        <v>33.21</v>
      </c>
      <c r="AM77" s="50">
        <f t="shared" si="81"/>
        <v>33.21</v>
      </c>
      <c r="AN77" s="70"/>
      <c r="AO77" s="44" t="s">
        <v>90</v>
      </c>
      <c r="AP77" s="49">
        <f t="shared" si="96"/>
        <v>33.21</v>
      </c>
      <c r="AQ77" s="49">
        <f t="shared" si="97"/>
        <v>33.21</v>
      </c>
      <c r="AR77" s="49">
        <f t="shared" si="82"/>
        <v>33.21</v>
      </c>
      <c r="AS77" s="49">
        <f t="shared" si="83"/>
        <v>33.21</v>
      </c>
      <c r="AT77" s="49">
        <f t="shared" si="84"/>
        <v>33.21</v>
      </c>
      <c r="AU77" s="50">
        <f t="shared" si="85"/>
        <v>33.21</v>
      </c>
    </row>
    <row r="78" spans="1:47" x14ac:dyDescent="0.15">
      <c r="A78" s="44" t="s">
        <v>91</v>
      </c>
      <c r="B78" s="49">
        <f>B74*3</f>
        <v>1051.74</v>
      </c>
      <c r="C78" s="49">
        <f t="shared" si="86"/>
        <v>1051.74</v>
      </c>
      <c r="D78" s="49">
        <f t="shared" ref="D78:G78" si="110">C78</f>
        <v>1051.74</v>
      </c>
      <c r="E78" s="49">
        <f t="shared" si="110"/>
        <v>1051.74</v>
      </c>
      <c r="F78" s="49">
        <f t="shared" si="110"/>
        <v>1051.74</v>
      </c>
      <c r="G78" s="50">
        <f t="shared" si="110"/>
        <v>1051.74</v>
      </c>
      <c r="H78" s="70"/>
      <c r="I78" s="44" t="s">
        <v>91</v>
      </c>
      <c r="J78" s="49">
        <f t="shared" si="88"/>
        <v>1051.74</v>
      </c>
      <c r="K78" s="49">
        <f t="shared" si="89"/>
        <v>1051.74</v>
      </c>
      <c r="L78" s="49">
        <f t="shared" si="66"/>
        <v>1051.74</v>
      </c>
      <c r="M78" s="49">
        <f t="shared" si="67"/>
        <v>1051.74</v>
      </c>
      <c r="N78" s="49">
        <f t="shared" si="68"/>
        <v>1051.74</v>
      </c>
      <c r="O78" s="50">
        <f t="shared" si="69"/>
        <v>1051.74</v>
      </c>
      <c r="P78" s="70"/>
      <c r="Q78" s="44" t="s">
        <v>91</v>
      </c>
      <c r="R78" s="49">
        <f t="shared" si="90"/>
        <v>1051.74</v>
      </c>
      <c r="S78" s="49">
        <f t="shared" si="91"/>
        <v>1051.74</v>
      </c>
      <c r="T78" s="49">
        <f t="shared" si="70"/>
        <v>1051.74</v>
      </c>
      <c r="U78" s="49">
        <f t="shared" si="71"/>
        <v>1051.74</v>
      </c>
      <c r="V78" s="49">
        <f t="shared" si="72"/>
        <v>1051.74</v>
      </c>
      <c r="W78" s="50">
        <f t="shared" si="73"/>
        <v>1051.74</v>
      </c>
      <c r="X78" s="70"/>
      <c r="Y78" s="44" t="s">
        <v>91</v>
      </c>
      <c r="Z78" s="49">
        <f t="shared" si="92"/>
        <v>1051.74</v>
      </c>
      <c r="AA78" s="49">
        <f t="shared" si="93"/>
        <v>1051.74</v>
      </c>
      <c r="AB78" s="49">
        <f t="shared" si="74"/>
        <v>1051.74</v>
      </c>
      <c r="AC78" s="49">
        <f t="shared" si="75"/>
        <v>1051.74</v>
      </c>
      <c r="AD78" s="49">
        <f t="shared" si="76"/>
        <v>1051.74</v>
      </c>
      <c r="AE78" s="50">
        <f t="shared" si="77"/>
        <v>1051.74</v>
      </c>
      <c r="AF78" s="70"/>
      <c r="AG78" s="44" t="s">
        <v>91</v>
      </c>
      <c r="AH78" s="49">
        <f t="shared" si="94"/>
        <v>1051.74</v>
      </c>
      <c r="AI78" s="49">
        <f t="shared" si="95"/>
        <v>1051.74</v>
      </c>
      <c r="AJ78" s="49">
        <f t="shared" si="78"/>
        <v>1051.74</v>
      </c>
      <c r="AK78" s="49">
        <f t="shared" si="79"/>
        <v>1051.74</v>
      </c>
      <c r="AL78" s="49">
        <f t="shared" si="80"/>
        <v>1051.74</v>
      </c>
      <c r="AM78" s="50">
        <f t="shared" si="81"/>
        <v>1051.74</v>
      </c>
      <c r="AN78" s="70"/>
      <c r="AO78" s="44" t="s">
        <v>91</v>
      </c>
      <c r="AP78" s="49">
        <f t="shared" si="96"/>
        <v>1051.74</v>
      </c>
      <c r="AQ78" s="49">
        <f t="shared" si="97"/>
        <v>1051.74</v>
      </c>
      <c r="AR78" s="49">
        <f t="shared" si="82"/>
        <v>1051.74</v>
      </c>
      <c r="AS78" s="49">
        <f t="shared" si="83"/>
        <v>1051.74</v>
      </c>
      <c r="AT78" s="49">
        <f t="shared" si="84"/>
        <v>1051.74</v>
      </c>
      <c r="AU78" s="50">
        <f t="shared" si="85"/>
        <v>1051.74</v>
      </c>
    </row>
    <row r="79" spans="1:47" x14ac:dyDescent="0.15">
      <c r="A79" s="44" t="s">
        <v>92</v>
      </c>
      <c r="B79" s="49">
        <f>B75*3</f>
        <v>925.59352941176394</v>
      </c>
      <c r="C79" s="49">
        <f t="shared" si="86"/>
        <v>925.59352941176394</v>
      </c>
      <c r="D79" s="49">
        <f t="shared" ref="D79:G79" si="111">C79</f>
        <v>925.59352941176394</v>
      </c>
      <c r="E79" s="49">
        <f t="shared" si="111"/>
        <v>925.59352941176394</v>
      </c>
      <c r="F79" s="49">
        <f t="shared" si="111"/>
        <v>925.59352941176394</v>
      </c>
      <c r="G79" s="50">
        <f t="shared" si="111"/>
        <v>925.59352941176394</v>
      </c>
      <c r="H79" s="70"/>
      <c r="I79" s="44" t="s">
        <v>92</v>
      </c>
      <c r="J79" s="49">
        <f t="shared" si="88"/>
        <v>925.59352941176394</v>
      </c>
      <c r="K79" s="49">
        <f t="shared" si="89"/>
        <v>925.59352941176394</v>
      </c>
      <c r="L79" s="49">
        <f t="shared" si="66"/>
        <v>925.59352941176394</v>
      </c>
      <c r="M79" s="49">
        <f t="shared" si="67"/>
        <v>925.59352941176394</v>
      </c>
      <c r="N79" s="49">
        <f t="shared" si="68"/>
        <v>925.59352941176394</v>
      </c>
      <c r="O79" s="50">
        <f t="shared" si="69"/>
        <v>925.59352941176394</v>
      </c>
      <c r="P79" s="70"/>
      <c r="Q79" s="44" t="s">
        <v>92</v>
      </c>
      <c r="R79" s="49">
        <f t="shared" si="90"/>
        <v>925.59352941176394</v>
      </c>
      <c r="S79" s="49">
        <f t="shared" si="91"/>
        <v>925.59352941176394</v>
      </c>
      <c r="T79" s="49">
        <f t="shared" si="70"/>
        <v>925.59352941176394</v>
      </c>
      <c r="U79" s="49">
        <f t="shared" si="71"/>
        <v>925.59352941176394</v>
      </c>
      <c r="V79" s="49">
        <f t="shared" si="72"/>
        <v>925.59352941176394</v>
      </c>
      <c r="W79" s="50">
        <f t="shared" si="73"/>
        <v>925.59352941176394</v>
      </c>
      <c r="X79" s="70"/>
      <c r="Y79" s="44" t="s">
        <v>92</v>
      </c>
      <c r="Z79" s="49">
        <f t="shared" si="92"/>
        <v>925.59352941176394</v>
      </c>
      <c r="AA79" s="49">
        <f t="shared" si="93"/>
        <v>925.59352941176394</v>
      </c>
      <c r="AB79" s="49">
        <f t="shared" si="74"/>
        <v>925.59352941176394</v>
      </c>
      <c r="AC79" s="49">
        <f t="shared" si="75"/>
        <v>925.59352941176394</v>
      </c>
      <c r="AD79" s="49">
        <f t="shared" si="76"/>
        <v>925.59352941176394</v>
      </c>
      <c r="AE79" s="50">
        <f t="shared" si="77"/>
        <v>925.59352941176394</v>
      </c>
      <c r="AF79" s="70"/>
      <c r="AG79" s="44" t="s">
        <v>92</v>
      </c>
      <c r="AH79" s="49">
        <f t="shared" si="94"/>
        <v>925.59352941176394</v>
      </c>
      <c r="AI79" s="49">
        <f t="shared" si="95"/>
        <v>925.59352941176394</v>
      </c>
      <c r="AJ79" s="49">
        <f t="shared" si="78"/>
        <v>925.59352941176394</v>
      </c>
      <c r="AK79" s="49">
        <f t="shared" si="79"/>
        <v>925.59352941176394</v>
      </c>
      <c r="AL79" s="49">
        <f t="shared" si="80"/>
        <v>925.59352941176394</v>
      </c>
      <c r="AM79" s="50">
        <f t="shared" si="81"/>
        <v>925.59352941176394</v>
      </c>
      <c r="AN79" s="70"/>
      <c r="AO79" s="44" t="s">
        <v>92</v>
      </c>
      <c r="AP79" s="49">
        <f t="shared" si="96"/>
        <v>925.59352941176394</v>
      </c>
      <c r="AQ79" s="49">
        <f t="shared" si="97"/>
        <v>925.59352941176394</v>
      </c>
      <c r="AR79" s="49">
        <f t="shared" si="82"/>
        <v>925.59352941176394</v>
      </c>
      <c r="AS79" s="49">
        <f t="shared" si="83"/>
        <v>925.59352941176394</v>
      </c>
      <c r="AT79" s="49">
        <f t="shared" si="84"/>
        <v>925.59352941176394</v>
      </c>
      <c r="AU79" s="50">
        <f t="shared" si="85"/>
        <v>925.59352941176394</v>
      </c>
    </row>
    <row r="80" spans="1:47" x14ac:dyDescent="0.15">
      <c r="A80" s="44" t="s">
        <v>93</v>
      </c>
      <c r="B80" s="49">
        <f>B76*3</f>
        <v>9501.51</v>
      </c>
      <c r="C80" s="49">
        <f t="shared" si="86"/>
        <v>9501.51</v>
      </c>
      <c r="D80" s="49">
        <f t="shared" ref="D80:G80" si="112">C80</f>
        <v>9501.51</v>
      </c>
      <c r="E80" s="49">
        <f t="shared" si="112"/>
        <v>9501.51</v>
      </c>
      <c r="F80" s="49">
        <f t="shared" si="112"/>
        <v>9501.51</v>
      </c>
      <c r="G80" s="50">
        <f t="shared" si="112"/>
        <v>9501.51</v>
      </c>
      <c r="H80" s="70"/>
      <c r="I80" s="44" t="s">
        <v>93</v>
      </c>
      <c r="J80" s="49">
        <f t="shared" si="88"/>
        <v>9501.51</v>
      </c>
      <c r="K80" s="49">
        <f t="shared" si="89"/>
        <v>9501.51</v>
      </c>
      <c r="L80" s="49">
        <f t="shared" si="66"/>
        <v>9501.51</v>
      </c>
      <c r="M80" s="49">
        <f t="shared" si="67"/>
        <v>9501.51</v>
      </c>
      <c r="N80" s="49">
        <f t="shared" si="68"/>
        <v>9501.51</v>
      </c>
      <c r="O80" s="50">
        <f t="shared" si="69"/>
        <v>9501.51</v>
      </c>
      <c r="P80" s="70"/>
      <c r="Q80" s="44" t="s">
        <v>93</v>
      </c>
      <c r="R80" s="49">
        <f t="shared" si="90"/>
        <v>9501.51</v>
      </c>
      <c r="S80" s="49">
        <f t="shared" si="91"/>
        <v>9501.51</v>
      </c>
      <c r="T80" s="49">
        <f t="shared" si="70"/>
        <v>9501.51</v>
      </c>
      <c r="U80" s="49">
        <f t="shared" si="71"/>
        <v>9501.51</v>
      </c>
      <c r="V80" s="49">
        <f t="shared" si="72"/>
        <v>9501.51</v>
      </c>
      <c r="W80" s="50">
        <f t="shared" si="73"/>
        <v>9501.51</v>
      </c>
      <c r="X80" s="70"/>
      <c r="Y80" s="44" t="s">
        <v>93</v>
      </c>
      <c r="Z80" s="49">
        <f t="shared" si="92"/>
        <v>9501.51</v>
      </c>
      <c r="AA80" s="49">
        <f t="shared" si="93"/>
        <v>9501.51</v>
      </c>
      <c r="AB80" s="49">
        <f t="shared" si="74"/>
        <v>9501.51</v>
      </c>
      <c r="AC80" s="49">
        <f t="shared" si="75"/>
        <v>9501.51</v>
      </c>
      <c r="AD80" s="49">
        <f t="shared" si="76"/>
        <v>9501.51</v>
      </c>
      <c r="AE80" s="50">
        <f t="shared" si="77"/>
        <v>9501.51</v>
      </c>
      <c r="AF80" s="70"/>
      <c r="AG80" s="44" t="s">
        <v>93</v>
      </c>
      <c r="AH80" s="49">
        <f t="shared" si="94"/>
        <v>9501.51</v>
      </c>
      <c r="AI80" s="49">
        <f t="shared" si="95"/>
        <v>9501.51</v>
      </c>
      <c r="AJ80" s="49">
        <f t="shared" si="78"/>
        <v>9501.51</v>
      </c>
      <c r="AK80" s="49">
        <f t="shared" si="79"/>
        <v>9501.51</v>
      </c>
      <c r="AL80" s="49">
        <f t="shared" si="80"/>
        <v>9501.51</v>
      </c>
      <c r="AM80" s="50">
        <f t="shared" si="81"/>
        <v>9501.51</v>
      </c>
      <c r="AN80" s="70"/>
      <c r="AO80" s="44" t="s">
        <v>93</v>
      </c>
      <c r="AP80" s="49">
        <f t="shared" si="96"/>
        <v>9501.51</v>
      </c>
      <c r="AQ80" s="49">
        <f t="shared" si="97"/>
        <v>9501.51</v>
      </c>
      <c r="AR80" s="49">
        <f t="shared" si="82"/>
        <v>9501.51</v>
      </c>
      <c r="AS80" s="49">
        <f t="shared" si="83"/>
        <v>9501.51</v>
      </c>
      <c r="AT80" s="49">
        <f t="shared" si="84"/>
        <v>9501.51</v>
      </c>
      <c r="AU80" s="50">
        <f t="shared" si="85"/>
        <v>9501.51</v>
      </c>
    </row>
    <row r="81" spans="1:47" x14ac:dyDescent="0.15">
      <c r="A81" s="44"/>
      <c r="B81" s="73"/>
      <c r="C81" s="73"/>
      <c r="D81" s="73"/>
      <c r="E81" s="73"/>
      <c r="F81" s="73"/>
      <c r="G81" s="74"/>
      <c r="H81" s="70"/>
      <c r="I81" s="44"/>
      <c r="J81" s="73"/>
      <c r="K81" s="73"/>
      <c r="L81" s="73"/>
      <c r="M81" s="73"/>
      <c r="N81" s="73"/>
      <c r="O81" s="74"/>
      <c r="P81" s="70"/>
      <c r="Q81" s="44"/>
      <c r="R81" s="73"/>
      <c r="S81" s="73"/>
      <c r="T81" s="73"/>
      <c r="U81" s="73"/>
      <c r="V81" s="73"/>
      <c r="W81" s="74"/>
      <c r="X81" s="70"/>
      <c r="Y81" s="44"/>
      <c r="Z81" s="73"/>
      <c r="AA81" s="73"/>
      <c r="AB81" s="73"/>
      <c r="AC81" s="73"/>
      <c r="AD81" s="73"/>
      <c r="AE81" s="74"/>
      <c r="AF81" s="70"/>
      <c r="AG81" s="44"/>
      <c r="AH81" s="73"/>
      <c r="AI81" s="73"/>
      <c r="AJ81" s="73"/>
      <c r="AK81" s="73"/>
      <c r="AL81" s="73"/>
      <c r="AM81" s="74"/>
      <c r="AN81" s="70"/>
      <c r="AO81" s="44"/>
      <c r="AP81" s="73"/>
      <c r="AQ81" s="73"/>
      <c r="AR81" s="73"/>
      <c r="AS81" s="73"/>
      <c r="AT81" s="73"/>
      <c r="AU81" s="74"/>
    </row>
    <row r="82" spans="1:47" x14ac:dyDescent="0.15">
      <c r="A82" s="51" t="s">
        <v>47</v>
      </c>
      <c r="B82" s="73"/>
      <c r="C82" s="73"/>
      <c r="D82" s="73"/>
      <c r="E82" s="73"/>
      <c r="F82" s="73"/>
      <c r="G82" s="74"/>
      <c r="H82" s="70"/>
      <c r="I82" s="51" t="s">
        <v>47</v>
      </c>
      <c r="J82" s="73"/>
      <c r="K82" s="73"/>
      <c r="L82" s="73"/>
      <c r="M82" s="73"/>
      <c r="N82" s="73"/>
      <c r="O82" s="74"/>
      <c r="P82" s="70"/>
      <c r="Q82" s="51" t="s">
        <v>47</v>
      </c>
      <c r="R82" s="73"/>
      <c r="S82" s="73"/>
      <c r="T82" s="73"/>
      <c r="U82" s="73"/>
      <c r="V82" s="73"/>
      <c r="W82" s="74"/>
      <c r="X82" s="70"/>
      <c r="Y82" s="51" t="s">
        <v>47</v>
      </c>
      <c r="Z82" s="73"/>
      <c r="AA82" s="73"/>
      <c r="AB82" s="73"/>
      <c r="AC82" s="73"/>
      <c r="AD82" s="73"/>
      <c r="AE82" s="74"/>
      <c r="AF82" s="70"/>
      <c r="AG82" s="51" t="s">
        <v>47</v>
      </c>
      <c r="AH82" s="73"/>
      <c r="AI82" s="73"/>
      <c r="AJ82" s="73"/>
      <c r="AK82" s="73"/>
      <c r="AL82" s="73"/>
      <c r="AM82" s="74"/>
      <c r="AN82" s="70"/>
      <c r="AO82" s="51" t="s">
        <v>47</v>
      </c>
      <c r="AP82" s="73"/>
      <c r="AQ82" s="73"/>
      <c r="AR82" s="73"/>
      <c r="AS82" s="73"/>
      <c r="AT82" s="73"/>
      <c r="AU82" s="74"/>
    </row>
    <row r="83" spans="1:47" x14ac:dyDescent="0.15">
      <c r="A83" s="44" t="s">
        <v>48</v>
      </c>
      <c r="B83" s="52">
        <f>B45*B26</f>
        <v>0</v>
      </c>
      <c r="C83" s="52">
        <f t="shared" ref="C83:G83" si="113">C45*C26</f>
        <v>0</v>
      </c>
      <c r="D83" s="52">
        <f t="shared" si="113"/>
        <v>0</v>
      </c>
      <c r="E83" s="52">
        <f t="shared" si="113"/>
        <v>0</v>
      </c>
      <c r="F83" s="52">
        <f t="shared" si="113"/>
        <v>0</v>
      </c>
      <c r="G83" s="153">
        <f t="shared" si="113"/>
        <v>0</v>
      </c>
      <c r="H83" s="70"/>
      <c r="I83" s="44" t="s">
        <v>48</v>
      </c>
      <c r="J83" s="52">
        <f>J45*J26</f>
        <v>0</v>
      </c>
      <c r="K83" s="52">
        <f t="shared" ref="K83:O83" si="114">K45*K26</f>
        <v>0</v>
      </c>
      <c r="L83" s="52">
        <f t="shared" si="114"/>
        <v>0</v>
      </c>
      <c r="M83" s="52">
        <f t="shared" si="114"/>
        <v>0</v>
      </c>
      <c r="N83" s="52">
        <f t="shared" si="114"/>
        <v>0</v>
      </c>
      <c r="O83" s="153">
        <f t="shared" si="114"/>
        <v>0</v>
      </c>
      <c r="P83" s="70"/>
      <c r="Q83" s="44" t="s">
        <v>48</v>
      </c>
      <c r="R83" s="52">
        <f>R45*R26</f>
        <v>0</v>
      </c>
      <c r="S83" s="52">
        <f t="shared" ref="S83:W83" si="115">S45*S26</f>
        <v>0</v>
      </c>
      <c r="T83" s="52">
        <f t="shared" si="115"/>
        <v>0</v>
      </c>
      <c r="U83" s="52">
        <f t="shared" si="115"/>
        <v>0</v>
      </c>
      <c r="V83" s="52">
        <f t="shared" si="115"/>
        <v>0</v>
      </c>
      <c r="W83" s="153">
        <f t="shared" si="115"/>
        <v>0</v>
      </c>
      <c r="X83" s="70"/>
      <c r="Y83" s="44" t="s">
        <v>48</v>
      </c>
      <c r="Z83" s="52">
        <f>Z45*Z26</f>
        <v>0</v>
      </c>
      <c r="AA83" s="52">
        <f t="shared" ref="AA83:AE83" si="116">AA45*AA26</f>
        <v>0</v>
      </c>
      <c r="AB83" s="52">
        <f t="shared" si="116"/>
        <v>0</v>
      </c>
      <c r="AC83" s="52">
        <f t="shared" si="116"/>
        <v>0</v>
      </c>
      <c r="AD83" s="52">
        <f t="shared" si="116"/>
        <v>0</v>
      </c>
      <c r="AE83" s="153">
        <f t="shared" si="116"/>
        <v>0</v>
      </c>
      <c r="AF83" s="70"/>
      <c r="AG83" s="44" t="s">
        <v>48</v>
      </c>
      <c r="AH83" s="52">
        <f>AH45*AH26</f>
        <v>0</v>
      </c>
      <c r="AI83" s="52">
        <f t="shared" ref="AI83:AM83" si="117">AI45*AI26</f>
        <v>0</v>
      </c>
      <c r="AJ83" s="52">
        <f t="shared" si="117"/>
        <v>0</v>
      </c>
      <c r="AK83" s="52">
        <f t="shared" si="117"/>
        <v>0</v>
      </c>
      <c r="AL83" s="52">
        <f t="shared" si="117"/>
        <v>0</v>
      </c>
      <c r="AM83" s="153">
        <f t="shared" si="117"/>
        <v>0</v>
      </c>
      <c r="AN83" s="70"/>
      <c r="AO83" s="44" t="s">
        <v>48</v>
      </c>
      <c r="AP83" s="52">
        <f>AP45*AP26</f>
        <v>0</v>
      </c>
      <c r="AQ83" s="52">
        <f t="shared" ref="AQ83:AU83" si="118">AQ45*AQ26</f>
        <v>0</v>
      </c>
      <c r="AR83" s="52">
        <f t="shared" si="118"/>
        <v>0</v>
      </c>
      <c r="AS83" s="52">
        <f t="shared" si="118"/>
        <v>0</v>
      </c>
      <c r="AT83" s="52">
        <f t="shared" si="118"/>
        <v>0</v>
      </c>
      <c r="AU83" s="153">
        <f t="shared" si="118"/>
        <v>0</v>
      </c>
    </row>
    <row r="84" spans="1:47" x14ac:dyDescent="0.15">
      <c r="A84" s="44" t="s">
        <v>114</v>
      </c>
      <c r="B84" s="52">
        <f t="shared" ref="B84:B91" si="119">B46*B27</f>
        <v>0</v>
      </c>
      <c r="C84" s="52">
        <f t="shared" ref="C84:G84" si="120">C46*C27</f>
        <v>0</v>
      </c>
      <c r="D84" s="52">
        <f t="shared" si="120"/>
        <v>0</v>
      </c>
      <c r="E84" s="52">
        <f t="shared" si="120"/>
        <v>0</v>
      </c>
      <c r="F84" s="52">
        <f t="shared" si="120"/>
        <v>0</v>
      </c>
      <c r="G84" s="153">
        <f t="shared" si="120"/>
        <v>0</v>
      </c>
      <c r="H84" s="70"/>
      <c r="I84" s="44" t="s">
        <v>114</v>
      </c>
      <c r="J84" s="52">
        <f t="shared" ref="J84:O91" si="121">J46*J27</f>
        <v>0</v>
      </c>
      <c r="K84" s="52">
        <f t="shared" si="121"/>
        <v>0</v>
      </c>
      <c r="L84" s="52">
        <f t="shared" si="121"/>
        <v>0</v>
      </c>
      <c r="M84" s="52">
        <f t="shared" si="121"/>
        <v>0</v>
      </c>
      <c r="N84" s="52">
        <f t="shared" si="121"/>
        <v>0</v>
      </c>
      <c r="O84" s="153">
        <f t="shared" si="121"/>
        <v>0</v>
      </c>
      <c r="P84" s="70"/>
      <c r="Q84" s="44" t="s">
        <v>114</v>
      </c>
      <c r="R84" s="52">
        <f t="shared" ref="R84:W84" si="122">R46*R27</f>
        <v>0</v>
      </c>
      <c r="S84" s="52">
        <f t="shared" si="122"/>
        <v>0</v>
      </c>
      <c r="T84" s="52">
        <f t="shared" si="122"/>
        <v>0</v>
      </c>
      <c r="U84" s="52">
        <f t="shared" si="122"/>
        <v>0</v>
      </c>
      <c r="V84" s="52">
        <f t="shared" si="122"/>
        <v>0</v>
      </c>
      <c r="W84" s="153">
        <f t="shared" si="122"/>
        <v>0</v>
      </c>
      <c r="X84" s="70"/>
      <c r="Y84" s="44" t="s">
        <v>114</v>
      </c>
      <c r="Z84" s="52">
        <f t="shared" ref="Z84:AE84" si="123">Z46*Z27</f>
        <v>0</v>
      </c>
      <c r="AA84" s="52">
        <f t="shared" si="123"/>
        <v>0</v>
      </c>
      <c r="AB84" s="52">
        <f t="shared" si="123"/>
        <v>0</v>
      </c>
      <c r="AC84" s="52">
        <f t="shared" si="123"/>
        <v>0</v>
      </c>
      <c r="AD84" s="52">
        <f t="shared" si="123"/>
        <v>0</v>
      </c>
      <c r="AE84" s="153">
        <f t="shared" si="123"/>
        <v>0</v>
      </c>
      <c r="AF84" s="70"/>
      <c r="AG84" s="44" t="s">
        <v>114</v>
      </c>
      <c r="AH84" s="52">
        <f t="shared" ref="AH84:AM84" si="124">AH46*AH27</f>
        <v>0</v>
      </c>
      <c r="AI84" s="52">
        <f t="shared" si="124"/>
        <v>0</v>
      </c>
      <c r="AJ84" s="52">
        <f t="shared" si="124"/>
        <v>0</v>
      </c>
      <c r="AK84" s="52">
        <f t="shared" si="124"/>
        <v>0</v>
      </c>
      <c r="AL84" s="52">
        <f t="shared" si="124"/>
        <v>0</v>
      </c>
      <c r="AM84" s="153">
        <f t="shared" si="124"/>
        <v>0</v>
      </c>
      <c r="AN84" s="70"/>
      <c r="AO84" s="44" t="s">
        <v>114</v>
      </c>
      <c r="AP84" s="52">
        <f t="shared" ref="AP84:AU84" si="125">AP46*AP27</f>
        <v>0</v>
      </c>
      <c r="AQ84" s="52">
        <f t="shared" si="125"/>
        <v>0</v>
      </c>
      <c r="AR84" s="52">
        <f t="shared" si="125"/>
        <v>0</v>
      </c>
      <c r="AS84" s="52">
        <f t="shared" si="125"/>
        <v>0</v>
      </c>
      <c r="AT84" s="52">
        <f t="shared" si="125"/>
        <v>0</v>
      </c>
      <c r="AU84" s="153">
        <f t="shared" si="125"/>
        <v>0</v>
      </c>
    </row>
    <row r="85" spans="1:47" x14ac:dyDescent="0.15">
      <c r="A85" s="44" t="s">
        <v>113</v>
      </c>
      <c r="B85" s="52">
        <f t="shared" si="119"/>
        <v>0</v>
      </c>
      <c r="C85" s="52">
        <f t="shared" ref="C85:G85" si="126">C47*C28</f>
        <v>0</v>
      </c>
      <c r="D85" s="52">
        <f t="shared" si="126"/>
        <v>0</v>
      </c>
      <c r="E85" s="52">
        <f t="shared" si="126"/>
        <v>0</v>
      </c>
      <c r="F85" s="52">
        <f t="shared" si="126"/>
        <v>0</v>
      </c>
      <c r="G85" s="153">
        <f t="shared" si="126"/>
        <v>0</v>
      </c>
      <c r="H85" s="70"/>
      <c r="I85" s="44" t="s">
        <v>113</v>
      </c>
      <c r="J85" s="52">
        <f t="shared" si="121"/>
        <v>0</v>
      </c>
      <c r="K85" s="52">
        <f t="shared" si="121"/>
        <v>0</v>
      </c>
      <c r="L85" s="52">
        <f t="shared" si="121"/>
        <v>0</v>
      </c>
      <c r="M85" s="52">
        <f t="shared" si="121"/>
        <v>0</v>
      </c>
      <c r="N85" s="52">
        <f t="shared" si="121"/>
        <v>0</v>
      </c>
      <c r="O85" s="153">
        <f t="shared" si="121"/>
        <v>0</v>
      </c>
      <c r="P85" s="70"/>
      <c r="Q85" s="44" t="s">
        <v>113</v>
      </c>
      <c r="R85" s="52">
        <f t="shared" ref="R85:W85" si="127">R47*R28</f>
        <v>0</v>
      </c>
      <c r="S85" s="52">
        <f t="shared" si="127"/>
        <v>0</v>
      </c>
      <c r="T85" s="52">
        <f t="shared" si="127"/>
        <v>0</v>
      </c>
      <c r="U85" s="52">
        <f t="shared" si="127"/>
        <v>0</v>
      </c>
      <c r="V85" s="52">
        <f t="shared" si="127"/>
        <v>0</v>
      </c>
      <c r="W85" s="153">
        <f t="shared" si="127"/>
        <v>0</v>
      </c>
      <c r="X85" s="70"/>
      <c r="Y85" s="44" t="s">
        <v>113</v>
      </c>
      <c r="Z85" s="52">
        <f t="shared" ref="Z85:AE85" si="128">Z47*Z28</f>
        <v>0</v>
      </c>
      <c r="AA85" s="52">
        <f t="shared" si="128"/>
        <v>0</v>
      </c>
      <c r="AB85" s="52">
        <f t="shared" si="128"/>
        <v>0</v>
      </c>
      <c r="AC85" s="52">
        <f t="shared" si="128"/>
        <v>0</v>
      </c>
      <c r="AD85" s="52">
        <f t="shared" si="128"/>
        <v>0</v>
      </c>
      <c r="AE85" s="153">
        <f t="shared" si="128"/>
        <v>0</v>
      </c>
      <c r="AF85" s="70"/>
      <c r="AG85" s="44" t="s">
        <v>113</v>
      </c>
      <c r="AH85" s="52">
        <f t="shared" ref="AH85:AM85" si="129">AH47*AH28</f>
        <v>0</v>
      </c>
      <c r="AI85" s="52">
        <f t="shared" si="129"/>
        <v>0</v>
      </c>
      <c r="AJ85" s="52">
        <f t="shared" si="129"/>
        <v>0</v>
      </c>
      <c r="AK85" s="52">
        <f t="shared" si="129"/>
        <v>0</v>
      </c>
      <c r="AL85" s="52">
        <f t="shared" si="129"/>
        <v>0</v>
      </c>
      <c r="AM85" s="153">
        <f t="shared" si="129"/>
        <v>0</v>
      </c>
      <c r="AN85" s="70"/>
      <c r="AO85" s="44" t="s">
        <v>113</v>
      </c>
      <c r="AP85" s="52">
        <f t="shared" ref="AP85:AU85" si="130">AP47*AP28</f>
        <v>0</v>
      </c>
      <c r="AQ85" s="52">
        <f t="shared" si="130"/>
        <v>0</v>
      </c>
      <c r="AR85" s="52">
        <f t="shared" si="130"/>
        <v>0</v>
      </c>
      <c r="AS85" s="52">
        <f t="shared" si="130"/>
        <v>0</v>
      </c>
      <c r="AT85" s="52">
        <f t="shared" si="130"/>
        <v>0</v>
      </c>
      <c r="AU85" s="153">
        <f t="shared" si="130"/>
        <v>0</v>
      </c>
    </row>
    <row r="86" spans="1:47" x14ac:dyDescent="0.15">
      <c r="A86" s="44" t="s">
        <v>112</v>
      </c>
      <c r="B86" s="52">
        <f t="shared" si="119"/>
        <v>0</v>
      </c>
      <c r="C86" s="52">
        <f t="shared" ref="C86:G86" si="131">C48*C29</f>
        <v>0</v>
      </c>
      <c r="D86" s="52">
        <f t="shared" si="131"/>
        <v>0</v>
      </c>
      <c r="E86" s="52">
        <f t="shared" si="131"/>
        <v>0</v>
      </c>
      <c r="F86" s="52">
        <f t="shared" si="131"/>
        <v>0</v>
      </c>
      <c r="G86" s="153">
        <f t="shared" si="131"/>
        <v>0</v>
      </c>
      <c r="H86" s="70"/>
      <c r="I86" s="44" t="s">
        <v>112</v>
      </c>
      <c r="J86" s="52">
        <f t="shared" si="121"/>
        <v>0</v>
      </c>
      <c r="K86" s="52">
        <f t="shared" si="121"/>
        <v>0</v>
      </c>
      <c r="L86" s="52">
        <f t="shared" si="121"/>
        <v>0</v>
      </c>
      <c r="M86" s="52">
        <f t="shared" si="121"/>
        <v>0</v>
      </c>
      <c r="N86" s="52">
        <f t="shared" si="121"/>
        <v>0</v>
      </c>
      <c r="O86" s="153">
        <f t="shared" si="121"/>
        <v>0</v>
      </c>
      <c r="P86" s="70"/>
      <c r="Q86" s="44" t="s">
        <v>112</v>
      </c>
      <c r="R86" s="52">
        <f t="shared" ref="R86:W86" si="132">R48*R29</f>
        <v>0</v>
      </c>
      <c r="S86" s="52">
        <f t="shared" si="132"/>
        <v>0</v>
      </c>
      <c r="T86" s="52">
        <f t="shared" si="132"/>
        <v>0</v>
      </c>
      <c r="U86" s="52">
        <f t="shared" si="132"/>
        <v>0</v>
      </c>
      <c r="V86" s="52">
        <f t="shared" si="132"/>
        <v>0</v>
      </c>
      <c r="W86" s="153">
        <f t="shared" si="132"/>
        <v>0</v>
      </c>
      <c r="X86" s="70"/>
      <c r="Y86" s="44" t="s">
        <v>112</v>
      </c>
      <c r="Z86" s="52">
        <f t="shared" ref="Z86:AE86" si="133">Z48*Z29</f>
        <v>0</v>
      </c>
      <c r="AA86" s="52">
        <f t="shared" si="133"/>
        <v>0</v>
      </c>
      <c r="AB86" s="52">
        <f t="shared" si="133"/>
        <v>0</v>
      </c>
      <c r="AC86" s="52">
        <f t="shared" si="133"/>
        <v>0</v>
      </c>
      <c r="AD86" s="52">
        <f t="shared" si="133"/>
        <v>0</v>
      </c>
      <c r="AE86" s="153">
        <f t="shared" si="133"/>
        <v>0</v>
      </c>
      <c r="AF86" s="70"/>
      <c r="AG86" s="44" t="s">
        <v>112</v>
      </c>
      <c r="AH86" s="52">
        <f t="shared" ref="AH86:AM86" si="134">AH48*AH29</f>
        <v>0</v>
      </c>
      <c r="AI86" s="52">
        <f t="shared" si="134"/>
        <v>0</v>
      </c>
      <c r="AJ86" s="52">
        <f t="shared" si="134"/>
        <v>0</v>
      </c>
      <c r="AK86" s="52">
        <f t="shared" si="134"/>
        <v>0</v>
      </c>
      <c r="AL86" s="52">
        <f t="shared" si="134"/>
        <v>0</v>
      </c>
      <c r="AM86" s="153">
        <f t="shared" si="134"/>
        <v>0</v>
      </c>
      <c r="AN86" s="70"/>
      <c r="AO86" s="44" t="s">
        <v>112</v>
      </c>
      <c r="AP86" s="52">
        <f t="shared" ref="AP86:AU86" si="135">AP48*AP29</f>
        <v>0</v>
      </c>
      <c r="AQ86" s="52">
        <f t="shared" si="135"/>
        <v>0</v>
      </c>
      <c r="AR86" s="52">
        <f t="shared" si="135"/>
        <v>0</v>
      </c>
      <c r="AS86" s="52">
        <f t="shared" si="135"/>
        <v>0</v>
      </c>
      <c r="AT86" s="52">
        <f t="shared" si="135"/>
        <v>0</v>
      </c>
      <c r="AU86" s="153">
        <f t="shared" si="135"/>
        <v>0</v>
      </c>
    </row>
    <row r="87" spans="1:47" x14ac:dyDescent="0.15">
      <c r="A87" s="44" t="s">
        <v>111</v>
      </c>
      <c r="B87" s="52">
        <f t="shared" si="119"/>
        <v>0</v>
      </c>
      <c r="C87" s="52">
        <f t="shared" ref="C87:G87" si="136">C49*C30</f>
        <v>0</v>
      </c>
      <c r="D87" s="52">
        <f t="shared" si="136"/>
        <v>0</v>
      </c>
      <c r="E87" s="52">
        <f t="shared" si="136"/>
        <v>0</v>
      </c>
      <c r="F87" s="52">
        <f t="shared" si="136"/>
        <v>0</v>
      </c>
      <c r="G87" s="153">
        <f t="shared" si="136"/>
        <v>0</v>
      </c>
      <c r="H87" s="70"/>
      <c r="I87" s="44" t="s">
        <v>111</v>
      </c>
      <c r="J87" s="52">
        <f t="shared" si="121"/>
        <v>0</v>
      </c>
      <c r="K87" s="52">
        <f t="shared" si="121"/>
        <v>0</v>
      </c>
      <c r="L87" s="52">
        <f t="shared" si="121"/>
        <v>0</v>
      </c>
      <c r="M87" s="52">
        <f t="shared" si="121"/>
        <v>0</v>
      </c>
      <c r="N87" s="52">
        <f t="shared" si="121"/>
        <v>0</v>
      </c>
      <c r="O87" s="153">
        <f t="shared" si="121"/>
        <v>0</v>
      </c>
      <c r="P87" s="70"/>
      <c r="Q87" s="44" t="s">
        <v>111</v>
      </c>
      <c r="R87" s="52">
        <f t="shared" ref="R87:W87" si="137">R49*R30</f>
        <v>0</v>
      </c>
      <c r="S87" s="52">
        <f t="shared" si="137"/>
        <v>0</v>
      </c>
      <c r="T87" s="52">
        <f t="shared" si="137"/>
        <v>0</v>
      </c>
      <c r="U87" s="52">
        <f t="shared" si="137"/>
        <v>0</v>
      </c>
      <c r="V87" s="52">
        <f t="shared" si="137"/>
        <v>0</v>
      </c>
      <c r="W87" s="153">
        <f t="shared" si="137"/>
        <v>0</v>
      </c>
      <c r="X87" s="70"/>
      <c r="Y87" s="44" t="s">
        <v>111</v>
      </c>
      <c r="Z87" s="52">
        <f t="shared" ref="Z87:AE87" si="138">Z49*Z30</f>
        <v>0</v>
      </c>
      <c r="AA87" s="52">
        <f t="shared" si="138"/>
        <v>0</v>
      </c>
      <c r="AB87" s="52">
        <f t="shared" si="138"/>
        <v>0</v>
      </c>
      <c r="AC87" s="52">
        <f t="shared" si="138"/>
        <v>0</v>
      </c>
      <c r="AD87" s="52">
        <f t="shared" si="138"/>
        <v>0</v>
      </c>
      <c r="AE87" s="153">
        <f t="shared" si="138"/>
        <v>0</v>
      </c>
      <c r="AF87" s="70"/>
      <c r="AG87" s="44" t="s">
        <v>111</v>
      </c>
      <c r="AH87" s="52">
        <f t="shared" ref="AH87:AM87" si="139">AH49*AH30</f>
        <v>0</v>
      </c>
      <c r="AI87" s="52">
        <f t="shared" si="139"/>
        <v>0</v>
      </c>
      <c r="AJ87" s="52">
        <f t="shared" si="139"/>
        <v>0</v>
      </c>
      <c r="AK87" s="52">
        <f t="shared" si="139"/>
        <v>0</v>
      </c>
      <c r="AL87" s="52">
        <f t="shared" si="139"/>
        <v>0</v>
      </c>
      <c r="AM87" s="153">
        <f t="shared" si="139"/>
        <v>0</v>
      </c>
      <c r="AN87" s="70"/>
      <c r="AO87" s="44" t="s">
        <v>111</v>
      </c>
      <c r="AP87" s="52">
        <f t="shared" ref="AP87:AU87" si="140">AP49*AP30</f>
        <v>0</v>
      </c>
      <c r="AQ87" s="52">
        <f t="shared" si="140"/>
        <v>0</v>
      </c>
      <c r="AR87" s="52">
        <f t="shared" si="140"/>
        <v>0</v>
      </c>
      <c r="AS87" s="52">
        <f t="shared" si="140"/>
        <v>0</v>
      </c>
      <c r="AT87" s="52">
        <f t="shared" si="140"/>
        <v>0</v>
      </c>
      <c r="AU87" s="153">
        <f t="shared" si="140"/>
        <v>0</v>
      </c>
    </row>
    <row r="88" spans="1:47" x14ac:dyDescent="0.15">
      <c r="A88" s="44" t="s">
        <v>110</v>
      </c>
      <c r="B88" s="52">
        <f t="shared" si="119"/>
        <v>0</v>
      </c>
      <c r="C88" s="52">
        <f t="shared" ref="C88:G88" si="141">C50*C31</f>
        <v>0</v>
      </c>
      <c r="D88" s="52">
        <f t="shared" si="141"/>
        <v>0</v>
      </c>
      <c r="E88" s="52">
        <f t="shared" si="141"/>
        <v>0</v>
      </c>
      <c r="F88" s="52">
        <f t="shared" si="141"/>
        <v>0</v>
      </c>
      <c r="G88" s="153">
        <f t="shared" si="141"/>
        <v>0</v>
      </c>
      <c r="H88" s="70"/>
      <c r="I88" s="44" t="s">
        <v>110</v>
      </c>
      <c r="J88" s="52">
        <f t="shared" si="121"/>
        <v>0</v>
      </c>
      <c r="K88" s="52">
        <f t="shared" si="121"/>
        <v>0</v>
      </c>
      <c r="L88" s="52">
        <f t="shared" si="121"/>
        <v>0</v>
      </c>
      <c r="M88" s="52">
        <f t="shared" si="121"/>
        <v>0</v>
      </c>
      <c r="N88" s="52">
        <f t="shared" si="121"/>
        <v>0</v>
      </c>
      <c r="O88" s="153">
        <f t="shared" si="121"/>
        <v>0</v>
      </c>
      <c r="P88" s="70"/>
      <c r="Q88" s="44" t="s">
        <v>110</v>
      </c>
      <c r="R88" s="52">
        <f t="shared" ref="R88:W88" si="142">R50*R31</f>
        <v>0</v>
      </c>
      <c r="S88" s="52">
        <f t="shared" si="142"/>
        <v>0</v>
      </c>
      <c r="T88" s="52">
        <f t="shared" si="142"/>
        <v>0</v>
      </c>
      <c r="U88" s="52">
        <f t="shared" si="142"/>
        <v>0</v>
      </c>
      <c r="V88" s="52">
        <f t="shared" si="142"/>
        <v>0</v>
      </c>
      <c r="W88" s="153">
        <f t="shared" si="142"/>
        <v>0</v>
      </c>
      <c r="X88" s="70"/>
      <c r="Y88" s="44" t="s">
        <v>110</v>
      </c>
      <c r="Z88" s="52">
        <f t="shared" ref="Z88:AE88" si="143">Z50*Z31</f>
        <v>0</v>
      </c>
      <c r="AA88" s="52">
        <f t="shared" si="143"/>
        <v>0</v>
      </c>
      <c r="AB88" s="52">
        <f t="shared" si="143"/>
        <v>0</v>
      </c>
      <c r="AC88" s="52">
        <f t="shared" si="143"/>
        <v>0</v>
      </c>
      <c r="AD88" s="52">
        <f t="shared" si="143"/>
        <v>0</v>
      </c>
      <c r="AE88" s="153">
        <f t="shared" si="143"/>
        <v>0</v>
      </c>
      <c r="AF88" s="70"/>
      <c r="AG88" s="44" t="s">
        <v>110</v>
      </c>
      <c r="AH88" s="52">
        <f t="shared" ref="AH88:AM88" si="144">AH50*AH31</f>
        <v>0</v>
      </c>
      <c r="AI88" s="52">
        <f t="shared" si="144"/>
        <v>0</v>
      </c>
      <c r="AJ88" s="52">
        <f t="shared" si="144"/>
        <v>0</v>
      </c>
      <c r="AK88" s="52">
        <f t="shared" si="144"/>
        <v>0</v>
      </c>
      <c r="AL88" s="52">
        <f t="shared" si="144"/>
        <v>0</v>
      </c>
      <c r="AM88" s="153">
        <f t="shared" si="144"/>
        <v>0</v>
      </c>
      <c r="AN88" s="70"/>
      <c r="AO88" s="44" t="s">
        <v>110</v>
      </c>
      <c r="AP88" s="52">
        <f t="shared" ref="AP88:AU88" si="145">AP50*AP31</f>
        <v>0</v>
      </c>
      <c r="AQ88" s="52">
        <f t="shared" si="145"/>
        <v>0</v>
      </c>
      <c r="AR88" s="52">
        <f t="shared" si="145"/>
        <v>0</v>
      </c>
      <c r="AS88" s="52">
        <f t="shared" si="145"/>
        <v>0</v>
      </c>
      <c r="AT88" s="52">
        <f t="shared" si="145"/>
        <v>0</v>
      </c>
      <c r="AU88" s="153">
        <f t="shared" si="145"/>
        <v>0</v>
      </c>
    </row>
    <row r="89" spans="1:47" x14ac:dyDescent="0.15">
      <c r="A89" s="44" t="s">
        <v>10</v>
      </c>
      <c r="B89" s="52">
        <f t="shared" si="119"/>
        <v>0</v>
      </c>
      <c r="C89" s="52">
        <f t="shared" ref="C89:G89" si="146">C51*C32</f>
        <v>0</v>
      </c>
      <c r="D89" s="52">
        <f t="shared" si="146"/>
        <v>0</v>
      </c>
      <c r="E89" s="52">
        <f t="shared" si="146"/>
        <v>0</v>
      </c>
      <c r="F89" s="52">
        <f t="shared" si="146"/>
        <v>0</v>
      </c>
      <c r="G89" s="153">
        <f t="shared" si="146"/>
        <v>0</v>
      </c>
      <c r="H89" s="70"/>
      <c r="I89" s="44" t="s">
        <v>10</v>
      </c>
      <c r="J89" s="52">
        <f t="shared" si="121"/>
        <v>30</v>
      </c>
      <c r="K89" s="52">
        <f t="shared" si="121"/>
        <v>30</v>
      </c>
      <c r="L89" s="52">
        <f t="shared" si="121"/>
        <v>30</v>
      </c>
      <c r="M89" s="52">
        <f t="shared" si="121"/>
        <v>30</v>
      </c>
      <c r="N89" s="52">
        <f t="shared" si="121"/>
        <v>0</v>
      </c>
      <c r="O89" s="153">
        <f t="shared" si="121"/>
        <v>0</v>
      </c>
      <c r="P89" s="70"/>
      <c r="Q89" s="44" t="s">
        <v>10</v>
      </c>
      <c r="R89" s="52">
        <f t="shared" ref="R89:W89" si="147">R51*R32</f>
        <v>0</v>
      </c>
      <c r="S89" s="52">
        <f t="shared" si="147"/>
        <v>0</v>
      </c>
      <c r="T89" s="52">
        <f t="shared" si="147"/>
        <v>0</v>
      </c>
      <c r="U89" s="52">
        <f t="shared" si="147"/>
        <v>0</v>
      </c>
      <c r="V89" s="52">
        <f t="shared" si="147"/>
        <v>0</v>
      </c>
      <c r="W89" s="153">
        <f t="shared" si="147"/>
        <v>0</v>
      </c>
      <c r="X89" s="70"/>
      <c r="Y89" s="44" t="s">
        <v>10</v>
      </c>
      <c r="Z89" s="52">
        <f t="shared" ref="Z89:AE89" si="148">Z51*Z32</f>
        <v>0</v>
      </c>
      <c r="AA89" s="52">
        <f t="shared" si="148"/>
        <v>0</v>
      </c>
      <c r="AB89" s="52">
        <f t="shared" si="148"/>
        <v>0</v>
      </c>
      <c r="AC89" s="52">
        <f t="shared" si="148"/>
        <v>0</v>
      </c>
      <c r="AD89" s="52">
        <f t="shared" si="148"/>
        <v>0</v>
      </c>
      <c r="AE89" s="153">
        <f t="shared" si="148"/>
        <v>0</v>
      </c>
      <c r="AF89" s="70"/>
      <c r="AG89" s="44" t="s">
        <v>10</v>
      </c>
      <c r="AH89" s="52">
        <f t="shared" ref="AH89:AM89" si="149">AH51*AH32</f>
        <v>30</v>
      </c>
      <c r="AI89" s="52">
        <f t="shared" si="149"/>
        <v>30</v>
      </c>
      <c r="AJ89" s="52">
        <f t="shared" si="149"/>
        <v>30</v>
      </c>
      <c r="AK89" s="52">
        <f t="shared" si="149"/>
        <v>30</v>
      </c>
      <c r="AL89" s="52">
        <f t="shared" si="149"/>
        <v>0</v>
      </c>
      <c r="AM89" s="153">
        <f t="shared" si="149"/>
        <v>0</v>
      </c>
      <c r="AN89" s="70"/>
      <c r="AO89" s="44" t="s">
        <v>10</v>
      </c>
      <c r="AP89" s="52">
        <f t="shared" ref="AP89:AU89" si="150">AP51*AP32</f>
        <v>0</v>
      </c>
      <c r="AQ89" s="52">
        <f t="shared" si="150"/>
        <v>0</v>
      </c>
      <c r="AR89" s="52">
        <f t="shared" si="150"/>
        <v>0</v>
      </c>
      <c r="AS89" s="52">
        <f t="shared" si="150"/>
        <v>0</v>
      </c>
      <c r="AT89" s="52">
        <f t="shared" si="150"/>
        <v>0</v>
      </c>
      <c r="AU89" s="153">
        <f t="shared" si="150"/>
        <v>0</v>
      </c>
    </row>
    <row r="90" spans="1:47" x14ac:dyDescent="0.15">
      <c r="A90" s="44" t="s">
        <v>11</v>
      </c>
      <c r="B90" s="52">
        <f t="shared" si="119"/>
        <v>0</v>
      </c>
      <c r="C90" s="52">
        <f t="shared" ref="C90:G90" si="151">C52*C33</f>
        <v>0</v>
      </c>
      <c r="D90" s="52">
        <f t="shared" si="151"/>
        <v>0</v>
      </c>
      <c r="E90" s="52">
        <f t="shared" si="151"/>
        <v>0</v>
      </c>
      <c r="F90" s="52">
        <f t="shared" si="151"/>
        <v>0</v>
      </c>
      <c r="G90" s="153">
        <f t="shared" si="151"/>
        <v>0</v>
      </c>
      <c r="H90" s="70"/>
      <c r="I90" s="44" t="s">
        <v>11</v>
      </c>
      <c r="J90" s="52">
        <f t="shared" si="121"/>
        <v>60</v>
      </c>
      <c r="K90" s="52">
        <f t="shared" si="121"/>
        <v>60</v>
      </c>
      <c r="L90" s="52">
        <f t="shared" si="121"/>
        <v>60</v>
      </c>
      <c r="M90" s="52">
        <f t="shared" si="121"/>
        <v>60</v>
      </c>
      <c r="N90" s="52">
        <f t="shared" si="121"/>
        <v>0</v>
      </c>
      <c r="O90" s="153">
        <f t="shared" si="121"/>
        <v>0</v>
      </c>
      <c r="P90" s="70"/>
      <c r="Q90" s="44" t="s">
        <v>11</v>
      </c>
      <c r="R90" s="52">
        <f t="shared" ref="R90:W90" si="152">R52*R33</f>
        <v>75</v>
      </c>
      <c r="S90" s="52">
        <f t="shared" si="152"/>
        <v>75</v>
      </c>
      <c r="T90" s="52">
        <f t="shared" si="152"/>
        <v>75</v>
      </c>
      <c r="U90" s="52">
        <f t="shared" si="152"/>
        <v>75</v>
      </c>
      <c r="V90" s="52">
        <f t="shared" si="152"/>
        <v>0</v>
      </c>
      <c r="W90" s="153">
        <f t="shared" si="152"/>
        <v>0</v>
      </c>
      <c r="X90" s="70"/>
      <c r="Y90" s="44" t="s">
        <v>11</v>
      </c>
      <c r="Z90" s="52">
        <f t="shared" ref="Z90:AE90" si="153">Z52*Z33</f>
        <v>0</v>
      </c>
      <c r="AA90" s="52">
        <f t="shared" si="153"/>
        <v>0</v>
      </c>
      <c r="AB90" s="52">
        <f t="shared" si="153"/>
        <v>0</v>
      </c>
      <c r="AC90" s="52">
        <f t="shared" si="153"/>
        <v>0</v>
      </c>
      <c r="AD90" s="52">
        <f t="shared" si="153"/>
        <v>0</v>
      </c>
      <c r="AE90" s="153">
        <f t="shared" si="153"/>
        <v>0</v>
      </c>
      <c r="AF90" s="70"/>
      <c r="AG90" s="44" t="s">
        <v>11</v>
      </c>
      <c r="AH90" s="52">
        <f t="shared" ref="AH90:AM90" si="154">AH52*AH33</f>
        <v>60</v>
      </c>
      <c r="AI90" s="52">
        <f t="shared" si="154"/>
        <v>60</v>
      </c>
      <c r="AJ90" s="52">
        <f t="shared" si="154"/>
        <v>60</v>
      </c>
      <c r="AK90" s="52">
        <f t="shared" si="154"/>
        <v>60</v>
      </c>
      <c r="AL90" s="52">
        <f t="shared" si="154"/>
        <v>0</v>
      </c>
      <c r="AM90" s="153">
        <f t="shared" si="154"/>
        <v>0</v>
      </c>
      <c r="AN90" s="70"/>
      <c r="AO90" s="44" t="s">
        <v>11</v>
      </c>
      <c r="AP90" s="52">
        <f t="shared" ref="AP90:AU90" si="155">AP52*AP33</f>
        <v>0</v>
      </c>
      <c r="AQ90" s="52">
        <f t="shared" si="155"/>
        <v>0</v>
      </c>
      <c r="AR90" s="52">
        <f t="shared" si="155"/>
        <v>0</v>
      </c>
      <c r="AS90" s="52">
        <f t="shared" si="155"/>
        <v>0</v>
      </c>
      <c r="AT90" s="52">
        <f t="shared" si="155"/>
        <v>0</v>
      </c>
      <c r="AU90" s="153">
        <f t="shared" si="155"/>
        <v>0</v>
      </c>
    </row>
    <row r="91" spans="1:47" x14ac:dyDescent="0.15">
      <c r="A91" s="44" t="s">
        <v>115</v>
      </c>
      <c r="B91" s="52">
        <f t="shared" si="119"/>
        <v>0</v>
      </c>
      <c r="C91" s="52">
        <f t="shared" ref="C91:G91" si="156">C53*C34</f>
        <v>0</v>
      </c>
      <c r="D91" s="52">
        <f t="shared" si="156"/>
        <v>0</v>
      </c>
      <c r="E91" s="52">
        <f t="shared" si="156"/>
        <v>0</v>
      </c>
      <c r="F91" s="52">
        <f t="shared" si="156"/>
        <v>0</v>
      </c>
      <c r="G91" s="153">
        <f t="shared" si="156"/>
        <v>0</v>
      </c>
      <c r="H91" s="70"/>
      <c r="I91" s="44" t="s">
        <v>115</v>
      </c>
      <c r="J91" s="52">
        <f t="shared" si="121"/>
        <v>0</v>
      </c>
      <c r="K91" s="52">
        <f t="shared" si="121"/>
        <v>0</v>
      </c>
      <c r="L91" s="52">
        <f t="shared" si="121"/>
        <v>0</v>
      </c>
      <c r="M91" s="52">
        <f t="shared" si="121"/>
        <v>0</v>
      </c>
      <c r="N91" s="52">
        <f t="shared" si="121"/>
        <v>0</v>
      </c>
      <c r="O91" s="153">
        <f t="shared" si="121"/>
        <v>0</v>
      </c>
      <c r="P91" s="70"/>
      <c r="Q91" s="44" t="s">
        <v>115</v>
      </c>
      <c r="R91" s="52">
        <f t="shared" ref="R91:W91" si="157">R53*R34</f>
        <v>0</v>
      </c>
      <c r="S91" s="52">
        <f t="shared" si="157"/>
        <v>0</v>
      </c>
      <c r="T91" s="52">
        <f t="shared" si="157"/>
        <v>0</v>
      </c>
      <c r="U91" s="52">
        <f t="shared" si="157"/>
        <v>0</v>
      </c>
      <c r="V91" s="52">
        <f t="shared" si="157"/>
        <v>0</v>
      </c>
      <c r="W91" s="153">
        <f t="shared" si="157"/>
        <v>0</v>
      </c>
      <c r="X91" s="70"/>
      <c r="Y91" s="44" t="s">
        <v>115</v>
      </c>
      <c r="Z91" s="52">
        <f t="shared" ref="Z91:AE91" si="158">Z53*Z34</f>
        <v>0</v>
      </c>
      <c r="AA91" s="52">
        <f t="shared" si="158"/>
        <v>0</v>
      </c>
      <c r="AB91" s="52">
        <f t="shared" si="158"/>
        <v>0</v>
      </c>
      <c r="AC91" s="52">
        <f t="shared" si="158"/>
        <v>0</v>
      </c>
      <c r="AD91" s="52">
        <f t="shared" si="158"/>
        <v>0</v>
      </c>
      <c r="AE91" s="153">
        <f t="shared" si="158"/>
        <v>0</v>
      </c>
      <c r="AF91" s="70"/>
      <c r="AG91" s="44" t="s">
        <v>115</v>
      </c>
      <c r="AH91" s="52">
        <f t="shared" ref="AH91:AM91" si="159">AH53*AH34</f>
        <v>0</v>
      </c>
      <c r="AI91" s="52">
        <f t="shared" si="159"/>
        <v>0</v>
      </c>
      <c r="AJ91" s="52">
        <f t="shared" si="159"/>
        <v>0</v>
      </c>
      <c r="AK91" s="52">
        <f t="shared" si="159"/>
        <v>0</v>
      </c>
      <c r="AL91" s="52">
        <f t="shared" si="159"/>
        <v>0</v>
      </c>
      <c r="AM91" s="153">
        <f t="shared" si="159"/>
        <v>0</v>
      </c>
      <c r="AN91" s="70"/>
      <c r="AO91" s="44" t="s">
        <v>115</v>
      </c>
      <c r="AP91" s="52">
        <f t="shared" ref="AP91:AU91" si="160">AP53*AP34</f>
        <v>0</v>
      </c>
      <c r="AQ91" s="52">
        <f t="shared" si="160"/>
        <v>0</v>
      </c>
      <c r="AR91" s="52">
        <f t="shared" si="160"/>
        <v>0</v>
      </c>
      <c r="AS91" s="52">
        <f t="shared" si="160"/>
        <v>0</v>
      </c>
      <c r="AT91" s="52">
        <f t="shared" si="160"/>
        <v>0</v>
      </c>
      <c r="AU91" s="153">
        <f t="shared" si="160"/>
        <v>0</v>
      </c>
    </row>
    <row r="92" spans="1:47" x14ac:dyDescent="0.15">
      <c r="A92" s="44" t="s">
        <v>101</v>
      </c>
      <c r="B92" s="52">
        <f>IF('1. Plan Inputs'!$G$50="Yes",0,B54*B73*$B158)</f>
        <v>0</v>
      </c>
      <c r="C92" s="52">
        <f>IF('1. Plan Inputs'!$G$50="Yes",0,C54*C73*$B158)</f>
        <v>0</v>
      </c>
      <c r="D92" s="52">
        <f>IF('1. Plan Inputs'!$G$50="Yes",0,D54*D73*$B158)</f>
        <v>0</v>
      </c>
      <c r="E92" s="52">
        <f>IF('1. Plan Inputs'!$G$50="Yes",0,E54*E73*$B158)</f>
        <v>0</v>
      </c>
      <c r="F92" s="52">
        <f>IF('1. Plan Inputs'!$G$50="Yes",0,F54*F73*$B158)</f>
        <v>0</v>
      </c>
      <c r="G92" s="153">
        <f>IF('1. Plan Inputs'!$G$50="Yes",0,G54*G73*$B158)</f>
        <v>0</v>
      </c>
      <c r="H92" s="52"/>
      <c r="I92" s="44" t="s">
        <v>101</v>
      </c>
      <c r="J92" s="52">
        <f>IF('1. Plan Inputs'!$J$50="Yes",0,J54*J73*$J158)</f>
        <v>4.9814999999999996</v>
      </c>
      <c r="K92" s="52">
        <f>IF('1. Plan Inputs'!$J$50="Yes",0,K54*K73*$J158)</f>
        <v>4.9814999999999996</v>
      </c>
      <c r="L92" s="52">
        <f>IF('1. Plan Inputs'!$J$50="Yes",0,L54*L73*$J158)</f>
        <v>1.6605000000000001</v>
      </c>
      <c r="M92" s="52">
        <f>IF('1. Plan Inputs'!$J$50="Yes",0,M54*M73*$J158)</f>
        <v>1.6605000000000001</v>
      </c>
      <c r="N92" s="52">
        <f>IF('1. Plan Inputs'!$J$50="Yes",0,N54*N73*$J158)</f>
        <v>0</v>
      </c>
      <c r="O92" s="153">
        <f>IF('1. Plan Inputs'!$J$50="Yes",0,O54*O73*$J158)</f>
        <v>0</v>
      </c>
      <c r="P92" s="70"/>
      <c r="Q92" s="44" t="s">
        <v>101</v>
      </c>
      <c r="R92" s="52">
        <f>IF('1. Plan Inputs'!$M$50="Yes",0,R54*R73*$R158)</f>
        <v>30</v>
      </c>
      <c r="S92" s="52">
        <f>IF('1. Plan Inputs'!$M$50="Yes",0,S54*S73*$R158)</f>
        <v>30</v>
      </c>
      <c r="T92" s="52">
        <f>IF('1. Plan Inputs'!$M$50="Yes",0,T54*T73*$R158)</f>
        <v>10</v>
      </c>
      <c r="U92" s="52">
        <f>IF('1. Plan Inputs'!$M$50="Yes",0,U54*U73*$R158)</f>
        <v>10</v>
      </c>
      <c r="V92" s="52">
        <f>IF('1. Plan Inputs'!$M$50="Yes",0,V54*V73*$R158)</f>
        <v>0</v>
      </c>
      <c r="W92" s="153">
        <f>IF('1. Plan Inputs'!$M$50="Yes",0,W54*W73*$R158)</f>
        <v>0</v>
      </c>
      <c r="X92" s="70"/>
      <c r="Y92" s="44" t="s">
        <v>101</v>
      </c>
      <c r="Z92" s="52">
        <f>IF('1. Plan Inputs'!$P$50="Yes",0,Z54*Z73*$Z158)</f>
        <v>0</v>
      </c>
      <c r="AA92" s="52">
        <f>IF('1. Plan Inputs'!$P$50="Yes",0,AA54*AA73*$Z158)</f>
        <v>0</v>
      </c>
      <c r="AB92" s="52">
        <f>IF('1. Plan Inputs'!$P$50="Yes",0,AB54*AB73*$Z158)</f>
        <v>0</v>
      </c>
      <c r="AC92" s="52">
        <f>IF('1. Plan Inputs'!$P$50="Yes",0,AC54*AC73*$Z158)</f>
        <v>0</v>
      </c>
      <c r="AD92" s="52">
        <f>IF('1. Plan Inputs'!$P$50="Yes",0,AD54*AD73*$Z158)</f>
        <v>0</v>
      </c>
      <c r="AE92" s="153">
        <f>IF('1. Plan Inputs'!$P$50="Yes",0,AE54*AE73*$Z158)</f>
        <v>0</v>
      </c>
      <c r="AF92" s="70"/>
      <c r="AG92" s="44" t="s">
        <v>101</v>
      </c>
      <c r="AH92" s="52">
        <f>IF('1. Plan Inputs'!$S$50="Yes",0,AH54*AH73*$AH158)</f>
        <v>60</v>
      </c>
      <c r="AI92" s="52">
        <f>IF('1. Plan Inputs'!$S$50="Yes",0,AI54*AI73*$AH158)</f>
        <v>60</v>
      </c>
      <c r="AJ92" s="52">
        <f>IF('1. Plan Inputs'!$S$50="Yes",0,AJ54*AJ73*$AH158)</f>
        <v>20</v>
      </c>
      <c r="AK92" s="52">
        <f>IF('1. Plan Inputs'!$S$50="Yes",0,AK54*AK73*$AH158)</f>
        <v>20</v>
      </c>
      <c r="AL92" s="52">
        <f>IF('1. Plan Inputs'!$S$50="Yes",0,AL54*AL73*$AH158)</f>
        <v>0</v>
      </c>
      <c r="AM92" s="153">
        <f>IF('1. Plan Inputs'!$S$50="Yes",0,AM54*AM73*$AH158)</f>
        <v>0</v>
      </c>
      <c r="AN92" s="70"/>
      <c r="AO92" s="44" t="s">
        <v>101</v>
      </c>
      <c r="AP92" s="52">
        <f>IF('1. Plan Inputs'!$V$50="Yes",0,AP54*AP73*$AP158)</f>
        <v>0</v>
      </c>
      <c r="AQ92" s="52">
        <f>IF('1. Plan Inputs'!$V$50="Yes",0,AQ54*AQ73*$AP158)</f>
        <v>0</v>
      </c>
      <c r="AR92" s="52">
        <f>IF('1. Plan Inputs'!$V$50="Yes",0,AR54*AR73*$AP158)</f>
        <v>0</v>
      </c>
      <c r="AS92" s="52">
        <f>IF('1. Plan Inputs'!$V$50="Yes",0,AS54*AS73*$AP158)</f>
        <v>0</v>
      </c>
      <c r="AT92" s="52">
        <f>IF('1. Plan Inputs'!$V$50="Yes",0,AT54*AT73*$AP158)</f>
        <v>0</v>
      </c>
      <c r="AU92" s="153">
        <f>IF('1. Plan Inputs'!$V$50="Yes",0,AU54*AU73*$AP158)</f>
        <v>0</v>
      </c>
    </row>
    <row r="93" spans="1:47" x14ac:dyDescent="0.15">
      <c r="A93" s="44" t="s">
        <v>87</v>
      </c>
      <c r="B93" s="52">
        <f>IF('1. Plan Inputs'!$G$50="Yes",0,B55*B74*$B159)</f>
        <v>0</v>
      </c>
      <c r="C93" s="52">
        <f>IF('1. Plan Inputs'!$G$50="Yes",0,C55*C74*$B159)</f>
        <v>0</v>
      </c>
      <c r="D93" s="52">
        <f>IF('1. Plan Inputs'!$G$50="Yes",0,D55*D74*$B159)</f>
        <v>0</v>
      </c>
      <c r="E93" s="52">
        <f>IF('1. Plan Inputs'!$G$50="Yes",0,E55*E74*$B159)</f>
        <v>0</v>
      </c>
      <c r="F93" s="52">
        <f>IF('1. Plan Inputs'!$G$50="Yes",0,F55*F74*$B159)</f>
        <v>0</v>
      </c>
      <c r="G93" s="153">
        <f>IF('1. Plan Inputs'!$G$50="Yes",0,G55*G74*$B159)</f>
        <v>0</v>
      </c>
      <c r="H93" s="70"/>
      <c r="I93" s="44" t="s">
        <v>87</v>
      </c>
      <c r="J93" s="52">
        <f>IF('1. Plan Inputs'!$J$50="Yes",0,J55*J74*$J159)</f>
        <v>0</v>
      </c>
      <c r="K93" s="52">
        <f>IF('1. Plan Inputs'!$J$50="Yes",0,K55*K74*$J159)</f>
        <v>0</v>
      </c>
      <c r="L93" s="52">
        <f>IF('1. Plan Inputs'!$J$50="Yes",0,L55*L74*$J159)</f>
        <v>0</v>
      </c>
      <c r="M93" s="52">
        <f>IF('1. Plan Inputs'!$J$50="Yes",0,M55*M74*$J159)</f>
        <v>0</v>
      </c>
      <c r="N93" s="52">
        <f>IF('1. Plan Inputs'!$J$50="Yes",0,N55*N74*$J159)</f>
        <v>0</v>
      </c>
      <c r="O93" s="153">
        <f>IF('1. Plan Inputs'!$J$50="Yes",0,O55*O74*$J159)</f>
        <v>0</v>
      </c>
      <c r="P93" s="70"/>
      <c r="Q93" s="44" t="s">
        <v>87</v>
      </c>
      <c r="R93" s="52">
        <f>IF('1. Plan Inputs'!$M$50="Yes",0,R55*R74*$R159)</f>
        <v>0</v>
      </c>
      <c r="S93" s="52">
        <f>IF('1. Plan Inputs'!$M$50="Yes",0,S55*S74*$R159)</f>
        <v>0</v>
      </c>
      <c r="T93" s="52">
        <f>IF('1. Plan Inputs'!$M$50="Yes",0,T55*T74*$R159)</f>
        <v>0</v>
      </c>
      <c r="U93" s="52">
        <f>IF('1. Plan Inputs'!$M$50="Yes",0,U55*U74*$R159)</f>
        <v>0</v>
      </c>
      <c r="V93" s="52">
        <f>IF('1. Plan Inputs'!$M$50="Yes",0,V55*V74*$R159)</f>
        <v>0</v>
      </c>
      <c r="W93" s="153">
        <f>IF('1. Plan Inputs'!$M$50="Yes",0,W55*W74*$R159)</f>
        <v>0</v>
      </c>
      <c r="X93" s="70"/>
      <c r="Y93" s="44" t="s">
        <v>87</v>
      </c>
      <c r="Z93" s="52">
        <f>IF('1. Plan Inputs'!$P$50="Yes",0,Z55*Z74*$Z159)</f>
        <v>0</v>
      </c>
      <c r="AA93" s="52">
        <f>IF('1. Plan Inputs'!$P$50="Yes",0,AA55*AA74*$Z159)</f>
        <v>0</v>
      </c>
      <c r="AB93" s="52">
        <f>IF('1. Plan Inputs'!$P$50="Yes",0,AB55*AB74*$Z159)</f>
        <v>0</v>
      </c>
      <c r="AC93" s="52">
        <f>IF('1. Plan Inputs'!$P$50="Yes",0,AC55*AC74*$Z159)</f>
        <v>0</v>
      </c>
      <c r="AD93" s="52">
        <f>IF('1. Plan Inputs'!$P$50="Yes",0,AD55*AD74*$Z159)</f>
        <v>0</v>
      </c>
      <c r="AE93" s="153">
        <f>IF('1. Plan Inputs'!$P$50="Yes",0,AE55*AE74*$Z159)</f>
        <v>0</v>
      </c>
      <c r="AF93" s="70"/>
      <c r="AG93" s="44" t="s">
        <v>87</v>
      </c>
      <c r="AH93" s="52">
        <f>IF('1. Plan Inputs'!$S$50="Yes",0,AH55*AH74*$AH159)</f>
        <v>0</v>
      </c>
      <c r="AI93" s="52">
        <f>IF('1. Plan Inputs'!$S$50="Yes",0,AI55*AI74*$AH159)</f>
        <v>0</v>
      </c>
      <c r="AJ93" s="52">
        <f>IF('1. Plan Inputs'!$S$50="Yes",0,AJ55*AJ74*$AH159)</f>
        <v>0</v>
      </c>
      <c r="AK93" s="52">
        <f>IF('1. Plan Inputs'!$S$50="Yes",0,AK55*AK74*$AH159)</f>
        <v>0</v>
      </c>
      <c r="AL93" s="52">
        <f>IF('1. Plan Inputs'!$S$50="Yes",0,AL55*AL74*$AH159)</f>
        <v>0</v>
      </c>
      <c r="AM93" s="153">
        <f>IF('1. Plan Inputs'!$S$50="Yes",0,AM55*AM74*$AH159)</f>
        <v>0</v>
      </c>
      <c r="AN93" s="70"/>
      <c r="AO93" s="44" t="s">
        <v>87</v>
      </c>
      <c r="AP93" s="52">
        <f>IF('1. Plan Inputs'!$V$50="Yes",0,AP55*AP74*$AP159)</f>
        <v>0</v>
      </c>
      <c r="AQ93" s="52">
        <f>IF('1. Plan Inputs'!$V$50="Yes",0,AQ55*AQ74*$AP159)</f>
        <v>0</v>
      </c>
      <c r="AR93" s="52">
        <f>IF('1. Plan Inputs'!$V$50="Yes",0,AR55*AR74*$AP159)</f>
        <v>0</v>
      </c>
      <c r="AS93" s="52">
        <f>IF('1. Plan Inputs'!$V$50="Yes",0,AS55*AS74*$AP159)</f>
        <v>0</v>
      </c>
      <c r="AT93" s="52">
        <f>IF('1. Plan Inputs'!$V$50="Yes",0,AT55*AT74*$AP159)</f>
        <v>0</v>
      </c>
      <c r="AU93" s="153">
        <f>IF('1. Plan Inputs'!$V$50="Yes",0,AU55*AU74*$AP159)</f>
        <v>0</v>
      </c>
    </row>
    <row r="94" spans="1:47" x14ac:dyDescent="0.15">
      <c r="A94" s="44" t="s">
        <v>88</v>
      </c>
      <c r="B94" s="52">
        <f>IF('1. Plan Inputs'!$G$50="Yes",0,B56*B75*$B160)</f>
        <v>0</v>
      </c>
      <c r="C94" s="52">
        <f>IF('1. Plan Inputs'!$G$50="Yes",0,C56*C75*$B160)</f>
        <v>0</v>
      </c>
      <c r="D94" s="52">
        <f>IF('1. Plan Inputs'!$G$50="Yes",0,D56*D75*$B160)</f>
        <v>0</v>
      </c>
      <c r="E94" s="52">
        <f>IF('1. Plan Inputs'!$G$50="Yes",0,E56*E75*$B160)</f>
        <v>0</v>
      </c>
      <c r="F94" s="52">
        <f>IF('1. Plan Inputs'!$G$50="Yes",0,F56*F75*$B160)</f>
        <v>0</v>
      </c>
      <c r="G94" s="153">
        <f>IF('1. Plan Inputs'!$G$50="Yes",0,G56*G75*$B160)</f>
        <v>0</v>
      </c>
      <c r="H94" s="70"/>
      <c r="I94" s="44" t="s">
        <v>88</v>
      </c>
      <c r="J94" s="52">
        <f>IF('1. Plan Inputs'!$J$50="Yes",0,J56*J75*$J160)</f>
        <v>0</v>
      </c>
      <c r="K94" s="52">
        <f>IF('1. Plan Inputs'!$J$50="Yes",0,K56*K75*$J160)</f>
        <v>0</v>
      </c>
      <c r="L94" s="52">
        <f>IF('1. Plan Inputs'!$J$50="Yes",0,L56*L75*$J160)</f>
        <v>0</v>
      </c>
      <c r="M94" s="52">
        <f>IF('1. Plan Inputs'!$J$50="Yes",0,M56*M75*$J160)</f>
        <v>0</v>
      </c>
      <c r="N94" s="52">
        <f>IF('1. Plan Inputs'!$J$50="Yes",0,N56*N75*$J160)</f>
        <v>0</v>
      </c>
      <c r="O94" s="153">
        <f>IF('1. Plan Inputs'!$J$50="Yes",0,O56*O75*$J160)</f>
        <v>0</v>
      </c>
      <c r="P94" s="70"/>
      <c r="Q94" s="44" t="s">
        <v>88</v>
      </c>
      <c r="R94" s="52">
        <f>IF('1. Plan Inputs'!$M$50="Yes",0,R56*R75*$R160)</f>
        <v>0</v>
      </c>
      <c r="S94" s="52">
        <f>IF('1. Plan Inputs'!$M$50="Yes",0,S56*S75*$R160)</f>
        <v>0</v>
      </c>
      <c r="T94" s="52">
        <f>IF('1. Plan Inputs'!$M$50="Yes",0,T56*T75*$R160)</f>
        <v>0</v>
      </c>
      <c r="U94" s="52">
        <f>IF('1. Plan Inputs'!$M$50="Yes",0,U56*U75*$R160)</f>
        <v>0</v>
      </c>
      <c r="V94" s="52">
        <f>IF('1. Plan Inputs'!$M$50="Yes",0,V56*V75*$R160)</f>
        <v>0</v>
      </c>
      <c r="W94" s="153">
        <f>IF('1. Plan Inputs'!$M$50="Yes",0,W56*W75*$R160)</f>
        <v>0</v>
      </c>
      <c r="X94" s="70"/>
      <c r="Y94" s="44" t="s">
        <v>88</v>
      </c>
      <c r="Z94" s="52">
        <f>IF('1. Plan Inputs'!$P$50="Yes",0,Z56*Z75*$Z160)</f>
        <v>0</v>
      </c>
      <c r="AA94" s="52">
        <f>IF('1. Plan Inputs'!$P$50="Yes",0,AA56*AA75*$Z160)</f>
        <v>0</v>
      </c>
      <c r="AB94" s="52">
        <f>IF('1. Plan Inputs'!$P$50="Yes",0,AB56*AB75*$Z160)</f>
        <v>0</v>
      </c>
      <c r="AC94" s="52">
        <f>IF('1. Plan Inputs'!$P$50="Yes",0,AC56*AC75*$Z160)</f>
        <v>0</v>
      </c>
      <c r="AD94" s="52">
        <f>IF('1. Plan Inputs'!$P$50="Yes",0,AD56*AD75*$Z160)</f>
        <v>0</v>
      </c>
      <c r="AE94" s="153">
        <f>IF('1. Plan Inputs'!$P$50="Yes",0,AE56*AE75*$Z160)</f>
        <v>0</v>
      </c>
      <c r="AF94" s="70"/>
      <c r="AG94" s="44" t="s">
        <v>88</v>
      </c>
      <c r="AH94" s="52">
        <f>IF('1. Plan Inputs'!$S$50="Yes",0,AH56*AH75*$AH160)</f>
        <v>0</v>
      </c>
      <c r="AI94" s="52">
        <f>IF('1. Plan Inputs'!$S$50="Yes",0,AI56*AI75*$AH160)</f>
        <v>0</v>
      </c>
      <c r="AJ94" s="52">
        <f>IF('1. Plan Inputs'!$S$50="Yes",0,AJ56*AJ75*$AH160)</f>
        <v>0</v>
      </c>
      <c r="AK94" s="52">
        <f>IF('1. Plan Inputs'!$S$50="Yes",0,AK56*AK75*$AH160)</f>
        <v>0</v>
      </c>
      <c r="AL94" s="52">
        <f>IF('1. Plan Inputs'!$S$50="Yes",0,AL56*AL75*$AH160)</f>
        <v>0</v>
      </c>
      <c r="AM94" s="153">
        <f>IF('1. Plan Inputs'!$S$50="Yes",0,AM56*AM75*$AH160)</f>
        <v>0</v>
      </c>
      <c r="AN94" s="70"/>
      <c r="AO94" s="44" t="s">
        <v>88</v>
      </c>
      <c r="AP94" s="52">
        <f>IF('1. Plan Inputs'!$V$50="Yes",0,AP56*AP75*$AP160)</f>
        <v>0</v>
      </c>
      <c r="AQ94" s="52">
        <f>IF('1. Plan Inputs'!$V$50="Yes",0,AQ56*AQ75*$AP160)</f>
        <v>0</v>
      </c>
      <c r="AR94" s="52">
        <f>IF('1. Plan Inputs'!$V$50="Yes",0,AR56*AR75*$AP160)</f>
        <v>0</v>
      </c>
      <c r="AS94" s="52">
        <f>IF('1. Plan Inputs'!$V$50="Yes",0,AS56*AS75*$AP160)</f>
        <v>0</v>
      </c>
      <c r="AT94" s="52">
        <f>IF('1. Plan Inputs'!$V$50="Yes",0,AT56*AT75*$AP160)</f>
        <v>0</v>
      </c>
      <c r="AU94" s="153">
        <f>IF('1. Plan Inputs'!$V$50="Yes",0,AU56*AU75*$AP160)</f>
        <v>0</v>
      </c>
    </row>
    <row r="95" spans="1:47" x14ac:dyDescent="0.15">
      <c r="A95" s="44" t="s">
        <v>89</v>
      </c>
      <c r="B95" s="52">
        <f>IF('1. Plan Inputs'!$G$50="Yes",0,B57*B76*$B161)</f>
        <v>0</v>
      </c>
      <c r="C95" s="52">
        <f>IF('1. Plan Inputs'!$G$50="Yes",0,C57*C76*$B161)</f>
        <v>0</v>
      </c>
      <c r="D95" s="52">
        <f>IF('1. Plan Inputs'!$G$50="Yes",0,D57*D76*$B161)</f>
        <v>0</v>
      </c>
      <c r="E95" s="52">
        <f>IF('1. Plan Inputs'!$G$50="Yes",0,E57*E76*$B161)</f>
        <v>0</v>
      </c>
      <c r="F95" s="52">
        <f>IF('1. Plan Inputs'!$G$50="Yes",0,F57*F76*$B161)</f>
        <v>0</v>
      </c>
      <c r="G95" s="153">
        <f>IF('1. Plan Inputs'!$G$50="Yes",0,G57*G76*$B161)</f>
        <v>0</v>
      </c>
      <c r="H95" s="70"/>
      <c r="I95" s="44" t="s">
        <v>89</v>
      </c>
      <c r="J95" s="52">
        <f>IF('1. Plan Inputs'!$J$50="Yes",0,J57*J76*$J161)</f>
        <v>0</v>
      </c>
      <c r="K95" s="52">
        <f>IF('1. Plan Inputs'!$J$50="Yes",0,K57*K76*$J161)</f>
        <v>0</v>
      </c>
      <c r="L95" s="52">
        <f>IF('1. Plan Inputs'!$J$50="Yes",0,L57*L76*$J161)</f>
        <v>0</v>
      </c>
      <c r="M95" s="52">
        <f>IF('1. Plan Inputs'!$J$50="Yes",0,M57*M76*$J161)</f>
        <v>0</v>
      </c>
      <c r="N95" s="52">
        <f>IF('1. Plan Inputs'!$J$50="Yes",0,N57*N76*$J161)</f>
        <v>0</v>
      </c>
      <c r="O95" s="153">
        <f>IF('1. Plan Inputs'!$J$50="Yes",0,O57*O76*$J161)</f>
        <v>0</v>
      </c>
      <c r="P95" s="70"/>
      <c r="Q95" s="44" t="s">
        <v>89</v>
      </c>
      <c r="R95" s="52">
        <f>IF('1. Plan Inputs'!$M$50="Yes",0,R57*R76*$R161)</f>
        <v>0</v>
      </c>
      <c r="S95" s="52">
        <f>IF('1. Plan Inputs'!$M$50="Yes",0,S57*S76*$R161)</f>
        <v>0</v>
      </c>
      <c r="T95" s="52">
        <f>IF('1. Plan Inputs'!$M$50="Yes",0,T57*T76*$R161)</f>
        <v>0</v>
      </c>
      <c r="U95" s="52">
        <f>IF('1. Plan Inputs'!$M$50="Yes",0,U57*U76*$R161)</f>
        <v>0</v>
      </c>
      <c r="V95" s="52">
        <f>IF('1. Plan Inputs'!$M$50="Yes",0,V57*V76*$R161)</f>
        <v>0</v>
      </c>
      <c r="W95" s="153">
        <f>IF('1. Plan Inputs'!$M$50="Yes",0,W57*W76*$R161)</f>
        <v>0</v>
      </c>
      <c r="X95" s="70"/>
      <c r="Y95" s="44" t="s">
        <v>89</v>
      </c>
      <c r="Z95" s="52">
        <f>IF('1. Plan Inputs'!$P$50="Yes",0,Z57*Z76*$Z161)</f>
        <v>0</v>
      </c>
      <c r="AA95" s="52">
        <f>IF('1. Plan Inputs'!$P$50="Yes",0,AA57*AA76*$Z161)</f>
        <v>0</v>
      </c>
      <c r="AB95" s="52">
        <f>IF('1. Plan Inputs'!$P$50="Yes",0,AB57*AB76*$Z161)</f>
        <v>0</v>
      </c>
      <c r="AC95" s="52">
        <f>IF('1. Plan Inputs'!$P$50="Yes",0,AC57*AC76*$Z161)</f>
        <v>0</v>
      </c>
      <c r="AD95" s="52">
        <f>IF('1. Plan Inputs'!$P$50="Yes",0,AD57*AD76*$Z161)</f>
        <v>0</v>
      </c>
      <c r="AE95" s="153">
        <f>IF('1. Plan Inputs'!$P$50="Yes",0,AE57*AE76*$Z161)</f>
        <v>0</v>
      </c>
      <c r="AF95" s="70"/>
      <c r="AG95" s="44" t="s">
        <v>89</v>
      </c>
      <c r="AH95" s="52">
        <f>IF('1. Plan Inputs'!$S$50="Yes",0,AH57*AH76*$AH161)</f>
        <v>0</v>
      </c>
      <c r="AI95" s="52">
        <f>IF('1. Plan Inputs'!$S$50="Yes",0,AI57*AI76*$AH161)</f>
        <v>0</v>
      </c>
      <c r="AJ95" s="52">
        <f>IF('1. Plan Inputs'!$S$50="Yes",0,AJ57*AJ76*$AH161)</f>
        <v>0</v>
      </c>
      <c r="AK95" s="52">
        <f>IF('1. Plan Inputs'!$S$50="Yes",0,AK57*AK76*$AH161)</f>
        <v>0</v>
      </c>
      <c r="AL95" s="52">
        <f>IF('1. Plan Inputs'!$S$50="Yes",0,AL57*AL76*$AH161)</f>
        <v>0</v>
      </c>
      <c r="AM95" s="153">
        <f>IF('1. Plan Inputs'!$S$50="Yes",0,AM57*AM76*$AH161)</f>
        <v>0</v>
      </c>
      <c r="AN95" s="70"/>
      <c r="AO95" s="44" t="s">
        <v>89</v>
      </c>
      <c r="AP95" s="52">
        <f>IF('1. Plan Inputs'!$V$50="Yes",0,AP57*AP76*$AP161)</f>
        <v>0</v>
      </c>
      <c r="AQ95" s="52">
        <f>IF('1. Plan Inputs'!$V$50="Yes",0,AQ57*AQ76*$AP161)</f>
        <v>0</v>
      </c>
      <c r="AR95" s="52">
        <f>IF('1. Plan Inputs'!$V$50="Yes",0,AR57*AR76*$AP161)</f>
        <v>0</v>
      </c>
      <c r="AS95" s="52">
        <f>IF('1. Plan Inputs'!$V$50="Yes",0,AS57*AS76*$AP161)</f>
        <v>0</v>
      </c>
      <c r="AT95" s="52">
        <f>IF('1. Plan Inputs'!$V$50="Yes",0,AT57*AT76*$AP161)</f>
        <v>0</v>
      </c>
      <c r="AU95" s="153">
        <f>IF('1. Plan Inputs'!$V$50="Yes",0,AU57*AU76*$AP161)</f>
        <v>0</v>
      </c>
    </row>
    <row r="96" spans="1:47" x14ac:dyDescent="0.15">
      <c r="A96" s="44" t="s">
        <v>90</v>
      </c>
      <c r="B96" s="52">
        <f>IF('1. Plan Inputs'!$G$50="Yes",0,B58*B77*$B162)</f>
        <v>0</v>
      </c>
      <c r="C96" s="52">
        <f>IF('1. Plan Inputs'!$G$50="Yes",0,C58*C77*$B162)</f>
        <v>0</v>
      </c>
      <c r="D96" s="52">
        <f>IF('1. Plan Inputs'!$G$50="Yes",0,D58*D77*$B162)</f>
        <v>0</v>
      </c>
      <c r="E96" s="52">
        <f>IF('1. Plan Inputs'!$G$50="Yes",0,E58*E77*$B162)</f>
        <v>0</v>
      </c>
      <c r="F96" s="52">
        <f>IF('1. Plan Inputs'!$G$50="Yes",0,F58*F77*$B162)</f>
        <v>0</v>
      </c>
      <c r="G96" s="153">
        <f>IF('1. Plan Inputs'!$G$50="Yes",0,G58*G77*$B162)</f>
        <v>0</v>
      </c>
      <c r="H96" s="70"/>
      <c r="I96" s="44" t="s">
        <v>90</v>
      </c>
      <c r="J96" s="52">
        <f>IF('1. Plan Inputs'!$J$50="Yes",0,J58*J77*$J162)</f>
        <v>0</v>
      </c>
      <c r="K96" s="52">
        <f>IF('1. Plan Inputs'!$J$50="Yes",0,K58*K77*$J162)</f>
        <v>0</v>
      </c>
      <c r="L96" s="52">
        <f>IF('1. Plan Inputs'!$J$50="Yes",0,L58*L77*$J162)</f>
        <v>0</v>
      </c>
      <c r="M96" s="52">
        <f>IF('1. Plan Inputs'!$J$50="Yes",0,M58*M77*$J162)</f>
        <v>0</v>
      </c>
      <c r="N96" s="52">
        <f>IF('1. Plan Inputs'!$J$50="Yes",0,N58*N77*$J162)</f>
        <v>0</v>
      </c>
      <c r="O96" s="153">
        <f>IF('1. Plan Inputs'!$J$50="Yes",0,O58*O77*$J162)</f>
        <v>0</v>
      </c>
      <c r="P96" s="70"/>
      <c r="Q96" s="44" t="s">
        <v>90</v>
      </c>
      <c r="R96" s="52">
        <f>IF('1. Plan Inputs'!$M$50="Yes",0,R58*R77*$R162)</f>
        <v>0</v>
      </c>
      <c r="S96" s="52">
        <f>IF('1. Plan Inputs'!$M$50="Yes",0,S58*S77*$R162)</f>
        <v>0</v>
      </c>
      <c r="T96" s="52">
        <f>IF('1. Plan Inputs'!$M$50="Yes",0,T58*T77*$R162)</f>
        <v>0</v>
      </c>
      <c r="U96" s="52">
        <f>IF('1. Plan Inputs'!$M$50="Yes",0,U58*U77*$R162)</f>
        <v>0</v>
      </c>
      <c r="V96" s="52">
        <f>IF('1. Plan Inputs'!$M$50="Yes",0,V58*V77*$R162)</f>
        <v>0</v>
      </c>
      <c r="W96" s="153">
        <f>IF('1. Plan Inputs'!$M$50="Yes",0,W58*W77*$R162)</f>
        <v>0</v>
      </c>
      <c r="X96" s="70"/>
      <c r="Y96" s="44" t="s">
        <v>90</v>
      </c>
      <c r="Z96" s="52">
        <f>IF('1. Plan Inputs'!$P$50="Yes",0,Z58*Z77*$Z162)</f>
        <v>0</v>
      </c>
      <c r="AA96" s="52">
        <f>IF('1. Plan Inputs'!$P$50="Yes",0,AA58*AA77*$Z162)</f>
        <v>0</v>
      </c>
      <c r="AB96" s="52">
        <f>IF('1. Plan Inputs'!$P$50="Yes",0,AB58*AB77*$Z162)</f>
        <v>0</v>
      </c>
      <c r="AC96" s="52">
        <f>IF('1. Plan Inputs'!$P$50="Yes",0,AC58*AC77*$Z162)</f>
        <v>0</v>
      </c>
      <c r="AD96" s="52">
        <f>IF('1. Plan Inputs'!$P$50="Yes",0,AD58*AD77*$Z162)</f>
        <v>0</v>
      </c>
      <c r="AE96" s="153">
        <f>IF('1. Plan Inputs'!$P$50="Yes",0,AE58*AE77*$Z162)</f>
        <v>0</v>
      </c>
      <c r="AF96" s="70"/>
      <c r="AG96" s="44" t="s">
        <v>90</v>
      </c>
      <c r="AH96" s="52">
        <f>IF('1. Plan Inputs'!$S$50="Yes",0,AH58*AH77*$AH162)</f>
        <v>0</v>
      </c>
      <c r="AI96" s="52">
        <f>IF('1. Plan Inputs'!$S$50="Yes",0,AI58*AI77*$AH162)</f>
        <v>0</v>
      </c>
      <c r="AJ96" s="52">
        <f>IF('1. Plan Inputs'!$S$50="Yes",0,AJ58*AJ77*$AH162)</f>
        <v>0</v>
      </c>
      <c r="AK96" s="52">
        <f>IF('1. Plan Inputs'!$S$50="Yes",0,AK58*AK77*$AH162)</f>
        <v>0</v>
      </c>
      <c r="AL96" s="52">
        <f>IF('1. Plan Inputs'!$S$50="Yes",0,AL58*AL77*$AH162)</f>
        <v>0</v>
      </c>
      <c r="AM96" s="153">
        <f>IF('1. Plan Inputs'!$S$50="Yes",0,AM58*AM77*$AH162)</f>
        <v>0</v>
      </c>
      <c r="AN96" s="70"/>
      <c r="AO96" s="44" t="s">
        <v>90</v>
      </c>
      <c r="AP96" s="52">
        <f>IF('1. Plan Inputs'!$V$50="Yes",0,AP58*AP77*$AP162)</f>
        <v>0</v>
      </c>
      <c r="AQ96" s="52">
        <f>IF('1. Plan Inputs'!$V$50="Yes",0,AQ58*AQ77*$AP162)</f>
        <v>0</v>
      </c>
      <c r="AR96" s="52">
        <f>IF('1. Plan Inputs'!$V$50="Yes",0,AR58*AR77*$AP162)</f>
        <v>0</v>
      </c>
      <c r="AS96" s="52">
        <f>IF('1. Plan Inputs'!$V$50="Yes",0,AS58*AS77*$AP162)</f>
        <v>0</v>
      </c>
      <c r="AT96" s="52">
        <f>IF('1. Plan Inputs'!$V$50="Yes",0,AT58*AT77*$AP162)</f>
        <v>0</v>
      </c>
      <c r="AU96" s="153">
        <f>IF('1. Plan Inputs'!$V$50="Yes",0,AU58*AU77*$AP162)</f>
        <v>0</v>
      </c>
    </row>
    <row r="97" spans="1:47" x14ac:dyDescent="0.15">
      <c r="A97" s="44" t="s">
        <v>91</v>
      </c>
      <c r="B97" s="52">
        <f>IF('1. Plan Inputs'!$G$50="Yes",0,B59*B78*$B163)</f>
        <v>0</v>
      </c>
      <c r="C97" s="52">
        <f>IF('1. Plan Inputs'!$G$50="Yes",0,C59*C78*$B163)</f>
        <v>0</v>
      </c>
      <c r="D97" s="52">
        <f>IF('1. Plan Inputs'!$G$50="Yes",0,D59*D78*$B163)</f>
        <v>0</v>
      </c>
      <c r="E97" s="52">
        <f>IF('1. Plan Inputs'!$G$50="Yes",0,E59*E78*$B163)</f>
        <v>0</v>
      </c>
      <c r="F97" s="52">
        <f>IF('1. Plan Inputs'!$G$50="Yes",0,F59*F78*$B163)</f>
        <v>0</v>
      </c>
      <c r="G97" s="153">
        <f>IF('1. Plan Inputs'!$G$50="Yes",0,G59*G78*$B163)</f>
        <v>0</v>
      </c>
      <c r="H97" s="70"/>
      <c r="I97" s="44" t="s">
        <v>91</v>
      </c>
      <c r="J97" s="52">
        <f>IF('1. Plan Inputs'!$J$50="Yes",0,J59*J78*$J163)</f>
        <v>0</v>
      </c>
      <c r="K97" s="52">
        <f>IF('1. Plan Inputs'!$J$50="Yes",0,K59*K78*$J163)</f>
        <v>0</v>
      </c>
      <c r="L97" s="52">
        <f>IF('1. Plan Inputs'!$J$50="Yes",0,L59*L78*$J163)</f>
        <v>0</v>
      </c>
      <c r="M97" s="52">
        <f>IF('1. Plan Inputs'!$J$50="Yes",0,M59*M78*$J163)</f>
        <v>0</v>
      </c>
      <c r="N97" s="52">
        <f>IF('1. Plan Inputs'!$J$50="Yes",0,N59*N78*$J163)</f>
        <v>0</v>
      </c>
      <c r="O97" s="153">
        <f>IF('1. Plan Inputs'!$J$50="Yes",0,O59*O78*$J163)</f>
        <v>0</v>
      </c>
      <c r="P97" s="70"/>
      <c r="Q97" s="44" t="s">
        <v>91</v>
      </c>
      <c r="R97" s="52">
        <f>IF('1. Plan Inputs'!$M$50="Yes",0,R59*R78*$R163)</f>
        <v>0</v>
      </c>
      <c r="S97" s="52">
        <f>IF('1. Plan Inputs'!$M$50="Yes",0,S59*S78*$R163)</f>
        <v>0</v>
      </c>
      <c r="T97" s="52">
        <f>IF('1. Plan Inputs'!$M$50="Yes",0,T59*T78*$R163)</f>
        <v>0</v>
      </c>
      <c r="U97" s="52">
        <f>IF('1. Plan Inputs'!$M$50="Yes",0,U59*U78*$R163)</f>
        <v>0</v>
      </c>
      <c r="V97" s="52">
        <f>IF('1. Plan Inputs'!$M$50="Yes",0,V59*V78*$R163)</f>
        <v>0</v>
      </c>
      <c r="W97" s="153">
        <f>IF('1. Plan Inputs'!$M$50="Yes",0,W59*W78*$R163)</f>
        <v>0</v>
      </c>
      <c r="X97" s="70"/>
      <c r="Y97" s="44" t="s">
        <v>91</v>
      </c>
      <c r="Z97" s="52">
        <f>IF('1. Plan Inputs'!$P$50="Yes",0,Z59*Z78*$Z163)</f>
        <v>0</v>
      </c>
      <c r="AA97" s="52">
        <f>IF('1. Plan Inputs'!$P$50="Yes",0,AA59*AA78*$Z163)</f>
        <v>0</v>
      </c>
      <c r="AB97" s="52">
        <f>IF('1. Plan Inputs'!$P$50="Yes",0,AB59*AB78*$Z163)</f>
        <v>0</v>
      </c>
      <c r="AC97" s="52">
        <f>IF('1. Plan Inputs'!$P$50="Yes",0,AC59*AC78*$Z163)</f>
        <v>0</v>
      </c>
      <c r="AD97" s="52">
        <f>IF('1. Plan Inputs'!$P$50="Yes",0,AD59*AD78*$Z163)</f>
        <v>0</v>
      </c>
      <c r="AE97" s="153">
        <f>IF('1. Plan Inputs'!$P$50="Yes",0,AE59*AE78*$Z163)</f>
        <v>0</v>
      </c>
      <c r="AF97" s="70"/>
      <c r="AG97" s="44" t="s">
        <v>91</v>
      </c>
      <c r="AH97" s="52">
        <f>IF('1. Plan Inputs'!$S$50="Yes",0,AH59*AH78*$AH163)</f>
        <v>0</v>
      </c>
      <c r="AI97" s="52">
        <f>IF('1. Plan Inputs'!$S$50="Yes",0,AI59*AI78*$AH163)</f>
        <v>0</v>
      </c>
      <c r="AJ97" s="52">
        <f>IF('1. Plan Inputs'!$S$50="Yes",0,AJ59*AJ78*$AH163)</f>
        <v>0</v>
      </c>
      <c r="AK97" s="52">
        <f>IF('1. Plan Inputs'!$S$50="Yes",0,AK59*AK78*$AH163)</f>
        <v>0</v>
      </c>
      <c r="AL97" s="52">
        <f>IF('1. Plan Inputs'!$S$50="Yes",0,AL59*AL78*$AH163)</f>
        <v>0</v>
      </c>
      <c r="AM97" s="153">
        <f>IF('1. Plan Inputs'!$S$50="Yes",0,AM59*AM78*$AH163)</f>
        <v>0</v>
      </c>
      <c r="AN97" s="70"/>
      <c r="AO97" s="44" t="s">
        <v>91</v>
      </c>
      <c r="AP97" s="52">
        <f>IF('1. Plan Inputs'!$V$50="Yes",0,AP59*AP78*$AP163)</f>
        <v>0</v>
      </c>
      <c r="AQ97" s="52">
        <f>IF('1. Plan Inputs'!$V$50="Yes",0,AQ59*AQ78*$AP163)</f>
        <v>0</v>
      </c>
      <c r="AR97" s="52">
        <f>IF('1. Plan Inputs'!$V$50="Yes",0,AR59*AR78*$AP163)</f>
        <v>0</v>
      </c>
      <c r="AS97" s="52">
        <f>IF('1. Plan Inputs'!$V$50="Yes",0,AS59*AS78*$AP163)</f>
        <v>0</v>
      </c>
      <c r="AT97" s="52">
        <f>IF('1. Plan Inputs'!$V$50="Yes",0,AT59*AT78*$AP163)</f>
        <v>0</v>
      </c>
      <c r="AU97" s="153">
        <f>IF('1. Plan Inputs'!$V$50="Yes",0,AU59*AU78*$AP163)</f>
        <v>0</v>
      </c>
    </row>
    <row r="98" spans="1:47" x14ac:dyDescent="0.15">
      <c r="A98" s="44" t="s">
        <v>92</v>
      </c>
      <c r="B98" s="52">
        <f>IF('1. Plan Inputs'!$G$50="Yes",0,B60*B79*$B164)</f>
        <v>0</v>
      </c>
      <c r="C98" s="52">
        <f>IF('1. Plan Inputs'!$G$50="Yes",0,C60*C79*$B164)</f>
        <v>0</v>
      </c>
      <c r="D98" s="52">
        <f>IF('1. Plan Inputs'!$G$50="Yes",0,D60*D79*$B164)</f>
        <v>0</v>
      </c>
      <c r="E98" s="52">
        <f>IF('1. Plan Inputs'!$G$50="Yes",0,E60*E79*$B164)</f>
        <v>0</v>
      </c>
      <c r="F98" s="52">
        <f>IF('1. Plan Inputs'!$G$50="Yes",0,F60*F79*$B164)</f>
        <v>0</v>
      </c>
      <c r="G98" s="153">
        <f>IF('1. Plan Inputs'!$G$50="Yes",0,G60*G79*$B164)</f>
        <v>0</v>
      </c>
      <c r="H98" s="70"/>
      <c r="I98" s="44" t="s">
        <v>92</v>
      </c>
      <c r="J98" s="52">
        <f>IF('1. Plan Inputs'!$J$50="Yes",0,J60*J79*$J164)</f>
        <v>0</v>
      </c>
      <c r="K98" s="52">
        <f>IF('1. Plan Inputs'!$J$50="Yes",0,K60*K79*$J164)</f>
        <v>0</v>
      </c>
      <c r="L98" s="52">
        <f>IF('1. Plan Inputs'!$J$50="Yes",0,L60*L79*$J164)</f>
        <v>0</v>
      </c>
      <c r="M98" s="52">
        <f>IF('1. Plan Inputs'!$J$50="Yes",0,M60*M79*$J164)</f>
        <v>0</v>
      </c>
      <c r="N98" s="52">
        <f>IF('1. Plan Inputs'!$J$50="Yes",0,N60*N79*$J164)</f>
        <v>0</v>
      </c>
      <c r="O98" s="153">
        <f>IF('1. Plan Inputs'!$J$50="Yes",0,O60*O79*$J164)</f>
        <v>0</v>
      </c>
      <c r="P98" s="70"/>
      <c r="Q98" s="44" t="s">
        <v>92</v>
      </c>
      <c r="R98" s="52">
        <f>IF('1. Plan Inputs'!$M$50="Yes",0,R60*R79*$R164)</f>
        <v>0</v>
      </c>
      <c r="S98" s="52">
        <f>IF('1. Plan Inputs'!$M$50="Yes",0,S60*S79*$R164)</f>
        <v>0</v>
      </c>
      <c r="T98" s="52">
        <f>IF('1. Plan Inputs'!$M$50="Yes",0,T60*T79*$R164)</f>
        <v>0</v>
      </c>
      <c r="U98" s="52">
        <f>IF('1. Plan Inputs'!$M$50="Yes",0,U60*U79*$R164)</f>
        <v>0</v>
      </c>
      <c r="V98" s="52">
        <f>IF('1. Plan Inputs'!$M$50="Yes",0,V60*V79*$R164)</f>
        <v>0</v>
      </c>
      <c r="W98" s="153">
        <f>IF('1. Plan Inputs'!$M$50="Yes",0,W60*W79*$R164)</f>
        <v>0</v>
      </c>
      <c r="X98" s="70"/>
      <c r="Y98" s="44" t="s">
        <v>92</v>
      </c>
      <c r="Z98" s="52">
        <f>IF('1. Plan Inputs'!$P$50="Yes",0,Z60*Z79*$Z164)</f>
        <v>0</v>
      </c>
      <c r="AA98" s="52">
        <f>IF('1. Plan Inputs'!$P$50="Yes",0,AA60*AA79*$Z164)</f>
        <v>0</v>
      </c>
      <c r="AB98" s="52">
        <f>IF('1. Plan Inputs'!$P$50="Yes",0,AB60*AB79*$Z164)</f>
        <v>0</v>
      </c>
      <c r="AC98" s="52">
        <f>IF('1. Plan Inputs'!$P$50="Yes",0,AC60*AC79*$Z164)</f>
        <v>0</v>
      </c>
      <c r="AD98" s="52">
        <f>IF('1. Plan Inputs'!$P$50="Yes",0,AD60*AD79*$Z164)</f>
        <v>0</v>
      </c>
      <c r="AE98" s="153">
        <f>IF('1. Plan Inputs'!$P$50="Yes",0,AE60*AE79*$Z164)</f>
        <v>0</v>
      </c>
      <c r="AF98" s="70"/>
      <c r="AG98" s="44" t="s">
        <v>92</v>
      </c>
      <c r="AH98" s="52">
        <f>IF('1. Plan Inputs'!$S$50="Yes",0,AH60*AH79*$AH164)</f>
        <v>0</v>
      </c>
      <c r="AI98" s="52">
        <f>IF('1. Plan Inputs'!$S$50="Yes",0,AI60*AI79*$AH164)</f>
        <v>0</v>
      </c>
      <c r="AJ98" s="52">
        <f>IF('1. Plan Inputs'!$S$50="Yes",0,AJ60*AJ79*$AH164)</f>
        <v>0</v>
      </c>
      <c r="AK98" s="52">
        <f>IF('1. Plan Inputs'!$S$50="Yes",0,AK60*AK79*$AH164)</f>
        <v>0</v>
      </c>
      <c r="AL98" s="52">
        <f>IF('1. Plan Inputs'!$S$50="Yes",0,AL60*AL79*$AH164)</f>
        <v>0</v>
      </c>
      <c r="AM98" s="153">
        <f>IF('1. Plan Inputs'!$S$50="Yes",0,AM60*AM79*$AH164)</f>
        <v>0</v>
      </c>
      <c r="AN98" s="70"/>
      <c r="AO98" s="44" t="s">
        <v>92</v>
      </c>
      <c r="AP98" s="52">
        <f>IF('1. Plan Inputs'!$V$50="Yes",0,AP60*AP79*$AP164)</f>
        <v>0</v>
      </c>
      <c r="AQ98" s="52">
        <f>IF('1. Plan Inputs'!$V$50="Yes",0,AQ60*AQ79*$AP164)</f>
        <v>0</v>
      </c>
      <c r="AR98" s="52">
        <f>IF('1. Plan Inputs'!$V$50="Yes",0,AR60*AR79*$AP164)</f>
        <v>0</v>
      </c>
      <c r="AS98" s="52">
        <f>IF('1. Plan Inputs'!$V$50="Yes",0,AS60*AS79*$AP164)</f>
        <v>0</v>
      </c>
      <c r="AT98" s="52">
        <f>IF('1. Plan Inputs'!$V$50="Yes",0,AT60*AT79*$AP164)</f>
        <v>0</v>
      </c>
      <c r="AU98" s="153">
        <f>IF('1. Plan Inputs'!$V$50="Yes",0,AU60*AU79*$AP164)</f>
        <v>0</v>
      </c>
    </row>
    <row r="99" spans="1:47" x14ac:dyDescent="0.15">
      <c r="A99" s="44" t="s">
        <v>93</v>
      </c>
      <c r="B99" s="52">
        <f>IF('1. Plan Inputs'!$G$50="Yes",0,B61*B80*$B165)</f>
        <v>0</v>
      </c>
      <c r="C99" s="52">
        <f>IF('1. Plan Inputs'!$G$50="Yes",0,C61*C80*$B165)</f>
        <v>0</v>
      </c>
      <c r="D99" s="52">
        <f>IF('1. Plan Inputs'!$G$50="Yes",0,D61*D80*$B165)</f>
        <v>0</v>
      </c>
      <c r="E99" s="52">
        <f>IF('1. Plan Inputs'!$G$50="Yes",0,E61*E80*$B165)</f>
        <v>0</v>
      </c>
      <c r="F99" s="52">
        <f>IF('1. Plan Inputs'!$G$50="Yes",0,F61*F80*$B165)</f>
        <v>0</v>
      </c>
      <c r="G99" s="153">
        <f>IF('1. Plan Inputs'!$G$50="Yes",0,G61*G80*$B165)</f>
        <v>0</v>
      </c>
      <c r="H99" s="70"/>
      <c r="I99" s="44" t="s">
        <v>93</v>
      </c>
      <c r="J99" s="52">
        <f>IF('1. Plan Inputs'!$J$50="Yes",0,J61*J80*$J165)</f>
        <v>0</v>
      </c>
      <c r="K99" s="52">
        <f>IF('1. Plan Inputs'!$J$50="Yes",0,K61*K80*$J165)</f>
        <v>0</v>
      </c>
      <c r="L99" s="52">
        <f>IF('1. Plan Inputs'!$J$50="Yes",0,L61*L80*$J165)</f>
        <v>0</v>
      </c>
      <c r="M99" s="52">
        <f>IF('1. Plan Inputs'!$J$50="Yes",0,M61*M80*$J165)</f>
        <v>0</v>
      </c>
      <c r="N99" s="52">
        <f>IF('1. Plan Inputs'!$J$50="Yes",0,N61*N80*$J165)</f>
        <v>0</v>
      </c>
      <c r="O99" s="153">
        <f>IF('1. Plan Inputs'!$J$50="Yes",0,O61*O80*$J165)</f>
        <v>0</v>
      </c>
      <c r="P99" s="70"/>
      <c r="Q99" s="44" t="s">
        <v>93</v>
      </c>
      <c r="R99" s="52">
        <f>IF('1. Plan Inputs'!$M$50="Yes",0,R61*R80*$R165)</f>
        <v>0</v>
      </c>
      <c r="S99" s="52">
        <f>IF('1. Plan Inputs'!$M$50="Yes",0,S61*S80*$R165)</f>
        <v>0</v>
      </c>
      <c r="T99" s="52">
        <f>IF('1. Plan Inputs'!$M$50="Yes",0,T61*T80*$R165)</f>
        <v>0</v>
      </c>
      <c r="U99" s="52">
        <f>IF('1. Plan Inputs'!$M$50="Yes",0,U61*U80*$R165)</f>
        <v>0</v>
      </c>
      <c r="V99" s="52">
        <f>IF('1. Plan Inputs'!$M$50="Yes",0,V61*V80*$R165)</f>
        <v>0</v>
      </c>
      <c r="W99" s="153">
        <f>IF('1. Plan Inputs'!$M$50="Yes",0,W61*W80*$R165)</f>
        <v>0</v>
      </c>
      <c r="X99" s="70"/>
      <c r="Y99" s="44" t="s">
        <v>93</v>
      </c>
      <c r="Z99" s="52">
        <f>IF('1. Plan Inputs'!$P$50="Yes",0,Z61*Z80*$Z165)</f>
        <v>0</v>
      </c>
      <c r="AA99" s="52">
        <f>IF('1. Plan Inputs'!$P$50="Yes",0,AA61*AA80*$Z165)</f>
        <v>0</v>
      </c>
      <c r="AB99" s="52">
        <f>IF('1. Plan Inputs'!$P$50="Yes",0,AB61*AB80*$Z165)</f>
        <v>0</v>
      </c>
      <c r="AC99" s="52">
        <f>IF('1. Plan Inputs'!$P$50="Yes",0,AC61*AC80*$Z165)</f>
        <v>0</v>
      </c>
      <c r="AD99" s="52">
        <f>IF('1. Plan Inputs'!$P$50="Yes",0,AD61*AD80*$Z165)</f>
        <v>0</v>
      </c>
      <c r="AE99" s="153">
        <f>IF('1. Plan Inputs'!$P$50="Yes",0,AE61*AE80*$Z165)</f>
        <v>0</v>
      </c>
      <c r="AF99" s="70"/>
      <c r="AG99" s="44" t="s">
        <v>93</v>
      </c>
      <c r="AH99" s="52">
        <f>IF('1. Plan Inputs'!$S$50="Yes",0,AH61*AH80*$AH165)</f>
        <v>0</v>
      </c>
      <c r="AI99" s="52">
        <f>IF('1. Plan Inputs'!$S$50="Yes",0,AI61*AI80*$AH165)</f>
        <v>0</v>
      </c>
      <c r="AJ99" s="52">
        <f>IF('1. Plan Inputs'!$S$50="Yes",0,AJ61*AJ80*$AH165)</f>
        <v>0</v>
      </c>
      <c r="AK99" s="52">
        <f>IF('1. Plan Inputs'!$S$50="Yes",0,AK61*AK80*$AH165)</f>
        <v>0</v>
      </c>
      <c r="AL99" s="52">
        <f>IF('1. Plan Inputs'!$S$50="Yes",0,AL61*AL80*$AH165)</f>
        <v>0</v>
      </c>
      <c r="AM99" s="153">
        <f>IF('1. Plan Inputs'!$S$50="Yes",0,AM61*AM80*$AH165)</f>
        <v>0</v>
      </c>
      <c r="AN99" s="70"/>
      <c r="AO99" s="44" t="s">
        <v>93</v>
      </c>
      <c r="AP99" s="52">
        <f>IF('1. Plan Inputs'!$V$50="Yes",0,AP61*AP80*$AP165)</f>
        <v>0</v>
      </c>
      <c r="AQ99" s="52">
        <f>IF('1. Plan Inputs'!$V$50="Yes",0,AQ61*AQ80*$AP165)</f>
        <v>0</v>
      </c>
      <c r="AR99" s="52">
        <f>IF('1. Plan Inputs'!$V$50="Yes",0,AR61*AR80*$AP165)</f>
        <v>0</v>
      </c>
      <c r="AS99" s="52">
        <f>IF('1. Plan Inputs'!$V$50="Yes",0,AS61*AS80*$AP165)</f>
        <v>0</v>
      </c>
      <c r="AT99" s="52">
        <f>IF('1. Plan Inputs'!$V$50="Yes",0,AT61*AT80*$AP165)</f>
        <v>0</v>
      </c>
      <c r="AU99" s="153">
        <f>IF('1. Plan Inputs'!$V$50="Yes",0,AU61*AU80*$AP165)</f>
        <v>0</v>
      </c>
    </row>
    <row r="100" spans="1:47" x14ac:dyDescent="0.15">
      <c r="A100" s="44"/>
      <c r="B100" s="73"/>
      <c r="C100" s="73"/>
      <c r="D100" s="73"/>
      <c r="E100" s="73"/>
      <c r="F100" s="73"/>
      <c r="G100" s="74"/>
      <c r="H100" s="70"/>
      <c r="I100" s="44"/>
      <c r="J100" s="73"/>
      <c r="K100" s="73"/>
      <c r="L100" s="73"/>
      <c r="M100" s="73"/>
      <c r="N100" s="73"/>
      <c r="O100" s="74"/>
      <c r="P100" s="70"/>
      <c r="Q100" s="44"/>
      <c r="R100" s="73"/>
      <c r="S100" s="73"/>
      <c r="T100" s="73"/>
      <c r="U100" s="73"/>
      <c r="V100" s="73"/>
      <c r="W100" s="74"/>
      <c r="X100" s="70"/>
      <c r="Y100" s="44"/>
      <c r="Z100" s="73"/>
      <c r="AA100" s="73"/>
      <c r="AB100" s="73"/>
      <c r="AC100" s="73"/>
      <c r="AD100" s="73"/>
      <c r="AE100" s="74"/>
      <c r="AF100" s="70"/>
      <c r="AG100" s="44"/>
      <c r="AH100" s="73"/>
      <c r="AI100" s="73"/>
      <c r="AJ100" s="73"/>
      <c r="AK100" s="73"/>
      <c r="AL100" s="73"/>
      <c r="AM100" s="74"/>
      <c r="AN100" s="70"/>
      <c r="AO100" s="44"/>
      <c r="AP100" s="73"/>
      <c r="AQ100" s="73"/>
      <c r="AR100" s="73"/>
      <c r="AS100" s="73"/>
      <c r="AT100" s="73"/>
      <c r="AU100" s="74"/>
    </row>
    <row r="101" spans="1:47" x14ac:dyDescent="0.15">
      <c r="A101" s="51" t="s">
        <v>116</v>
      </c>
      <c r="B101" s="73"/>
      <c r="C101" s="73"/>
      <c r="D101" s="73"/>
      <c r="E101" s="73"/>
      <c r="F101" s="73"/>
      <c r="G101" s="74"/>
      <c r="H101" s="70"/>
      <c r="I101" s="51" t="s">
        <v>116</v>
      </c>
      <c r="J101" s="73"/>
      <c r="K101" s="73"/>
      <c r="L101" s="73"/>
      <c r="M101" s="73"/>
      <c r="N101" s="73"/>
      <c r="O101" s="74"/>
      <c r="P101" s="70"/>
      <c r="Q101" s="51" t="s">
        <v>116</v>
      </c>
      <c r="R101" s="73"/>
      <c r="S101" s="73"/>
      <c r="T101" s="73"/>
      <c r="U101" s="73"/>
      <c r="V101" s="73"/>
      <c r="W101" s="74"/>
      <c r="X101" s="70"/>
      <c r="Y101" s="51" t="s">
        <v>116</v>
      </c>
      <c r="Z101" s="73"/>
      <c r="AA101" s="73"/>
      <c r="AB101" s="73"/>
      <c r="AC101" s="73"/>
      <c r="AD101" s="73"/>
      <c r="AE101" s="74"/>
      <c r="AF101" s="70"/>
      <c r="AG101" s="51" t="s">
        <v>116</v>
      </c>
      <c r="AH101" s="73"/>
      <c r="AI101" s="73"/>
      <c r="AJ101" s="73"/>
      <c r="AK101" s="73"/>
      <c r="AL101" s="73"/>
      <c r="AM101" s="74"/>
      <c r="AN101" s="70"/>
      <c r="AO101" s="51" t="s">
        <v>116</v>
      </c>
      <c r="AP101" s="73"/>
      <c r="AQ101" s="73"/>
      <c r="AR101" s="73"/>
      <c r="AS101" s="73"/>
      <c r="AT101" s="73"/>
      <c r="AU101" s="74"/>
    </row>
    <row r="102" spans="1:47" x14ac:dyDescent="0.15">
      <c r="A102" s="44" t="s">
        <v>48</v>
      </c>
      <c r="B102" s="52">
        <f>MAX(IF('1. Plan Inputs'!$F41="Yes",Worksheet!B64*Worksheet!B45,0)-B83,0)</f>
        <v>0</v>
      </c>
      <c r="C102" s="52">
        <f>MAX(IF('1. Plan Inputs'!$F41="Yes",Worksheet!C64*Worksheet!C45,0)-C83,0)</f>
        <v>0</v>
      </c>
      <c r="D102" s="52">
        <f>MAX(IF('1. Plan Inputs'!$F41="Yes",Worksheet!D64*Worksheet!D45,0)-D83,0)</f>
        <v>0</v>
      </c>
      <c r="E102" s="52">
        <f>MAX(IF('1. Plan Inputs'!$F41="Yes",Worksheet!E64*Worksheet!E45,0)-E83,0)</f>
        <v>0</v>
      </c>
      <c r="F102" s="52">
        <f>MAX(IF('1. Plan Inputs'!$F41="Yes",Worksheet!F64*Worksheet!F45,0)-F83,0)</f>
        <v>0</v>
      </c>
      <c r="G102" s="153">
        <f>MAX(IF('1. Plan Inputs'!$F41="Yes",Worksheet!G64*Worksheet!G45,0)-G83,0)</f>
        <v>0</v>
      </c>
      <c r="H102" s="70"/>
      <c r="I102" s="44" t="s">
        <v>48</v>
      </c>
      <c r="J102" s="52">
        <f>MAX(IF('1. Plan Inputs'!$I41="Yes",Worksheet!J64*Worksheet!J45,0)-J83,0)</f>
        <v>0</v>
      </c>
      <c r="K102" s="52">
        <f>MAX(IF('1. Plan Inputs'!$I41="Yes",Worksheet!K64*Worksheet!K45,0)-K83,0)</f>
        <v>0</v>
      </c>
      <c r="L102" s="52">
        <f>MAX(IF('1. Plan Inputs'!$I41="Yes",Worksheet!L64*Worksheet!L45,0)-L83,0)</f>
        <v>0</v>
      </c>
      <c r="M102" s="52">
        <f>MAX(IF('1. Plan Inputs'!$I41="Yes",Worksheet!M64*Worksheet!M45,0)-M83,0)</f>
        <v>0</v>
      </c>
      <c r="N102" s="52">
        <f>MAX(IF('1. Plan Inputs'!$I41="Yes",Worksheet!N64*Worksheet!N45,0)-N83,0)</f>
        <v>0</v>
      </c>
      <c r="O102" s="153">
        <f>MAX(IF('1. Plan Inputs'!$I41="Yes",Worksheet!O64*Worksheet!O45,0)-O83,0)</f>
        <v>0</v>
      </c>
      <c r="P102" s="70"/>
      <c r="Q102" s="44" t="s">
        <v>48</v>
      </c>
      <c r="R102" s="52">
        <f>MAX(IF('1. Plan Inputs'!$L41="Yes",Worksheet!R64*Worksheet!R45,0)-R83,0)</f>
        <v>0</v>
      </c>
      <c r="S102" s="52">
        <f>MAX(IF('1. Plan Inputs'!$L41="Yes",Worksheet!S64*Worksheet!S45,0)-S83,0)</f>
        <v>0</v>
      </c>
      <c r="T102" s="52">
        <f>MAX(IF('1. Plan Inputs'!$L41="Yes",Worksheet!T64*Worksheet!T45,0)-T83,0)</f>
        <v>0</v>
      </c>
      <c r="U102" s="52">
        <f>MAX(IF('1. Plan Inputs'!$L41="Yes",Worksheet!U64*Worksheet!U45,0)-U83,0)</f>
        <v>0</v>
      </c>
      <c r="V102" s="52">
        <f>MAX(IF('1. Plan Inputs'!$L41="Yes",Worksheet!V64*Worksheet!V45,0)-V83,0)</f>
        <v>0</v>
      </c>
      <c r="W102" s="153">
        <f>MAX(IF('1. Plan Inputs'!$L41="Yes",Worksheet!W64*Worksheet!W45,0)-W83,0)</f>
        <v>0</v>
      </c>
      <c r="X102" s="70"/>
      <c r="Y102" s="44" t="s">
        <v>48</v>
      </c>
      <c r="Z102" s="52">
        <f>MAX(IF('1. Plan Inputs'!$O41="Yes",Worksheet!Z64*Worksheet!Z45,0)-Z83,0)</f>
        <v>0</v>
      </c>
      <c r="AA102" s="52">
        <f>MAX(IF('1. Plan Inputs'!$O41="Yes",Worksheet!AA64*Worksheet!AA45,0)-AA83,0)</f>
        <v>0</v>
      </c>
      <c r="AB102" s="52">
        <f>MAX(IF('1. Plan Inputs'!$O41="Yes",Worksheet!AB64*Worksheet!AB45,0)-AB83,0)</f>
        <v>0</v>
      </c>
      <c r="AC102" s="52">
        <f>MAX(IF('1. Plan Inputs'!$O41="Yes",Worksheet!AC64*Worksheet!AC45,0)-AC83,0)</f>
        <v>0</v>
      </c>
      <c r="AD102" s="52">
        <f>MAX(IF('1. Plan Inputs'!$O41="Yes",Worksheet!AD64*Worksheet!AD45,0)-AD83,0)</f>
        <v>0</v>
      </c>
      <c r="AE102" s="153">
        <f>MAX(IF('1. Plan Inputs'!$O41="Yes",Worksheet!AE64*Worksheet!AE45,0)-AE83,0)</f>
        <v>0</v>
      </c>
      <c r="AF102" s="70"/>
      <c r="AG102" s="44" t="s">
        <v>48</v>
      </c>
      <c r="AH102" s="52">
        <f>MAX(IF('1. Plan Inputs'!$R41="Yes",Worksheet!AH64*Worksheet!AH45,0)-AH83,0)</f>
        <v>0</v>
      </c>
      <c r="AI102" s="52">
        <f>MAX(IF('1. Plan Inputs'!$R41="Yes",Worksheet!AI64*Worksheet!AI45,0)-AI83,0)</f>
        <v>0</v>
      </c>
      <c r="AJ102" s="52">
        <f>MAX(IF('1. Plan Inputs'!$R41="Yes",Worksheet!AJ64*Worksheet!AJ45,0)-AJ83,0)</f>
        <v>0</v>
      </c>
      <c r="AK102" s="52">
        <f>MAX(IF('1. Plan Inputs'!$R41="Yes",Worksheet!AK64*Worksheet!AK45,0)-AK83,0)</f>
        <v>0</v>
      </c>
      <c r="AL102" s="52">
        <f>MAX(IF('1. Plan Inputs'!$R41="Yes",Worksheet!AL64*Worksheet!AL45,0)-AL83,0)</f>
        <v>0</v>
      </c>
      <c r="AM102" s="153">
        <f>MAX(IF('1. Plan Inputs'!$R41="Yes",Worksheet!AM64*Worksheet!AM45,0)-AM83,0)</f>
        <v>0</v>
      </c>
      <c r="AN102" s="70"/>
      <c r="AO102" s="44" t="s">
        <v>48</v>
      </c>
      <c r="AP102" s="52">
        <f>MAX(IF('1. Plan Inputs'!$U41="Yes",Worksheet!AP64*Worksheet!AP45,0)-AP83,0)</f>
        <v>0</v>
      </c>
      <c r="AQ102" s="52">
        <f>MAX(IF('1. Plan Inputs'!$U41="Yes",Worksheet!AQ64*Worksheet!AQ45,0)-AQ83,0)</f>
        <v>0</v>
      </c>
      <c r="AR102" s="52">
        <f>MAX(IF('1. Plan Inputs'!$U41="Yes",Worksheet!AR64*Worksheet!AR45,0)-AR83,0)</f>
        <v>0</v>
      </c>
      <c r="AS102" s="52">
        <f>MAX(IF('1. Plan Inputs'!$U41="Yes",Worksheet!AS64*Worksheet!AS45,0)-AS83,0)</f>
        <v>0</v>
      </c>
      <c r="AT102" s="52">
        <f>MAX(IF('1. Plan Inputs'!$U41="Yes",Worksheet!AT64*Worksheet!AT45,0)-AT83,0)</f>
        <v>0</v>
      </c>
      <c r="AU102" s="153">
        <f>MAX(IF('1. Plan Inputs'!$U41="Yes",Worksheet!AU64*Worksheet!AU45,0)-AU83,0)</f>
        <v>0</v>
      </c>
    </row>
    <row r="103" spans="1:47" x14ac:dyDescent="0.15">
      <c r="A103" s="44" t="s">
        <v>114</v>
      </c>
      <c r="B103" s="52">
        <f>MAX(IF('1. Plan Inputs'!$F34="Yes",Worksheet!B65*Worksheet!B46,0)-B84,0)</f>
        <v>0</v>
      </c>
      <c r="C103" s="52">
        <f>MAX(IF('1. Plan Inputs'!$F34="Yes",Worksheet!C65*Worksheet!C46,0)-C84,0)</f>
        <v>0</v>
      </c>
      <c r="D103" s="52">
        <f>MAX(IF('1. Plan Inputs'!$F34="Yes",Worksheet!D65*Worksheet!D46,0)-D84,0)</f>
        <v>0</v>
      </c>
      <c r="E103" s="52">
        <f>MAX(IF('1. Plan Inputs'!$F34="Yes",Worksheet!E65*Worksheet!E46,0)-E84,0)</f>
        <v>0</v>
      </c>
      <c r="F103" s="52">
        <f>MAX(IF('1. Plan Inputs'!$F34="Yes",Worksheet!F65*Worksheet!F46,0)-F84,0)</f>
        <v>0</v>
      </c>
      <c r="G103" s="153">
        <f>MAX(IF('1. Plan Inputs'!$F34="Yes",Worksheet!G65*Worksheet!G46,0)-G84,0)</f>
        <v>0</v>
      </c>
      <c r="H103" s="70"/>
      <c r="I103" s="44" t="s">
        <v>114</v>
      </c>
      <c r="J103" s="52">
        <f>MAX(IF('1. Plan Inputs'!$I34="Yes",Worksheet!J65*Worksheet!J46,0)-J84,0)</f>
        <v>0</v>
      </c>
      <c r="K103" s="52">
        <f>MAX(IF('1. Plan Inputs'!$I34="Yes",Worksheet!K65*Worksheet!K46,0)-K84,0)</f>
        <v>0</v>
      </c>
      <c r="L103" s="52">
        <f>MAX(IF('1. Plan Inputs'!$I34="Yes",Worksheet!L65*Worksheet!L46,0)-L84,0)</f>
        <v>0</v>
      </c>
      <c r="M103" s="52">
        <f>MAX(IF('1. Plan Inputs'!$I34="Yes",Worksheet!M65*Worksheet!M46,0)-M84,0)</f>
        <v>0</v>
      </c>
      <c r="N103" s="52">
        <f>MAX(IF('1. Plan Inputs'!$I34="Yes",Worksheet!N65*Worksheet!N46,0)-N84,0)</f>
        <v>0</v>
      </c>
      <c r="O103" s="153">
        <f>MAX(IF('1. Plan Inputs'!$I34="Yes",Worksheet!O65*Worksheet!O46,0)-O84,0)</f>
        <v>0</v>
      </c>
      <c r="P103" s="70"/>
      <c r="Q103" s="44" t="s">
        <v>114</v>
      </c>
      <c r="R103" s="52">
        <f>MAX(IF('1. Plan Inputs'!$L34="Yes",Worksheet!R65*Worksheet!R46,0)-R84,0)</f>
        <v>0</v>
      </c>
      <c r="S103" s="52">
        <f>MAX(IF('1. Plan Inputs'!$L34="Yes",Worksheet!S65*Worksheet!S46,0)-S84,0)</f>
        <v>0</v>
      </c>
      <c r="T103" s="52">
        <f>MAX(IF('1. Plan Inputs'!$L34="Yes",Worksheet!T65*Worksheet!T46,0)-T84,0)</f>
        <v>0</v>
      </c>
      <c r="U103" s="52">
        <f>MAX(IF('1. Plan Inputs'!$L34="Yes",Worksheet!U65*Worksheet!U46,0)-U84,0)</f>
        <v>0</v>
      </c>
      <c r="V103" s="52">
        <f>MAX(IF('1. Plan Inputs'!$L34="Yes",Worksheet!V65*Worksheet!V46,0)-V84,0)</f>
        <v>0</v>
      </c>
      <c r="W103" s="153">
        <f>MAX(IF('1. Plan Inputs'!$L34="Yes",Worksheet!W65*Worksheet!W46,0)-W84,0)</f>
        <v>0</v>
      </c>
      <c r="X103" s="70"/>
      <c r="Y103" s="44" t="s">
        <v>114</v>
      </c>
      <c r="Z103" s="52">
        <f>MAX(IF('1. Plan Inputs'!$O34="Yes",Worksheet!Z65*Worksheet!Z46,0)-Z84,0)</f>
        <v>0</v>
      </c>
      <c r="AA103" s="52">
        <f>MAX(IF('1. Plan Inputs'!$O34="Yes",Worksheet!AA65*Worksheet!AA46,0)-AA84,0)</f>
        <v>0</v>
      </c>
      <c r="AB103" s="52">
        <f>MAX(IF('1. Plan Inputs'!$O34="Yes",Worksheet!AB65*Worksheet!AB46,0)-AB84,0)</f>
        <v>0</v>
      </c>
      <c r="AC103" s="52">
        <f>MAX(IF('1. Plan Inputs'!$O34="Yes",Worksheet!AC65*Worksheet!AC46,0)-AC84,0)</f>
        <v>0</v>
      </c>
      <c r="AD103" s="52">
        <f>MAX(IF('1. Plan Inputs'!$O34="Yes",Worksheet!AD65*Worksheet!AD46,0)-AD84,0)</f>
        <v>0</v>
      </c>
      <c r="AE103" s="153">
        <f>MAX(IF('1. Plan Inputs'!$O34="Yes",Worksheet!AE65*Worksheet!AE46,0)-AE84,0)</f>
        <v>0</v>
      </c>
      <c r="AF103" s="70"/>
      <c r="AG103" s="44" t="s">
        <v>114</v>
      </c>
      <c r="AH103" s="52">
        <f>MAX(IF('1. Plan Inputs'!$R34="Yes",Worksheet!AH65*Worksheet!AH46,0)-AH84,0)</f>
        <v>0</v>
      </c>
      <c r="AI103" s="52">
        <f>MAX(IF('1. Plan Inputs'!$R34="Yes",Worksheet!AI65*Worksheet!AI46,0)-AI84,0)</f>
        <v>0</v>
      </c>
      <c r="AJ103" s="52">
        <f>MAX(IF('1. Plan Inputs'!$R34="Yes",Worksheet!AJ65*Worksheet!AJ46,0)-AJ84,0)</f>
        <v>0</v>
      </c>
      <c r="AK103" s="52">
        <f>MAX(IF('1. Plan Inputs'!$R34="Yes",Worksheet!AK65*Worksheet!AK46,0)-AK84,0)</f>
        <v>0</v>
      </c>
      <c r="AL103" s="52">
        <f>MAX(IF('1. Plan Inputs'!$R34="Yes",Worksheet!AL65*Worksheet!AL46,0)-AL84,0)</f>
        <v>0</v>
      </c>
      <c r="AM103" s="153">
        <f>MAX(IF('1. Plan Inputs'!$R34="Yes",Worksheet!AM65*Worksheet!AM46,0)-AM84,0)</f>
        <v>0</v>
      </c>
      <c r="AN103" s="70"/>
      <c r="AO103" s="44" t="s">
        <v>114</v>
      </c>
      <c r="AP103" s="52">
        <f>MAX(IF('1. Plan Inputs'!$U34="Yes",Worksheet!AP65*Worksheet!AP46,0)-AP84,0)</f>
        <v>0</v>
      </c>
      <c r="AQ103" s="52">
        <f>MAX(IF('1. Plan Inputs'!$U34="Yes",Worksheet!AQ65*Worksheet!AQ46,0)-AQ84,0)</f>
        <v>0</v>
      </c>
      <c r="AR103" s="52">
        <f>MAX(IF('1. Plan Inputs'!$U34="Yes",Worksheet!AR65*Worksheet!AR46,0)-AR84,0)</f>
        <v>0</v>
      </c>
      <c r="AS103" s="52">
        <f>MAX(IF('1. Plan Inputs'!$U34="Yes",Worksheet!AS65*Worksheet!AS46,0)-AS84,0)</f>
        <v>0</v>
      </c>
      <c r="AT103" s="52">
        <f>MAX(IF('1. Plan Inputs'!$U34="Yes",Worksheet!AT65*Worksheet!AT46,0)-AT84,0)</f>
        <v>0</v>
      </c>
      <c r="AU103" s="153">
        <f>MAX(IF('1. Plan Inputs'!$U34="Yes",Worksheet!AU65*Worksheet!AU46,0)-AU84,0)</f>
        <v>0</v>
      </c>
    </row>
    <row r="104" spans="1:47" x14ac:dyDescent="0.15">
      <c r="A104" s="44" t="s">
        <v>113</v>
      </c>
      <c r="B104" s="52">
        <f>MAX(IF('1. Plan Inputs'!$F35="Yes",Worksheet!B66*Worksheet!B47,0)-B85,0)</f>
        <v>0</v>
      </c>
      <c r="C104" s="52">
        <f>MAX(IF('1. Plan Inputs'!$F35="Yes",Worksheet!C66*Worksheet!C47,0)-C85,0)</f>
        <v>0</v>
      </c>
      <c r="D104" s="52">
        <f>MAX(IF('1. Plan Inputs'!$F35="Yes",Worksheet!D66*Worksheet!D47,0)-D85,0)</f>
        <v>0</v>
      </c>
      <c r="E104" s="52">
        <f>MAX(IF('1. Plan Inputs'!$F35="Yes",Worksheet!E66*Worksheet!E47,0)-E85,0)</f>
        <v>0</v>
      </c>
      <c r="F104" s="52">
        <f>MAX(IF('1. Plan Inputs'!$F35="Yes",Worksheet!F66*Worksheet!F47,0)-F85,0)</f>
        <v>0</v>
      </c>
      <c r="G104" s="153">
        <f>MAX(IF('1. Plan Inputs'!$F35="Yes",Worksheet!G66*Worksheet!G47,0)-G85,0)</f>
        <v>0</v>
      </c>
      <c r="H104" s="70"/>
      <c r="I104" s="44" t="s">
        <v>113</v>
      </c>
      <c r="J104" s="52">
        <f>MAX(IF('1. Plan Inputs'!$I35="Yes",Worksheet!J66*Worksheet!J47,0)-J85,0)</f>
        <v>0</v>
      </c>
      <c r="K104" s="52">
        <f>MAX(IF('1. Plan Inputs'!$I35="Yes",Worksheet!K66*Worksheet!K47,0)-K85,0)</f>
        <v>0</v>
      </c>
      <c r="L104" s="52">
        <f>MAX(IF('1. Plan Inputs'!$I35="Yes",Worksheet!L66*Worksheet!L47,0)-L85,0)</f>
        <v>0</v>
      </c>
      <c r="M104" s="52">
        <f>MAX(IF('1. Plan Inputs'!$I35="Yes",Worksheet!M66*Worksheet!M47,0)-M85,0)</f>
        <v>0</v>
      </c>
      <c r="N104" s="52">
        <f>MAX(IF('1. Plan Inputs'!$I35="Yes",Worksheet!N66*Worksheet!N47,0)-N85,0)</f>
        <v>0</v>
      </c>
      <c r="O104" s="153">
        <f>MAX(IF('1. Plan Inputs'!$I35="Yes",Worksheet!O66*Worksheet!O47,0)-O85,0)</f>
        <v>0</v>
      </c>
      <c r="P104" s="70"/>
      <c r="Q104" s="44" t="s">
        <v>113</v>
      </c>
      <c r="R104" s="52">
        <f>MAX(IF('1. Plan Inputs'!$L35="Yes",Worksheet!R66*Worksheet!R47,0)-R85,0)</f>
        <v>0</v>
      </c>
      <c r="S104" s="52">
        <f>MAX(IF('1. Plan Inputs'!$L35="Yes",Worksheet!S66*Worksheet!S47,0)-S85,0)</f>
        <v>0</v>
      </c>
      <c r="T104" s="52">
        <f>MAX(IF('1. Plan Inputs'!$L35="Yes",Worksheet!T66*Worksheet!T47,0)-T85,0)</f>
        <v>0</v>
      </c>
      <c r="U104" s="52">
        <f>MAX(IF('1. Plan Inputs'!$L35="Yes",Worksheet!U66*Worksheet!U47,0)-U85,0)</f>
        <v>0</v>
      </c>
      <c r="V104" s="52">
        <f>MAX(IF('1. Plan Inputs'!$L35="Yes",Worksheet!V66*Worksheet!V47,0)-V85,0)</f>
        <v>0</v>
      </c>
      <c r="W104" s="153">
        <f>MAX(IF('1. Plan Inputs'!$L35="Yes",Worksheet!W66*Worksheet!W47,0)-W85,0)</f>
        <v>0</v>
      </c>
      <c r="X104" s="70"/>
      <c r="Y104" s="44" t="s">
        <v>113</v>
      </c>
      <c r="Z104" s="52">
        <f>MAX(IF('1. Plan Inputs'!$O35="Yes",Worksheet!Z66*Worksheet!Z47,0)-Z85,0)</f>
        <v>0</v>
      </c>
      <c r="AA104" s="52">
        <f>MAX(IF('1. Plan Inputs'!$O35="Yes",Worksheet!AA66*Worksheet!AA47,0)-AA85,0)</f>
        <v>0</v>
      </c>
      <c r="AB104" s="52">
        <f>MAX(IF('1. Plan Inputs'!$O35="Yes",Worksheet!AB66*Worksheet!AB47,0)-AB85,0)</f>
        <v>0</v>
      </c>
      <c r="AC104" s="52">
        <f>MAX(IF('1. Plan Inputs'!$O35="Yes",Worksheet!AC66*Worksheet!AC47,0)-AC85,0)</f>
        <v>0</v>
      </c>
      <c r="AD104" s="52">
        <f>MAX(IF('1. Plan Inputs'!$O35="Yes",Worksheet!AD66*Worksheet!AD47,0)-AD85,0)</f>
        <v>0</v>
      </c>
      <c r="AE104" s="153">
        <f>MAX(IF('1. Plan Inputs'!$O35="Yes",Worksheet!AE66*Worksheet!AE47,0)-AE85,0)</f>
        <v>0</v>
      </c>
      <c r="AF104" s="70"/>
      <c r="AG104" s="44" t="s">
        <v>113</v>
      </c>
      <c r="AH104" s="52">
        <f>MAX(IF('1. Plan Inputs'!$R35="Yes",Worksheet!AH66*Worksheet!AH47,0)-AH85,0)</f>
        <v>0</v>
      </c>
      <c r="AI104" s="52">
        <f>MAX(IF('1. Plan Inputs'!$R35="Yes",Worksheet!AI66*Worksheet!AI47,0)-AI85,0)</f>
        <v>0</v>
      </c>
      <c r="AJ104" s="52">
        <f>MAX(IF('1. Plan Inputs'!$R35="Yes",Worksheet!AJ66*Worksheet!AJ47,0)-AJ85,0)</f>
        <v>0</v>
      </c>
      <c r="AK104" s="52">
        <f>MAX(IF('1. Plan Inputs'!$R35="Yes",Worksheet!AK66*Worksheet!AK47,0)-AK85,0)</f>
        <v>0</v>
      </c>
      <c r="AL104" s="52">
        <f>MAX(IF('1. Plan Inputs'!$R35="Yes",Worksheet!AL66*Worksheet!AL47,0)-AL85,0)</f>
        <v>0</v>
      </c>
      <c r="AM104" s="153">
        <f>MAX(IF('1. Plan Inputs'!$R35="Yes",Worksheet!AM66*Worksheet!AM47,0)-AM85,0)</f>
        <v>0</v>
      </c>
      <c r="AN104" s="70"/>
      <c r="AO104" s="44" t="s">
        <v>113</v>
      </c>
      <c r="AP104" s="52">
        <f>MAX(IF('1. Plan Inputs'!$U35="Yes",Worksheet!AP66*Worksheet!AP47,0)-AP85,0)</f>
        <v>0</v>
      </c>
      <c r="AQ104" s="52">
        <f>MAX(IF('1. Plan Inputs'!$U35="Yes",Worksheet!AQ66*Worksheet!AQ47,0)-AQ85,0)</f>
        <v>0</v>
      </c>
      <c r="AR104" s="52">
        <f>MAX(IF('1. Plan Inputs'!$U35="Yes",Worksheet!AR66*Worksheet!AR47,0)-AR85,0)</f>
        <v>0</v>
      </c>
      <c r="AS104" s="52">
        <f>MAX(IF('1. Plan Inputs'!$U35="Yes",Worksheet!AS66*Worksheet!AS47,0)-AS85,0)</f>
        <v>0</v>
      </c>
      <c r="AT104" s="52">
        <f>MAX(IF('1. Plan Inputs'!$U35="Yes",Worksheet!AT66*Worksheet!AT47,0)-AT85,0)</f>
        <v>0</v>
      </c>
      <c r="AU104" s="153">
        <f>MAX(IF('1. Plan Inputs'!$U35="Yes",Worksheet!AU66*Worksheet!AU47,0)-AU85,0)</f>
        <v>0</v>
      </c>
    </row>
    <row r="105" spans="1:47" x14ac:dyDescent="0.15">
      <c r="A105" s="44" t="s">
        <v>112</v>
      </c>
      <c r="B105" s="52">
        <f>MAX(IF('1. Plan Inputs'!$F36="Yes",Worksheet!B67*Worksheet!B48,0)-B86,0)</f>
        <v>0</v>
      </c>
      <c r="C105" s="52">
        <f>MAX(IF('1. Plan Inputs'!$F36="Yes",Worksheet!C67*Worksheet!C48,0)-C86,0)</f>
        <v>0</v>
      </c>
      <c r="D105" s="52">
        <f>MAX(IF('1. Plan Inputs'!$F36="Yes",Worksheet!D67*Worksheet!D48,0)-D86,0)</f>
        <v>0</v>
      </c>
      <c r="E105" s="52">
        <f>MAX(IF('1. Plan Inputs'!$F36="Yes",Worksheet!E67*Worksheet!E48,0)-E86,0)</f>
        <v>0</v>
      </c>
      <c r="F105" s="52">
        <f>MAX(IF('1. Plan Inputs'!$F36="Yes",Worksheet!F67*Worksheet!F48,0)-F86,0)</f>
        <v>0</v>
      </c>
      <c r="G105" s="153">
        <f>MAX(IF('1. Plan Inputs'!$F36="Yes",Worksheet!G67*Worksheet!G48,0)-G86,0)</f>
        <v>0</v>
      </c>
      <c r="H105" s="70"/>
      <c r="I105" s="44" t="s">
        <v>112</v>
      </c>
      <c r="J105" s="52">
        <f>MAX(IF('1. Plan Inputs'!$I36="Yes",Worksheet!J67*Worksheet!J48,0)-J86,0)</f>
        <v>0</v>
      </c>
      <c r="K105" s="52">
        <f>MAX(IF('1. Plan Inputs'!$I36="Yes",Worksheet!K67*Worksheet!K48,0)-K86,0)</f>
        <v>0</v>
      </c>
      <c r="L105" s="52">
        <f>MAX(IF('1. Plan Inputs'!$I36="Yes",Worksheet!L67*Worksheet!L48,0)-L86,0)</f>
        <v>0</v>
      </c>
      <c r="M105" s="52">
        <f>MAX(IF('1. Plan Inputs'!$I36="Yes",Worksheet!M67*Worksheet!M48,0)-M86,0)</f>
        <v>0</v>
      </c>
      <c r="N105" s="52">
        <f>MAX(IF('1. Plan Inputs'!$I36="Yes",Worksheet!N67*Worksheet!N48,0)-N86,0)</f>
        <v>0</v>
      </c>
      <c r="O105" s="153">
        <f>MAX(IF('1. Plan Inputs'!$I36="Yes",Worksheet!O67*Worksheet!O48,0)-O86,0)</f>
        <v>0</v>
      </c>
      <c r="P105" s="70"/>
      <c r="Q105" s="44" t="s">
        <v>112</v>
      </c>
      <c r="R105" s="52">
        <f>MAX(IF('1. Plan Inputs'!$L36="Yes",Worksheet!R67*Worksheet!R48,0)-R86,0)</f>
        <v>0</v>
      </c>
      <c r="S105" s="52">
        <f>MAX(IF('1. Plan Inputs'!$L36="Yes",Worksheet!S67*Worksheet!S48,0)-S86,0)</f>
        <v>0</v>
      </c>
      <c r="T105" s="52">
        <f>MAX(IF('1. Plan Inputs'!$L36="Yes",Worksheet!T67*Worksheet!T48,0)-T86,0)</f>
        <v>0</v>
      </c>
      <c r="U105" s="52">
        <f>MAX(IF('1. Plan Inputs'!$L36="Yes",Worksheet!U67*Worksheet!U48,0)-U86,0)</f>
        <v>0</v>
      </c>
      <c r="V105" s="52">
        <f>MAX(IF('1. Plan Inputs'!$L36="Yes",Worksheet!V67*Worksheet!V48,0)-V86,0)</f>
        <v>0</v>
      </c>
      <c r="W105" s="153">
        <f>MAX(IF('1. Plan Inputs'!$L36="Yes",Worksheet!W67*Worksheet!W48,0)-W86,0)</f>
        <v>0</v>
      </c>
      <c r="X105" s="70"/>
      <c r="Y105" s="44" t="s">
        <v>112</v>
      </c>
      <c r="Z105" s="52">
        <f>MAX(IF('1. Plan Inputs'!$O36="Yes",Worksheet!Z67*Worksheet!Z48,0)-Z86,0)</f>
        <v>0</v>
      </c>
      <c r="AA105" s="52">
        <f>MAX(IF('1. Plan Inputs'!$O36="Yes",Worksheet!AA67*Worksheet!AA48,0)-AA86,0)</f>
        <v>0</v>
      </c>
      <c r="AB105" s="52">
        <f>MAX(IF('1. Plan Inputs'!$O36="Yes",Worksheet!AB67*Worksheet!AB48,0)-AB86,0)</f>
        <v>0</v>
      </c>
      <c r="AC105" s="52">
        <f>MAX(IF('1. Plan Inputs'!$O36="Yes",Worksheet!AC67*Worksheet!AC48,0)-AC86,0)</f>
        <v>0</v>
      </c>
      <c r="AD105" s="52">
        <f>MAX(IF('1. Plan Inputs'!$O36="Yes",Worksheet!AD67*Worksheet!AD48,0)-AD86,0)</f>
        <v>0</v>
      </c>
      <c r="AE105" s="153">
        <f>MAX(IF('1. Plan Inputs'!$O36="Yes",Worksheet!AE67*Worksheet!AE48,0)-AE86,0)</f>
        <v>0</v>
      </c>
      <c r="AF105" s="70"/>
      <c r="AG105" s="44" t="s">
        <v>112</v>
      </c>
      <c r="AH105" s="52">
        <f>MAX(IF('1. Plan Inputs'!$R36="Yes",Worksheet!AH67*Worksheet!AH48,0)-AH86,0)</f>
        <v>0</v>
      </c>
      <c r="AI105" s="52">
        <f>MAX(IF('1. Plan Inputs'!$R36="Yes",Worksheet!AI67*Worksheet!AI48,0)-AI86,0)</f>
        <v>0</v>
      </c>
      <c r="AJ105" s="52">
        <f>MAX(IF('1. Plan Inputs'!$R36="Yes",Worksheet!AJ67*Worksheet!AJ48,0)-AJ86,0)</f>
        <v>0</v>
      </c>
      <c r="AK105" s="52">
        <f>MAX(IF('1. Plan Inputs'!$R36="Yes",Worksheet!AK67*Worksheet!AK48,0)-AK86,0)</f>
        <v>0</v>
      </c>
      <c r="AL105" s="52">
        <f>MAX(IF('1. Plan Inputs'!$R36="Yes",Worksheet!AL67*Worksheet!AL48,0)-AL86,0)</f>
        <v>0</v>
      </c>
      <c r="AM105" s="153">
        <f>MAX(IF('1. Plan Inputs'!$R36="Yes",Worksheet!AM67*Worksheet!AM48,0)-AM86,0)</f>
        <v>0</v>
      </c>
      <c r="AN105" s="70"/>
      <c r="AO105" s="44" t="s">
        <v>112</v>
      </c>
      <c r="AP105" s="52">
        <f>MAX(IF('1. Plan Inputs'!$U36="Yes",Worksheet!AP67*Worksheet!AP48,0)-AP86,0)</f>
        <v>0</v>
      </c>
      <c r="AQ105" s="52">
        <f>MAX(IF('1. Plan Inputs'!$U36="Yes",Worksheet!AQ67*Worksheet!AQ48,0)-AQ86,0)</f>
        <v>0</v>
      </c>
      <c r="AR105" s="52">
        <f>MAX(IF('1. Plan Inputs'!$U36="Yes",Worksheet!AR67*Worksheet!AR48,0)-AR86,0)</f>
        <v>0</v>
      </c>
      <c r="AS105" s="52">
        <f>MAX(IF('1. Plan Inputs'!$U36="Yes",Worksheet!AS67*Worksheet!AS48,0)-AS86,0)</f>
        <v>0</v>
      </c>
      <c r="AT105" s="52">
        <f>MAX(IF('1. Plan Inputs'!$U36="Yes",Worksheet!AT67*Worksheet!AT48,0)-AT86,0)</f>
        <v>0</v>
      </c>
      <c r="AU105" s="153">
        <f>MAX(IF('1. Plan Inputs'!$U36="Yes",Worksheet!AU67*Worksheet!AU48,0)-AU86,0)</f>
        <v>0</v>
      </c>
    </row>
    <row r="106" spans="1:47" x14ac:dyDescent="0.15">
      <c r="A106" s="44" t="s">
        <v>111</v>
      </c>
      <c r="B106" s="52">
        <f>MAX(IF('1. Plan Inputs'!$F38="Yes",Worksheet!B68*Worksheet!B49,0)-B87,0)</f>
        <v>0</v>
      </c>
      <c r="C106" s="52">
        <f>MAX(IF('1. Plan Inputs'!$F38="Yes",Worksheet!C68*Worksheet!C49,0)-C87,0)</f>
        <v>0</v>
      </c>
      <c r="D106" s="52">
        <f>MAX(IF('1. Plan Inputs'!$F38="Yes",Worksheet!D68*Worksheet!D49,0)-D87,0)</f>
        <v>0</v>
      </c>
      <c r="E106" s="52">
        <f>MAX(IF('1. Plan Inputs'!$F38="Yes",Worksheet!E68*Worksheet!E49,0)-E87,0)</f>
        <v>0</v>
      </c>
      <c r="F106" s="52">
        <f>MAX(IF('1. Plan Inputs'!$F38="Yes",Worksheet!F68*Worksheet!F49,0)-F87,0)</f>
        <v>0</v>
      </c>
      <c r="G106" s="153">
        <f>MAX(IF('1. Plan Inputs'!$F38="Yes",Worksheet!G68*Worksheet!G49,0)-G87,0)</f>
        <v>0</v>
      </c>
      <c r="H106" s="70"/>
      <c r="I106" s="44" t="s">
        <v>111</v>
      </c>
      <c r="J106" s="52">
        <f>MAX(IF('1. Plan Inputs'!$I38="Yes",Worksheet!J68*Worksheet!J49,0)-J87,0)</f>
        <v>0</v>
      </c>
      <c r="K106" s="52">
        <f>MAX(IF('1. Plan Inputs'!$I38="Yes",Worksheet!K68*Worksheet!K49,0)-K87,0)</f>
        <v>0</v>
      </c>
      <c r="L106" s="52">
        <f>MAX(IF('1. Plan Inputs'!$I38="Yes",Worksheet!L68*Worksheet!L49,0)-L87,0)</f>
        <v>0</v>
      </c>
      <c r="M106" s="52">
        <f>MAX(IF('1. Plan Inputs'!$I38="Yes",Worksheet!M68*Worksheet!M49,0)-M87,0)</f>
        <v>0</v>
      </c>
      <c r="N106" s="52">
        <f>MAX(IF('1. Plan Inputs'!$I38="Yes",Worksheet!N68*Worksheet!N49,0)-N87,0)</f>
        <v>0</v>
      </c>
      <c r="O106" s="153">
        <f>MAX(IF('1. Plan Inputs'!$I38="Yes",Worksheet!O68*Worksheet!O49,0)-O87,0)</f>
        <v>0</v>
      </c>
      <c r="P106" s="70"/>
      <c r="Q106" s="44" t="s">
        <v>111</v>
      </c>
      <c r="R106" s="52">
        <f>MAX(IF('1. Plan Inputs'!$L38="Yes",Worksheet!R68*Worksheet!R49,0)-R87,0)</f>
        <v>0</v>
      </c>
      <c r="S106" s="52">
        <f>MAX(IF('1. Plan Inputs'!$L38="Yes",Worksheet!S68*Worksheet!S49,0)-S87,0)</f>
        <v>0</v>
      </c>
      <c r="T106" s="52">
        <f>MAX(IF('1. Plan Inputs'!$L38="Yes",Worksheet!T68*Worksheet!T49,0)-T87,0)</f>
        <v>0</v>
      </c>
      <c r="U106" s="52">
        <f>MAX(IF('1. Plan Inputs'!$L38="Yes",Worksheet!U68*Worksheet!U49,0)-U87,0)</f>
        <v>0</v>
      </c>
      <c r="V106" s="52">
        <f>MAX(IF('1. Plan Inputs'!$L38="Yes",Worksheet!V68*Worksheet!V49,0)-V87,0)</f>
        <v>0</v>
      </c>
      <c r="W106" s="153">
        <f>MAX(IF('1. Plan Inputs'!$L38="Yes",Worksheet!W68*Worksheet!W49,0)-W87,0)</f>
        <v>0</v>
      </c>
      <c r="X106" s="70"/>
      <c r="Y106" s="44" t="s">
        <v>111</v>
      </c>
      <c r="Z106" s="52">
        <f>MAX(IF('1. Plan Inputs'!$O38="Yes",Worksheet!Z68*Worksheet!Z49,0)-Z87,0)</f>
        <v>0</v>
      </c>
      <c r="AA106" s="52">
        <f>MAX(IF('1. Plan Inputs'!$O38="Yes",Worksheet!AA68*Worksheet!AA49,0)-AA87,0)</f>
        <v>0</v>
      </c>
      <c r="AB106" s="52">
        <f>MAX(IF('1. Plan Inputs'!$O38="Yes",Worksheet!AB68*Worksheet!AB49,0)-AB87,0)</f>
        <v>0</v>
      </c>
      <c r="AC106" s="52">
        <f>MAX(IF('1. Plan Inputs'!$O38="Yes",Worksheet!AC68*Worksheet!AC49,0)-AC87,0)</f>
        <v>0</v>
      </c>
      <c r="AD106" s="52">
        <f>MAX(IF('1. Plan Inputs'!$O38="Yes",Worksheet!AD68*Worksheet!AD49,0)-AD87,0)</f>
        <v>0</v>
      </c>
      <c r="AE106" s="153">
        <f>MAX(IF('1. Plan Inputs'!$O38="Yes",Worksheet!AE68*Worksheet!AE49,0)-AE87,0)</f>
        <v>0</v>
      </c>
      <c r="AF106" s="70"/>
      <c r="AG106" s="44" t="s">
        <v>111</v>
      </c>
      <c r="AH106" s="52">
        <f>MAX(IF('1. Plan Inputs'!$R38="Yes",Worksheet!AH68*Worksheet!AH49,0)-AH87,0)</f>
        <v>0</v>
      </c>
      <c r="AI106" s="52">
        <f>MAX(IF('1. Plan Inputs'!$R38="Yes",Worksheet!AI68*Worksheet!AI49,0)-AI87,0)</f>
        <v>0</v>
      </c>
      <c r="AJ106" s="52">
        <f>MAX(IF('1. Plan Inputs'!$R38="Yes",Worksheet!AJ68*Worksheet!AJ49,0)-AJ87,0)</f>
        <v>0</v>
      </c>
      <c r="AK106" s="52">
        <f>MAX(IF('1. Plan Inputs'!$R38="Yes",Worksheet!AK68*Worksheet!AK49,0)-AK87,0)</f>
        <v>0</v>
      </c>
      <c r="AL106" s="52">
        <f>MAX(IF('1. Plan Inputs'!$R38="Yes",Worksheet!AL68*Worksheet!AL49,0)-AL87,0)</f>
        <v>0</v>
      </c>
      <c r="AM106" s="153">
        <f>MAX(IF('1. Plan Inputs'!$R38="Yes",Worksheet!AM68*Worksheet!AM49,0)-AM87,0)</f>
        <v>0</v>
      </c>
      <c r="AN106" s="70"/>
      <c r="AO106" s="44" t="s">
        <v>111</v>
      </c>
      <c r="AP106" s="52">
        <f>MAX(IF('1. Plan Inputs'!$U38="Yes",Worksheet!AP68*Worksheet!AP49,0)-AP87,0)</f>
        <v>0</v>
      </c>
      <c r="AQ106" s="52">
        <f>MAX(IF('1. Plan Inputs'!$U38="Yes",Worksheet!AQ68*Worksheet!AQ49,0)-AQ87,0)</f>
        <v>0</v>
      </c>
      <c r="AR106" s="52">
        <f>MAX(IF('1. Plan Inputs'!$U38="Yes",Worksheet!AR68*Worksheet!AR49,0)-AR87,0)</f>
        <v>0</v>
      </c>
      <c r="AS106" s="52">
        <f>MAX(IF('1. Plan Inputs'!$U38="Yes",Worksheet!AS68*Worksheet!AS49,0)-AS87,0)</f>
        <v>0</v>
      </c>
      <c r="AT106" s="52">
        <f>MAX(IF('1. Plan Inputs'!$U38="Yes",Worksheet!AT68*Worksheet!AT49,0)-AT87,0)</f>
        <v>0</v>
      </c>
      <c r="AU106" s="153">
        <f>MAX(IF('1. Plan Inputs'!$U38="Yes",Worksheet!AU68*Worksheet!AU49,0)-AU87,0)</f>
        <v>0</v>
      </c>
    </row>
    <row r="107" spans="1:47" x14ac:dyDescent="0.15">
      <c r="A107" s="44" t="s">
        <v>110</v>
      </c>
      <c r="B107" s="52">
        <f>MAX(IF('1. Plan Inputs'!$F39="Yes",Worksheet!B69*Worksheet!B50,0)-B88,0)</f>
        <v>0</v>
      </c>
      <c r="C107" s="52">
        <f>MAX(IF('1. Plan Inputs'!$F39="Yes",Worksheet!C69*Worksheet!C50,0)-C88,0)</f>
        <v>0</v>
      </c>
      <c r="D107" s="52">
        <f>MAX(IF('1. Plan Inputs'!$F39="Yes",Worksheet!D69*Worksheet!D50,0)-D88,0)</f>
        <v>0</v>
      </c>
      <c r="E107" s="52">
        <f>MAX(IF('1. Plan Inputs'!$F39="Yes",Worksheet!E69*Worksheet!E50,0)-E88,0)</f>
        <v>0</v>
      </c>
      <c r="F107" s="52">
        <f>MAX(IF('1. Plan Inputs'!$F39="Yes",Worksheet!F69*Worksheet!F50,0)-F88,0)</f>
        <v>0</v>
      </c>
      <c r="G107" s="153">
        <f>MAX(IF('1. Plan Inputs'!$F39="Yes",Worksheet!G69*Worksheet!G50,0)-G88,0)</f>
        <v>0</v>
      </c>
      <c r="H107" s="70"/>
      <c r="I107" s="44" t="s">
        <v>110</v>
      </c>
      <c r="J107" s="52">
        <f>MAX(IF('1. Plan Inputs'!$I39="Yes",Worksheet!J69*Worksheet!J50,0)-J88,0)</f>
        <v>0</v>
      </c>
      <c r="K107" s="52">
        <f>MAX(IF('1. Plan Inputs'!$I39="Yes",Worksheet!K69*Worksheet!K50,0)-K88,0)</f>
        <v>0</v>
      </c>
      <c r="L107" s="52">
        <f>MAX(IF('1. Plan Inputs'!$I39="Yes",Worksheet!L69*Worksheet!L50,0)-L88,0)</f>
        <v>0</v>
      </c>
      <c r="M107" s="52">
        <f>MAX(IF('1. Plan Inputs'!$I39="Yes",Worksheet!M69*Worksheet!M50,0)-M88,0)</f>
        <v>0</v>
      </c>
      <c r="N107" s="52">
        <f>MAX(IF('1. Plan Inputs'!$I39="Yes",Worksheet!N69*Worksheet!N50,0)-N88,0)</f>
        <v>0</v>
      </c>
      <c r="O107" s="153">
        <f>MAX(IF('1. Plan Inputs'!$I39="Yes",Worksheet!O69*Worksheet!O50,0)-O88,0)</f>
        <v>0</v>
      </c>
      <c r="P107" s="70"/>
      <c r="Q107" s="44" t="s">
        <v>110</v>
      </c>
      <c r="R107" s="52">
        <f>MAX(IF('1. Plan Inputs'!$L39="Yes",Worksheet!R69*Worksheet!R50,0)-R88,0)</f>
        <v>0</v>
      </c>
      <c r="S107" s="52">
        <f>MAX(IF('1. Plan Inputs'!$L39="Yes",Worksheet!S69*Worksheet!S50,0)-S88,0)</f>
        <v>0</v>
      </c>
      <c r="T107" s="52">
        <f>MAX(IF('1. Plan Inputs'!$L39="Yes",Worksheet!T69*Worksheet!T50,0)-T88,0)</f>
        <v>0</v>
      </c>
      <c r="U107" s="52">
        <f>MAX(IF('1. Plan Inputs'!$L39="Yes",Worksheet!U69*Worksheet!U50,0)-U88,0)</f>
        <v>0</v>
      </c>
      <c r="V107" s="52">
        <f>MAX(IF('1. Plan Inputs'!$L39="Yes",Worksheet!V69*Worksheet!V50,0)-V88,0)</f>
        <v>0</v>
      </c>
      <c r="W107" s="153">
        <f>MAX(IF('1. Plan Inputs'!$L39="Yes",Worksheet!W69*Worksheet!W50,0)-W88,0)</f>
        <v>0</v>
      </c>
      <c r="X107" s="70"/>
      <c r="Y107" s="44" t="s">
        <v>110</v>
      </c>
      <c r="Z107" s="52">
        <f>MAX(IF('1. Plan Inputs'!$O39="Yes",Worksheet!Z69*Worksheet!Z50,0)-Z88,0)</f>
        <v>0</v>
      </c>
      <c r="AA107" s="52">
        <f>MAX(IF('1. Plan Inputs'!$O39="Yes",Worksheet!AA69*Worksheet!AA50,0)-AA88,0)</f>
        <v>0</v>
      </c>
      <c r="AB107" s="52">
        <f>MAX(IF('1. Plan Inputs'!$O39="Yes",Worksheet!AB69*Worksheet!AB50,0)-AB88,0)</f>
        <v>0</v>
      </c>
      <c r="AC107" s="52">
        <f>MAX(IF('1. Plan Inputs'!$O39="Yes",Worksheet!AC69*Worksheet!AC50,0)-AC88,0)</f>
        <v>0</v>
      </c>
      <c r="AD107" s="52">
        <f>MAX(IF('1. Plan Inputs'!$O39="Yes",Worksheet!AD69*Worksheet!AD50,0)-AD88,0)</f>
        <v>0</v>
      </c>
      <c r="AE107" s="153">
        <f>MAX(IF('1. Plan Inputs'!$O39="Yes",Worksheet!AE69*Worksheet!AE50,0)-AE88,0)</f>
        <v>0</v>
      </c>
      <c r="AF107" s="70"/>
      <c r="AG107" s="44" t="s">
        <v>110</v>
      </c>
      <c r="AH107" s="52">
        <f>MAX(IF('1. Plan Inputs'!$R39="Yes",Worksheet!AH69*Worksheet!AH50,0)-AH88,0)</f>
        <v>0</v>
      </c>
      <c r="AI107" s="52">
        <f>MAX(IF('1. Plan Inputs'!$R39="Yes",Worksheet!AI69*Worksheet!AI50,0)-AI88,0)</f>
        <v>0</v>
      </c>
      <c r="AJ107" s="52">
        <f>MAX(IF('1. Plan Inputs'!$R39="Yes",Worksheet!AJ69*Worksheet!AJ50,0)-AJ88,0)</f>
        <v>0</v>
      </c>
      <c r="AK107" s="52">
        <f>MAX(IF('1. Plan Inputs'!$R39="Yes",Worksheet!AK69*Worksheet!AK50,0)-AK88,0)</f>
        <v>0</v>
      </c>
      <c r="AL107" s="52">
        <f>MAX(IF('1. Plan Inputs'!$R39="Yes",Worksheet!AL69*Worksheet!AL50,0)-AL88,0)</f>
        <v>0</v>
      </c>
      <c r="AM107" s="153">
        <f>MAX(IF('1. Plan Inputs'!$R39="Yes",Worksheet!AM69*Worksheet!AM50,0)-AM88,0)</f>
        <v>0</v>
      </c>
      <c r="AN107" s="70"/>
      <c r="AO107" s="44" t="s">
        <v>110</v>
      </c>
      <c r="AP107" s="52">
        <f>MAX(IF('1. Plan Inputs'!$U39="Yes",Worksheet!AP69*Worksheet!AP50,0)-AP88,0)</f>
        <v>0</v>
      </c>
      <c r="AQ107" s="52">
        <f>MAX(IF('1. Plan Inputs'!$U39="Yes",Worksheet!AQ69*Worksheet!AQ50,0)-AQ88,0)</f>
        <v>0</v>
      </c>
      <c r="AR107" s="52">
        <f>MAX(IF('1. Plan Inputs'!$U39="Yes",Worksheet!AR69*Worksheet!AR50,0)-AR88,0)</f>
        <v>0</v>
      </c>
      <c r="AS107" s="52">
        <f>MAX(IF('1. Plan Inputs'!$U39="Yes",Worksheet!AS69*Worksheet!AS50,0)-AS88,0)</f>
        <v>0</v>
      </c>
      <c r="AT107" s="52">
        <f>MAX(IF('1. Plan Inputs'!$U39="Yes",Worksheet!AT69*Worksheet!AT50,0)-AT88,0)</f>
        <v>0</v>
      </c>
      <c r="AU107" s="153">
        <f>MAX(IF('1. Plan Inputs'!$U39="Yes",Worksheet!AU69*Worksheet!AU50,0)-AU88,0)</f>
        <v>0</v>
      </c>
    </row>
    <row r="108" spans="1:47" x14ac:dyDescent="0.15">
      <c r="A108" s="44" t="s">
        <v>10</v>
      </c>
      <c r="B108" s="52">
        <f>MAX(IF('1. Plan Inputs'!$F42="Yes",Worksheet!B70*Worksheet!B51,0)-B89,0)</f>
        <v>256.89999999999998</v>
      </c>
      <c r="C108" s="52">
        <f>MAX(IF('1. Plan Inputs'!$F42="Yes",Worksheet!C70*Worksheet!C51,0)-C89,0)</f>
        <v>256.89999999999998</v>
      </c>
      <c r="D108" s="52">
        <f>MAX(IF('1. Plan Inputs'!$F42="Yes",Worksheet!D70*Worksheet!D51,0)-D89,0)</f>
        <v>256.89999999999998</v>
      </c>
      <c r="E108" s="52">
        <f>MAX(IF('1. Plan Inputs'!$F42="Yes",Worksheet!E70*Worksheet!E51,0)-E89,0)</f>
        <v>256.89999999999998</v>
      </c>
      <c r="F108" s="52">
        <f>MAX(IF('1. Plan Inputs'!$F42="Yes",Worksheet!F70*Worksheet!F51,0)-F89,0)</f>
        <v>0</v>
      </c>
      <c r="G108" s="153">
        <f>MAX(IF('1. Plan Inputs'!$F42="Yes",Worksheet!G70*Worksheet!G51,0)-G89,0)</f>
        <v>0</v>
      </c>
      <c r="H108" s="70"/>
      <c r="I108" s="44" t="s">
        <v>10</v>
      </c>
      <c r="J108" s="52">
        <f>MAX(IF('1. Plan Inputs'!$I42="Yes",Worksheet!J70*Worksheet!J51,0)-J89,0)</f>
        <v>0</v>
      </c>
      <c r="K108" s="52">
        <f>MAX(IF('1. Plan Inputs'!$I42="Yes",Worksheet!K70*Worksheet!K51,0)-K89,0)</f>
        <v>0</v>
      </c>
      <c r="L108" s="52">
        <f>MAX(IF('1. Plan Inputs'!$I42="Yes",Worksheet!L70*Worksheet!L51,0)-L89,0)</f>
        <v>0</v>
      </c>
      <c r="M108" s="52">
        <f>MAX(IF('1. Plan Inputs'!$I42="Yes",Worksheet!M70*Worksheet!M51,0)-M89,0)</f>
        <v>0</v>
      </c>
      <c r="N108" s="52">
        <f>MAX(IF('1. Plan Inputs'!$I42="Yes",Worksheet!N70*Worksheet!N51,0)-N89,0)</f>
        <v>0</v>
      </c>
      <c r="O108" s="153">
        <f>MAX(IF('1. Plan Inputs'!$I42="Yes",Worksheet!O70*Worksheet!O51,0)-O89,0)</f>
        <v>0</v>
      </c>
      <c r="P108" s="70"/>
      <c r="Q108" s="44" t="s">
        <v>10</v>
      </c>
      <c r="R108" s="52">
        <f>MAX(IF('1. Plan Inputs'!$L42="Yes",Worksheet!R70*Worksheet!R51,0)-R89,0)</f>
        <v>0</v>
      </c>
      <c r="S108" s="52">
        <f>MAX(IF('1. Plan Inputs'!$L42="Yes",Worksheet!S70*Worksheet!S51,0)-S89,0)</f>
        <v>0</v>
      </c>
      <c r="T108" s="52">
        <f>MAX(IF('1. Plan Inputs'!$L42="Yes",Worksheet!T70*Worksheet!T51,0)-T89,0)</f>
        <v>0</v>
      </c>
      <c r="U108" s="52">
        <f>MAX(IF('1. Plan Inputs'!$L42="Yes",Worksheet!U70*Worksheet!U51,0)-U89,0)</f>
        <v>0</v>
      </c>
      <c r="V108" s="52">
        <f>MAX(IF('1. Plan Inputs'!$L42="Yes",Worksheet!V70*Worksheet!V51,0)-V89,0)</f>
        <v>0</v>
      </c>
      <c r="W108" s="153">
        <f>MAX(IF('1. Plan Inputs'!$L42="Yes",Worksheet!W70*Worksheet!W51,0)-W89,0)</f>
        <v>0</v>
      </c>
      <c r="X108" s="70"/>
      <c r="Y108" s="44" t="s">
        <v>10</v>
      </c>
      <c r="Z108" s="52">
        <f>MAX(IF('1. Plan Inputs'!$O42="Yes",Worksheet!Z70*Worksheet!Z51,0)-Z89,0)</f>
        <v>256.89999999999998</v>
      </c>
      <c r="AA108" s="52">
        <f>MAX(IF('1. Plan Inputs'!$O42="Yes",Worksheet!AA70*Worksheet!AA51,0)-AA89,0)</f>
        <v>256.89999999999998</v>
      </c>
      <c r="AB108" s="52">
        <f>MAX(IF('1. Plan Inputs'!$O42="Yes",Worksheet!AB70*Worksheet!AB51,0)-AB89,0)</f>
        <v>256.89999999999998</v>
      </c>
      <c r="AC108" s="52">
        <f>MAX(IF('1. Plan Inputs'!$O42="Yes",Worksheet!AC70*Worksheet!AC51,0)-AC89,0)</f>
        <v>256.89999999999998</v>
      </c>
      <c r="AD108" s="52">
        <f>MAX(IF('1. Plan Inputs'!$O42="Yes",Worksheet!AD70*Worksheet!AD51,0)-AD89,0)</f>
        <v>0</v>
      </c>
      <c r="AE108" s="153">
        <f>MAX(IF('1. Plan Inputs'!$O42="Yes",Worksheet!AE70*Worksheet!AE51,0)-AE89,0)</f>
        <v>0</v>
      </c>
      <c r="AF108" s="70"/>
      <c r="AG108" s="44" t="s">
        <v>10</v>
      </c>
      <c r="AH108" s="52">
        <f>MAX(IF('1. Plan Inputs'!$R42="Yes",Worksheet!AH70*Worksheet!AH51,0)-AH89,0)</f>
        <v>0</v>
      </c>
      <c r="AI108" s="52">
        <f>MAX(IF('1. Plan Inputs'!$R42="Yes",Worksheet!AI70*Worksheet!AI51,0)-AI89,0)</f>
        <v>0</v>
      </c>
      <c r="AJ108" s="52">
        <f>MAX(IF('1. Plan Inputs'!$R42="Yes",Worksheet!AJ70*Worksheet!AJ51,0)-AJ89,0)</f>
        <v>0</v>
      </c>
      <c r="AK108" s="52">
        <f>MAX(IF('1. Plan Inputs'!$R42="Yes",Worksheet!AK70*Worksheet!AK51,0)-AK89,0)</f>
        <v>0</v>
      </c>
      <c r="AL108" s="52">
        <f>MAX(IF('1. Plan Inputs'!$R42="Yes",Worksheet!AL70*Worksheet!AL51,0)-AL89,0)</f>
        <v>0</v>
      </c>
      <c r="AM108" s="153">
        <f>MAX(IF('1. Plan Inputs'!$R42="Yes",Worksheet!AM70*Worksheet!AM51,0)-AM89,0)</f>
        <v>0</v>
      </c>
      <c r="AN108" s="70"/>
      <c r="AO108" s="44" t="s">
        <v>10</v>
      </c>
      <c r="AP108" s="52">
        <f>MAX(IF('1. Plan Inputs'!$U42="Yes",Worksheet!AP70*Worksheet!AP51,0)-AP89,0)</f>
        <v>256.89999999999998</v>
      </c>
      <c r="AQ108" s="52">
        <f>MAX(IF('1. Plan Inputs'!$U42="Yes",Worksheet!AQ70*Worksheet!AQ51,0)-AQ89,0)</f>
        <v>256.89999999999998</v>
      </c>
      <c r="AR108" s="52">
        <f>MAX(IF('1. Plan Inputs'!$U42="Yes",Worksheet!AR70*Worksheet!AR51,0)-AR89,0)</f>
        <v>256.89999999999998</v>
      </c>
      <c r="AS108" s="52">
        <f>MAX(IF('1. Plan Inputs'!$U42="Yes",Worksheet!AS70*Worksheet!AS51,0)-AS89,0)</f>
        <v>256.89999999999998</v>
      </c>
      <c r="AT108" s="52">
        <f>MAX(IF('1. Plan Inputs'!$U42="Yes",Worksheet!AT70*Worksheet!AT51,0)-AT89,0)</f>
        <v>0</v>
      </c>
      <c r="AU108" s="153">
        <f>MAX(IF('1. Plan Inputs'!$U42="Yes",Worksheet!AU70*Worksheet!AU51,0)-AU89,0)</f>
        <v>0</v>
      </c>
    </row>
    <row r="109" spans="1:47" x14ac:dyDescent="0.15">
      <c r="A109" s="44" t="s">
        <v>11</v>
      </c>
      <c r="B109" s="52">
        <f>MAX(IF('1. Plan Inputs'!$F43="Yes",Worksheet!B71*Worksheet!B52,0)-B90,0)</f>
        <v>258.09000000000003</v>
      </c>
      <c r="C109" s="52">
        <f>MAX(IF('1. Plan Inputs'!$F43="Yes",Worksheet!C71*Worksheet!C52,0)-C90,0)</f>
        <v>258.09000000000003</v>
      </c>
      <c r="D109" s="52">
        <f>MAX(IF('1. Plan Inputs'!$F43="Yes",Worksheet!D71*Worksheet!D52,0)-D90,0)</f>
        <v>258.09000000000003</v>
      </c>
      <c r="E109" s="52">
        <f>MAX(IF('1. Plan Inputs'!$F43="Yes",Worksheet!E71*Worksheet!E52,0)-E90,0)</f>
        <v>258.09000000000003</v>
      </c>
      <c r="F109" s="52">
        <f>MAX(IF('1. Plan Inputs'!$F43="Yes",Worksheet!F71*Worksheet!F52,0)-F90,0)</f>
        <v>0</v>
      </c>
      <c r="G109" s="153">
        <f>MAX(IF('1. Plan Inputs'!$F43="Yes",Worksheet!G71*Worksheet!G52,0)-G90,0)</f>
        <v>0</v>
      </c>
      <c r="H109" s="70"/>
      <c r="I109" s="44" t="s">
        <v>11</v>
      </c>
      <c r="J109" s="52">
        <f>MAX(IF('1. Plan Inputs'!$I43="Yes",Worksheet!J71*Worksheet!J52,0)-J90,0)</f>
        <v>0</v>
      </c>
      <c r="K109" s="52">
        <f>MAX(IF('1. Plan Inputs'!$I43="Yes",Worksheet!K71*Worksheet!K52,0)-K90,0)</f>
        <v>0</v>
      </c>
      <c r="L109" s="52">
        <f>MAX(IF('1. Plan Inputs'!$I43="Yes",Worksheet!L71*Worksheet!L52,0)-L90,0)</f>
        <v>0</v>
      </c>
      <c r="M109" s="52">
        <f>MAX(IF('1. Plan Inputs'!$I43="Yes",Worksheet!M71*Worksheet!M52,0)-M90,0)</f>
        <v>0</v>
      </c>
      <c r="N109" s="52">
        <f>MAX(IF('1. Plan Inputs'!$I43="Yes",Worksheet!N71*Worksheet!N52,0)-N90,0)</f>
        <v>0</v>
      </c>
      <c r="O109" s="153">
        <f>MAX(IF('1. Plan Inputs'!$I43="Yes",Worksheet!O71*Worksheet!O52,0)-O90,0)</f>
        <v>0</v>
      </c>
      <c r="P109" s="70"/>
      <c r="Q109" s="44" t="s">
        <v>11</v>
      </c>
      <c r="R109" s="52">
        <f>MAX(IF('1. Plan Inputs'!$L43="Yes",Worksheet!R71*Worksheet!R52,0)-R90,0)</f>
        <v>0</v>
      </c>
      <c r="S109" s="52">
        <f>MAX(IF('1. Plan Inputs'!$L43="Yes",Worksheet!S71*Worksheet!S52,0)-S90,0)</f>
        <v>0</v>
      </c>
      <c r="T109" s="52">
        <f>MAX(IF('1. Plan Inputs'!$L43="Yes",Worksheet!T71*Worksheet!T52,0)-T90,0)</f>
        <v>0</v>
      </c>
      <c r="U109" s="52">
        <f>MAX(IF('1. Plan Inputs'!$L43="Yes",Worksheet!U71*Worksheet!U52,0)-U90,0)</f>
        <v>0</v>
      </c>
      <c r="V109" s="52">
        <f>MAX(IF('1. Plan Inputs'!$L43="Yes",Worksheet!V71*Worksheet!V52,0)-V90,0)</f>
        <v>0</v>
      </c>
      <c r="W109" s="153">
        <f>MAX(IF('1. Plan Inputs'!$L43="Yes",Worksheet!W71*Worksheet!W52,0)-W90,0)</f>
        <v>0</v>
      </c>
      <c r="X109" s="70"/>
      <c r="Y109" s="44" t="s">
        <v>11</v>
      </c>
      <c r="Z109" s="52">
        <f>MAX(IF('1. Plan Inputs'!$O43="Yes",Worksheet!Z71*Worksheet!Z52,0)-Z90,0)</f>
        <v>258.09000000000003</v>
      </c>
      <c r="AA109" s="52">
        <f>MAX(IF('1. Plan Inputs'!$O43="Yes",Worksheet!AA71*Worksheet!AA52,0)-AA90,0)</f>
        <v>258.09000000000003</v>
      </c>
      <c r="AB109" s="52">
        <f>MAX(IF('1. Plan Inputs'!$O43="Yes",Worksheet!AB71*Worksheet!AB52,0)-AB90,0)</f>
        <v>258.09000000000003</v>
      </c>
      <c r="AC109" s="52">
        <f>MAX(IF('1. Plan Inputs'!$O43="Yes",Worksheet!AC71*Worksheet!AC52,0)-AC90,0)</f>
        <v>258.09000000000003</v>
      </c>
      <c r="AD109" s="52">
        <f>MAX(IF('1. Plan Inputs'!$O43="Yes",Worksheet!AD71*Worksheet!AD52,0)-AD90,0)</f>
        <v>0</v>
      </c>
      <c r="AE109" s="153">
        <f>MAX(IF('1. Plan Inputs'!$O43="Yes",Worksheet!AE71*Worksheet!AE52,0)-AE90,0)</f>
        <v>0</v>
      </c>
      <c r="AF109" s="70"/>
      <c r="AG109" s="44" t="s">
        <v>11</v>
      </c>
      <c r="AH109" s="52">
        <f>MAX(IF('1. Plan Inputs'!$R43="Yes",Worksheet!AH71*Worksheet!AH52,0)-AH90,0)</f>
        <v>0</v>
      </c>
      <c r="AI109" s="52">
        <f>MAX(IF('1. Plan Inputs'!$R43="Yes",Worksheet!AI71*Worksheet!AI52,0)-AI90,0)</f>
        <v>0</v>
      </c>
      <c r="AJ109" s="52">
        <f>MAX(IF('1. Plan Inputs'!$R43="Yes",Worksheet!AJ71*Worksheet!AJ52,0)-AJ90,0)</f>
        <v>0</v>
      </c>
      <c r="AK109" s="52">
        <f>MAX(IF('1. Plan Inputs'!$R43="Yes",Worksheet!AK71*Worksheet!AK52,0)-AK90,0)</f>
        <v>0</v>
      </c>
      <c r="AL109" s="52">
        <f>MAX(IF('1. Plan Inputs'!$R43="Yes",Worksheet!AL71*Worksheet!AL52,0)-AL90,0)</f>
        <v>0</v>
      </c>
      <c r="AM109" s="153">
        <f>MAX(IF('1. Plan Inputs'!$R43="Yes",Worksheet!AM71*Worksheet!AM52,0)-AM90,0)</f>
        <v>0</v>
      </c>
      <c r="AN109" s="70"/>
      <c r="AO109" s="44" t="s">
        <v>11</v>
      </c>
      <c r="AP109" s="52">
        <f>MAX(IF('1. Plan Inputs'!$U43="Yes",Worksheet!AP71*Worksheet!AP52,0)-AP90,0)</f>
        <v>258.09000000000003</v>
      </c>
      <c r="AQ109" s="52">
        <f>MAX(IF('1. Plan Inputs'!$U43="Yes",Worksheet!AQ71*Worksheet!AQ52,0)-AQ90,0)</f>
        <v>258.09000000000003</v>
      </c>
      <c r="AR109" s="52">
        <f>MAX(IF('1. Plan Inputs'!$U43="Yes",Worksheet!AR71*Worksheet!AR52,0)-AR90,0)</f>
        <v>258.09000000000003</v>
      </c>
      <c r="AS109" s="52">
        <f>MAX(IF('1. Plan Inputs'!$U43="Yes",Worksheet!AS71*Worksheet!AS52,0)-AS90,0)</f>
        <v>258.09000000000003</v>
      </c>
      <c r="AT109" s="52">
        <f>MAX(IF('1. Plan Inputs'!$U43="Yes",Worksheet!AT71*Worksheet!AT52,0)-AT90,0)</f>
        <v>0</v>
      </c>
      <c r="AU109" s="153">
        <f>MAX(IF('1. Plan Inputs'!$U43="Yes",Worksheet!AU71*Worksheet!AU52,0)-AU90,0)</f>
        <v>0</v>
      </c>
    </row>
    <row r="110" spans="1:47" x14ac:dyDescent="0.15">
      <c r="A110" s="44" t="s">
        <v>115</v>
      </c>
      <c r="B110" s="52">
        <f>MAX(IF('1. Plan Inputs'!$F44="Yes",Worksheet!B72*Worksheet!B53,0)-B91,0)</f>
        <v>0</v>
      </c>
      <c r="C110" s="52">
        <f>MAX(IF('1. Plan Inputs'!$F44="Yes",Worksheet!C72*Worksheet!C53,0)-C91,0)</f>
        <v>0</v>
      </c>
      <c r="D110" s="52">
        <f>MAX(IF('1. Plan Inputs'!$F44="Yes",Worksheet!D72*Worksheet!D53,0)-D91,0)</f>
        <v>0</v>
      </c>
      <c r="E110" s="52">
        <f>MAX(IF('1. Plan Inputs'!$F44="Yes",Worksheet!E72*Worksheet!E53,0)-E91,0)</f>
        <v>0</v>
      </c>
      <c r="F110" s="52">
        <f>MAX(IF('1. Plan Inputs'!$F44="Yes",Worksheet!F72*Worksheet!F53,0)-F91,0)</f>
        <v>0</v>
      </c>
      <c r="G110" s="153">
        <f>MAX(IF('1. Plan Inputs'!$F44="Yes",Worksheet!G72*Worksheet!G53,0)-G91,0)</f>
        <v>0</v>
      </c>
      <c r="H110" s="70"/>
      <c r="I110" s="44" t="s">
        <v>115</v>
      </c>
      <c r="J110" s="52">
        <f>MAX(IF('1. Plan Inputs'!$I44="Yes",Worksheet!J72*Worksheet!J53,0)-J91,0)</f>
        <v>0</v>
      </c>
      <c r="K110" s="52">
        <f>MAX(IF('1. Plan Inputs'!$I44="Yes",Worksheet!K72*Worksheet!K53,0)-K91,0)</f>
        <v>0</v>
      </c>
      <c r="L110" s="52">
        <f>MAX(IF('1. Plan Inputs'!$I44="Yes",Worksheet!L72*Worksheet!L53,0)-L91,0)</f>
        <v>0</v>
      </c>
      <c r="M110" s="52">
        <f>MAX(IF('1. Plan Inputs'!$I44="Yes",Worksheet!M72*Worksheet!M53,0)-M91,0)</f>
        <v>0</v>
      </c>
      <c r="N110" s="52">
        <f>MAX(IF('1. Plan Inputs'!$I44="Yes",Worksheet!N72*Worksheet!N53,0)-N91,0)</f>
        <v>0</v>
      </c>
      <c r="O110" s="153">
        <f>MAX(IF('1. Plan Inputs'!$I44="Yes",Worksheet!O72*Worksheet!O53,0)-O91,0)</f>
        <v>0</v>
      </c>
      <c r="P110" s="70"/>
      <c r="Q110" s="44" t="s">
        <v>115</v>
      </c>
      <c r="R110" s="52">
        <f>MAX(IF('1. Plan Inputs'!$L44="Yes",Worksheet!R72*Worksheet!R53,0)-R91,0)</f>
        <v>0</v>
      </c>
      <c r="S110" s="52">
        <f>MAX(IF('1. Plan Inputs'!$L44="Yes",Worksheet!S72*Worksheet!S53,0)-S91,0)</f>
        <v>0</v>
      </c>
      <c r="T110" s="52">
        <f>MAX(IF('1. Plan Inputs'!$L44="Yes",Worksheet!T72*Worksheet!T53,0)-T91,0)</f>
        <v>0</v>
      </c>
      <c r="U110" s="52">
        <f>MAX(IF('1. Plan Inputs'!$L44="Yes",Worksheet!U72*Worksheet!U53,0)-U91,0)</f>
        <v>0</v>
      </c>
      <c r="V110" s="52">
        <f>MAX(IF('1. Plan Inputs'!$L44="Yes",Worksheet!V72*Worksheet!V53,0)-V91,0)</f>
        <v>0</v>
      </c>
      <c r="W110" s="153">
        <f>MAX(IF('1. Plan Inputs'!$L44="Yes",Worksheet!W72*Worksheet!W53,0)-W91,0)</f>
        <v>0</v>
      </c>
      <c r="X110" s="70"/>
      <c r="Y110" s="44" t="s">
        <v>115</v>
      </c>
      <c r="Z110" s="52">
        <f>MAX(IF('1. Plan Inputs'!$O44="Yes",Worksheet!Z72*Worksheet!Z53,0)-Z91,0)</f>
        <v>0</v>
      </c>
      <c r="AA110" s="52">
        <f>MAX(IF('1. Plan Inputs'!$O44="Yes",Worksheet!AA72*Worksheet!AA53,0)-AA91,0)</f>
        <v>0</v>
      </c>
      <c r="AB110" s="52">
        <f>MAX(IF('1. Plan Inputs'!$O44="Yes",Worksheet!AB72*Worksheet!AB53,0)-AB91,0)</f>
        <v>0</v>
      </c>
      <c r="AC110" s="52">
        <f>MAX(IF('1. Plan Inputs'!$O44="Yes",Worksheet!AC72*Worksheet!AC53,0)-AC91,0)</f>
        <v>0</v>
      </c>
      <c r="AD110" s="52">
        <f>MAX(IF('1. Plan Inputs'!$O44="Yes",Worksheet!AD72*Worksheet!AD53,0)-AD91,0)</f>
        <v>0</v>
      </c>
      <c r="AE110" s="153">
        <f>MAX(IF('1. Plan Inputs'!$O44="Yes",Worksheet!AE72*Worksheet!AE53,0)-AE91,0)</f>
        <v>0</v>
      </c>
      <c r="AF110" s="70"/>
      <c r="AG110" s="44" t="s">
        <v>115</v>
      </c>
      <c r="AH110" s="52">
        <f>MAX(IF('1. Plan Inputs'!$R44="Yes",Worksheet!AH72*Worksheet!AH53,0)-AH91,0)</f>
        <v>0</v>
      </c>
      <c r="AI110" s="52">
        <f>MAX(IF('1. Plan Inputs'!$R44="Yes",Worksheet!AI72*Worksheet!AI53,0)-AI91,0)</f>
        <v>0</v>
      </c>
      <c r="AJ110" s="52">
        <f>MAX(IF('1. Plan Inputs'!$R44="Yes",Worksheet!AJ72*Worksheet!AJ53,0)-AJ91,0)</f>
        <v>0</v>
      </c>
      <c r="AK110" s="52">
        <f>MAX(IF('1. Plan Inputs'!$R44="Yes",Worksheet!AK72*Worksheet!AK53,0)-AK91,0)</f>
        <v>0</v>
      </c>
      <c r="AL110" s="52">
        <f>MAX(IF('1. Plan Inputs'!$R44="Yes",Worksheet!AL72*Worksheet!AL53,0)-AL91,0)</f>
        <v>0</v>
      </c>
      <c r="AM110" s="153">
        <f>MAX(IF('1. Plan Inputs'!$R44="Yes",Worksheet!AM72*Worksheet!AM53,0)-AM91,0)</f>
        <v>0</v>
      </c>
      <c r="AN110" s="70"/>
      <c r="AO110" s="44" t="s">
        <v>115</v>
      </c>
      <c r="AP110" s="52">
        <f>MAX(IF('1. Plan Inputs'!$U44="Yes",Worksheet!AP72*Worksheet!AP53,0)-AP91,0)</f>
        <v>0</v>
      </c>
      <c r="AQ110" s="52">
        <f>MAX(IF('1. Plan Inputs'!$U44="Yes",Worksheet!AQ72*Worksheet!AQ53,0)-AQ91,0)</f>
        <v>0</v>
      </c>
      <c r="AR110" s="52">
        <f>MAX(IF('1. Plan Inputs'!$U44="Yes",Worksheet!AR72*Worksheet!AR53,0)-AR91,0)</f>
        <v>0</v>
      </c>
      <c r="AS110" s="52">
        <f>MAX(IF('1. Plan Inputs'!$U44="Yes",Worksheet!AS72*Worksheet!AS53,0)-AS91,0)</f>
        <v>0</v>
      </c>
      <c r="AT110" s="52">
        <f>MAX(IF('1. Plan Inputs'!$U44="Yes",Worksheet!AT72*Worksheet!AT53,0)-AT91,0)</f>
        <v>0</v>
      </c>
      <c r="AU110" s="153">
        <f>MAX(IF('1. Plan Inputs'!$U44="Yes",Worksheet!AU72*Worksheet!AU53,0)-AU91,0)</f>
        <v>0</v>
      </c>
    </row>
    <row r="111" spans="1:47" x14ac:dyDescent="0.15">
      <c r="A111" s="44" t="s">
        <v>101</v>
      </c>
      <c r="B111" s="52">
        <f>MAX(IF('1. Plan Inputs'!$G$50="Yes",Worksheet!B73*Worksheet!B54,0)-B92,0)</f>
        <v>33.21</v>
      </c>
      <c r="C111" s="52">
        <f>MAX(IF('1. Plan Inputs'!$G$50="Yes",Worksheet!C73*Worksheet!C54,0)-C92,0)</f>
        <v>33.21</v>
      </c>
      <c r="D111" s="52">
        <f>MAX(IF('1. Plan Inputs'!$G$50="Yes",Worksheet!D73*Worksheet!D54,0)-D92,0)</f>
        <v>11.07</v>
      </c>
      <c r="E111" s="52">
        <f>MAX(IF('1. Plan Inputs'!$G$50="Yes",Worksheet!E73*Worksheet!E54,0)-E92,0)</f>
        <v>11.07</v>
      </c>
      <c r="F111" s="52">
        <f>MAX(IF('1. Plan Inputs'!$G$50="Yes",Worksheet!F73*Worksheet!F54,0)-F92,0)</f>
        <v>0</v>
      </c>
      <c r="G111" s="153">
        <f>MAX(IF('1. Plan Inputs'!$G$50="Yes",Worksheet!G73*Worksheet!G54,0)-G92,0)</f>
        <v>0</v>
      </c>
      <c r="H111" s="70"/>
      <c r="I111" s="44" t="s">
        <v>101</v>
      </c>
      <c r="J111" s="52">
        <f>MAX(IF('1. Plan Inputs'!$J$50="Yes",Worksheet!J73*Worksheet!J54,0)-J92,0)</f>
        <v>0</v>
      </c>
      <c r="K111" s="52">
        <f>MAX(IF('1. Plan Inputs'!$J$50="Yes",Worksheet!K73*Worksheet!K54,0)-K92,0)</f>
        <v>0</v>
      </c>
      <c r="L111" s="52">
        <f>MAX(IF('1. Plan Inputs'!$J$50="Yes",Worksheet!L73*Worksheet!L54,0)-L92,0)</f>
        <v>0</v>
      </c>
      <c r="M111" s="52">
        <f>MAX(IF('1. Plan Inputs'!$J$50="Yes",Worksheet!M73*Worksheet!M54,0)-M92,0)</f>
        <v>0</v>
      </c>
      <c r="N111" s="52">
        <f>MAX(IF('1. Plan Inputs'!$J$50="Yes",Worksheet!N73*Worksheet!N54,0)-N92,0)</f>
        <v>0</v>
      </c>
      <c r="O111" s="153">
        <f>MAX(IF('1. Plan Inputs'!$J$50="Yes",Worksheet!O73*Worksheet!O54,0)-O92,0)</f>
        <v>0</v>
      </c>
      <c r="P111" s="70"/>
      <c r="Q111" s="44" t="s">
        <v>101</v>
      </c>
      <c r="R111" s="52">
        <f>MAX(IF('1. Plan Inputs'!$M$50="Yes",Worksheet!R73*Worksheet!R54,0)-R92,0)</f>
        <v>0</v>
      </c>
      <c r="S111" s="52">
        <f>MAX(IF('1. Plan Inputs'!$M$50="Yes",Worksheet!S73*Worksheet!S54,0)-S92,0)</f>
        <v>0</v>
      </c>
      <c r="T111" s="52">
        <f>MAX(IF('1. Plan Inputs'!$M$50="Yes",Worksheet!T73*Worksheet!T54,0)-T92,0)</f>
        <v>0</v>
      </c>
      <c r="U111" s="52">
        <f>MAX(IF('1. Plan Inputs'!$M$50="Yes",Worksheet!U73*Worksheet!U54,0)-U92,0)</f>
        <v>0</v>
      </c>
      <c r="V111" s="52">
        <f>MAX(IF('1. Plan Inputs'!$M$50="Yes",Worksheet!V73*Worksheet!V54,0)-V92,0)</f>
        <v>0</v>
      </c>
      <c r="W111" s="153">
        <f>MAX(IF('1. Plan Inputs'!$M$50="Yes",Worksheet!W73*Worksheet!W54,0)-W92,0)</f>
        <v>0</v>
      </c>
      <c r="X111" s="70"/>
      <c r="Y111" s="44" t="s">
        <v>101</v>
      </c>
      <c r="Z111" s="52">
        <f>MAX(IF('1. Plan Inputs'!$P$50="Yes",Worksheet!Z73*Worksheet!Z54,0)-Z92,0)</f>
        <v>33.21</v>
      </c>
      <c r="AA111" s="52">
        <f>MAX(IF('1. Plan Inputs'!$P$50="Yes",Worksheet!AA73*Worksheet!AA54,0)-AA92,0)</f>
        <v>33.21</v>
      </c>
      <c r="AB111" s="52">
        <f>MAX(IF('1. Plan Inputs'!$P$50="Yes",Worksheet!AB73*Worksheet!AB54,0)-AB92,0)</f>
        <v>11.07</v>
      </c>
      <c r="AC111" s="52">
        <f>MAX(IF('1. Plan Inputs'!$P$50="Yes",Worksheet!AC73*Worksheet!AC54,0)-AC92,0)</f>
        <v>11.07</v>
      </c>
      <c r="AD111" s="52">
        <f>MAX(IF('1. Plan Inputs'!$P$50="Yes",Worksheet!AD73*Worksheet!AD54,0)-AD92,0)</f>
        <v>0</v>
      </c>
      <c r="AE111" s="153">
        <f>MAX(IF('1. Plan Inputs'!$P$50="Yes",Worksheet!AE73*Worksheet!AE54,0)-AE92,0)</f>
        <v>0</v>
      </c>
      <c r="AF111" s="70"/>
      <c r="AG111" s="44" t="s">
        <v>101</v>
      </c>
      <c r="AH111" s="52">
        <f>MAX(IF('1. Plan Inputs'!$S$50="Yes",Worksheet!AH73*Worksheet!AH54,0)-AH92,0)</f>
        <v>0</v>
      </c>
      <c r="AI111" s="52">
        <f>MAX(IF('1. Plan Inputs'!$S$50="Yes",Worksheet!AI73*Worksheet!AI54,0)-AI92,0)</f>
        <v>0</v>
      </c>
      <c r="AJ111" s="52">
        <f>MAX(IF('1. Plan Inputs'!$S$50="Yes",Worksheet!AJ73*Worksheet!AJ54,0)-AJ92,0)</f>
        <v>0</v>
      </c>
      <c r="AK111" s="52">
        <f>MAX(IF('1. Plan Inputs'!$S$50="Yes",Worksheet!AK73*Worksheet!AK54,0)-AK92,0)</f>
        <v>0</v>
      </c>
      <c r="AL111" s="52">
        <f>MAX(IF('1. Plan Inputs'!$S$50="Yes",Worksheet!AL73*Worksheet!AL54,0)-AL92,0)</f>
        <v>0</v>
      </c>
      <c r="AM111" s="153">
        <f>MAX(IF('1. Plan Inputs'!$S$50="Yes",Worksheet!AM73*Worksheet!AM54,0)-AM92,0)</f>
        <v>0</v>
      </c>
      <c r="AN111" s="70"/>
      <c r="AO111" s="44" t="s">
        <v>101</v>
      </c>
      <c r="AP111" s="52">
        <f>MAX(IF('1. Plan Inputs'!$V$50="Yes",Worksheet!AP73*Worksheet!AP54,0)-AP92,0)</f>
        <v>0</v>
      </c>
      <c r="AQ111" s="52">
        <f>MAX(IF('1. Plan Inputs'!$V$50="Yes",Worksheet!AQ73*Worksheet!AQ54,0)-AQ92,0)</f>
        <v>0</v>
      </c>
      <c r="AR111" s="52">
        <f>MAX(IF('1. Plan Inputs'!$V$50="Yes",Worksheet!AR73*Worksheet!AR54,0)-AR92,0)</f>
        <v>0</v>
      </c>
      <c r="AS111" s="52">
        <f>MAX(IF('1. Plan Inputs'!$V$50="Yes",Worksheet!AS73*Worksheet!AS54,0)-AS92,0)</f>
        <v>0</v>
      </c>
      <c r="AT111" s="52">
        <f>MAX(IF('1. Plan Inputs'!$V$50="Yes",Worksheet!AT73*Worksheet!AT54,0)-AT92,0)</f>
        <v>0</v>
      </c>
      <c r="AU111" s="153">
        <f>MAX(IF('1. Plan Inputs'!$V$50="Yes",Worksheet!AU73*Worksheet!AU54,0)-AU92,0)</f>
        <v>0</v>
      </c>
    </row>
    <row r="112" spans="1:47" x14ac:dyDescent="0.15">
      <c r="A112" s="44" t="s">
        <v>87</v>
      </c>
      <c r="B112" s="52">
        <f>MAX(IF('1. Plan Inputs'!$G$50="Yes",Worksheet!B74*Worksheet!B55,0)-B93,0)</f>
        <v>0</v>
      </c>
      <c r="C112" s="52">
        <f>MAX(IF('1. Plan Inputs'!$G$50="Yes",Worksheet!C74*Worksheet!C55,0)-C93,0)</f>
        <v>0</v>
      </c>
      <c r="D112" s="52">
        <f>MAX(IF('1. Plan Inputs'!$G$50="Yes",Worksheet!D74*Worksheet!D55,0)-D93,0)</f>
        <v>0</v>
      </c>
      <c r="E112" s="52">
        <f>MAX(IF('1. Plan Inputs'!$G$50="Yes",Worksheet!E74*Worksheet!E55,0)-E93,0)</f>
        <v>0</v>
      </c>
      <c r="F112" s="52">
        <f>MAX(IF('1. Plan Inputs'!$G$50="Yes",Worksheet!F74*Worksheet!F55,0)-F93,0)</f>
        <v>0</v>
      </c>
      <c r="G112" s="153">
        <f>MAX(IF('1. Plan Inputs'!$G$50="Yes",Worksheet!G74*Worksheet!G55,0)-G93,0)</f>
        <v>0</v>
      </c>
      <c r="H112" s="70"/>
      <c r="I112" s="44" t="s">
        <v>87</v>
      </c>
      <c r="J112" s="52">
        <f>MAX(IF('1. Plan Inputs'!$J$50="Yes",Worksheet!J74*Worksheet!J55,0)-J93,0)</f>
        <v>0</v>
      </c>
      <c r="K112" s="52">
        <f>MAX(IF('1. Plan Inputs'!$J$50="Yes",Worksheet!K74*Worksheet!K55,0)-K93,0)</f>
        <v>0</v>
      </c>
      <c r="L112" s="52">
        <f>MAX(IF('1. Plan Inputs'!$J$50="Yes",Worksheet!L74*Worksheet!L55,0)-L93,0)</f>
        <v>0</v>
      </c>
      <c r="M112" s="52">
        <f>MAX(IF('1. Plan Inputs'!$J$50="Yes",Worksheet!M74*Worksheet!M55,0)-M93,0)</f>
        <v>0</v>
      </c>
      <c r="N112" s="52">
        <f>MAX(IF('1. Plan Inputs'!$J$50="Yes",Worksheet!N74*Worksheet!N55,0)-N93,0)</f>
        <v>0</v>
      </c>
      <c r="O112" s="153">
        <f>MAX(IF('1. Plan Inputs'!$J$50="Yes",Worksheet!O74*Worksheet!O55,0)-O93,0)</f>
        <v>0</v>
      </c>
      <c r="P112" s="70"/>
      <c r="Q112" s="44" t="s">
        <v>87</v>
      </c>
      <c r="R112" s="52">
        <f>MAX(IF('1. Plan Inputs'!$M$50="Yes",Worksheet!R74*Worksheet!R55,0)-R93,0)</f>
        <v>0</v>
      </c>
      <c r="S112" s="52">
        <f>MAX(IF('1. Plan Inputs'!$M$50="Yes",Worksheet!S74*Worksheet!S55,0)-S93,0)</f>
        <v>0</v>
      </c>
      <c r="T112" s="52">
        <f>MAX(IF('1. Plan Inputs'!$M$50="Yes",Worksheet!T74*Worksheet!T55,0)-T93,0)</f>
        <v>0</v>
      </c>
      <c r="U112" s="52">
        <f>MAX(IF('1. Plan Inputs'!$M$50="Yes",Worksheet!U74*Worksheet!U55,0)-U93,0)</f>
        <v>0</v>
      </c>
      <c r="V112" s="52">
        <f>MAX(IF('1. Plan Inputs'!$M$50="Yes",Worksheet!V74*Worksheet!V55,0)-V93,0)</f>
        <v>0</v>
      </c>
      <c r="W112" s="153">
        <f>MAX(IF('1. Plan Inputs'!$M$50="Yes",Worksheet!W74*Worksheet!W55,0)-W93,0)</f>
        <v>0</v>
      </c>
      <c r="X112" s="70"/>
      <c r="Y112" s="44" t="s">
        <v>87</v>
      </c>
      <c r="Z112" s="52">
        <f>MAX(IF('1. Plan Inputs'!$P$50="Yes",Worksheet!Z74*Worksheet!Z55,0)-Z93,0)</f>
        <v>0</v>
      </c>
      <c r="AA112" s="52">
        <f>MAX(IF('1. Plan Inputs'!$P$50="Yes",Worksheet!AA74*Worksheet!AA55,0)-AA93,0)</f>
        <v>0</v>
      </c>
      <c r="AB112" s="52">
        <f>MAX(IF('1. Plan Inputs'!$P$50="Yes",Worksheet!AB74*Worksheet!AB55,0)-AB93,0)</f>
        <v>0</v>
      </c>
      <c r="AC112" s="52">
        <f>MAX(IF('1. Plan Inputs'!$P$50="Yes",Worksheet!AC74*Worksheet!AC55,0)-AC93,0)</f>
        <v>0</v>
      </c>
      <c r="AD112" s="52">
        <f>MAX(IF('1. Plan Inputs'!$P$50="Yes",Worksheet!AD74*Worksheet!AD55,0)-AD93,0)</f>
        <v>0</v>
      </c>
      <c r="AE112" s="153">
        <f>MAX(IF('1. Plan Inputs'!$P$50="Yes",Worksheet!AE74*Worksheet!AE55,0)-AE93,0)</f>
        <v>0</v>
      </c>
      <c r="AF112" s="70"/>
      <c r="AG112" s="44" t="s">
        <v>87</v>
      </c>
      <c r="AH112" s="52">
        <f>MAX(IF('1. Plan Inputs'!$S$50="Yes",Worksheet!AH74*Worksheet!AH55,0)-AH93,0)</f>
        <v>0</v>
      </c>
      <c r="AI112" s="52">
        <f>MAX(IF('1. Plan Inputs'!$S$50="Yes",Worksheet!AI74*Worksheet!AI55,0)-AI93,0)</f>
        <v>0</v>
      </c>
      <c r="AJ112" s="52">
        <f>MAX(IF('1. Plan Inputs'!$S$50="Yes",Worksheet!AJ74*Worksheet!AJ55,0)-AJ93,0)</f>
        <v>0</v>
      </c>
      <c r="AK112" s="52">
        <f>MAX(IF('1. Plan Inputs'!$S$50="Yes",Worksheet!AK74*Worksheet!AK55,0)-AK93,0)</f>
        <v>0</v>
      </c>
      <c r="AL112" s="52">
        <f>MAX(IF('1. Plan Inputs'!$S$50="Yes",Worksheet!AL74*Worksheet!AL55,0)-AL93,0)</f>
        <v>0</v>
      </c>
      <c r="AM112" s="153">
        <f>MAX(IF('1. Plan Inputs'!$S$50="Yes",Worksheet!AM74*Worksheet!AM55,0)-AM93,0)</f>
        <v>0</v>
      </c>
      <c r="AN112" s="70"/>
      <c r="AO112" s="44" t="s">
        <v>87</v>
      </c>
      <c r="AP112" s="52">
        <f>MAX(IF('1. Plan Inputs'!$V$50="Yes",Worksheet!AP74*Worksheet!AP55,0)-AP93,0)</f>
        <v>0</v>
      </c>
      <c r="AQ112" s="52">
        <f>MAX(IF('1. Plan Inputs'!$V$50="Yes",Worksheet!AQ74*Worksheet!AQ55,0)-AQ93,0)</f>
        <v>0</v>
      </c>
      <c r="AR112" s="52">
        <f>MAX(IF('1. Plan Inputs'!$V$50="Yes",Worksheet!AR74*Worksheet!AR55,0)-AR93,0)</f>
        <v>0</v>
      </c>
      <c r="AS112" s="52">
        <f>MAX(IF('1. Plan Inputs'!$V$50="Yes",Worksheet!AS74*Worksheet!AS55,0)-AS93,0)</f>
        <v>0</v>
      </c>
      <c r="AT112" s="52">
        <f>MAX(IF('1. Plan Inputs'!$V$50="Yes",Worksheet!AT74*Worksheet!AT55,0)-AT93,0)</f>
        <v>0</v>
      </c>
      <c r="AU112" s="153">
        <f>MAX(IF('1. Plan Inputs'!$V$50="Yes",Worksheet!AU74*Worksheet!AU55,0)-AU93,0)</f>
        <v>0</v>
      </c>
    </row>
    <row r="113" spans="1:47" x14ac:dyDescent="0.15">
      <c r="A113" s="44" t="s">
        <v>88</v>
      </c>
      <c r="B113" s="52">
        <f>MAX(IF('1. Plan Inputs'!$G$50="Yes",Worksheet!B75*Worksheet!B56,0)-B94,0)</f>
        <v>0</v>
      </c>
      <c r="C113" s="52">
        <f>MAX(IF('1. Plan Inputs'!$G$50="Yes",Worksheet!C75*Worksheet!C56,0)-C94,0)</f>
        <v>0</v>
      </c>
      <c r="D113" s="52">
        <f>MAX(IF('1. Plan Inputs'!$G$50="Yes",Worksheet!D75*Worksheet!D56,0)-D94,0)</f>
        <v>0</v>
      </c>
      <c r="E113" s="52">
        <f>MAX(IF('1. Plan Inputs'!$G$50="Yes",Worksheet!E75*Worksheet!E56,0)-E94,0)</f>
        <v>0</v>
      </c>
      <c r="F113" s="52">
        <f>MAX(IF('1. Plan Inputs'!$G$50="Yes",Worksheet!F75*Worksheet!F56,0)-F94,0)</f>
        <v>0</v>
      </c>
      <c r="G113" s="153">
        <f>MAX(IF('1. Plan Inputs'!$G$50="Yes",Worksheet!G75*Worksheet!G56,0)-G94,0)</f>
        <v>0</v>
      </c>
      <c r="H113" s="70"/>
      <c r="I113" s="44" t="s">
        <v>88</v>
      </c>
      <c r="J113" s="52">
        <f>MAX(IF('1. Plan Inputs'!$J$50="Yes",Worksheet!J75*Worksheet!J56,0)-J94,0)</f>
        <v>0</v>
      </c>
      <c r="K113" s="52">
        <f>MAX(IF('1. Plan Inputs'!$J$50="Yes",Worksheet!K75*Worksheet!K56,0)-K94,0)</f>
        <v>0</v>
      </c>
      <c r="L113" s="52">
        <f>MAX(IF('1. Plan Inputs'!$J$50="Yes",Worksheet!L75*Worksheet!L56,0)-L94,0)</f>
        <v>0</v>
      </c>
      <c r="M113" s="52">
        <f>MAX(IF('1. Plan Inputs'!$J$50="Yes",Worksheet!M75*Worksheet!M56,0)-M94,0)</f>
        <v>0</v>
      </c>
      <c r="N113" s="52">
        <f>MAX(IF('1. Plan Inputs'!$J$50="Yes",Worksheet!N75*Worksheet!N56,0)-N94,0)</f>
        <v>0</v>
      </c>
      <c r="O113" s="153">
        <f>MAX(IF('1. Plan Inputs'!$J$50="Yes",Worksheet!O75*Worksheet!O56,0)-O94,0)</f>
        <v>0</v>
      </c>
      <c r="P113" s="70"/>
      <c r="Q113" s="44" t="s">
        <v>88</v>
      </c>
      <c r="R113" s="52">
        <f>MAX(IF('1. Plan Inputs'!$M$50="Yes",Worksheet!R75*Worksheet!R56,0)-R94,0)</f>
        <v>0</v>
      </c>
      <c r="S113" s="52">
        <f>MAX(IF('1. Plan Inputs'!$M$50="Yes",Worksheet!S75*Worksheet!S56,0)-S94,0)</f>
        <v>0</v>
      </c>
      <c r="T113" s="52">
        <f>MAX(IF('1. Plan Inputs'!$M$50="Yes",Worksheet!T75*Worksheet!T56,0)-T94,0)</f>
        <v>0</v>
      </c>
      <c r="U113" s="52">
        <f>MAX(IF('1. Plan Inputs'!$M$50="Yes",Worksheet!U75*Worksheet!U56,0)-U94,0)</f>
        <v>0</v>
      </c>
      <c r="V113" s="52">
        <f>MAX(IF('1. Plan Inputs'!$M$50="Yes",Worksheet!V75*Worksheet!V56,0)-V94,0)</f>
        <v>0</v>
      </c>
      <c r="W113" s="153">
        <f>MAX(IF('1. Plan Inputs'!$M$50="Yes",Worksheet!W75*Worksheet!W56,0)-W94,0)</f>
        <v>0</v>
      </c>
      <c r="X113" s="70"/>
      <c r="Y113" s="44" t="s">
        <v>88</v>
      </c>
      <c r="Z113" s="52">
        <f>MAX(IF('1. Plan Inputs'!$P$50="Yes",Worksheet!Z75*Worksheet!Z56,0)-Z94,0)</f>
        <v>0</v>
      </c>
      <c r="AA113" s="52">
        <f>MAX(IF('1. Plan Inputs'!$P$50="Yes",Worksheet!AA75*Worksheet!AA56,0)-AA94,0)</f>
        <v>0</v>
      </c>
      <c r="AB113" s="52">
        <f>MAX(IF('1. Plan Inputs'!$P$50="Yes",Worksheet!AB75*Worksheet!AB56,0)-AB94,0)</f>
        <v>0</v>
      </c>
      <c r="AC113" s="52">
        <f>MAX(IF('1. Plan Inputs'!$P$50="Yes",Worksheet!AC75*Worksheet!AC56,0)-AC94,0)</f>
        <v>0</v>
      </c>
      <c r="AD113" s="52">
        <f>MAX(IF('1. Plan Inputs'!$P$50="Yes",Worksheet!AD75*Worksheet!AD56,0)-AD94,0)</f>
        <v>0</v>
      </c>
      <c r="AE113" s="153">
        <f>MAX(IF('1. Plan Inputs'!$P$50="Yes",Worksheet!AE75*Worksheet!AE56,0)-AE94,0)</f>
        <v>0</v>
      </c>
      <c r="AF113" s="70"/>
      <c r="AG113" s="44" t="s">
        <v>88</v>
      </c>
      <c r="AH113" s="52">
        <f>MAX(IF('1. Plan Inputs'!$S$50="Yes",Worksheet!AH75*Worksheet!AH56,0)-AH94,0)</f>
        <v>0</v>
      </c>
      <c r="AI113" s="52">
        <f>MAX(IF('1. Plan Inputs'!$S$50="Yes",Worksheet!AI75*Worksheet!AI56,0)-AI94,0)</f>
        <v>0</v>
      </c>
      <c r="AJ113" s="52">
        <f>MAX(IF('1. Plan Inputs'!$S$50="Yes",Worksheet!AJ75*Worksheet!AJ56,0)-AJ94,0)</f>
        <v>0</v>
      </c>
      <c r="AK113" s="52">
        <f>MAX(IF('1. Plan Inputs'!$S$50="Yes",Worksheet!AK75*Worksheet!AK56,0)-AK94,0)</f>
        <v>0</v>
      </c>
      <c r="AL113" s="52">
        <f>MAX(IF('1. Plan Inputs'!$S$50="Yes",Worksheet!AL75*Worksheet!AL56,0)-AL94,0)</f>
        <v>0</v>
      </c>
      <c r="AM113" s="153">
        <f>MAX(IF('1. Plan Inputs'!$S$50="Yes",Worksheet!AM75*Worksheet!AM56,0)-AM94,0)</f>
        <v>0</v>
      </c>
      <c r="AN113" s="70"/>
      <c r="AO113" s="44" t="s">
        <v>88</v>
      </c>
      <c r="AP113" s="52">
        <f>MAX(IF('1. Plan Inputs'!$V$50="Yes",Worksheet!AP75*Worksheet!AP56,0)-AP94,0)</f>
        <v>0</v>
      </c>
      <c r="AQ113" s="52">
        <f>MAX(IF('1. Plan Inputs'!$V$50="Yes",Worksheet!AQ75*Worksheet!AQ56,0)-AQ94,0)</f>
        <v>0</v>
      </c>
      <c r="AR113" s="52">
        <f>MAX(IF('1. Plan Inputs'!$V$50="Yes",Worksheet!AR75*Worksheet!AR56,0)-AR94,0)</f>
        <v>0</v>
      </c>
      <c r="AS113" s="52">
        <f>MAX(IF('1. Plan Inputs'!$V$50="Yes",Worksheet!AS75*Worksheet!AS56,0)-AS94,0)</f>
        <v>0</v>
      </c>
      <c r="AT113" s="52">
        <f>MAX(IF('1. Plan Inputs'!$V$50="Yes",Worksheet!AT75*Worksheet!AT56,0)-AT94,0)</f>
        <v>0</v>
      </c>
      <c r="AU113" s="153">
        <f>MAX(IF('1. Plan Inputs'!$V$50="Yes",Worksheet!AU75*Worksheet!AU56,0)-AU94,0)</f>
        <v>0</v>
      </c>
    </row>
    <row r="114" spans="1:47" x14ac:dyDescent="0.15">
      <c r="A114" s="44" t="s">
        <v>89</v>
      </c>
      <c r="B114" s="52">
        <f>MAX(IF('1. Plan Inputs'!$G$50="Yes",Worksheet!B76*Worksheet!B57,0)-B95,0)</f>
        <v>0</v>
      </c>
      <c r="C114" s="52">
        <f>MAX(IF('1. Plan Inputs'!$G$50="Yes",Worksheet!C76*Worksheet!C57,0)-C95,0)</f>
        <v>0</v>
      </c>
      <c r="D114" s="52">
        <f>MAX(IF('1. Plan Inputs'!$G$50="Yes",Worksheet!D76*Worksheet!D57,0)-D95,0)</f>
        <v>0</v>
      </c>
      <c r="E114" s="52">
        <f>MAX(IF('1. Plan Inputs'!$G$50="Yes",Worksheet!E76*Worksheet!E57,0)-E95,0)</f>
        <v>0</v>
      </c>
      <c r="F114" s="52">
        <f>MAX(IF('1. Plan Inputs'!$G$50="Yes",Worksheet!F76*Worksheet!F57,0)-F95,0)</f>
        <v>0</v>
      </c>
      <c r="G114" s="153">
        <f>MAX(IF('1. Plan Inputs'!$G$50="Yes",Worksheet!G76*Worksheet!G57,0)-G95,0)</f>
        <v>0</v>
      </c>
      <c r="H114" s="70"/>
      <c r="I114" s="44" t="s">
        <v>89</v>
      </c>
      <c r="J114" s="52">
        <f>MAX(IF('1. Plan Inputs'!$J$50="Yes",Worksheet!J76*Worksheet!J57,0)-J95,0)</f>
        <v>0</v>
      </c>
      <c r="K114" s="52">
        <f>MAX(IF('1. Plan Inputs'!$J$50="Yes",Worksheet!K76*Worksheet!K57,0)-K95,0)</f>
        <v>0</v>
      </c>
      <c r="L114" s="52">
        <f>MAX(IF('1. Plan Inputs'!$J$50="Yes",Worksheet!L76*Worksheet!L57,0)-L95,0)</f>
        <v>0</v>
      </c>
      <c r="M114" s="52">
        <f>MAX(IF('1. Plan Inputs'!$J$50="Yes",Worksheet!M76*Worksheet!M57,0)-M95,0)</f>
        <v>0</v>
      </c>
      <c r="N114" s="52">
        <f>MAX(IF('1. Plan Inputs'!$J$50="Yes",Worksheet!N76*Worksheet!N57,0)-N95,0)</f>
        <v>0</v>
      </c>
      <c r="O114" s="153">
        <f>MAX(IF('1. Plan Inputs'!$J$50="Yes",Worksheet!O76*Worksheet!O57,0)-O95,0)</f>
        <v>0</v>
      </c>
      <c r="P114" s="70"/>
      <c r="Q114" s="44" t="s">
        <v>89</v>
      </c>
      <c r="R114" s="52">
        <f>MAX(IF('1. Plan Inputs'!$M$50="Yes",Worksheet!R76*Worksheet!R57,0)-R95,0)</f>
        <v>0</v>
      </c>
      <c r="S114" s="52">
        <f>MAX(IF('1. Plan Inputs'!$M$50="Yes",Worksheet!S76*Worksheet!S57,0)-S95,0)</f>
        <v>0</v>
      </c>
      <c r="T114" s="52">
        <f>MAX(IF('1. Plan Inputs'!$M$50="Yes",Worksheet!T76*Worksheet!T57,0)-T95,0)</f>
        <v>0</v>
      </c>
      <c r="U114" s="52">
        <f>MAX(IF('1. Plan Inputs'!$M$50="Yes",Worksheet!U76*Worksheet!U57,0)-U95,0)</f>
        <v>0</v>
      </c>
      <c r="V114" s="52">
        <f>MAX(IF('1. Plan Inputs'!$M$50="Yes",Worksheet!V76*Worksheet!V57,0)-V95,0)</f>
        <v>0</v>
      </c>
      <c r="W114" s="153">
        <f>MAX(IF('1. Plan Inputs'!$M$50="Yes",Worksheet!W76*Worksheet!W57,0)-W95,0)</f>
        <v>0</v>
      </c>
      <c r="X114" s="70"/>
      <c r="Y114" s="44" t="s">
        <v>89</v>
      </c>
      <c r="Z114" s="52">
        <f>MAX(IF('1. Plan Inputs'!$P$50="Yes",Worksheet!Z76*Worksheet!Z57,0)-Z95,0)</f>
        <v>0</v>
      </c>
      <c r="AA114" s="52">
        <f>MAX(IF('1. Plan Inputs'!$P$50="Yes",Worksheet!AA76*Worksheet!AA57,0)-AA95,0)</f>
        <v>0</v>
      </c>
      <c r="AB114" s="52">
        <f>MAX(IF('1. Plan Inputs'!$P$50="Yes",Worksheet!AB76*Worksheet!AB57,0)-AB95,0)</f>
        <v>0</v>
      </c>
      <c r="AC114" s="52">
        <f>MAX(IF('1. Plan Inputs'!$P$50="Yes",Worksheet!AC76*Worksheet!AC57,0)-AC95,0)</f>
        <v>0</v>
      </c>
      <c r="AD114" s="52">
        <f>MAX(IF('1. Plan Inputs'!$P$50="Yes",Worksheet!AD76*Worksheet!AD57,0)-AD95,0)</f>
        <v>0</v>
      </c>
      <c r="AE114" s="153">
        <f>MAX(IF('1. Plan Inputs'!$P$50="Yes",Worksheet!AE76*Worksheet!AE57,0)-AE95,0)</f>
        <v>0</v>
      </c>
      <c r="AF114" s="70"/>
      <c r="AG114" s="44" t="s">
        <v>89</v>
      </c>
      <c r="AH114" s="52">
        <f>MAX(IF('1. Plan Inputs'!$S$50="Yes",Worksheet!AH76*Worksheet!AH57,0)-AH95,0)</f>
        <v>0</v>
      </c>
      <c r="AI114" s="52">
        <f>MAX(IF('1. Plan Inputs'!$S$50="Yes",Worksheet!AI76*Worksheet!AI57,0)-AI95,0)</f>
        <v>0</v>
      </c>
      <c r="AJ114" s="52">
        <f>MAX(IF('1. Plan Inputs'!$S$50="Yes",Worksheet!AJ76*Worksheet!AJ57,0)-AJ95,0)</f>
        <v>0</v>
      </c>
      <c r="AK114" s="52">
        <f>MAX(IF('1. Plan Inputs'!$S$50="Yes",Worksheet!AK76*Worksheet!AK57,0)-AK95,0)</f>
        <v>0</v>
      </c>
      <c r="AL114" s="52">
        <f>MAX(IF('1. Plan Inputs'!$S$50="Yes",Worksheet!AL76*Worksheet!AL57,0)-AL95,0)</f>
        <v>0</v>
      </c>
      <c r="AM114" s="153">
        <f>MAX(IF('1. Plan Inputs'!$S$50="Yes",Worksheet!AM76*Worksheet!AM57,0)-AM95,0)</f>
        <v>0</v>
      </c>
      <c r="AN114" s="70"/>
      <c r="AO114" s="44" t="s">
        <v>89</v>
      </c>
      <c r="AP114" s="52">
        <f>MAX(IF('1. Plan Inputs'!$V$50="Yes",Worksheet!AP76*Worksheet!AP57,0)-AP95,0)</f>
        <v>0</v>
      </c>
      <c r="AQ114" s="52">
        <f>MAX(IF('1. Plan Inputs'!$V$50="Yes",Worksheet!AQ76*Worksheet!AQ57,0)-AQ95,0)</f>
        <v>0</v>
      </c>
      <c r="AR114" s="52">
        <f>MAX(IF('1. Plan Inputs'!$V$50="Yes",Worksheet!AR76*Worksheet!AR57,0)-AR95,0)</f>
        <v>0</v>
      </c>
      <c r="AS114" s="52">
        <f>MAX(IF('1. Plan Inputs'!$V$50="Yes",Worksheet!AS76*Worksheet!AS57,0)-AS95,0)</f>
        <v>0</v>
      </c>
      <c r="AT114" s="52">
        <f>MAX(IF('1. Plan Inputs'!$V$50="Yes",Worksheet!AT76*Worksheet!AT57,0)-AT95,0)</f>
        <v>0</v>
      </c>
      <c r="AU114" s="153">
        <f>MAX(IF('1. Plan Inputs'!$V$50="Yes",Worksheet!AU76*Worksheet!AU57,0)-AU95,0)</f>
        <v>0</v>
      </c>
    </row>
    <row r="115" spans="1:47" x14ac:dyDescent="0.15">
      <c r="A115" s="44" t="s">
        <v>90</v>
      </c>
      <c r="B115" s="52">
        <f>MAX(IF('1. Plan Inputs'!$G$50="Yes",Worksheet!B77*Worksheet!B58,0)-B96,0)</f>
        <v>0</v>
      </c>
      <c r="C115" s="52">
        <f>MAX(IF('1. Plan Inputs'!$G$50="Yes",Worksheet!C77*Worksheet!C58,0)-C96,0)</f>
        <v>0</v>
      </c>
      <c r="D115" s="52">
        <f>MAX(IF('1. Plan Inputs'!$G$50="Yes",Worksheet!D77*Worksheet!D58,0)-D96,0)</f>
        <v>0</v>
      </c>
      <c r="E115" s="52">
        <f>MAX(IF('1. Plan Inputs'!$G$50="Yes",Worksheet!E77*Worksheet!E58,0)-E96,0)</f>
        <v>0</v>
      </c>
      <c r="F115" s="52">
        <f>MAX(IF('1. Plan Inputs'!$G$50="Yes",Worksheet!F77*Worksheet!F58,0)-F96,0)</f>
        <v>0</v>
      </c>
      <c r="G115" s="153">
        <f>MAX(IF('1. Plan Inputs'!$G$50="Yes",Worksheet!G77*Worksheet!G58,0)-G96,0)</f>
        <v>0</v>
      </c>
      <c r="H115" s="70"/>
      <c r="I115" s="44" t="s">
        <v>90</v>
      </c>
      <c r="J115" s="52">
        <f>MAX(IF('1. Plan Inputs'!$J$50="Yes",Worksheet!J77*Worksheet!J58,0)-J96,0)</f>
        <v>0</v>
      </c>
      <c r="K115" s="52">
        <f>MAX(IF('1. Plan Inputs'!$J$50="Yes",Worksheet!K77*Worksheet!K58,0)-K96,0)</f>
        <v>0</v>
      </c>
      <c r="L115" s="52">
        <f>MAX(IF('1. Plan Inputs'!$J$50="Yes",Worksheet!L77*Worksheet!L58,0)-L96,0)</f>
        <v>0</v>
      </c>
      <c r="M115" s="52">
        <f>MAX(IF('1. Plan Inputs'!$J$50="Yes",Worksheet!M77*Worksheet!M58,0)-M96,0)</f>
        <v>0</v>
      </c>
      <c r="N115" s="52">
        <f>MAX(IF('1. Plan Inputs'!$J$50="Yes",Worksheet!N77*Worksheet!N58,0)-N96,0)</f>
        <v>0</v>
      </c>
      <c r="O115" s="153">
        <f>MAX(IF('1. Plan Inputs'!$J$50="Yes",Worksheet!O77*Worksheet!O58,0)-O96,0)</f>
        <v>0</v>
      </c>
      <c r="P115" s="70"/>
      <c r="Q115" s="44" t="s">
        <v>90</v>
      </c>
      <c r="R115" s="52">
        <f>MAX(IF('1. Plan Inputs'!$M$50="Yes",Worksheet!R77*Worksheet!R58,0)-R96,0)</f>
        <v>0</v>
      </c>
      <c r="S115" s="52">
        <f>MAX(IF('1. Plan Inputs'!$M$50="Yes",Worksheet!S77*Worksheet!S58,0)-S96,0)</f>
        <v>0</v>
      </c>
      <c r="T115" s="52">
        <f>MAX(IF('1. Plan Inputs'!$M$50="Yes",Worksheet!T77*Worksheet!T58,0)-T96,0)</f>
        <v>0</v>
      </c>
      <c r="U115" s="52">
        <f>MAX(IF('1. Plan Inputs'!$M$50="Yes",Worksheet!U77*Worksheet!U58,0)-U96,0)</f>
        <v>0</v>
      </c>
      <c r="V115" s="52">
        <f>MAX(IF('1. Plan Inputs'!$M$50="Yes",Worksheet!V77*Worksheet!V58,0)-V96,0)</f>
        <v>0</v>
      </c>
      <c r="W115" s="153">
        <f>MAX(IF('1. Plan Inputs'!$M$50="Yes",Worksheet!W77*Worksheet!W58,0)-W96,0)</f>
        <v>0</v>
      </c>
      <c r="X115" s="70"/>
      <c r="Y115" s="44" t="s">
        <v>90</v>
      </c>
      <c r="Z115" s="52">
        <f>MAX(IF('1. Plan Inputs'!$P$50="Yes",Worksheet!Z77*Worksheet!Z58,0)-Z96,0)</f>
        <v>0</v>
      </c>
      <c r="AA115" s="52">
        <f>MAX(IF('1. Plan Inputs'!$P$50="Yes",Worksheet!AA77*Worksheet!AA58,0)-AA96,0)</f>
        <v>0</v>
      </c>
      <c r="AB115" s="52">
        <f>MAX(IF('1. Plan Inputs'!$P$50="Yes",Worksheet!AB77*Worksheet!AB58,0)-AB96,0)</f>
        <v>0</v>
      </c>
      <c r="AC115" s="52">
        <f>MAX(IF('1. Plan Inputs'!$P$50="Yes",Worksheet!AC77*Worksheet!AC58,0)-AC96,0)</f>
        <v>0</v>
      </c>
      <c r="AD115" s="52">
        <f>MAX(IF('1. Plan Inputs'!$P$50="Yes",Worksheet!AD77*Worksheet!AD58,0)-AD96,0)</f>
        <v>0</v>
      </c>
      <c r="AE115" s="153">
        <f>MAX(IF('1. Plan Inputs'!$P$50="Yes",Worksheet!AE77*Worksheet!AE58,0)-AE96,0)</f>
        <v>0</v>
      </c>
      <c r="AF115" s="70"/>
      <c r="AG115" s="44" t="s">
        <v>90</v>
      </c>
      <c r="AH115" s="52">
        <f>MAX(IF('1. Plan Inputs'!$S$50="Yes",Worksheet!AH77*Worksheet!AH58,0)-AH96,0)</f>
        <v>0</v>
      </c>
      <c r="AI115" s="52">
        <f>MAX(IF('1. Plan Inputs'!$S$50="Yes",Worksheet!AI77*Worksheet!AI58,0)-AI96,0)</f>
        <v>0</v>
      </c>
      <c r="AJ115" s="52">
        <f>MAX(IF('1. Plan Inputs'!$S$50="Yes",Worksheet!AJ77*Worksheet!AJ58,0)-AJ96,0)</f>
        <v>0</v>
      </c>
      <c r="AK115" s="52">
        <f>MAX(IF('1. Plan Inputs'!$S$50="Yes",Worksheet!AK77*Worksheet!AK58,0)-AK96,0)</f>
        <v>0</v>
      </c>
      <c r="AL115" s="52">
        <f>MAX(IF('1. Plan Inputs'!$S$50="Yes",Worksheet!AL77*Worksheet!AL58,0)-AL96,0)</f>
        <v>0</v>
      </c>
      <c r="AM115" s="153">
        <f>MAX(IF('1. Plan Inputs'!$S$50="Yes",Worksheet!AM77*Worksheet!AM58,0)-AM96,0)</f>
        <v>0</v>
      </c>
      <c r="AN115" s="70"/>
      <c r="AO115" s="44" t="s">
        <v>90</v>
      </c>
      <c r="AP115" s="52">
        <f>MAX(IF('1. Plan Inputs'!$V$50="Yes",Worksheet!AP77*Worksheet!AP58,0)-AP96,0)</f>
        <v>0</v>
      </c>
      <c r="AQ115" s="52">
        <f>MAX(IF('1. Plan Inputs'!$V$50="Yes",Worksheet!AQ77*Worksheet!AQ58,0)-AQ96,0)</f>
        <v>0</v>
      </c>
      <c r="AR115" s="52">
        <f>MAX(IF('1. Plan Inputs'!$V$50="Yes",Worksheet!AR77*Worksheet!AR58,0)-AR96,0)</f>
        <v>0</v>
      </c>
      <c r="AS115" s="52">
        <f>MAX(IF('1. Plan Inputs'!$V$50="Yes",Worksheet!AS77*Worksheet!AS58,0)-AS96,0)</f>
        <v>0</v>
      </c>
      <c r="AT115" s="52">
        <f>MAX(IF('1. Plan Inputs'!$V$50="Yes",Worksheet!AT77*Worksheet!AT58,0)-AT96,0)</f>
        <v>0</v>
      </c>
      <c r="AU115" s="153">
        <f>MAX(IF('1. Plan Inputs'!$V$50="Yes",Worksheet!AU77*Worksheet!AU58,0)-AU96,0)</f>
        <v>0</v>
      </c>
    </row>
    <row r="116" spans="1:47" x14ac:dyDescent="0.15">
      <c r="A116" s="44" t="s">
        <v>91</v>
      </c>
      <c r="B116" s="52">
        <f>MAX(IF('1. Plan Inputs'!$G$50="Yes",Worksheet!B78*Worksheet!B59,0)-B97,0)</f>
        <v>0</v>
      </c>
      <c r="C116" s="52">
        <f>MAX(IF('1. Plan Inputs'!$G$50="Yes",Worksheet!C78*Worksheet!C59,0)-C97,0)</f>
        <v>0</v>
      </c>
      <c r="D116" s="52">
        <f>MAX(IF('1. Plan Inputs'!$G$50="Yes",Worksheet!D78*Worksheet!D59,0)-D97,0)</f>
        <v>0</v>
      </c>
      <c r="E116" s="52">
        <f>MAX(IF('1. Plan Inputs'!$G$50="Yes",Worksheet!E78*Worksheet!E59,0)-E97,0)</f>
        <v>0</v>
      </c>
      <c r="F116" s="52">
        <f>MAX(IF('1. Plan Inputs'!$G$50="Yes",Worksheet!F78*Worksheet!F59,0)-F97,0)</f>
        <v>0</v>
      </c>
      <c r="G116" s="153">
        <f>MAX(IF('1. Plan Inputs'!$G$50="Yes",Worksheet!G78*Worksheet!G59,0)-G97,0)</f>
        <v>0</v>
      </c>
      <c r="H116" s="70"/>
      <c r="I116" s="44" t="s">
        <v>91</v>
      </c>
      <c r="J116" s="52">
        <f>MAX(IF('1. Plan Inputs'!$J$50="Yes",Worksheet!J78*Worksheet!J59,0)-J97,0)</f>
        <v>0</v>
      </c>
      <c r="K116" s="52">
        <f>MAX(IF('1. Plan Inputs'!$J$50="Yes",Worksheet!K78*Worksheet!K59,0)-K97,0)</f>
        <v>0</v>
      </c>
      <c r="L116" s="52">
        <f>MAX(IF('1. Plan Inputs'!$J$50="Yes",Worksheet!L78*Worksheet!L59,0)-L97,0)</f>
        <v>0</v>
      </c>
      <c r="M116" s="52">
        <f>MAX(IF('1. Plan Inputs'!$J$50="Yes",Worksheet!M78*Worksheet!M59,0)-M97,0)</f>
        <v>0</v>
      </c>
      <c r="N116" s="52">
        <f>MAX(IF('1. Plan Inputs'!$J$50="Yes",Worksheet!N78*Worksheet!N59,0)-N97,0)</f>
        <v>0</v>
      </c>
      <c r="O116" s="153">
        <f>MAX(IF('1. Plan Inputs'!$J$50="Yes",Worksheet!O78*Worksheet!O59,0)-O97,0)</f>
        <v>0</v>
      </c>
      <c r="P116" s="70"/>
      <c r="Q116" s="44" t="s">
        <v>91</v>
      </c>
      <c r="R116" s="52">
        <f>MAX(IF('1. Plan Inputs'!$M$50="Yes",Worksheet!R78*Worksheet!R59,0)-R97,0)</f>
        <v>0</v>
      </c>
      <c r="S116" s="52">
        <f>MAX(IF('1. Plan Inputs'!$M$50="Yes",Worksheet!S78*Worksheet!S59,0)-S97,0)</f>
        <v>0</v>
      </c>
      <c r="T116" s="52">
        <f>MAX(IF('1. Plan Inputs'!$M$50="Yes",Worksheet!T78*Worksheet!T59,0)-T97,0)</f>
        <v>0</v>
      </c>
      <c r="U116" s="52">
        <f>MAX(IF('1. Plan Inputs'!$M$50="Yes",Worksheet!U78*Worksheet!U59,0)-U97,0)</f>
        <v>0</v>
      </c>
      <c r="V116" s="52">
        <f>MAX(IF('1. Plan Inputs'!$M$50="Yes",Worksheet!V78*Worksheet!V59,0)-V97,0)</f>
        <v>0</v>
      </c>
      <c r="W116" s="153">
        <f>MAX(IF('1. Plan Inputs'!$M$50="Yes",Worksheet!W78*Worksheet!W59,0)-W97,0)</f>
        <v>0</v>
      </c>
      <c r="X116" s="70"/>
      <c r="Y116" s="44" t="s">
        <v>91</v>
      </c>
      <c r="Z116" s="52">
        <f>MAX(IF('1. Plan Inputs'!$P$50="Yes",Worksheet!Z78*Worksheet!Z59,0)-Z97,0)</f>
        <v>0</v>
      </c>
      <c r="AA116" s="52">
        <f>MAX(IF('1. Plan Inputs'!$P$50="Yes",Worksheet!AA78*Worksheet!AA59,0)-AA97,0)</f>
        <v>0</v>
      </c>
      <c r="AB116" s="52">
        <f>MAX(IF('1. Plan Inputs'!$P$50="Yes",Worksheet!AB78*Worksheet!AB59,0)-AB97,0)</f>
        <v>0</v>
      </c>
      <c r="AC116" s="52">
        <f>MAX(IF('1. Plan Inputs'!$P$50="Yes",Worksheet!AC78*Worksheet!AC59,0)-AC97,0)</f>
        <v>0</v>
      </c>
      <c r="AD116" s="52">
        <f>MAX(IF('1. Plan Inputs'!$P$50="Yes",Worksheet!AD78*Worksheet!AD59,0)-AD97,0)</f>
        <v>0</v>
      </c>
      <c r="AE116" s="153">
        <f>MAX(IF('1. Plan Inputs'!$P$50="Yes",Worksheet!AE78*Worksheet!AE59,0)-AE97,0)</f>
        <v>0</v>
      </c>
      <c r="AF116" s="70"/>
      <c r="AG116" s="44" t="s">
        <v>91</v>
      </c>
      <c r="AH116" s="52">
        <f>MAX(IF('1. Plan Inputs'!$S$50="Yes",Worksheet!AH78*Worksheet!AH59,0)-AH97,0)</f>
        <v>0</v>
      </c>
      <c r="AI116" s="52">
        <f>MAX(IF('1. Plan Inputs'!$S$50="Yes",Worksheet!AI78*Worksheet!AI59,0)-AI97,0)</f>
        <v>0</v>
      </c>
      <c r="AJ116" s="52">
        <f>MAX(IF('1. Plan Inputs'!$S$50="Yes",Worksheet!AJ78*Worksheet!AJ59,0)-AJ97,0)</f>
        <v>0</v>
      </c>
      <c r="AK116" s="52">
        <f>MAX(IF('1. Plan Inputs'!$S$50="Yes",Worksheet!AK78*Worksheet!AK59,0)-AK97,0)</f>
        <v>0</v>
      </c>
      <c r="AL116" s="52">
        <f>MAX(IF('1. Plan Inputs'!$S$50="Yes",Worksheet!AL78*Worksheet!AL59,0)-AL97,0)</f>
        <v>0</v>
      </c>
      <c r="AM116" s="153">
        <f>MAX(IF('1. Plan Inputs'!$S$50="Yes",Worksheet!AM78*Worksheet!AM59,0)-AM97,0)</f>
        <v>0</v>
      </c>
      <c r="AN116" s="70"/>
      <c r="AO116" s="44" t="s">
        <v>91</v>
      </c>
      <c r="AP116" s="52">
        <f>MAX(IF('1. Plan Inputs'!$V$50="Yes",Worksheet!AP78*Worksheet!AP59,0)-AP97,0)</f>
        <v>0</v>
      </c>
      <c r="AQ116" s="52">
        <f>MAX(IF('1. Plan Inputs'!$V$50="Yes",Worksheet!AQ78*Worksheet!AQ59,0)-AQ97,0)</f>
        <v>0</v>
      </c>
      <c r="AR116" s="52">
        <f>MAX(IF('1. Plan Inputs'!$V$50="Yes",Worksheet!AR78*Worksheet!AR59,0)-AR97,0)</f>
        <v>0</v>
      </c>
      <c r="AS116" s="52">
        <f>MAX(IF('1. Plan Inputs'!$V$50="Yes",Worksheet!AS78*Worksheet!AS59,0)-AS97,0)</f>
        <v>0</v>
      </c>
      <c r="AT116" s="52">
        <f>MAX(IF('1. Plan Inputs'!$V$50="Yes",Worksheet!AT78*Worksheet!AT59,0)-AT97,0)</f>
        <v>0</v>
      </c>
      <c r="AU116" s="153">
        <f>MAX(IF('1. Plan Inputs'!$V$50="Yes",Worksheet!AU78*Worksheet!AU59,0)-AU97,0)</f>
        <v>0</v>
      </c>
    </row>
    <row r="117" spans="1:47" x14ac:dyDescent="0.15">
      <c r="A117" s="44" t="s">
        <v>92</v>
      </c>
      <c r="B117" s="52">
        <f>MAX(IF('1. Plan Inputs'!$G$50="Yes",Worksheet!B79*Worksheet!B60,0)-B98,0)</f>
        <v>0</v>
      </c>
      <c r="C117" s="52">
        <f>MAX(IF('1. Plan Inputs'!$G$50="Yes",Worksheet!C79*Worksheet!C60,0)-C98,0)</f>
        <v>0</v>
      </c>
      <c r="D117" s="52">
        <f>MAX(IF('1. Plan Inputs'!$G$50="Yes",Worksheet!D79*Worksheet!D60,0)-D98,0)</f>
        <v>0</v>
      </c>
      <c r="E117" s="52">
        <f>MAX(IF('1. Plan Inputs'!$G$50="Yes",Worksheet!E79*Worksheet!E60,0)-E98,0)</f>
        <v>0</v>
      </c>
      <c r="F117" s="52">
        <f>MAX(IF('1. Plan Inputs'!$G$50="Yes",Worksheet!F79*Worksheet!F60,0)-F98,0)</f>
        <v>0</v>
      </c>
      <c r="G117" s="153">
        <f>MAX(IF('1. Plan Inputs'!$G$50="Yes",Worksheet!G79*Worksheet!G60,0)-G98,0)</f>
        <v>0</v>
      </c>
      <c r="H117" s="70"/>
      <c r="I117" s="44" t="s">
        <v>92</v>
      </c>
      <c r="J117" s="52">
        <f>MAX(IF('1. Plan Inputs'!$J$50="Yes",Worksheet!J79*Worksheet!J60,0)-J98,0)</f>
        <v>0</v>
      </c>
      <c r="K117" s="52">
        <f>MAX(IF('1. Plan Inputs'!$J$50="Yes",Worksheet!K79*Worksheet!K60,0)-K98,0)</f>
        <v>0</v>
      </c>
      <c r="L117" s="52">
        <f>MAX(IF('1. Plan Inputs'!$J$50="Yes",Worksheet!L79*Worksheet!L60,0)-L98,0)</f>
        <v>0</v>
      </c>
      <c r="M117" s="52">
        <f>MAX(IF('1. Plan Inputs'!$J$50="Yes",Worksheet!M79*Worksheet!M60,0)-M98,0)</f>
        <v>0</v>
      </c>
      <c r="N117" s="52">
        <f>MAX(IF('1. Plan Inputs'!$J$50="Yes",Worksheet!N79*Worksheet!N60,0)-N98,0)</f>
        <v>0</v>
      </c>
      <c r="O117" s="153">
        <f>MAX(IF('1. Plan Inputs'!$J$50="Yes",Worksheet!O79*Worksheet!O60,0)-O98,0)</f>
        <v>0</v>
      </c>
      <c r="P117" s="70"/>
      <c r="Q117" s="44" t="s">
        <v>92</v>
      </c>
      <c r="R117" s="52">
        <f>MAX(IF('1. Plan Inputs'!$M$50="Yes",Worksheet!R79*Worksheet!R60,0)-R98,0)</f>
        <v>0</v>
      </c>
      <c r="S117" s="52">
        <f>MAX(IF('1. Plan Inputs'!$M$50="Yes",Worksheet!S79*Worksheet!S60,0)-S98,0)</f>
        <v>0</v>
      </c>
      <c r="T117" s="52">
        <f>MAX(IF('1. Plan Inputs'!$M$50="Yes",Worksheet!T79*Worksheet!T60,0)-T98,0)</f>
        <v>0</v>
      </c>
      <c r="U117" s="52">
        <f>MAX(IF('1. Plan Inputs'!$M$50="Yes",Worksheet!U79*Worksheet!U60,0)-U98,0)</f>
        <v>0</v>
      </c>
      <c r="V117" s="52">
        <f>MAX(IF('1. Plan Inputs'!$M$50="Yes",Worksheet!V79*Worksheet!V60,0)-V98,0)</f>
        <v>0</v>
      </c>
      <c r="W117" s="153">
        <f>MAX(IF('1. Plan Inputs'!$M$50="Yes",Worksheet!W79*Worksheet!W60,0)-W98,0)</f>
        <v>0</v>
      </c>
      <c r="X117" s="70"/>
      <c r="Y117" s="44" t="s">
        <v>92</v>
      </c>
      <c r="Z117" s="52">
        <f>MAX(IF('1. Plan Inputs'!$P$50="Yes",Worksheet!Z79*Worksheet!Z60,0)-Z98,0)</f>
        <v>0</v>
      </c>
      <c r="AA117" s="52">
        <f>MAX(IF('1. Plan Inputs'!$P$50="Yes",Worksheet!AA79*Worksheet!AA60,0)-AA98,0)</f>
        <v>0</v>
      </c>
      <c r="AB117" s="52">
        <f>MAX(IF('1. Plan Inputs'!$P$50="Yes",Worksheet!AB79*Worksheet!AB60,0)-AB98,0)</f>
        <v>0</v>
      </c>
      <c r="AC117" s="52">
        <f>MAX(IF('1. Plan Inputs'!$P$50="Yes",Worksheet!AC79*Worksheet!AC60,0)-AC98,0)</f>
        <v>0</v>
      </c>
      <c r="AD117" s="52">
        <f>MAX(IF('1. Plan Inputs'!$P$50="Yes",Worksheet!AD79*Worksheet!AD60,0)-AD98,0)</f>
        <v>0</v>
      </c>
      <c r="AE117" s="153">
        <f>MAX(IF('1. Plan Inputs'!$P$50="Yes",Worksheet!AE79*Worksheet!AE60,0)-AE98,0)</f>
        <v>0</v>
      </c>
      <c r="AF117" s="70"/>
      <c r="AG117" s="44" t="s">
        <v>92</v>
      </c>
      <c r="AH117" s="52">
        <f>MAX(IF('1. Plan Inputs'!$S$50="Yes",Worksheet!AH79*Worksheet!AH60,0)-AH98,0)</f>
        <v>0</v>
      </c>
      <c r="AI117" s="52">
        <f>MAX(IF('1. Plan Inputs'!$S$50="Yes",Worksheet!AI79*Worksheet!AI60,0)-AI98,0)</f>
        <v>0</v>
      </c>
      <c r="AJ117" s="52">
        <f>MAX(IF('1. Plan Inputs'!$S$50="Yes",Worksheet!AJ79*Worksheet!AJ60,0)-AJ98,0)</f>
        <v>0</v>
      </c>
      <c r="AK117" s="52">
        <f>MAX(IF('1. Plan Inputs'!$S$50="Yes",Worksheet!AK79*Worksheet!AK60,0)-AK98,0)</f>
        <v>0</v>
      </c>
      <c r="AL117" s="52">
        <f>MAX(IF('1. Plan Inputs'!$S$50="Yes",Worksheet!AL79*Worksheet!AL60,0)-AL98,0)</f>
        <v>0</v>
      </c>
      <c r="AM117" s="153">
        <f>MAX(IF('1. Plan Inputs'!$S$50="Yes",Worksheet!AM79*Worksheet!AM60,0)-AM98,0)</f>
        <v>0</v>
      </c>
      <c r="AN117" s="70"/>
      <c r="AO117" s="44" t="s">
        <v>92</v>
      </c>
      <c r="AP117" s="52">
        <f>MAX(IF('1. Plan Inputs'!$V$50="Yes",Worksheet!AP79*Worksheet!AP60,0)-AP98,0)</f>
        <v>0</v>
      </c>
      <c r="AQ117" s="52">
        <f>MAX(IF('1. Plan Inputs'!$V$50="Yes",Worksheet!AQ79*Worksheet!AQ60,0)-AQ98,0)</f>
        <v>0</v>
      </c>
      <c r="AR117" s="52">
        <f>MAX(IF('1. Plan Inputs'!$V$50="Yes",Worksheet!AR79*Worksheet!AR60,0)-AR98,0)</f>
        <v>0</v>
      </c>
      <c r="AS117" s="52">
        <f>MAX(IF('1. Plan Inputs'!$V$50="Yes",Worksheet!AS79*Worksheet!AS60,0)-AS98,0)</f>
        <v>0</v>
      </c>
      <c r="AT117" s="52">
        <f>MAX(IF('1. Plan Inputs'!$V$50="Yes",Worksheet!AT79*Worksheet!AT60,0)-AT98,0)</f>
        <v>0</v>
      </c>
      <c r="AU117" s="153">
        <f>MAX(IF('1. Plan Inputs'!$V$50="Yes",Worksheet!AU79*Worksheet!AU60,0)-AU98,0)</f>
        <v>0</v>
      </c>
    </row>
    <row r="118" spans="1:47" x14ac:dyDescent="0.15">
      <c r="A118" s="44" t="s">
        <v>93</v>
      </c>
      <c r="B118" s="52">
        <f>MAX(IF('1. Plan Inputs'!$G$50="Yes",Worksheet!B80*Worksheet!B61,0)-B99,0)</f>
        <v>0</v>
      </c>
      <c r="C118" s="52">
        <f>MAX(IF('1. Plan Inputs'!$G$50="Yes",Worksheet!C80*Worksheet!C61,0)-C99,0)</f>
        <v>0</v>
      </c>
      <c r="D118" s="52">
        <f>MAX(IF('1. Plan Inputs'!$G$50="Yes",Worksheet!D80*Worksheet!D61,0)-D99,0)</f>
        <v>0</v>
      </c>
      <c r="E118" s="52">
        <f>MAX(IF('1. Plan Inputs'!$G$50="Yes",Worksheet!E80*Worksheet!E61,0)-E99,0)</f>
        <v>0</v>
      </c>
      <c r="F118" s="52">
        <f>MAX(IF('1. Plan Inputs'!$G$50="Yes",Worksheet!F80*Worksheet!F61,0)-F99,0)</f>
        <v>0</v>
      </c>
      <c r="G118" s="153">
        <f>MAX(IF('1. Plan Inputs'!$G$50="Yes",Worksheet!G80*Worksheet!G61,0)-G99,0)</f>
        <v>0</v>
      </c>
      <c r="H118" s="70"/>
      <c r="I118" s="44" t="s">
        <v>93</v>
      </c>
      <c r="J118" s="52">
        <f>MAX(IF('1. Plan Inputs'!$J$50="Yes",Worksheet!J80*Worksheet!J61,0)-J99,0)</f>
        <v>0</v>
      </c>
      <c r="K118" s="52">
        <f>MAX(IF('1. Plan Inputs'!$J$50="Yes",Worksheet!K80*Worksheet!K61,0)-K99,0)</f>
        <v>0</v>
      </c>
      <c r="L118" s="52">
        <f>MAX(IF('1. Plan Inputs'!$J$50="Yes",Worksheet!L80*Worksheet!L61,0)-L99,0)</f>
        <v>0</v>
      </c>
      <c r="M118" s="52">
        <f>MAX(IF('1. Plan Inputs'!$J$50="Yes",Worksheet!M80*Worksheet!M61,0)-M99,0)</f>
        <v>0</v>
      </c>
      <c r="N118" s="52">
        <f>MAX(IF('1. Plan Inputs'!$J$50="Yes",Worksheet!N80*Worksheet!N61,0)-N99,0)</f>
        <v>0</v>
      </c>
      <c r="O118" s="153">
        <f>MAX(IF('1. Plan Inputs'!$J$50="Yes",Worksheet!O80*Worksheet!O61,0)-O99,0)</f>
        <v>0</v>
      </c>
      <c r="P118" s="70"/>
      <c r="Q118" s="44" t="s">
        <v>93</v>
      </c>
      <c r="R118" s="52">
        <f>MAX(IF('1. Plan Inputs'!$M$50="Yes",Worksheet!R80*Worksheet!R61,0)-R99,0)</f>
        <v>0</v>
      </c>
      <c r="S118" s="52">
        <f>MAX(IF('1. Plan Inputs'!$M$50="Yes",Worksheet!S80*Worksheet!S61,0)-S99,0)</f>
        <v>0</v>
      </c>
      <c r="T118" s="52">
        <f>MAX(IF('1. Plan Inputs'!$M$50="Yes",Worksheet!T80*Worksheet!T61,0)-T99,0)</f>
        <v>0</v>
      </c>
      <c r="U118" s="52">
        <f>MAX(IF('1. Plan Inputs'!$M$50="Yes",Worksheet!U80*Worksheet!U61,0)-U99,0)</f>
        <v>0</v>
      </c>
      <c r="V118" s="52">
        <f>MAX(IF('1. Plan Inputs'!$M$50="Yes",Worksheet!V80*Worksheet!V61,0)-V99,0)</f>
        <v>0</v>
      </c>
      <c r="W118" s="153">
        <f>MAX(IF('1. Plan Inputs'!$M$50="Yes",Worksheet!W80*Worksheet!W61,0)-W99,0)</f>
        <v>0</v>
      </c>
      <c r="X118" s="70"/>
      <c r="Y118" s="44" t="s">
        <v>93</v>
      </c>
      <c r="Z118" s="52">
        <f>MAX(IF('1. Plan Inputs'!$P$50="Yes",Worksheet!Z80*Worksheet!Z61,0)-Z99,0)</f>
        <v>0</v>
      </c>
      <c r="AA118" s="52">
        <f>MAX(IF('1. Plan Inputs'!$P$50="Yes",Worksheet!AA80*Worksheet!AA61,0)-AA99,0)</f>
        <v>0</v>
      </c>
      <c r="AB118" s="52">
        <f>MAX(IF('1. Plan Inputs'!$P$50="Yes",Worksheet!AB80*Worksheet!AB61,0)-AB99,0)</f>
        <v>0</v>
      </c>
      <c r="AC118" s="52">
        <f>MAX(IF('1. Plan Inputs'!$P$50="Yes",Worksheet!AC80*Worksheet!AC61,0)-AC99,0)</f>
        <v>0</v>
      </c>
      <c r="AD118" s="52">
        <f>MAX(IF('1. Plan Inputs'!$P$50="Yes",Worksheet!AD80*Worksheet!AD61,0)-AD99,0)</f>
        <v>0</v>
      </c>
      <c r="AE118" s="153">
        <f>MAX(IF('1. Plan Inputs'!$P$50="Yes",Worksheet!AE80*Worksheet!AE61,0)-AE99,0)</f>
        <v>0</v>
      </c>
      <c r="AF118" s="70"/>
      <c r="AG118" s="44" t="s">
        <v>93</v>
      </c>
      <c r="AH118" s="52">
        <f>MAX(IF('1. Plan Inputs'!$S$50="Yes",Worksheet!AH80*Worksheet!AH61,0)-AH99,0)</f>
        <v>0</v>
      </c>
      <c r="AI118" s="52">
        <f>MAX(IF('1. Plan Inputs'!$S$50="Yes",Worksheet!AI80*Worksheet!AI61,0)-AI99,0)</f>
        <v>0</v>
      </c>
      <c r="AJ118" s="52">
        <f>MAX(IF('1. Plan Inputs'!$S$50="Yes",Worksheet!AJ80*Worksheet!AJ61,0)-AJ99,0)</f>
        <v>0</v>
      </c>
      <c r="AK118" s="52">
        <f>MAX(IF('1. Plan Inputs'!$S$50="Yes",Worksheet!AK80*Worksheet!AK61,0)-AK99,0)</f>
        <v>0</v>
      </c>
      <c r="AL118" s="52">
        <f>MAX(IF('1. Plan Inputs'!$S$50="Yes",Worksheet!AL80*Worksheet!AL61,0)-AL99,0)</f>
        <v>0</v>
      </c>
      <c r="AM118" s="153">
        <f>MAX(IF('1. Plan Inputs'!$S$50="Yes",Worksheet!AM80*Worksheet!AM61,0)-AM99,0)</f>
        <v>0</v>
      </c>
      <c r="AN118" s="70"/>
      <c r="AO118" s="44" t="s">
        <v>93</v>
      </c>
      <c r="AP118" s="52">
        <f>MAX(IF('1. Plan Inputs'!$V$50="Yes",Worksheet!AP80*Worksheet!AP61,0)-AP99,0)</f>
        <v>0</v>
      </c>
      <c r="AQ118" s="52">
        <f>MAX(IF('1. Plan Inputs'!$V$50="Yes",Worksheet!AQ80*Worksheet!AQ61,0)-AQ99,0)</f>
        <v>0</v>
      </c>
      <c r="AR118" s="52">
        <f>MAX(IF('1. Plan Inputs'!$V$50="Yes",Worksheet!AR80*Worksheet!AR61,0)-AR99,0)</f>
        <v>0</v>
      </c>
      <c r="AS118" s="52">
        <f>MAX(IF('1. Plan Inputs'!$V$50="Yes",Worksheet!AS80*Worksheet!AS61,0)-AS99,0)</f>
        <v>0</v>
      </c>
      <c r="AT118" s="52">
        <f>MAX(IF('1. Plan Inputs'!$V$50="Yes",Worksheet!AT80*Worksheet!AT61,0)-AT99,0)</f>
        <v>0</v>
      </c>
      <c r="AU118" s="153">
        <f>MAX(IF('1. Plan Inputs'!$V$50="Yes",Worksheet!AU80*Worksheet!AU61,0)-AU99,0)</f>
        <v>0</v>
      </c>
    </row>
    <row r="119" spans="1:47" x14ac:dyDescent="0.15">
      <c r="A119" s="44"/>
      <c r="B119" s="52"/>
      <c r="C119" s="52"/>
      <c r="D119" s="52"/>
      <c r="E119" s="52"/>
      <c r="F119" s="52"/>
      <c r="G119" s="153"/>
      <c r="H119" s="70"/>
      <c r="I119" s="44"/>
      <c r="J119" s="52"/>
      <c r="K119" s="52"/>
      <c r="L119" s="52"/>
      <c r="M119" s="52"/>
      <c r="N119" s="52"/>
      <c r="O119" s="153"/>
      <c r="P119" s="70"/>
      <c r="Q119" s="44"/>
      <c r="R119" s="52"/>
      <c r="S119" s="52"/>
      <c r="T119" s="52"/>
      <c r="U119" s="52"/>
      <c r="V119" s="52"/>
      <c r="W119" s="153"/>
      <c r="X119" s="70"/>
      <c r="Y119" s="44"/>
      <c r="Z119" s="52"/>
      <c r="AA119" s="52"/>
      <c r="AB119" s="52"/>
      <c r="AC119" s="52"/>
      <c r="AD119" s="52"/>
      <c r="AE119" s="153"/>
      <c r="AF119" s="70"/>
      <c r="AG119" s="44"/>
      <c r="AH119" s="52"/>
      <c r="AI119" s="52"/>
      <c r="AJ119" s="52"/>
      <c r="AK119" s="52"/>
      <c r="AL119" s="52"/>
      <c r="AM119" s="153"/>
      <c r="AN119" s="70"/>
      <c r="AO119" s="44"/>
      <c r="AP119" s="52"/>
      <c r="AQ119" s="52"/>
      <c r="AR119" s="52"/>
      <c r="AS119" s="52"/>
      <c r="AT119" s="52"/>
      <c r="AU119" s="153"/>
    </row>
    <row r="120" spans="1:47" x14ac:dyDescent="0.15">
      <c r="A120" s="44"/>
      <c r="B120" s="73"/>
      <c r="C120" s="73"/>
      <c r="D120" s="73"/>
      <c r="E120" s="73"/>
      <c r="F120" s="73"/>
      <c r="G120" s="74"/>
      <c r="H120" s="70"/>
      <c r="I120" s="44"/>
      <c r="J120" s="73"/>
      <c r="K120" s="73"/>
      <c r="L120" s="73"/>
      <c r="M120" s="73"/>
      <c r="N120" s="73"/>
      <c r="O120" s="74"/>
      <c r="P120" s="70"/>
      <c r="Q120" s="44"/>
      <c r="R120" s="73"/>
      <c r="S120" s="73"/>
      <c r="T120" s="73"/>
      <c r="U120" s="73"/>
      <c r="V120" s="73"/>
      <c r="W120" s="74"/>
      <c r="X120" s="70"/>
      <c r="Y120" s="44"/>
      <c r="Z120" s="73"/>
      <c r="AA120" s="73"/>
      <c r="AB120" s="73"/>
      <c r="AC120" s="73"/>
      <c r="AD120" s="73"/>
      <c r="AE120" s="74"/>
      <c r="AF120" s="70"/>
      <c r="AG120" s="44"/>
      <c r="AH120" s="73"/>
      <c r="AI120" s="73"/>
      <c r="AJ120" s="73"/>
      <c r="AK120" s="73"/>
      <c r="AL120" s="73"/>
      <c r="AM120" s="74"/>
      <c r="AN120" s="70"/>
      <c r="AO120" s="44"/>
      <c r="AP120" s="73"/>
      <c r="AQ120" s="73"/>
      <c r="AR120" s="73"/>
      <c r="AS120" s="73"/>
      <c r="AT120" s="73"/>
      <c r="AU120" s="74"/>
    </row>
    <row r="121" spans="1:47" x14ac:dyDescent="0.15">
      <c r="A121" s="51" t="s">
        <v>50</v>
      </c>
      <c r="B121" s="52">
        <f>Calculator!C40</f>
        <v>0</v>
      </c>
      <c r="C121" s="52">
        <f>Calculator!D40</f>
        <v>0</v>
      </c>
      <c r="D121" s="52">
        <f>Calculator!E40</f>
        <v>0</v>
      </c>
      <c r="E121" s="52">
        <f>Calculator!F40</f>
        <v>0</v>
      </c>
      <c r="F121" s="52">
        <f>Calculator!G40</f>
        <v>0</v>
      </c>
      <c r="G121" s="153">
        <f>Calculator!H40</f>
        <v>0</v>
      </c>
      <c r="H121" s="70"/>
      <c r="I121" s="51" t="s">
        <v>50</v>
      </c>
      <c r="J121" s="52">
        <f>Calculator!C40</f>
        <v>0</v>
      </c>
      <c r="K121" s="52">
        <f>Calculator!D40</f>
        <v>0</v>
      </c>
      <c r="L121" s="52">
        <f>Calculator!E40</f>
        <v>0</v>
      </c>
      <c r="M121" s="52">
        <f>Calculator!F40</f>
        <v>0</v>
      </c>
      <c r="N121" s="52">
        <f>Calculator!G40</f>
        <v>0</v>
      </c>
      <c r="O121" s="153">
        <f>Calculator!H40</f>
        <v>0</v>
      </c>
      <c r="P121" s="70"/>
      <c r="Q121" s="51" t="s">
        <v>50</v>
      </c>
      <c r="R121" s="52">
        <f>Calculator!C40</f>
        <v>0</v>
      </c>
      <c r="S121" s="52">
        <f>Calculator!D40</f>
        <v>0</v>
      </c>
      <c r="T121" s="52">
        <f>Calculator!E40</f>
        <v>0</v>
      </c>
      <c r="U121" s="52">
        <f>Calculator!F40</f>
        <v>0</v>
      </c>
      <c r="V121" s="52">
        <f>Calculator!G40</f>
        <v>0</v>
      </c>
      <c r="W121" s="153">
        <f>Calculator!H40</f>
        <v>0</v>
      </c>
      <c r="X121" s="70"/>
      <c r="Y121" s="51" t="s">
        <v>50</v>
      </c>
      <c r="Z121" s="52">
        <f>Calculator!C40</f>
        <v>0</v>
      </c>
      <c r="AA121" s="52">
        <f>Calculator!D40</f>
        <v>0</v>
      </c>
      <c r="AB121" s="52">
        <f>Calculator!E40</f>
        <v>0</v>
      </c>
      <c r="AC121" s="52">
        <f>Calculator!F40</f>
        <v>0</v>
      </c>
      <c r="AD121" s="52">
        <f>Calculator!G40</f>
        <v>0</v>
      </c>
      <c r="AE121" s="153">
        <f>Calculator!H40</f>
        <v>0</v>
      </c>
      <c r="AF121" s="70"/>
      <c r="AG121" s="51" t="s">
        <v>50</v>
      </c>
      <c r="AH121" s="52">
        <f>Calculator!C40</f>
        <v>0</v>
      </c>
      <c r="AI121" s="52">
        <f>Calculator!D40</f>
        <v>0</v>
      </c>
      <c r="AJ121" s="52">
        <f>Calculator!E40</f>
        <v>0</v>
      </c>
      <c r="AK121" s="52">
        <f>Calculator!F40</f>
        <v>0</v>
      </c>
      <c r="AL121" s="52">
        <f>Calculator!G40</f>
        <v>0</v>
      </c>
      <c r="AM121" s="153">
        <f>Calculator!H40</f>
        <v>0</v>
      </c>
      <c r="AN121" s="70"/>
      <c r="AO121" s="51" t="s">
        <v>50</v>
      </c>
      <c r="AP121" s="52">
        <f>Calculator!C40</f>
        <v>0</v>
      </c>
      <c r="AQ121" s="52">
        <f>Calculator!D40</f>
        <v>0</v>
      </c>
      <c r="AR121" s="52">
        <f>Calculator!E40</f>
        <v>0</v>
      </c>
      <c r="AS121" s="52">
        <f>Calculator!F40</f>
        <v>0</v>
      </c>
      <c r="AT121" s="52">
        <f>Calculator!G40</f>
        <v>0</v>
      </c>
      <c r="AU121" s="153">
        <f>Calculator!H40</f>
        <v>0</v>
      </c>
    </row>
    <row r="122" spans="1:47" x14ac:dyDescent="0.15">
      <c r="A122" s="44"/>
      <c r="B122" s="73"/>
      <c r="C122" s="73"/>
      <c r="D122" s="73"/>
      <c r="E122" s="73"/>
      <c r="F122" s="73"/>
      <c r="G122" s="74"/>
      <c r="H122" s="70"/>
      <c r="I122" s="44"/>
      <c r="J122" s="73"/>
      <c r="K122" s="73"/>
      <c r="L122" s="73"/>
      <c r="M122" s="73"/>
      <c r="N122" s="73"/>
      <c r="O122" s="74"/>
      <c r="P122" s="70"/>
      <c r="Q122" s="44"/>
      <c r="R122" s="73"/>
      <c r="S122" s="73"/>
      <c r="T122" s="73"/>
      <c r="U122" s="73"/>
      <c r="V122" s="73"/>
      <c r="W122" s="74"/>
      <c r="X122" s="70"/>
      <c r="Y122" s="44"/>
      <c r="Z122" s="73"/>
      <c r="AA122" s="73"/>
      <c r="AB122" s="73"/>
      <c r="AC122" s="73"/>
      <c r="AD122" s="73"/>
      <c r="AE122" s="74"/>
      <c r="AF122" s="70"/>
      <c r="AG122" s="44"/>
      <c r="AH122" s="73"/>
      <c r="AI122" s="73"/>
      <c r="AJ122" s="73"/>
      <c r="AK122" s="73"/>
      <c r="AL122" s="73"/>
      <c r="AM122" s="74"/>
      <c r="AN122" s="70"/>
      <c r="AO122" s="44"/>
      <c r="AP122" s="73"/>
      <c r="AQ122" s="73"/>
      <c r="AR122" s="73"/>
      <c r="AS122" s="73"/>
      <c r="AT122" s="73"/>
      <c r="AU122" s="74"/>
    </row>
    <row r="123" spans="1:47" x14ac:dyDescent="0.15">
      <c r="A123" s="51" t="s">
        <v>117</v>
      </c>
      <c r="B123" s="52">
        <f>SUM(B83:B91)</f>
        <v>0</v>
      </c>
      <c r="C123" s="52">
        <f t="shared" ref="C123:G123" si="161">SUM(C83:C91)</f>
        <v>0</v>
      </c>
      <c r="D123" s="52">
        <f t="shared" si="161"/>
        <v>0</v>
      </c>
      <c r="E123" s="52">
        <f t="shared" si="161"/>
        <v>0</v>
      </c>
      <c r="F123" s="52">
        <f t="shared" si="161"/>
        <v>0</v>
      </c>
      <c r="G123" s="153">
        <f t="shared" si="161"/>
        <v>0</v>
      </c>
      <c r="H123" s="70"/>
      <c r="I123" s="51" t="s">
        <v>117</v>
      </c>
      <c r="J123" s="52">
        <f>SUM(J83:J91)</f>
        <v>90</v>
      </c>
      <c r="K123" s="52">
        <f>SUM(K83:K91)</f>
        <v>90</v>
      </c>
      <c r="L123" s="52">
        <f t="shared" ref="L123:N123" si="162">SUM(L83:L91)</f>
        <v>90</v>
      </c>
      <c r="M123" s="52">
        <f t="shared" si="162"/>
        <v>90</v>
      </c>
      <c r="N123" s="52">
        <f t="shared" si="162"/>
        <v>0</v>
      </c>
      <c r="O123" s="153">
        <f>SUM(O83:O91)</f>
        <v>0</v>
      </c>
      <c r="P123" s="70"/>
      <c r="Q123" s="51" t="s">
        <v>117</v>
      </c>
      <c r="R123" s="52">
        <f>SUM(R83:R91)</f>
        <v>75</v>
      </c>
      <c r="S123" s="52">
        <f>SUM(S83:S91)</f>
        <v>75</v>
      </c>
      <c r="T123" s="52">
        <f t="shared" ref="T123:V123" si="163">SUM(T83:T91)</f>
        <v>75</v>
      </c>
      <c r="U123" s="52">
        <f t="shared" si="163"/>
        <v>75</v>
      </c>
      <c r="V123" s="52">
        <f t="shared" si="163"/>
        <v>0</v>
      </c>
      <c r="W123" s="153">
        <f>SUM(W83:W91)</f>
        <v>0</v>
      </c>
      <c r="X123" s="70"/>
      <c r="Y123" s="51" t="s">
        <v>117</v>
      </c>
      <c r="Z123" s="52">
        <f>SUM(Z83:Z91)</f>
        <v>0</v>
      </c>
      <c r="AA123" s="52">
        <f>SUM(AA83:AA91)</f>
        <v>0</v>
      </c>
      <c r="AB123" s="52">
        <f t="shared" ref="AB123:AD123" si="164">SUM(AB83:AB91)</f>
        <v>0</v>
      </c>
      <c r="AC123" s="52">
        <f t="shared" si="164"/>
        <v>0</v>
      </c>
      <c r="AD123" s="52">
        <f t="shared" si="164"/>
        <v>0</v>
      </c>
      <c r="AE123" s="153">
        <f>SUM(AE83:AE91)</f>
        <v>0</v>
      </c>
      <c r="AF123" s="70"/>
      <c r="AG123" s="51" t="s">
        <v>117</v>
      </c>
      <c r="AH123" s="52">
        <f>SUM(AH83:AH91)</f>
        <v>90</v>
      </c>
      <c r="AI123" s="52">
        <f>SUM(AI83:AI91)</f>
        <v>90</v>
      </c>
      <c r="AJ123" s="52">
        <f t="shared" ref="AJ123:AL123" si="165">SUM(AJ83:AJ91)</f>
        <v>90</v>
      </c>
      <c r="AK123" s="52">
        <f t="shared" si="165"/>
        <v>90</v>
      </c>
      <c r="AL123" s="52">
        <f t="shared" si="165"/>
        <v>0</v>
      </c>
      <c r="AM123" s="153">
        <f>SUM(AM83:AM91)</f>
        <v>0</v>
      </c>
      <c r="AN123" s="70"/>
      <c r="AO123" s="51" t="s">
        <v>117</v>
      </c>
      <c r="AP123" s="52">
        <f>SUM(AP83:AP91)</f>
        <v>0</v>
      </c>
      <c r="AQ123" s="52">
        <f>SUM(AQ83:AQ91)</f>
        <v>0</v>
      </c>
      <c r="AR123" s="52">
        <f t="shared" ref="AR123:AT123" si="166">SUM(AR83:AR91)</f>
        <v>0</v>
      </c>
      <c r="AS123" s="52">
        <f t="shared" si="166"/>
        <v>0</v>
      </c>
      <c r="AT123" s="52">
        <f t="shared" si="166"/>
        <v>0</v>
      </c>
      <c r="AU123" s="153">
        <f>SUM(AU83:AU91)</f>
        <v>0</v>
      </c>
    </row>
    <row r="124" spans="1:47" x14ac:dyDescent="0.15">
      <c r="A124" s="44"/>
      <c r="B124" s="73"/>
      <c r="C124" s="73"/>
      <c r="D124" s="73"/>
      <c r="E124" s="73"/>
      <c r="F124" s="73"/>
      <c r="G124" s="74"/>
      <c r="H124" s="70"/>
      <c r="I124" s="44"/>
      <c r="J124" s="73"/>
      <c r="K124" s="73"/>
      <c r="L124" s="73"/>
      <c r="M124" s="73"/>
      <c r="N124" s="73"/>
      <c r="O124" s="74"/>
      <c r="P124" s="70"/>
      <c r="Q124" s="44"/>
      <c r="R124" s="73"/>
      <c r="S124" s="73"/>
      <c r="T124" s="73"/>
      <c r="U124" s="73"/>
      <c r="V124" s="73"/>
      <c r="W124" s="74"/>
      <c r="X124" s="70"/>
      <c r="Y124" s="44"/>
      <c r="Z124" s="73"/>
      <c r="AA124" s="73"/>
      <c r="AB124" s="73"/>
      <c r="AC124" s="73"/>
      <c r="AD124" s="73"/>
      <c r="AE124" s="74"/>
      <c r="AF124" s="70"/>
      <c r="AG124" s="44"/>
      <c r="AH124" s="73"/>
      <c r="AI124" s="73"/>
      <c r="AJ124" s="73"/>
      <c r="AK124" s="73"/>
      <c r="AL124" s="73"/>
      <c r="AM124" s="74"/>
      <c r="AN124" s="70"/>
      <c r="AO124" s="44"/>
      <c r="AP124" s="73"/>
      <c r="AQ124" s="73"/>
      <c r="AR124" s="73"/>
      <c r="AS124" s="73"/>
      <c r="AT124" s="73"/>
      <c r="AU124" s="74"/>
    </row>
    <row r="125" spans="1:47" x14ac:dyDescent="0.15">
      <c r="A125" s="51" t="s">
        <v>118</v>
      </c>
      <c r="B125" s="52">
        <f>B123</f>
        <v>0</v>
      </c>
      <c r="C125" s="52">
        <f>C123+B125</f>
        <v>0</v>
      </c>
      <c r="D125" s="52">
        <f>D123+C125</f>
        <v>0</v>
      </c>
      <c r="E125" s="52">
        <f>E123+D125</f>
        <v>0</v>
      </c>
      <c r="F125" s="52">
        <f>F123+E125</f>
        <v>0</v>
      </c>
      <c r="G125" s="153">
        <f>G123+F125</f>
        <v>0</v>
      </c>
      <c r="H125" s="70"/>
      <c r="I125" s="51" t="s">
        <v>118</v>
      </c>
      <c r="J125" s="52">
        <f>J123</f>
        <v>90</v>
      </c>
      <c r="K125" s="52">
        <f>K123+J125</f>
        <v>180</v>
      </c>
      <c r="L125" s="52">
        <f>L123+K125</f>
        <v>270</v>
      </c>
      <c r="M125" s="52">
        <f>M123+L125</f>
        <v>360</v>
      </c>
      <c r="N125" s="52">
        <f>N123+M125</f>
        <v>360</v>
      </c>
      <c r="O125" s="153">
        <f>O123+N125</f>
        <v>360</v>
      </c>
      <c r="P125" s="70"/>
      <c r="Q125" s="51" t="s">
        <v>118</v>
      </c>
      <c r="R125" s="52">
        <f>R123</f>
        <v>75</v>
      </c>
      <c r="S125" s="52">
        <f>S123+R125</f>
        <v>150</v>
      </c>
      <c r="T125" s="52">
        <f>T123+S125</f>
        <v>225</v>
      </c>
      <c r="U125" s="52">
        <f>U123+T125</f>
        <v>300</v>
      </c>
      <c r="V125" s="52">
        <f>V123+U125</f>
        <v>300</v>
      </c>
      <c r="W125" s="153">
        <f>W123+V125</f>
        <v>300</v>
      </c>
      <c r="X125" s="70"/>
      <c r="Y125" s="51" t="s">
        <v>118</v>
      </c>
      <c r="Z125" s="52">
        <f>Z123</f>
        <v>0</v>
      </c>
      <c r="AA125" s="52">
        <f>AA123+Z125</f>
        <v>0</v>
      </c>
      <c r="AB125" s="52">
        <f>AB123+AA125</f>
        <v>0</v>
      </c>
      <c r="AC125" s="52">
        <f>AC123+AB125</f>
        <v>0</v>
      </c>
      <c r="AD125" s="52">
        <f>AD123+AC125</f>
        <v>0</v>
      </c>
      <c r="AE125" s="153">
        <f>AE123+AD125</f>
        <v>0</v>
      </c>
      <c r="AF125" s="70"/>
      <c r="AG125" s="51" t="s">
        <v>118</v>
      </c>
      <c r="AH125" s="52">
        <f>AH123</f>
        <v>90</v>
      </c>
      <c r="AI125" s="52">
        <f>AI123+AH125</f>
        <v>180</v>
      </c>
      <c r="AJ125" s="52">
        <f>AJ123+AI125</f>
        <v>270</v>
      </c>
      <c r="AK125" s="52">
        <f>AK123+AJ125</f>
        <v>360</v>
      </c>
      <c r="AL125" s="52">
        <f>AL123+AK125</f>
        <v>360</v>
      </c>
      <c r="AM125" s="153">
        <f>AM123+AL125</f>
        <v>360</v>
      </c>
      <c r="AN125" s="70"/>
      <c r="AO125" s="51" t="s">
        <v>118</v>
      </c>
      <c r="AP125" s="52">
        <f>AP123</f>
        <v>0</v>
      </c>
      <c r="AQ125" s="52">
        <f>AQ123+AP125</f>
        <v>0</v>
      </c>
      <c r="AR125" s="52">
        <f>AR123+AQ125</f>
        <v>0</v>
      </c>
      <c r="AS125" s="52">
        <f>AS123+AR125</f>
        <v>0</v>
      </c>
      <c r="AT125" s="52">
        <f>AT123+AS125</f>
        <v>0</v>
      </c>
      <c r="AU125" s="153">
        <f>AU123+AT125</f>
        <v>0</v>
      </c>
    </row>
    <row r="126" spans="1:47" x14ac:dyDescent="0.15">
      <c r="A126" s="51"/>
      <c r="B126" s="52"/>
      <c r="C126" s="52"/>
      <c r="D126" s="52"/>
      <c r="E126" s="52"/>
      <c r="F126" s="52"/>
      <c r="G126" s="153"/>
      <c r="H126" s="70"/>
      <c r="I126" s="51"/>
      <c r="J126" s="52"/>
      <c r="K126" s="52"/>
      <c r="L126" s="52"/>
      <c r="M126" s="52"/>
      <c r="N126" s="52"/>
      <c r="O126" s="153"/>
      <c r="P126" s="70"/>
      <c r="Q126" s="51"/>
      <c r="R126" s="52"/>
      <c r="S126" s="52"/>
      <c r="T126" s="52"/>
      <c r="U126" s="52"/>
      <c r="V126" s="52"/>
      <c r="W126" s="153"/>
      <c r="X126" s="70"/>
      <c r="Y126" s="51"/>
      <c r="Z126" s="52"/>
      <c r="AA126" s="52"/>
      <c r="AB126" s="52"/>
      <c r="AC126" s="52"/>
      <c r="AD126" s="52"/>
      <c r="AE126" s="153"/>
      <c r="AF126" s="70"/>
      <c r="AG126" s="51"/>
      <c r="AH126" s="52"/>
      <c r="AI126" s="52"/>
      <c r="AJ126" s="52"/>
      <c r="AK126" s="52"/>
      <c r="AL126" s="52"/>
      <c r="AM126" s="153"/>
      <c r="AN126" s="70"/>
      <c r="AO126" s="51"/>
      <c r="AP126" s="52"/>
      <c r="AQ126" s="52"/>
      <c r="AR126" s="52"/>
      <c r="AS126" s="52"/>
      <c r="AT126" s="52"/>
      <c r="AU126" s="153"/>
    </row>
    <row r="127" spans="1:47" x14ac:dyDescent="0.15">
      <c r="A127" s="51" t="s">
        <v>119</v>
      </c>
      <c r="B127" s="52">
        <f>SUM(B92:B99)</f>
        <v>0</v>
      </c>
      <c r="C127" s="52">
        <f t="shared" ref="C127:G127" si="167">SUM(C92:C99)</f>
        <v>0</v>
      </c>
      <c r="D127" s="52">
        <f t="shared" si="167"/>
        <v>0</v>
      </c>
      <c r="E127" s="52">
        <f t="shared" si="167"/>
        <v>0</v>
      </c>
      <c r="F127" s="52">
        <f t="shared" si="167"/>
        <v>0</v>
      </c>
      <c r="G127" s="153">
        <f t="shared" si="167"/>
        <v>0</v>
      </c>
      <c r="H127" s="70"/>
      <c r="I127" s="51" t="s">
        <v>119</v>
      </c>
      <c r="J127" s="52">
        <f>SUM(J92:J99)</f>
        <v>4.9814999999999996</v>
      </c>
      <c r="K127" s="52">
        <f t="shared" ref="K127:O127" si="168">SUM(K92:K99)</f>
        <v>4.9814999999999996</v>
      </c>
      <c r="L127" s="52">
        <f t="shared" si="168"/>
        <v>1.6605000000000001</v>
      </c>
      <c r="M127" s="52">
        <f t="shared" si="168"/>
        <v>1.6605000000000001</v>
      </c>
      <c r="N127" s="52">
        <f t="shared" si="168"/>
        <v>0</v>
      </c>
      <c r="O127" s="153">
        <f t="shared" si="168"/>
        <v>0</v>
      </c>
      <c r="P127" s="70"/>
      <c r="Q127" s="51" t="s">
        <v>119</v>
      </c>
      <c r="R127" s="52">
        <f>SUM(R92:R99)</f>
        <v>30</v>
      </c>
      <c r="S127" s="52">
        <f t="shared" ref="S127:V127" si="169">SUM(S92:S99)</f>
        <v>30</v>
      </c>
      <c r="T127" s="52">
        <f t="shared" si="169"/>
        <v>10</v>
      </c>
      <c r="U127" s="52">
        <f t="shared" si="169"/>
        <v>10</v>
      </c>
      <c r="V127" s="52">
        <f t="shared" si="169"/>
        <v>0</v>
      </c>
      <c r="W127" s="153">
        <f>SUM(W92:W99)</f>
        <v>0</v>
      </c>
      <c r="X127" s="70"/>
      <c r="Y127" s="51" t="s">
        <v>119</v>
      </c>
      <c r="Z127" s="52">
        <f>SUM(Z92:Z99)</f>
        <v>0</v>
      </c>
      <c r="AA127" s="52">
        <f t="shared" ref="AA127:AD127" si="170">SUM(AA92:AA99)</f>
        <v>0</v>
      </c>
      <c r="AB127" s="52">
        <f t="shared" si="170"/>
        <v>0</v>
      </c>
      <c r="AC127" s="52">
        <f t="shared" si="170"/>
        <v>0</v>
      </c>
      <c r="AD127" s="52">
        <f t="shared" si="170"/>
        <v>0</v>
      </c>
      <c r="AE127" s="153">
        <f>SUM(AE92:AE99)</f>
        <v>0</v>
      </c>
      <c r="AF127" s="70"/>
      <c r="AG127" s="51" t="s">
        <v>119</v>
      </c>
      <c r="AH127" s="52">
        <f>SUM(AH92:AH99)</f>
        <v>60</v>
      </c>
      <c r="AI127" s="52">
        <f t="shared" ref="AI127:AL127" si="171">SUM(AI92:AI99)</f>
        <v>60</v>
      </c>
      <c r="AJ127" s="52">
        <f t="shared" si="171"/>
        <v>20</v>
      </c>
      <c r="AK127" s="52">
        <f t="shared" si="171"/>
        <v>20</v>
      </c>
      <c r="AL127" s="52">
        <f t="shared" si="171"/>
        <v>0</v>
      </c>
      <c r="AM127" s="153">
        <f>SUM(AM92:AM99)</f>
        <v>0</v>
      </c>
      <c r="AN127" s="70"/>
      <c r="AO127" s="51" t="s">
        <v>119</v>
      </c>
      <c r="AP127" s="52">
        <f>SUM(AP92:AP99)</f>
        <v>0</v>
      </c>
      <c r="AQ127" s="52">
        <f t="shared" ref="AQ127:AT127" si="172">SUM(AQ92:AQ99)</f>
        <v>0</v>
      </c>
      <c r="AR127" s="52">
        <f t="shared" si="172"/>
        <v>0</v>
      </c>
      <c r="AS127" s="52">
        <f t="shared" si="172"/>
        <v>0</v>
      </c>
      <c r="AT127" s="52">
        <f t="shared" si="172"/>
        <v>0</v>
      </c>
      <c r="AU127" s="153">
        <f>SUM(AU92:AU99)</f>
        <v>0</v>
      </c>
    </row>
    <row r="128" spans="1:47" x14ac:dyDescent="0.15">
      <c r="A128" s="44"/>
      <c r="B128" s="52"/>
      <c r="C128" s="52"/>
      <c r="D128" s="52"/>
      <c r="E128" s="52"/>
      <c r="F128" s="52"/>
      <c r="G128" s="153"/>
      <c r="H128" s="70"/>
      <c r="I128" s="44"/>
      <c r="J128" s="52"/>
      <c r="K128" s="52"/>
      <c r="L128" s="52"/>
      <c r="M128" s="52"/>
      <c r="N128" s="52"/>
      <c r="O128" s="153"/>
      <c r="P128" s="70"/>
      <c r="Q128" s="44"/>
      <c r="R128" s="52"/>
      <c r="S128" s="52"/>
      <c r="T128" s="52"/>
      <c r="U128" s="52"/>
      <c r="V128" s="52"/>
      <c r="W128" s="153"/>
      <c r="X128" s="70"/>
      <c r="Y128" s="44"/>
      <c r="Z128" s="52"/>
      <c r="AA128" s="52"/>
      <c r="AB128" s="52"/>
      <c r="AC128" s="52"/>
      <c r="AD128" s="52"/>
      <c r="AE128" s="153"/>
      <c r="AF128" s="70"/>
      <c r="AG128" s="44"/>
      <c r="AH128" s="52"/>
      <c r="AI128" s="52"/>
      <c r="AJ128" s="52"/>
      <c r="AK128" s="52"/>
      <c r="AL128" s="52"/>
      <c r="AM128" s="153"/>
      <c r="AN128" s="70"/>
      <c r="AO128" s="44"/>
      <c r="AP128" s="52"/>
      <c r="AQ128" s="52"/>
      <c r="AR128" s="52"/>
      <c r="AS128" s="52"/>
      <c r="AT128" s="52"/>
      <c r="AU128" s="153"/>
    </row>
    <row r="129" spans="1:47" x14ac:dyDescent="0.15">
      <c r="A129" s="51" t="s">
        <v>120</v>
      </c>
      <c r="B129" s="52">
        <f>B127</f>
        <v>0</v>
      </c>
      <c r="C129" s="52">
        <f>C127+B129</f>
        <v>0</v>
      </c>
      <c r="D129" s="52">
        <f t="shared" ref="D129:G129" si="173">D127+C129</f>
        <v>0</v>
      </c>
      <c r="E129" s="52">
        <f t="shared" si="173"/>
        <v>0</v>
      </c>
      <c r="F129" s="52">
        <f t="shared" si="173"/>
        <v>0</v>
      </c>
      <c r="G129" s="153">
        <f t="shared" si="173"/>
        <v>0</v>
      </c>
      <c r="H129" s="70"/>
      <c r="I129" s="51" t="s">
        <v>120</v>
      </c>
      <c r="J129" s="52">
        <f>J127</f>
        <v>4.9814999999999996</v>
      </c>
      <c r="K129" s="52">
        <f>K127+J129</f>
        <v>9.9629999999999992</v>
      </c>
      <c r="L129" s="52">
        <f t="shared" ref="L129" si="174">L127+K129</f>
        <v>11.6235</v>
      </c>
      <c r="M129" s="52">
        <f t="shared" ref="M129" si="175">M127+L129</f>
        <v>13.284000000000001</v>
      </c>
      <c r="N129" s="52">
        <f t="shared" ref="N129" si="176">N127+M129</f>
        <v>13.284000000000001</v>
      </c>
      <c r="O129" s="153">
        <f t="shared" ref="O129" si="177">O127+N129</f>
        <v>13.284000000000001</v>
      </c>
      <c r="P129" s="70"/>
      <c r="Q129" s="51" t="s">
        <v>120</v>
      </c>
      <c r="R129" s="52">
        <f>R127</f>
        <v>30</v>
      </c>
      <c r="S129" s="52">
        <f>S127+R129</f>
        <v>60</v>
      </c>
      <c r="T129" s="52">
        <f t="shared" ref="T129" si="178">T127+S129</f>
        <v>70</v>
      </c>
      <c r="U129" s="52">
        <f t="shared" ref="U129" si="179">U127+T129</f>
        <v>80</v>
      </c>
      <c r="V129" s="52">
        <f>V127+U129</f>
        <v>80</v>
      </c>
      <c r="W129" s="153">
        <f t="shared" ref="W129" si="180">W127+V129</f>
        <v>80</v>
      </c>
      <c r="X129" s="70"/>
      <c r="Y129" s="51" t="s">
        <v>120</v>
      </c>
      <c r="Z129" s="52">
        <f>Z127</f>
        <v>0</v>
      </c>
      <c r="AA129" s="52">
        <f>AA127+Z129</f>
        <v>0</v>
      </c>
      <c r="AB129" s="52">
        <f t="shared" ref="AB129" si="181">AB127+AA129</f>
        <v>0</v>
      </c>
      <c r="AC129" s="52">
        <f t="shared" ref="AC129" si="182">AC127+AB129</f>
        <v>0</v>
      </c>
      <c r="AD129" s="52">
        <f>AD127+AC129</f>
        <v>0</v>
      </c>
      <c r="AE129" s="153">
        <f t="shared" ref="AE129" si="183">AE127+AD129</f>
        <v>0</v>
      </c>
      <c r="AF129" s="70"/>
      <c r="AG129" s="51" t="s">
        <v>120</v>
      </c>
      <c r="AH129" s="52">
        <f>AH127</f>
        <v>60</v>
      </c>
      <c r="AI129" s="52">
        <f>AI127+AH129</f>
        <v>120</v>
      </c>
      <c r="AJ129" s="52">
        <f t="shared" ref="AJ129" si="184">AJ127+AI129</f>
        <v>140</v>
      </c>
      <c r="AK129" s="52">
        <f t="shared" ref="AK129" si="185">AK127+AJ129</f>
        <v>160</v>
      </c>
      <c r="AL129" s="52">
        <f>AL127+AK129</f>
        <v>160</v>
      </c>
      <c r="AM129" s="153">
        <f t="shared" ref="AM129" si="186">AM127+AL129</f>
        <v>160</v>
      </c>
      <c r="AN129" s="70"/>
      <c r="AO129" s="51" t="s">
        <v>120</v>
      </c>
      <c r="AP129" s="52">
        <f>AP127</f>
        <v>0</v>
      </c>
      <c r="AQ129" s="52">
        <f>AQ127+AP129</f>
        <v>0</v>
      </c>
      <c r="AR129" s="52">
        <f t="shared" ref="AR129" si="187">AR127+AQ129</f>
        <v>0</v>
      </c>
      <c r="AS129" s="52">
        <f t="shared" ref="AS129" si="188">AS127+AR129</f>
        <v>0</v>
      </c>
      <c r="AT129" s="52">
        <f>AT127+AS129</f>
        <v>0</v>
      </c>
      <c r="AU129" s="153">
        <f t="shared" ref="AU129" si="189">AU127+AT129</f>
        <v>0</v>
      </c>
    </row>
    <row r="130" spans="1:47" x14ac:dyDescent="0.15">
      <c r="A130" s="44"/>
      <c r="B130" s="73"/>
      <c r="C130" s="73"/>
      <c r="D130" s="73"/>
      <c r="E130" s="73"/>
      <c r="F130" s="73"/>
      <c r="G130" s="74"/>
      <c r="H130" s="70"/>
      <c r="I130" s="44"/>
      <c r="J130" s="73"/>
      <c r="K130" s="73"/>
      <c r="L130" s="73"/>
      <c r="M130" s="73"/>
      <c r="N130" s="73"/>
      <c r="O130" s="74"/>
      <c r="P130" s="70"/>
      <c r="Q130" s="44"/>
      <c r="R130" s="73"/>
      <c r="S130" s="73"/>
      <c r="T130" s="73"/>
      <c r="U130" s="73"/>
      <c r="V130" s="73"/>
      <c r="W130" s="74"/>
      <c r="X130" s="70"/>
      <c r="Y130" s="44"/>
      <c r="Z130" s="73"/>
      <c r="AA130" s="73"/>
      <c r="AB130" s="73"/>
      <c r="AC130" s="73"/>
      <c r="AD130" s="73"/>
      <c r="AE130" s="74"/>
      <c r="AF130" s="70"/>
      <c r="AG130" s="44"/>
      <c r="AH130" s="73"/>
      <c r="AI130" s="73"/>
      <c r="AJ130" s="73"/>
      <c r="AK130" s="73"/>
      <c r="AL130" s="73"/>
      <c r="AM130" s="74"/>
      <c r="AN130" s="70"/>
      <c r="AO130" s="44"/>
      <c r="AP130" s="73"/>
      <c r="AQ130" s="73"/>
      <c r="AR130" s="73"/>
      <c r="AS130" s="73"/>
      <c r="AT130" s="73"/>
      <c r="AU130" s="74"/>
    </row>
    <row r="131" spans="1:47" x14ac:dyDescent="0.15">
      <c r="A131" s="51" t="s">
        <v>54</v>
      </c>
      <c r="B131" s="52">
        <f>SUM(B102:B118,B121)</f>
        <v>548.20000000000005</v>
      </c>
      <c r="C131" s="52">
        <f t="shared" ref="C131:G131" si="190">SUM(C102:C118,C121)</f>
        <v>548.20000000000005</v>
      </c>
      <c r="D131" s="52">
        <f t="shared" si="190"/>
        <v>526.06000000000006</v>
      </c>
      <c r="E131" s="52">
        <f t="shared" si="190"/>
        <v>526.06000000000006</v>
      </c>
      <c r="F131" s="52">
        <f t="shared" si="190"/>
        <v>0</v>
      </c>
      <c r="G131" s="153">
        <f t="shared" si="190"/>
        <v>0</v>
      </c>
      <c r="H131" s="70"/>
      <c r="I131" s="51" t="s">
        <v>54</v>
      </c>
      <c r="J131" s="52">
        <f>SUM(J102:J118,J121)</f>
        <v>0</v>
      </c>
      <c r="K131" s="52">
        <f t="shared" ref="K131:O131" si="191">SUM(K102:K118,K121)</f>
        <v>0</v>
      </c>
      <c r="L131" s="52">
        <f t="shared" si="191"/>
        <v>0</v>
      </c>
      <c r="M131" s="52">
        <f t="shared" si="191"/>
        <v>0</v>
      </c>
      <c r="N131" s="52">
        <f t="shared" si="191"/>
        <v>0</v>
      </c>
      <c r="O131" s="153">
        <f t="shared" si="191"/>
        <v>0</v>
      </c>
      <c r="P131" s="70"/>
      <c r="Q131" s="51" t="s">
        <v>54</v>
      </c>
      <c r="R131" s="52">
        <f>SUM(R102:R118,R121)</f>
        <v>0</v>
      </c>
      <c r="S131" s="52">
        <f t="shared" ref="S131:W131" si="192">SUM(S102:S118,S121)</f>
        <v>0</v>
      </c>
      <c r="T131" s="52">
        <f t="shared" si="192"/>
        <v>0</v>
      </c>
      <c r="U131" s="52">
        <f t="shared" si="192"/>
        <v>0</v>
      </c>
      <c r="V131" s="52">
        <f t="shared" si="192"/>
        <v>0</v>
      </c>
      <c r="W131" s="153">
        <f t="shared" si="192"/>
        <v>0</v>
      </c>
      <c r="X131" s="70"/>
      <c r="Y131" s="51" t="s">
        <v>54</v>
      </c>
      <c r="Z131" s="52">
        <f>SUM(Z102:Z118,Z121)</f>
        <v>548.20000000000005</v>
      </c>
      <c r="AA131" s="52">
        <f t="shared" ref="AA131:AE131" si="193">SUM(AA102:AA118,AA121)</f>
        <v>548.20000000000005</v>
      </c>
      <c r="AB131" s="52">
        <f t="shared" si="193"/>
        <v>526.06000000000006</v>
      </c>
      <c r="AC131" s="52">
        <f t="shared" si="193"/>
        <v>526.06000000000006</v>
      </c>
      <c r="AD131" s="52">
        <f t="shared" si="193"/>
        <v>0</v>
      </c>
      <c r="AE131" s="153">
        <f t="shared" si="193"/>
        <v>0</v>
      </c>
      <c r="AF131" s="70"/>
      <c r="AG131" s="51" t="s">
        <v>54</v>
      </c>
      <c r="AH131" s="52">
        <f>SUM(AH102:AH118,AH121)</f>
        <v>0</v>
      </c>
      <c r="AI131" s="52">
        <f t="shared" ref="AI131:AM131" si="194">SUM(AI102:AI118,AI121)</f>
        <v>0</v>
      </c>
      <c r="AJ131" s="52">
        <f t="shared" si="194"/>
        <v>0</v>
      </c>
      <c r="AK131" s="52">
        <f t="shared" si="194"/>
        <v>0</v>
      </c>
      <c r="AL131" s="52">
        <f t="shared" si="194"/>
        <v>0</v>
      </c>
      <c r="AM131" s="153">
        <f t="shared" si="194"/>
        <v>0</v>
      </c>
      <c r="AN131" s="70"/>
      <c r="AO131" s="51" t="s">
        <v>54</v>
      </c>
      <c r="AP131" s="52">
        <f>SUM(AP102:AP118,AP121)</f>
        <v>514.99</v>
      </c>
      <c r="AQ131" s="52">
        <f t="shared" ref="AQ131:AU131" si="195">SUM(AQ102:AQ118,AQ121)</f>
        <v>514.99</v>
      </c>
      <c r="AR131" s="52">
        <f t="shared" si="195"/>
        <v>514.99</v>
      </c>
      <c r="AS131" s="52">
        <f t="shared" si="195"/>
        <v>514.99</v>
      </c>
      <c r="AT131" s="52">
        <f t="shared" si="195"/>
        <v>0</v>
      </c>
      <c r="AU131" s="153">
        <f t="shared" si="195"/>
        <v>0</v>
      </c>
    </row>
    <row r="132" spans="1:47" x14ac:dyDescent="0.15">
      <c r="A132" s="51"/>
      <c r="B132" s="52"/>
      <c r="C132" s="52"/>
      <c r="D132" s="52"/>
      <c r="E132" s="52"/>
      <c r="F132" s="52"/>
      <c r="G132" s="153"/>
      <c r="H132" s="70"/>
      <c r="I132" s="51"/>
      <c r="J132" s="52"/>
      <c r="K132" s="52"/>
      <c r="L132" s="52"/>
      <c r="M132" s="52"/>
      <c r="N132" s="52"/>
      <c r="O132" s="153"/>
      <c r="P132" s="70"/>
      <c r="Q132" s="51"/>
      <c r="R132" s="52"/>
      <c r="S132" s="52"/>
      <c r="T132" s="52"/>
      <c r="U132" s="52"/>
      <c r="V132" s="52"/>
      <c r="W132" s="153"/>
      <c r="X132" s="70"/>
      <c r="Y132" s="51"/>
      <c r="Z132" s="52"/>
      <c r="AA132" s="52"/>
      <c r="AB132" s="52"/>
      <c r="AC132" s="52"/>
      <c r="AD132" s="52"/>
      <c r="AE132" s="153"/>
      <c r="AF132" s="70"/>
      <c r="AG132" s="51"/>
      <c r="AH132" s="52"/>
      <c r="AI132" s="52"/>
      <c r="AJ132" s="52"/>
      <c r="AK132" s="52"/>
      <c r="AL132" s="52"/>
      <c r="AM132" s="153"/>
      <c r="AN132" s="70"/>
      <c r="AO132" s="51"/>
      <c r="AP132" s="52"/>
      <c r="AQ132" s="52"/>
      <c r="AR132" s="52"/>
      <c r="AS132" s="52"/>
      <c r="AT132" s="52"/>
      <c r="AU132" s="153"/>
    </row>
    <row r="133" spans="1:47" ht="12" thickBot="1" x14ac:dyDescent="0.2">
      <c r="A133" s="154" t="s">
        <v>77</v>
      </c>
      <c r="B133" s="155">
        <f>B131</f>
        <v>548.20000000000005</v>
      </c>
      <c r="C133" s="155">
        <f>B133+C131</f>
        <v>1096.4000000000001</v>
      </c>
      <c r="D133" s="155">
        <f>D131+C133</f>
        <v>1622.46</v>
      </c>
      <c r="E133" s="155">
        <f>E131+D133</f>
        <v>2148.52</v>
      </c>
      <c r="F133" s="155">
        <f>F131+E133</f>
        <v>2148.52</v>
      </c>
      <c r="G133" s="156">
        <f>G131+F133</f>
        <v>2148.52</v>
      </c>
      <c r="H133" s="70"/>
      <c r="I133" s="154" t="s">
        <v>77</v>
      </c>
      <c r="J133" s="155">
        <f>J131</f>
        <v>0</v>
      </c>
      <c r="K133" s="155">
        <f>J133+K131</f>
        <v>0</v>
      </c>
      <c r="L133" s="155">
        <f>L131+K133</f>
        <v>0</v>
      </c>
      <c r="M133" s="155">
        <f>M131+L133</f>
        <v>0</v>
      </c>
      <c r="N133" s="155">
        <f>N131+M133</f>
        <v>0</v>
      </c>
      <c r="O133" s="156">
        <f>O131+N133</f>
        <v>0</v>
      </c>
      <c r="P133" s="70"/>
      <c r="Q133" s="154" t="s">
        <v>77</v>
      </c>
      <c r="R133" s="155">
        <f>R131</f>
        <v>0</v>
      </c>
      <c r="S133" s="155">
        <f>R133+S131</f>
        <v>0</v>
      </c>
      <c r="T133" s="155">
        <f>T131+S133</f>
        <v>0</v>
      </c>
      <c r="U133" s="155">
        <f>U131+T133</f>
        <v>0</v>
      </c>
      <c r="V133" s="155">
        <f>V131+U133</f>
        <v>0</v>
      </c>
      <c r="W133" s="156">
        <f>W131+V133</f>
        <v>0</v>
      </c>
      <c r="X133" s="70"/>
      <c r="Y133" s="154" t="s">
        <v>77</v>
      </c>
      <c r="Z133" s="155">
        <f>Z131</f>
        <v>548.20000000000005</v>
      </c>
      <c r="AA133" s="155">
        <f>Z133+AA131</f>
        <v>1096.4000000000001</v>
      </c>
      <c r="AB133" s="155">
        <f>AB131+AA133</f>
        <v>1622.46</v>
      </c>
      <c r="AC133" s="155">
        <f>AC131+AB133</f>
        <v>2148.52</v>
      </c>
      <c r="AD133" s="155">
        <f>AD131+AC133</f>
        <v>2148.52</v>
      </c>
      <c r="AE133" s="156">
        <f>AE131+AD133</f>
        <v>2148.52</v>
      </c>
      <c r="AF133" s="70"/>
      <c r="AG133" s="154" t="s">
        <v>77</v>
      </c>
      <c r="AH133" s="155">
        <f>AH131</f>
        <v>0</v>
      </c>
      <c r="AI133" s="155">
        <f>AH133+AI131</f>
        <v>0</v>
      </c>
      <c r="AJ133" s="155">
        <f>AJ131+AI133</f>
        <v>0</v>
      </c>
      <c r="AK133" s="155">
        <f>AK131+AJ133</f>
        <v>0</v>
      </c>
      <c r="AL133" s="155">
        <f>AL131+AK133</f>
        <v>0</v>
      </c>
      <c r="AM133" s="156">
        <f>AM131+AL133</f>
        <v>0</v>
      </c>
      <c r="AN133" s="70"/>
      <c r="AO133" s="154" t="s">
        <v>77</v>
      </c>
      <c r="AP133" s="155">
        <f>AP131</f>
        <v>514.99</v>
      </c>
      <c r="AQ133" s="155">
        <f>AP133+AQ131</f>
        <v>1029.98</v>
      </c>
      <c r="AR133" s="155">
        <f>AR131+AQ133</f>
        <v>1544.97</v>
      </c>
      <c r="AS133" s="155">
        <f>AS131+AR133</f>
        <v>2059.96</v>
      </c>
      <c r="AT133" s="155">
        <f>AT131+AS133</f>
        <v>2059.96</v>
      </c>
      <c r="AU133" s="156">
        <f>AU131+AT133</f>
        <v>2059.96</v>
      </c>
    </row>
    <row r="134" spans="1:47" ht="12" thickBot="1" x14ac:dyDescent="0.2">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0"/>
      <c r="AG134" s="70"/>
      <c r="AH134" s="70"/>
      <c r="AI134" s="70"/>
      <c r="AJ134" s="70"/>
      <c r="AK134" s="70"/>
      <c r="AL134" s="70"/>
      <c r="AM134" s="70"/>
      <c r="AN134" s="70"/>
      <c r="AO134" s="70"/>
      <c r="AP134" s="70"/>
      <c r="AQ134" s="70"/>
      <c r="AR134" s="70"/>
      <c r="AS134" s="70"/>
      <c r="AT134" s="70"/>
      <c r="AU134" s="70"/>
    </row>
    <row r="135" spans="1:47" x14ac:dyDescent="0.15">
      <c r="A135" s="157" t="s">
        <v>164</v>
      </c>
      <c r="B135" s="71"/>
      <c r="C135" s="71"/>
      <c r="D135" s="71"/>
      <c r="E135" s="71"/>
      <c r="F135" s="71"/>
      <c r="G135" s="72"/>
      <c r="H135" s="70"/>
      <c r="I135" s="157" t="s">
        <v>164</v>
      </c>
      <c r="J135" s="71"/>
      <c r="K135" s="71"/>
      <c r="L135" s="71"/>
      <c r="M135" s="71"/>
      <c r="N135" s="71"/>
      <c r="O135" s="72"/>
      <c r="P135" s="70"/>
      <c r="Q135" s="157" t="s">
        <v>164</v>
      </c>
      <c r="R135" s="71"/>
      <c r="S135" s="71"/>
      <c r="T135" s="71"/>
      <c r="U135" s="71"/>
      <c r="V135" s="71"/>
      <c r="W135" s="72"/>
      <c r="X135" s="70"/>
      <c r="Y135" s="157" t="s">
        <v>164</v>
      </c>
      <c r="Z135" s="71"/>
      <c r="AA135" s="71"/>
      <c r="AB135" s="71"/>
      <c r="AC135" s="71"/>
      <c r="AD135" s="71"/>
      <c r="AE135" s="72"/>
      <c r="AF135" s="70"/>
      <c r="AG135" s="157" t="s">
        <v>164</v>
      </c>
      <c r="AH135" s="71"/>
      <c r="AI135" s="71"/>
      <c r="AJ135" s="71"/>
      <c r="AK135" s="71"/>
      <c r="AL135" s="71"/>
      <c r="AM135" s="72"/>
      <c r="AN135" s="70"/>
      <c r="AO135" s="157" t="s">
        <v>164</v>
      </c>
      <c r="AP135" s="71"/>
      <c r="AQ135" s="71"/>
      <c r="AR135" s="71"/>
      <c r="AS135" s="71"/>
      <c r="AT135" s="71"/>
      <c r="AU135" s="72"/>
    </row>
    <row r="136" spans="1:47" x14ac:dyDescent="0.15">
      <c r="A136" s="44"/>
      <c r="B136" s="73" t="s">
        <v>166</v>
      </c>
      <c r="C136" s="73" t="s">
        <v>4</v>
      </c>
      <c r="D136" s="73" t="s">
        <v>149</v>
      </c>
      <c r="E136" s="73" t="s">
        <v>163</v>
      </c>
      <c r="F136" s="73" t="s">
        <v>150</v>
      </c>
      <c r="G136" s="74"/>
      <c r="H136" s="70"/>
      <c r="I136" s="44"/>
      <c r="J136" s="73" t="s">
        <v>166</v>
      </c>
      <c r="K136" s="73" t="s">
        <v>4</v>
      </c>
      <c r="L136" s="73" t="s">
        <v>149</v>
      </c>
      <c r="M136" s="73" t="s">
        <v>163</v>
      </c>
      <c r="N136" s="73" t="s">
        <v>150</v>
      </c>
      <c r="O136" s="74"/>
      <c r="P136" s="70"/>
      <c r="Q136" s="44"/>
      <c r="R136" s="73" t="s">
        <v>166</v>
      </c>
      <c r="S136" s="73" t="s">
        <v>4</v>
      </c>
      <c r="T136" s="73" t="s">
        <v>149</v>
      </c>
      <c r="U136" s="73" t="s">
        <v>163</v>
      </c>
      <c r="V136" s="73" t="s">
        <v>150</v>
      </c>
      <c r="W136" s="74"/>
      <c r="X136" s="70"/>
      <c r="Y136" s="44"/>
      <c r="Z136" s="73" t="s">
        <v>166</v>
      </c>
      <c r="AA136" s="73" t="s">
        <v>4</v>
      </c>
      <c r="AB136" s="73" t="s">
        <v>149</v>
      </c>
      <c r="AC136" s="73" t="s">
        <v>163</v>
      </c>
      <c r="AD136" s="73" t="s">
        <v>150</v>
      </c>
      <c r="AE136" s="74"/>
      <c r="AF136" s="70"/>
      <c r="AG136" s="44"/>
      <c r="AH136" s="73" t="s">
        <v>166</v>
      </c>
      <c r="AI136" s="73" t="s">
        <v>4</v>
      </c>
      <c r="AJ136" s="73" t="s">
        <v>149</v>
      </c>
      <c r="AK136" s="73" t="s">
        <v>163</v>
      </c>
      <c r="AL136" s="73" t="s">
        <v>150</v>
      </c>
      <c r="AM136" s="74"/>
      <c r="AN136" s="70"/>
      <c r="AO136" s="44"/>
      <c r="AP136" s="73" t="s">
        <v>166</v>
      </c>
      <c r="AQ136" s="73" t="s">
        <v>4</v>
      </c>
      <c r="AR136" s="73" t="s">
        <v>149</v>
      </c>
      <c r="AS136" s="73" t="s">
        <v>163</v>
      </c>
      <c r="AT136" s="73" t="s">
        <v>150</v>
      </c>
      <c r="AU136" s="74"/>
    </row>
    <row r="137" spans="1:47" x14ac:dyDescent="0.15">
      <c r="A137" s="44" t="s">
        <v>156</v>
      </c>
      <c r="B137" s="52">
        <f>B131</f>
        <v>548.20000000000005</v>
      </c>
      <c r="C137" s="52">
        <f>MIN(B137,B19)</f>
        <v>548.20000000000005</v>
      </c>
      <c r="D137" s="52">
        <f>B137-C137</f>
        <v>0</v>
      </c>
      <c r="E137" s="52">
        <f>IFERROR(IF('1. Plan Inputs'!G50="No",D137*B21+IF('1. Plan Inputs'!$G$46="Yes",Worksheet!B123,0)+IF('1. Plan Inputs'!$G$48="Yes",Worksheet!B127,0),Worksheet!D137*((Worksheet!B21*SUM(Worksheet!B102:B110,Worksheet!B121)+IF('1. Plan Inputs'!$G$48="Yes",SUMPRODUCT(Worksheet!B111:B118,Worksheet!B158:B165),0))/SUM(Worksheet!B102:B121))+IF('1. Plan Inputs'!$G$46="Yes",Worksheet!B123,0)+IF('1. Plan Inputs'!$G$48="Yes",Worksheet!B127,0)),0)</f>
        <v>0</v>
      </c>
      <c r="F137" s="52">
        <f>MIN(E137+C137,B22)</f>
        <v>548.20000000000005</v>
      </c>
      <c r="G137" s="74"/>
      <c r="H137" s="70"/>
      <c r="I137" s="44" t="s">
        <v>156</v>
      </c>
      <c r="J137" s="52">
        <f>J131</f>
        <v>0</v>
      </c>
      <c r="K137" s="52">
        <f>MIN(J137,J19)</f>
        <v>0</v>
      </c>
      <c r="L137" s="52">
        <f>J137-K137</f>
        <v>0</v>
      </c>
      <c r="M137" s="52">
        <f>IFERROR(IF('1. Plan Inputs'!J50="No",L137*J21+IF('1. Plan Inputs'!$J$46="Yes",Worksheet!J123,0)+IF('1. Plan Inputs'!$J$48="Yes",Worksheet!J127,0),Worksheet!L137*((Worksheet!J21*SUM(Worksheet!J102:J110,Worksheet!J121)+IF('1. Plan Inputs'!$J$48="Yes",SUMPRODUCT(Worksheet!J111:J118,Worksheet!J158:J165),0))/SUM(Worksheet!J102:J121))+IF('1. Plan Inputs'!$J$46="Yes",Worksheet!J123,0)+IF('1. Plan Inputs'!$J$48="Yes",Worksheet!J127,0)),0)</f>
        <v>94.981499999999997</v>
      </c>
      <c r="N137" s="52">
        <f>MIN(M137+K137,J22)</f>
        <v>94.981499999999997</v>
      </c>
      <c r="O137" s="74"/>
      <c r="P137" s="70"/>
      <c r="Q137" s="44" t="s">
        <v>156</v>
      </c>
      <c r="R137" s="52">
        <f>R131</f>
        <v>0</v>
      </c>
      <c r="S137" s="52">
        <f>MIN(R137,R19)</f>
        <v>0</v>
      </c>
      <c r="T137" s="52">
        <f>R137-S137</f>
        <v>0</v>
      </c>
      <c r="U137" s="52">
        <f>IFERROR(IF('1. Plan Inputs'!M50="No",T137*R21+IF('1. Plan Inputs'!$M$46="Yes",Worksheet!R123,0)+IF('1. Plan Inputs'!$M$48="Yes",Worksheet!R127,0),Worksheet!T137*((Worksheet!R21*SUM(Worksheet!R102:R110,Worksheet!R121)+IF('1. Plan Inputs'!$M$48="Yes",SUMPRODUCT(Worksheet!R111:R118,Worksheet!R158:R165),0))/SUM(Worksheet!R102:R121))+IF('1. Plan Inputs'!$M$46="Yes",Worksheet!R123,0)+IF('1. Plan Inputs'!$M$48="Yes",Worksheet!R127,0)),0)</f>
        <v>105</v>
      </c>
      <c r="V137" s="52">
        <f>MIN(U137+S137,R22)</f>
        <v>105</v>
      </c>
      <c r="W137" s="74"/>
      <c r="X137" s="70"/>
      <c r="Y137" s="44" t="s">
        <v>156</v>
      </c>
      <c r="Z137" s="52">
        <f>Z131</f>
        <v>548.20000000000005</v>
      </c>
      <c r="AA137" s="52">
        <f>MIN(Z137,Z19)</f>
        <v>548.20000000000005</v>
      </c>
      <c r="AB137" s="52">
        <f>Z137-AA137</f>
        <v>0</v>
      </c>
      <c r="AC137" s="52">
        <f>IFERROR(IF('1. Plan Inputs'!P50="No",AB137*Z21+IF('1. Plan Inputs'!$P$46="Yes",Worksheet!Z123,0)+IF('1. Plan Inputs'!$P$48="Yes",Worksheet!Z127,0),Worksheet!AB137*((Worksheet!Z21*SUM(Worksheet!Z102:Z110,Worksheet!Z121)+IF('1. Plan Inputs'!$P$48="Yes",SUMPRODUCT(Worksheet!Z111:Z118,Worksheet!Z158:Z165),0))/SUM(Worksheet!Z102:Z121))+IF('1. Plan Inputs'!$P$46="Yes",Worksheet!Z123,0)+IF('1. Plan Inputs'!$P$48="Yes",Worksheet!Z127,0)),0)</f>
        <v>0</v>
      </c>
      <c r="AD137" s="52">
        <f>MIN(AC137+AA137,Z22)</f>
        <v>548.20000000000005</v>
      </c>
      <c r="AE137" s="74"/>
      <c r="AF137" s="70"/>
      <c r="AG137" s="44" t="s">
        <v>156</v>
      </c>
      <c r="AH137" s="52">
        <f>AH131</f>
        <v>0</v>
      </c>
      <c r="AI137" s="52">
        <f>MIN(AH137,AH19)</f>
        <v>0</v>
      </c>
      <c r="AJ137" s="52">
        <f>AH137-AI137</f>
        <v>0</v>
      </c>
      <c r="AK137" s="52">
        <f>IFERROR(IF('1. Plan Inputs'!S50="No",AJ137*AH21+IF('1. Plan Inputs'!$S$46="Yes",Worksheet!AH123,0)+IF('1. Plan Inputs'!$S$48="Yes",Worksheet!AH127,0),Worksheet!AJ137*((Worksheet!AH21*SUM(Worksheet!AH102:AH110,Worksheet!AH121)+IF('1. Plan Inputs'!$S$48="Yes",SUMPRODUCT(Worksheet!AH111:AH118,Worksheet!AH158:AH165),0))/SUM(Worksheet!AH102:AH121))+IF('1. Plan Inputs'!$S$46="Yes",Worksheet!AH123,0)+IF('1. Plan Inputs'!$S$48="Yes",Worksheet!AH127,0)),0)</f>
        <v>150</v>
      </c>
      <c r="AL137" s="52">
        <f>MIN(AK137+AI137,AH22)</f>
        <v>150</v>
      </c>
      <c r="AM137" s="74"/>
      <c r="AN137" s="70"/>
      <c r="AO137" s="44" t="s">
        <v>156</v>
      </c>
      <c r="AP137" s="52">
        <f>AP131</f>
        <v>514.99</v>
      </c>
      <c r="AQ137" s="52">
        <f>MIN(AP137,AP19)</f>
        <v>0</v>
      </c>
      <c r="AR137" s="52">
        <f>AP137-AQ137</f>
        <v>514.99</v>
      </c>
      <c r="AS137" s="52">
        <f>IFERROR(IF('1. Plan Inputs'!V50="No",AR137*AP21+IF('1. Plan Inputs'!$V$46="Yes",Worksheet!AP123,0)+IF('1. Plan Inputs'!$V$48="Yes",Worksheet!AP127,0),Worksheet!AR137*((Worksheet!AP21*SUM(Worksheet!AP102:AP110,Worksheet!AP121)+IF('1. Plan Inputs'!$V$48="Yes",SUMPRODUCT(Worksheet!AP111:AP118,Worksheet!AP158:AP165),0))/SUM(Worksheet!AP102:AP121))+IF('1. Plan Inputs'!$V$46="Yes",Worksheet!AP123,0)+IF('1. Plan Inputs'!$V$48="Yes",Worksheet!AP127,0)),0)</f>
        <v>0</v>
      </c>
      <c r="AT137" s="52">
        <f>MIN(AS137+AQ137,AP22)</f>
        <v>0</v>
      </c>
      <c r="AU137" s="74"/>
    </row>
    <row r="138" spans="1:47" x14ac:dyDescent="0.15">
      <c r="A138" s="44" t="s">
        <v>157</v>
      </c>
      <c r="B138" s="52">
        <f>C131</f>
        <v>548.20000000000005</v>
      </c>
      <c r="C138" s="52">
        <f>IF(MIN(B138,C19)+SUM(C137)&lt;C20,MIN(B138,C19),C20-SUM(C137))</f>
        <v>548.20000000000005</v>
      </c>
      <c r="D138" s="52">
        <f t="shared" ref="D138:D142" si="196">B138-C138</f>
        <v>0</v>
      </c>
      <c r="E138" s="52">
        <f>IFERROR(IF('1. Plan Inputs'!G50="No",D138*C21+IF('1. Plan Inputs'!$G$46="Yes",Worksheet!C123,0)+IF('1. Plan Inputs'!$G$48="Yes",Worksheet!C127,0),Worksheet!D138*((Worksheet!C21*SUM(Worksheet!C102:C110,Worksheet!C121)+IF('1. Plan Inputs'!$G$48="Yes",SUMPRODUCT(Worksheet!C111:C118,Worksheet!B158:B165),0))/SUM(Worksheet!C102:C121))+IF('1. Plan Inputs'!$G$46="Yes",Worksheet!C123,0)+IF('1. Plan Inputs'!$G$48="Yes",Worksheet!C127,0)),0)</f>
        <v>0</v>
      </c>
      <c r="F138" s="52">
        <f>IF(MIN(C138+E138,C22)+SUM(F137)&lt;C23,MIN(C138+E138,C22),C23-SUM(F137))</f>
        <v>548.20000000000005</v>
      </c>
      <c r="G138" s="74"/>
      <c r="H138" s="70"/>
      <c r="I138" s="44" t="s">
        <v>157</v>
      </c>
      <c r="J138" s="52">
        <f>K131</f>
        <v>0</v>
      </c>
      <c r="K138" s="52">
        <f>IF(MIN(J138,K19)+SUM(K137)&lt;K20,MIN(J138,K19),K20-SUM(K137))</f>
        <v>0</v>
      </c>
      <c r="L138" s="52">
        <f t="shared" ref="L138:L142" si="197">J138-K138</f>
        <v>0</v>
      </c>
      <c r="M138" s="52">
        <f>IFERROR(IF('1. Plan Inputs'!J50="No",L138*K21+IF('1. Plan Inputs'!$J$46="Yes",Worksheet!K123,0)+IF('1. Plan Inputs'!$J$48="Yes",Worksheet!K127,0),Worksheet!L138*((Worksheet!K21*SUM(Worksheet!K102:K110,Worksheet!K121)+IF('1. Plan Inputs'!$J$48="Yes",SUMPRODUCT(Worksheet!K111:K118,Worksheet!J158:J165),0))/SUM(Worksheet!K102:K121))+IF('1. Plan Inputs'!$J$46="Yes",Worksheet!K123,0)+IF('1. Plan Inputs'!$J$48="Yes",Worksheet!K127,0)),0)</f>
        <v>94.981499999999997</v>
      </c>
      <c r="N138" s="52">
        <f>IF(MIN(K138+M138,K22)+SUM(N137)&lt;K23,MIN(K138+M138,K22),K23-SUM(N137))</f>
        <v>94.981499999999997</v>
      </c>
      <c r="O138" s="74"/>
      <c r="P138" s="70"/>
      <c r="Q138" s="44" t="s">
        <v>157</v>
      </c>
      <c r="R138" s="52">
        <f>S131</f>
        <v>0</v>
      </c>
      <c r="S138" s="52">
        <f>IF(MIN(R138,S19)+SUM(S137)&lt;S20,MIN(R138,S19),S20-SUM(S137))</f>
        <v>0</v>
      </c>
      <c r="T138" s="52">
        <f t="shared" ref="T138:T142" si="198">R138-S138</f>
        <v>0</v>
      </c>
      <c r="U138" s="52">
        <f>IFERROR(IF('1. Plan Inputs'!M50="No",T138*S21+IF('1. Plan Inputs'!$M$46="Yes",Worksheet!S123,0)+IF('1. Plan Inputs'!$M$48="Yes",Worksheet!S127,0),Worksheet!T138*((Worksheet!S21*SUM(Worksheet!S102:S110,Worksheet!S121)+IF('1. Plan Inputs'!$M$48="Yes",SUMPRODUCT(Worksheet!S111:S118,Worksheet!R158:R165),0))/SUM(Worksheet!S102:S121))+IF('1. Plan Inputs'!$M$46="Yes",Worksheet!S123,0)+IF('1. Plan Inputs'!$M$48="Yes",Worksheet!S127,0)),0)</f>
        <v>105</v>
      </c>
      <c r="V138" s="52">
        <f>IF(MIN(S138+U138,S22)+SUM(V137)&lt;S23,MIN(S138+U138,S22),S23-SUM(V137))</f>
        <v>105</v>
      </c>
      <c r="W138" s="74"/>
      <c r="X138" s="70"/>
      <c r="Y138" s="44" t="s">
        <v>157</v>
      </c>
      <c r="Z138" s="52">
        <f>AA131</f>
        <v>548.20000000000005</v>
      </c>
      <c r="AA138" s="52">
        <f>IF(MIN(Z138,AA19)+SUM(AA137)&lt;AA20,MIN(Z138,AA19),AA20-SUM(AA137))</f>
        <v>548.20000000000005</v>
      </c>
      <c r="AB138" s="52">
        <f t="shared" ref="AB138:AB142" si="199">Z138-AA138</f>
        <v>0</v>
      </c>
      <c r="AC138" s="52">
        <f>IFERROR(IF('1. Plan Inputs'!P50="No",AB138*AA21+IF('1. Plan Inputs'!$P$46="Yes",Worksheet!AA123,0)+IF('1. Plan Inputs'!$P$48="Yes",Worksheet!AA127,0),Worksheet!AB138*((Worksheet!AA21*SUM(Worksheet!AA102:AA110,Worksheet!AA121)+IF('1. Plan Inputs'!$P$48="Yes",SUMPRODUCT(Worksheet!AA111:AA118,Worksheet!Z158:Z165),0))/SUM(Worksheet!AA102:AA121))+IF('1. Plan Inputs'!$P$46="Yes",Worksheet!AA123,0)+IF('1. Plan Inputs'!$P$48="Yes",Worksheet!AA127,0)),0)</f>
        <v>0</v>
      </c>
      <c r="AD138" s="52">
        <f>IF(MIN(AA138+AC138,AA22)+SUM(AD137)&lt;AA23,MIN(AA138+AC138,AA22),AA23-SUM(AD137))</f>
        <v>548.20000000000005</v>
      </c>
      <c r="AE138" s="74"/>
      <c r="AF138" s="70"/>
      <c r="AG138" s="44" t="s">
        <v>157</v>
      </c>
      <c r="AH138" s="52">
        <f>AI131</f>
        <v>0</v>
      </c>
      <c r="AI138" s="52">
        <f>IF(MIN(AH138,AI19)+SUM(AI137)&lt;AI20,MIN(AH138,AI19),AI20-SUM(AI137))</f>
        <v>0</v>
      </c>
      <c r="AJ138" s="52">
        <f t="shared" ref="AJ138:AJ142" si="200">AH138-AI138</f>
        <v>0</v>
      </c>
      <c r="AK138" s="52">
        <f>IFERROR(IF('1. Plan Inputs'!S50="No",AJ138*AI21+IF('1. Plan Inputs'!$S$46="Yes",Worksheet!AI123,0)+IF('1. Plan Inputs'!$S$48="Yes",Worksheet!AI127,0),Worksheet!AJ138*((Worksheet!AI21*SUM(Worksheet!AI102:AI110,Worksheet!AI121)+IF('1. Plan Inputs'!$S$48="Yes",SUMPRODUCT(Worksheet!AI111:AI118,Worksheet!AH158:AH165),0))/SUM(Worksheet!AI102:AI121))+IF('1. Plan Inputs'!$S$46="Yes",Worksheet!AI123,0)+IF('1. Plan Inputs'!$S$48="Yes",Worksheet!AI127,0)),0)</f>
        <v>150</v>
      </c>
      <c r="AL138" s="52">
        <f>IF(MIN(AI138+AK138,AI22)+SUM(AL137)&lt;AI23,MIN(AI138+AK138,AI22),AI23-SUM(AL137))</f>
        <v>150</v>
      </c>
      <c r="AM138" s="74"/>
      <c r="AN138" s="70"/>
      <c r="AO138" s="44" t="s">
        <v>157</v>
      </c>
      <c r="AP138" s="52">
        <f>AQ131</f>
        <v>514.99</v>
      </c>
      <c r="AQ138" s="52">
        <f>IF(MIN(AP138,AQ19)+SUM(AQ137)&lt;AQ20,MIN(AP138,AQ19),AQ20-SUM(AQ137))</f>
        <v>0</v>
      </c>
      <c r="AR138" s="52">
        <f t="shared" ref="AR138:AR142" si="201">AP138-AQ138</f>
        <v>514.99</v>
      </c>
      <c r="AS138" s="52">
        <f>IFERROR(IF('1. Plan Inputs'!V50="No",AR138*AQ21+IF('1. Plan Inputs'!$V$46="Yes",Worksheet!AQ123,0)+IF('1. Plan Inputs'!$V$48="Yes",Worksheet!AQ127,0),Worksheet!AR138*((Worksheet!AQ21*SUM(Worksheet!AQ102:AQ110,Worksheet!AQ121)+IF('1. Plan Inputs'!$V$48="Yes",SUMPRODUCT(Worksheet!AQ111:AQ118,Worksheet!AP158:AP165),0))/SUM(Worksheet!AQ102:AQ121))+IF('1. Plan Inputs'!$V$46="Yes",Worksheet!AQ123,0)+IF('1. Plan Inputs'!$V$48="Yes",Worksheet!AQ127,0)),0)</f>
        <v>0</v>
      </c>
      <c r="AT138" s="52">
        <f>IF(MIN(AQ138+AS138,AQ22)+SUM(AT137)&lt;AQ23,MIN(AQ138+AS138,AQ22),AQ23-SUM(AT137))</f>
        <v>0</v>
      </c>
      <c r="AU138" s="74"/>
    </row>
    <row r="139" spans="1:47" x14ac:dyDescent="0.15">
      <c r="A139" s="44" t="s">
        <v>158</v>
      </c>
      <c r="B139" s="52">
        <f>D131</f>
        <v>526.06000000000006</v>
      </c>
      <c r="C139" s="52">
        <f>IF(MIN(B139,D19)+SUM(C137:C138)&lt;D20,MIN(B139,D19),D20-SUM(C137:C138))</f>
        <v>526.06000000000006</v>
      </c>
      <c r="D139" s="52">
        <f t="shared" si="196"/>
        <v>0</v>
      </c>
      <c r="E139" s="52">
        <f>IFERROR(IF('1. Plan Inputs'!G50="No",D139*D21+IF('1. Plan Inputs'!$G$46="Yes",Worksheet!D123,0)+IF('1. Plan Inputs'!$G$48="Yes",Worksheet!D127,0),Worksheet!D139*((Worksheet!D21*SUM(Worksheet!D102:D110,Worksheet!D121)+IF('1. Plan Inputs'!$G$48="Yes",SUMPRODUCT(Worksheet!D111:D118,Worksheet!B158:B165),0))/SUM(Worksheet!D102:D121))+IF('1. Plan Inputs'!$G$46="Yes",Worksheet!D123,0)+IF('1. Plan Inputs'!$G$48="Yes",Worksheet!D127,0)),0)</f>
        <v>0</v>
      </c>
      <c r="F139" s="52">
        <f>IF(MIN(C139+E139,D22)+SUM(F137:F138)&lt;D23,MIN(C139+E139,D22),D23-SUM(F137:F138))</f>
        <v>526.06000000000006</v>
      </c>
      <c r="G139" s="74"/>
      <c r="H139" s="70"/>
      <c r="I139" s="44" t="s">
        <v>158</v>
      </c>
      <c r="J139" s="52">
        <f>L131</f>
        <v>0</v>
      </c>
      <c r="K139" s="52">
        <f>IF(MIN(J139,L19)+SUM(K137:K138)&lt;L20,MIN(J139,L19),L20-SUM(K137:K138))</f>
        <v>0</v>
      </c>
      <c r="L139" s="52">
        <f t="shared" si="197"/>
        <v>0</v>
      </c>
      <c r="M139" s="52">
        <f>IFERROR(IF('1. Plan Inputs'!J50="No",L139*L21+IF('1. Plan Inputs'!$J$46="Yes",Worksheet!L123,0)+IF('1. Plan Inputs'!$J$48="Yes",Worksheet!L127,0),Worksheet!L139*((Worksheet!L21*SUM(Worksheet!L102:L110,Worksheet!L121)+IF('1. Plan Inputs'!$J$48="Yes",SUMPRODUCT(Worksheet!L111:L118,Worksheet!J158:J165),0))/SUM(Worksheet!L102:L121))+IF('1. Plan Inputs'!$J$46="Yes",Worksheet!L123,0)+IF('1. Plan Inputs'!$J$48="Yes",Worksheet!L127,0)),0)</f>
        <v>91.660499999999999</v>
      </c>
      <c r="N139" s="52">
        <f>IF(MIN(K139+M139,L22)+SUM(N137:N138)&lt;L23,MIN(K139+M139,L22),L23-SUM(N137:N138))</f>
        <v>91.660499999999999</v>
      </c>
      <c r="O139" s="74"/>
      <c r="P139" s="70"/>
      <c r="Q139" s="44" t="s">
        <v>158</v>
      </c>
      <c r="R139" s="52">
        <f>T131</f>
        <v>0</v>
      </c>
      <c r="S139" s="52">
        <f>IF(MIN(R139,T19)+SUM(S137:S138)&lt;T20,MIN(R139,T19),T20-SUM(S137:S138))</f>
        <v>0</v>
      </c>
      <c r="T139" s="52">
        <f t="shared" si="198"/>
        <v>0</v>
      </c>
      <c r="U139" s="52">
        <f>IFERROR(IF('1. Plan Inputs'!M50="No",T139*T21+IF('1. Plan Inputs'!$M$46="Yes",Worksheet!T123,0)+IF('1. Plan Inputs'!$M$48="Yes",Worksheet!T127,0),Worksheet!T139*((Worksheet!T21*SUM(Worksheet!T102:T110,Worksheet!T121)+IF('1. Plan Inputs'!$M$48="Yes",SUMPRODUCT(Worksheet!T111:T118,Worksheet!R158:R165),0))/SUM(Worksheet!T102:T121))+IF('1. Plan Inputs'!$M$46="Yes",Worksheet!T123,0)+IF('1. Plan Inputs'!$M$48="Yes",Worksheet!T127,0)),0)</f>
        <v>85</v>
      </c>
      <c r="V139" s="52">
        <f>IF(MIN(S139+U139,T22)+SUM(V137:V138)&lt;T23,MIN(S139+U139,T22),T23-SUM(V137:V138))</f>
        <v>85</v>
      </c>
      <c r="W139" s="74"/>
      <c r="X139" s="70"/>
      <c r="Y139" s="44" t="s">
        <v>158</v>
      </c>
      <c r="Z139" s="52">
        <f>AB131</f>
        <v>526.06000000000006</v>
      </c>
      <c r="AA139" s="52">
        <f>IF(MIN(Z139,AB19)+SUM(AA137:AA138)&lt;AB20,MIN(Z139,AB19),AB20-SUM(AA137:AA138))</f>
        <v>526.06000000000006</v>
      </c>
      <c r="AB139" s="52">
        <f t="shared" si="199"/>
        <v>0</v>
      </c>
      <c r="AC139" s="52">
        <f>IFERROR(IF('1. Plan Inputs'!P50="No",AB139*AB21+IF('1. Plan Inputs'!$P$46="Yes",Worksheet!AB123,0)+IF('1. Plan Inputs'!$P$48="Yes",Worksheet!AB127,0),Worksheet!AB139*((Worksheet!AB21*SUM(Worksheet!AB102:AB110,Worksheet!AB121)+IF('1. Plan Inputs'!$P$48="Yes",SUMPRODUCT(Worksheet!AB111:AB118,Worksheet!Z158:Z165),0))/SUM(Worksheet!AB102:AB121))+IF('1. Plan Inputs'!$P$46="Yes",Worksheet!AB123,0)+IF('1. Plan Inputs'!$P$48="Yes",Worksheet!AB127,0)),0)</f>
        <v>0</v>
      </c>
      <c r="AD139" s="52">
        <f>IF(MIN(AA139+AC139,AB22)+SUM(AD137:AD138)&lt;AB23,MIN(AA139+AC139,AB22),AB23-SUM(AD137:AD138))</f>
        <v>526.06000000000006</v>
      </c>
      <c r="AE139" s="74"/>
      <c r="AF139" s="70"/>
      <c r="AG139" s="44" t="s">
        <v>158</v>
      </c>
      <c r="AH139" s="52">
        <f>AJ131</f>
        <v>0</v>
      </c>
      <c r="AI139" s="52">
        <f>IF(MIN(AH139,AJ19)+SUM(AI137:AI138)&lt;AJ20,MIN(AH139,AJ19),AJ20-SUM(AI137:AI138))</f>
        <v>0</v>
      </c>
      <c r="AJ139" s="52">
        <f t="shared" si="200"/>
        <v>0</v>
      </c>
      <c r="AK139" s="52">
        <f>IFERROR(IF('1. Plan Inputs'!S50="No",AJ139*AJ21+IF('1. Plan Inputs'!$S$46="Yes",Worksheet!AJ123,0)+IF('1. Plan Inputs'!$S$48="Yes",Worksheet!AJ127,0),Worksheet!AJ139*((Worksheet!AJ21*SUM(Worksheet!AJ102:AJ110,Worksheet!AJ121)+IF('1. Plan Inputs'!$S$48="Yes",SUMPRODUCT(Worksheet!AJ111:AJ118,Worksheet!AH158:AH165),0))/SUM(Worksheet!AJ102:AJ121))+IF('1. Plan Inputs'!$S$46="Yes",Worksheet!AJ123,0)+IF('1. Plan Inputs'!$S$48="Yes",Worksheet!AJ127,0)),0)</f>
        <v>110</v>
      </c>
      <c r="AL139" s="52">
        <f>IF(MIN(AI139+AK139,AJ22)+SUM(AL137:AL138)&lt;AJ23,MIN(AI139+AK139,AJ22),AJ23-SUM(AL137:AL138))</f>
        <v>110</v>
      </c>
      <c r="AM139" s="74"/>
      <c r="AN139" s="70"/>
      <c r="AO139" s="44" t="s">
        <v>158</v>
      </c>
      <c r="AP139" s="52">
        <f>AR131</f>
        <v>514.99</v>
      </c>
      <c r="AQ139" s="52">
        <f>IF(MIN(AP139,AR19)+SUM(AQ137:AQ138)&lt;AR20,MIN(AP139,AR19),AR20-SUM(AQ137:AQ138))</f>
        <v>0</v>
      </c>
      <c r="AR139" s="52">
        <f t="shared" si="201"/>
        <v>514.99</v>
      </c>
      <c r="AS139" s="52">
        <f>IFERROR(IF('1. Plan Inputs'!V50="No",AR139*AR21+IF('1. Plan Inputs'!$V$46="Yes",Worksheet!AR123,0)+IF('1. Plan Inputs'!$V$48="Yes",Worksheet!AR127,0),Worksheet!AR139*((Worksheet!AR21*SUM(Worksheet!AR102:AR110,Worksheet!AR121)+IF('1. Plan Inputs'!$V$48="Yes",SUMPRODUCT(Worksheet!AR111:AR118,Worksheet!AP158:AP165),0))/SUM(Worksheet!AR102:AR121))+IF('1. Plan Inputs'!$V$46="Yes",Worksheet!AR123,0)+IF('1. Plan Inputs'!$V$48="Yes",Worksheet!AR127,0)),0)</f>
        <v>0</v>
      </c>
      <c r="AT139" s="52">
        <f>IF(MIN(AQ139+AS139,AR22)+SUM(AT137:AT138)&lt;AR23,MIN(AQ139+AS139,AR22),AR23-SUM(AT137:AT138))</f>
        <v>0</v>
      </c>
      <c r="AU139" s="74"/>
    </row>
    <row r="140" spans="1:47" x14ac:dyDescent="0.15">
      <c r="A140" s="44" t="s">
        <v>159</v>
      </c>
      <c r="B140" s="52">
        <f>E131</f>
        <v>526.06000000000006</v>
      </c>
      <c r="C140" s="52">
        <f>IF(MIN(B140,E19)+SUM(C137:C139)&lt;E20,MIN(B140,E19),E20-SUM(C137:C139))</f>
        <v>526.06000000000006</v>
      </c>
      <c r="D140" s="52">
        <f t="shared" si="196"/>
        <v>0</v>
      </c>
      <c r="E140" s="52">
        <f>IFERROR(IF('1. Plan Inputs'!G50="No",D140*E21+IF('1. Plan Inputs'!$G$46="Yes",Worksheet!E123,0)+IF('1. Plan Inputs'!$G$48="Yes",Worksheet!E127,0),Worksheet!D140*((Worksheet!E21*SUM(Worksheet!E102:E110,Worksheet!E121)+IF('1. Plan Inputs'!$G$48="Yes",SUMPRODUCT(Worksheet!E111:E118,Worksheet!B158:B165),0))/SUM(Worksheet!E102:E121))+IF('1. Plan Inputs'!$G$46="Yes",Worksheet!E123,0)+IF('1. Plan Inputs'!$G$48="Yes",Worksheet!E127,0)),0)</f>
        <v>0</v>
      </c>
      <c r="F140" s="52">
        <f>IF(MIN(C140+E140,E22)+SUM(F137:F139)&lt;E23,MIN(C140+E140,E22),E23-SUM(F137:F139))</f>
        <v>526.06000000000006</v>
      </c>
      <c r="G140" s="74"/>
      <c r="H140" s="70"/>
      <c r="I140" s="44" t="s">
        <v>159</v>
      </c>
      <c r="J140" s="52">
        <f>M131</f>
        <v>0</v>
      </c>
      <c r="K140" s="52">
        <f>IF(MIN(J140,M19)+SUM(K137:K139)&lt;M20,MIN(J140,M19),M20-SUM(K137:K139))</f>
        <v>0</v>
      </c>
      <c r="L140" s="52">
        <f t="shared" si="197"/>
        <v>0</v>
      </c>
      <c r="M140" s="52">
        <f>IFERROR(IF('1. Plan Inputs'!J50="No",L140*M21+IF('1. Plan Inputs'!$J$46="Yes",Worksheet!M123,0)+IF('1. Plan Inputs'!$J$48="Yes",Worksheet!M127,0),Worksheet!L140*((Worksheet!M21*SUM(Worksheet!M102:M110,Worksheet!M121)+IF('1. Plan Inputs'!$J$48="Yes",SUMPRODUCT(Worksheet!M111:M118,Worksheet!J158:J165),0))/SUM(Worksheet!M102:M121))+IF('1. Plan Inputs'!$J$46="Yes",Worksheet!M123,0)+IF('1. Plan Inputs'!$J$48="Yes",Worksheet!M127,0)),0)</f>
        <v>91.660499999999999</v>
      </c>
      <c r="N140" s="52">
        <f>IF(MIN(K140+M140,M22)+SUM(N137:N139)&lt;M23,MIN(K140+M140,M22),M23-SUM(N137:N139))</f>
        <v>91.660499999999999</v>
      </c>
      <c r="O140" s="74"/>
      <c r="P140" s="70"/>
      <c r="Q140" s="44" t="s">
        <v>159</v>
      </c>
      <c r="R140" s="52">
        <f>U131</f>
        <v>0</v>
      </c>
      <c r="S140" s="52">
        <f>IF(MIN(R140,U19)+SUM(S137:S139)&lt;U20,MIN(R140,U19),U20-SUM(S137:S139))</f>
        <v>0</v>
      </c>
      <c r="T140" s="52">
        <f t="shared" si="198"/>
        <v>0</v>
      </c>
      <c r="U140" s="52">
        <f>IFERROR(IF('1. Plan Inputs'!M50="No",T140*U21+IF('1. Plan Inputs'!$M$46="Yes",Worksheet!U123,0)+IF('1. Plan Inputs'!$M$48="Yes",Worksheet!U127,0),Worksheet!T140*((Worksheet!U21*SUM(Worksheet!U102:U110,Worksheet!U121)+IF('1. Plan Inputs'!$M$48="Yes",SUMPRODUCT(Worksheet!U111:U118,Worksheet!R158:R165),0))/SUM(Worksheet!U102:U121))+IF('1. Plan Inputs'!$M$46="Yes",Worksheet!U123,0)+IF('1. Plan Inputs'!$M$48="Yes",Worksheet!U127,0)),0)</f>
        <v>85</v>
      </c>
      <c r="V140" s="52">
        <f>IF(MIN(S140+U140,U22)+SUM(V137:V139)&lt;U23,MIN(S140+U140,U22),U23-SUM(V137:V139))</f>
        <v>85</v>
      </c>
      <c r="W140" s="74"/>
      <c r="X140" s="70"/>
      <c r="Y140" s="44" t="s">
        <v>159</v>
      </c>
      <c r="Z140" s="52">
        <f>AC131</f>
        <v>526.06000000000006</v>
      </c>
      <c r="AA140" s="52">
        <f>IF(MIN(Z140,AC19)+SUM(AA137:AA139)&lt;AC20,MIN(Z140,AC19),AC20-SUM(AA137:AA139))</f>
        <v>526.06000000000006</v>
      </c>
      <c r="AB140" s="52">
        <f t="shared" si="199"/>
        <v>0</v>
      </c>
      <c r="AC140" s="52">
        <f>IFERROR(IF('1. Plan Inputs'!P50="No",AB140*AC21+IF('1. Plan Inputs'!$P$46="Yes",Worksheet!AC123,0)+IF('1. Plan Inputs'!$P$48="Yes",Worksheet!AC127,0),Worksheet!AB140*((Worksheet!AC21*SUM(Worksheet!AC102:AC110,Worksheet!AC121)+IF('1. Plan Inputs'!$P$48="Yes",SUMPRODUCT(Worksheet!AC111:AC118,Worksheet!Z158:Z165),0))/SUM(Worksheet!AC102:AC121))+IF('1. Plan Inputs'!$P$46="Yes",Worksheet!AC123,0)+IF('1. Plan Inputs'!$P$48="Yes",Worksheet!AC127,0)),0)</f>
        <v>0</v>
      </c>
      <c r="AD140" s="52">
        <f>IF(MIN(AA140+AC140,AC22)+SUM(AD137:AD139)&lt;AC23,MIN(AA140+AC140,AC22),AC23-SUM(AD137:AD139))</f>
        <v>526.06000000000006</v>
      </c>
      <c r="AE140" s="74"/>
      <c r="AF140" s="70"/>
      <c r="AG140" s="44" t="s">
        <v>159</v>
      </c>
      <c r="AH140" s="52">
        <f>AK131</f>
        <v>0</v>
      </c>
      <c r="AI140" s="52">
        <f>IF(MIN(AH140,AK19)+SUM(AI137:AI139)&lt;AK20,MIN(AH140,AK19),AK20-SUM(AI137:AI139))</f>
        <v>0</v>
      </c>
      <c r="AJ140" s="52">
        <f t="shared" si="200"/>
        <v>0</v>
      </c>
      <c r="AK140" s="52">
        <f>IFERROR(IF('1. Plan Inputs'!S50="No",AJ140*AK21+IF('1. Plan Inputs'!$S$46="Yes",Worksheet!AK123,0)+IF('1. Plan Inputs'!$S$48="Yes",Worksheet!AK127,0),Worksheet!AJ140*((Worksheet!AK21*SUM(Worksheet!AK102:AK110,Worksheet!AK121)+IF('1. Plan Inputs'!$S$48="Yes",SUMPRODUCT(Worksheet!AK111:AK118,Worksheet!AH158:AH165),0))/SUM(Worksheet!AK102:AK121))+IF('1. Plan Inputs'!$S$46="Yes",Worksheet!AK123,0)+IF('1. Plan Inputs'!$S$48="Yes",Worksheet!AK127,0)),0)</f>
        <v>110</v>
      </c>
      <c r="AL140" s="52">
        <f>IF(MIN(AI140+AK140,AK22)+SUM(AL137:AL139)&lt;AK23,MIN(AI140+AK140,AK22),AK23-SUM(AL137:AL139))</f>
        <v>110</v>
      </c>
      <c r="AM140" s="74"/>
      <c r="AN140" s="70"/>
      <c r="AO140" s="44" t="s">
        <v>159</v>
      </c>
      <c r="AP140" s="52">
        <f>AS131</f>
        <v>514.99</v>
      </c>
      <c r="AQ140" s="52">
        <f>IF(MIN(AP140,AS19)+SUM(AQ137:AQ139)&lt;AS20,MIN(AP140,AS19),AS20-SUM(AQ137:AQ139))</f>
        <v>0</v>
      </c>
      <c r="AR140" s="52">
        <f t="shared" si="201"/>
        <v>514.99</v>
      </c>
      <c r="AS140" s="52">
        <f>IFERROR(IF('1. Plan Inputs'!V50="No",AR140*AS21+IF('1. Plan Inputs'!$V$46="Yes",Worksheet!AS123,0)+IF('1. Plan Inputs'!$V$48="Yes",Worksheet!AS127,0),Worksheet!AR140*((Worksheet!AS21*SUM(Worksheet!AS102:AS110,Worksheet!AS121)+IF('1. Plan Inputs'!$V$48="Yes",SUMPRODUCT(Worksheet!AS111:AS118,Worksheet!AP158:AP165),0))/SUM(Worksheet!AS102:AS121))+IF('1. Plan Inputs'!$V$46="Yes",Worksheet!AS123,0)+IF('1. Plan Inputs'!$V$48="Yes",Worksheet!AS127,0)),0)</f>
        <v>0</v>
      </c>
      <c r="AT140" s="52">
        <f>IF(MIN(AQ140+AS140,AS22)+SUM(AT137:AT139)&lt;AS23,MIN(AQ140+AS140,AS22),AS23-SUM(AT137:AT139))</f>
        <v>0</v>
      </c>
      <c r="AU140" s="74"/>
    </row>
    <row r="141" spans="1:47" x14ac:dyDescent="0.15">
      <c r="A141" s="44" t="s">
        <v>160</v>
      </c>
      <c r="B141" s="52">
        <f>F131</f>
        <v>0</v>
      </c>
      <c r="C141" s="52">
        <f>IF(MIN(B141,F19)+SUM(C137:C140)&lt;F20,MIN(B141,F19),F20-SUM(C137:C140))</f>
        <v>0</v>
      </c>
      <c r="D141" s="52">
        <f t="shared" si="196"/>
        <v>0</v>
      </c>
      <c r="E141" s="52">
        <f>IFERROR(IF('1. Plan Inputs'!G50="No",D141*F21+IF('1. Plan Inputs'!$G$46="Yes",Worksheet!F123,0)+IF('1. Plan Inputs'!$G$48="Yes",Worksheet!F127,0),Worksheet!D141*((Worksheet!F21*SUM(Worksheet!F102:F110,Worksheet!F121)+IF('1. Plan Inputs'!$G$48="Yes",SUMPRODUCT(Worksheet!F111:F118,Worksheet!B158:B165),0))/SUM(Worksheet!F102:F121))+IF('1. Plan Inputs'!$G$46="Yes",Worksheet!F123,0)+IF('1. Plan Inputs'!$G$48="Yes",Worksheet!F127,0)),0)</f>
        <v>0</v>
      </c>
      <c r="F141" s="52">
        <f>IF(MIN(C141+E141,F22)+SUM(F137:F140)&lt;F23,MIN(C141+E141,F22),F23-SUM(F137:F140))</f>
        <v>0</v>
      </c>
      <c r="G141" s="74"/>
      <c r="H141" s="70"/>
      <c r="I141" s="44" t="s">
        <v>160</v>
      </c>
      <c r="J141" s="52">
        <f>N131</f>
        <v>0</v>
      </c>
      <c r="K141" s="52">
        <f>IF(MIN(J141,N19)+SUM(K137:K140)&lt;N20,MIN(J141,N19),N20-SUM(K137:K140))</f>
        <v>0</v>
      </c>
      <c r="L141" s="52">
        <f t="shared" si="197"/>
        <v>0</v>
      </c>
      <c r="M141" s="52">
        <f>IFERROR(IF('1. Plan Inputs'!J50="No",L141*N21+IF('1. Plan Inputs'!$J$46="Yes",Worksheet!N123,0)+IF('1. Plan Inputs'!$J$48="Yes",Worksheet!N127,0),Worksheet!L141*((Worksheet!N21*SUM(Worksheet!N102:N110,Worksheet!N121)+IF('1. Plan Inputs'!$J$48="Yes",SUMPRODUCT(Worksheet!N111:N118,Worksheet!J158:J165),0))/SUM(Worksheet!N102:N121))+IF('1. Plan Inputs'!$J$46="Yes",Worksheet!N123,0)+IF('1. Plan Inputs'!$J$48="Yes",Worksheet!N127,0)),0)</f>
        <v>0</v>
      </c>
      <c r="N141" s="52">
        <f>IF(MIN(K141+M141,N22)+SUM(N137:N140)&lt;N23,MIN(K141+M141,N22),N23-SUM(N137:N140))</f>
        <v>0</v>
      </c>
      <c r="O141" s="74"/>
      <c r="P141" s="70"/>
      <c r="Q141" s="44" t="s">
        <v>160</v>
      </c>
      <c r="R141" s="52">
        <f>V131</f>
        <v>0</v>
      </c>
      <c r="S141" s="52">
        <f>IF(MIN(R141,V19)+SUM(S137:S140)&lt;V20,MIN(R141,V19),V20-SUM(S137:S140))</f>
        <v>0</v>
      </c>
      <c r="T141" s="52">
        <f t="shared" si="198"/>
        <v>0</v>
      </c>
      <c r="U141" s="52">
        <f>IFERROR(IF('1. Plan Inputs'!M50="No",T141*V21+IF('1. Plan Inputs'!$M$46="Yes",Worksheet!V123,0)+IF('1. Plan Inputs'!$M$48="Yes",Worksheet!V127,0),Worksheet!T141*((Worksheet!V21*SUM(Worksheet!V102:V110,Worksheet!V121)+IF('1. Plan Inputs'!$M$48="Yes",SUMPRODUCT(Worksheet!V111:V118,Worksheet!R158:R165),0))/SUM(Worksheet!V102:V121))+IF('1. Plan Inputs'!$M$46="Yes",Worksheet!V123,0)+IF('1. Plan Inputs'!$M$48="Yes",Worksheet!V127,0)),0)</f>
        <v>0</v>
      </c>
      <c r="V141" s="52">
        <f>IF(MIN(S141+U141,V22)+SUM(V137:V140)&lt;V23,MIN(S141+U141,V22),V23-SUM(V137:V140))</f>
        <v>0</v>
      </c>
      <c r="W141" s="74"/>
      <c r="X141" s="70"/>
      <c r="Y141" s="44" t="s">
        <v>160</v>
      </c>
      <c r="Z141" s="52">
        <f>AD131</f>
        <v>0</v>
      </c>
      <c r="AA141" s="52">
        <f>IF(MIN(Z141,AD19)+SUM(AA137:AA140)&lt;AD20,MIN(Z141,AD19),AD20-SUM(AA137:AA140))</f>
        <v>0</v>
      </c>
      <c r="AB141" s="52">
        <f t="shared" si="199"/>
        <v>0</v>
      </c>
      <c r="AC141" s="52">
        <f>IFERROR(IF('1. Plan Inputs'!P50="No",AB141*AD21+IF('1. Plan Inputs'!$P$46="Yes",Worksheet!AD123,0)+IF('1. Plan Inputs'!$P$48="Yes",Worksheet!AD127,0),Worksheet!AB141*((Worksheet!AD21*SUM(Worksheet!AD102:AD110,Worksheet!AD121)+IF('1. Plan Inputs'!$P$48="Yes",SUMPRODUCT(Worksheet!AD111:AD118,Worksheet!Z158:Z165),0))/SUM(Worksheet!AD102:AD121))+IF('1. Plan Inputs'!$P$46="Yes",Worksheet!AD123,0)+IF('1. Plan Inputs'!$P$48="Yes",Worksheet!AD127,0)),0)</f>
        <v>0</v>
      </c>
      <c r="AD141" s="52">
        <f>IF(MIN(AA141+AC141,AD22)+SUM(AD137:AD140)&lt;AD23,MIN(AA141+AC141,AD22),AD23-SUM(AD137:AD140))</f>
        <v>0</v>
      </c>
      <c r="AE141" s="74"/>
      <c r="AF141" s="70"/>
      <c r="AG141" s="44" t="s">
        <v>160</v>
      </c>
      <c r="AH141" s="52">
        <f>AL131</f>
        <v>0</v>
      </c>
      <c r="AI141" s="52">
        <f>IF(MIN(AH141,AL19)+SUM(AI137:AI140)&lt;AL20,MIN(AH141,AL19),AL20-SUM(AI137:AI140))</f>
        <v>0</v>
      </c>
      <c r="AJ141" s="52">
        <f t="shared" si="200"/>
        <v>0</v>
      </c>
      <c r="AK141" s="52">
        <f>IFERROR(IF('1. Plan Inputs'!S50="No",AJ141*AL21+IF('1. Plan Inputs'!$S$46="Yes",Worksheet!AL123,0)+IF('1. Plan Inputs'!$S$48="Yes",Worksheet!AL127,0),Worksheet!AJ141*((Worksheet!AL21*SUM(Worksheet!AL102:AL110,Worksheet!AL121)+IF('1. Plan Inputs'!$S$48="Yes",SUMPRODUCT(Worksheet!AL111:AL118,Worksheet!AH158:AH165),0))/SUM(Worksheet!AL102:AL121))+IF('1. Plan Inputs'!$S$46="Yes",Worksheet!AL123,0)+IF('1. Plan Inputs'!$S$48="Yes",Worksheet!AL127,0)),0)</f>
        <v>0</v>
      </c>
      <c r="AL141" s="52">
        <f>IF(MIN(AI141+AK141,AL22)+SUM(AL137:AL140)&lt;AL23,MIN(AI141+AK141,AL22),AL23-SUM(AL137:AL140))</f>
        <v>0</v>
      </c>
      <c r="AM141" s="74"/>
      <c r="AN141" s="70"/>
      <c r="AO141" s="44" t="s">
        <v>160</v>
      </c>
      <c r="AP141" s="52">
        <f>AT131</f>
        <v>0</v>
      </c>
      <c r="AQ141" s="52">
        <f>IF(MIN(AP141,AT19)+SUM(AQ137:AQ140)&lt;AT20,MIN(AP141,AT19),AT20-SUM(AQ137:AQ140))</f>
        <v>0</v>
      </c>
      <c r="AR141" s="52">
        <f t="shared" si="201"/>
        <v>0</v>
      </c>
      <c r="AS141" s="52">
        <f>IFERROR(IF('1. Plan Inputs'!V50="No",AR141*AT21+IF('1. Plan Inputs'!$V$46="Yes",Worksheet!AT123,0)+IF('1. Plan Inputs'!$V$48="Yes",Worksheet!AT127,0),Worksheet!AR141*((Worksheet!AT21*SUM(Worksheet!AT102:AT110,Worksheet!AT121)+IF('1. Plan Inputs'!$V$48="Yes",SUMPRODUCT(Worksheet!AT111:AT118,Worksheet!AP158:AP165),0))/SUM(Worksheet!AT102:AT121))+IF('1. Plan Inputs'!$V$46="Yes",Worksheet!AT123,0)+IF('1. Plan Inputs'!$V$48="Yes",Worksheet!AT127,0)),0)</f>
        <v>0</v>
      </c>
      <c r="AT141" s="52">
        <f>IF(MIN(AQ141+AS141,AT22)+SUM(AT137:AT140)&lt;AT23,MIN(AQ141+AS141,AT22),AT23-SUM(AT137:AT140))</f>
        <v>0</v>
      </c>
      <c r="AU141" s="74"/>
    </row>
    <row r="142" spans="1:47" x14ac:dyDescent="0.15">
      <c r="A142" s="44" t="s">
        <v>161</v>
      </c>
      <c r="B142" s="158">
        <f>G131</f>
        <v>0</v>
      </c>
      <c r="C142" s="158">
        <f>IF(MIN(B142,G19)+SUM(C137:C141)&lt;G20,MIN(B142,G19),G20-SUM(C137:C141))</f>
        <v>0</v>
      </c>
      <c r="D142" s="158">
        <f t="shared" si="196"/>
        <v>0</v>
      </c>
      <c r="E142" s="159">
        <f>IFERROR(IF('1. Plan Inputs'!G50="No",D142*G21+IF('1. Plan Inputs'!$G$46="Yes",Worksheet!G123,0)+IF('1. Plan Inputs'!$G$48="Yes",Worksheet!G127,0),Worksheet!D142*((Worksheet!G21*SUM(Worksheet!G102:G110,Worksheet!G121)+IF('1. Plan Inputs'!$G$48="Yes",SUMPRODUCT(Worksheet!G111:G118,Worksheet!B158:B165),0))/SUM(Worksheet!G102:G121))+IF('1. Plan Inputs'!$G$46="Yes",Worksheet!G123,0)+IF('1. Plan Inputs'!$G$48="Yes",Worksheet!G127,0)),0)</f>
        <v>0</v>
      </c>
      <c r="F142" s="158">
        <f>IF(MIN(C142+E142,G22)+SUM(F137:F141)&lt;G23,MIN(C142+E142,G22),G23-SUM(F137:F141))</f>
        <v>0</v>
      </c>
      <c r="G142" s="74"/>
      <c r="H142" s="70"/>
      <c r="I142" s="44" t="s">
        <v>161</v>
      </c>
      <c r="J142" s="158">
        <f>O131</f>
        <v>0</v>
      </c>
      <c r="K142" s="158">
        <f>IF(MIN(J142,O19)+SUM(K137:K141)&lt;O20,MIN(J142,O19),O20-SUM(K137:K141))</f>
        <v>0</v>
      </c>
      <c r="L142" s="158">
        <f t="shared" si="197"/>
        <v>0</v>
      </c>
      <c r="M142" s="159">
        <f>IFERROR(IF('1. Plan Inputs'!J50="No",L142*O21+IF('1. Plan Inputs'!$J$46="Yes",Worksheet!O123,0)+IF('1. Plan Inputs'!$J$48="Yes",Worksheet!O127,0),Worksheet!L142*((Worksheet!O21*SUM(Worksheet!O102:O110,Worksheet!O121)+IF('1. Plan Inputs'!$J$48="Yes",SUMPRODUCT(Worksheet!O111:O118,Worksheet!J158:J165),0))/SUM(Worksheet!O102:O121))+IF('1. Plan Inputs'!$J$46="Yes",Worksheet!O123,0)+IF('1. Plan Inputs'!$J$48="Yes",Worksheet!O127,0)),0)</f>
        <v>0</v>
      </c>
      <c r="N142" s="158">
        <f>IF(MIN(K142+M142,O22)+SUM(N137:N141)&lt;O23,MIN(K142+M142,O22),O23-SUM(N137:N141))</f>
        <v>0</v>
      </c>
      <c r="O142" s="74"/>
      <c r="P142" s="70"/>
      <c r="Q142" s="44" t="s">
        <v>161</v>
      </c>
      <c r="R142" s="158">
        <f>W131</f>
        <v>0</v>
      </c>
      <c r="S142" s="158">
        <f>IF(MIN(R142,W19)+SUM(S137:S141)&lt;W20,MIN(R142,W19),W20-SUM(S137:S141))</f>
        <v>0</v>
      </c>
      <c r="T142" s="158">
        <f t="shared" si="198"/>
        <v>0</v>
      </c>
      <c r="U142" s="159">
        <f>IFERROR(IF('1. Plan Inputs'!M50="No",T142*W21+IF('1. Plan Inputs'!$M$46="Yes",Worksheet!W123,0)+IF('1. Plan Inputs'!$M$48="Yes",Worksheet!W127,0),Worksheet!T142*((Worksheet!W21*SUM(Worksheet!W102:W110,Worksheet!W121)+IF('1. Plan Inputs'!$M$48="Yes",SUMPRODUCT(Worksheet!W111:W118,Worksheet!R158:R165),0))/SUM(Worksheet!W102:W121))+IF('1. Plan Inputs'!$M$46="Yes",Worksheet!W123,0)+IF('1. Plan Inputs'!$M$48="Yes",Worksheet!W127,0)),0)</f>
        <v>0</v>
      </c>
      <c r="V142" s="158">
        <f>IF(MIN(S142+U142,W22)+SUM(V137:V141)&lt;W23,MIN(S142+U142,W22),W23-SUM(V137:V141))</f>
        <v>0</v>
      </c>
      <c r="W142" s="74"/>
      <c r="X142" s="70"/>
      <c r="Y142" s="44" t="s">
        <v>161</v>
      </c>
      <c r="Z142" s="158">
        <f>AE131</f>
        <v>0</v>
      </c>
      <c r="AA142" s="158">
        <f>IF(MIN(Z142,AE19)+SUM(AA137:AA141)&lt;AE20,MIN(Z142,AE19),AE20-SUM(AA137:AA141))</f>
        <v>0</v>
      </c>
      <c r="AB142" s="158">
        <f t="shared" si="199"/>
        <v>0</v>
      </c>
      <c r="AC142" s="159">
        <f>IFERROR(IF('1. Plan Inputs'!P50="No",AB142*AE21+IF('1. Plan Inputs'!$P$46="Yes",Worksheet!AE123,0)+IF('1. Plan Inputs'!$P$48="Yes",Worksheet!AE127,0),Worksheet!AB142*((Worksheet!AE21*SUM(Worksheet!AE102:AE110,Worksheet!AE121)+IF('1. Plan Inputs'!$P$48="Yes",SUMPRODUCT(Worksheet!AE111:AE118,Worksheet!Z158:Z165),0))/SUM(Worksheet!AE102:AE121))+IF('1. Plan Inputs'!$P$46="Yes",Worksheet!AE123,0)+IF('1. Plan Inputs'!$P$48="Yes",Worksheet!AE127,0)),0)</f>
        <v>0</v>
      </c>
      <c r="AD142" s="158">
        <f>IF(MIN(AA142+AC142,AE22)+SUM(AD137:AD141)&lt;AE23,MIN(AA142+AC142,AE22),AE23-SUM(AD137:AD141))</f>
        <v>0</v>
      </c>
      <c r="AE142" s="74"/>
      <c r="AF142" s="70"/>
      <c r="AG142" s="44" t="s">
        <v>161</v>
      </c>
      <c r="AH142" s="158">
        <f>AM131</f>
        <v>0</v>
      </c>
      <c r="AI142" s="158">
        <f>IF(MIN(AH142,AM19)+SUM(AI137:AI141)&lt;AM20,MIN(AH142,AM19),AM20-SUM(AI137:AI141))</f>
        <v>0</v>
      </c>
      <c r="AJ142" s="158">
        <f t="shared" si="200"/>
        <v>0</v>
      </c>
      <c r="AK142" s="159">
        <f>IFERROR(IF('1. Plan Inputs'!S50="No",AJ142*AM21+IF('1. Plan Inputs'!$S$46="Yes",Worksheet!AM123,0)+IF('1. Plan Inputs'!$S$48="Yes",Worksheet!AM127,0),Worksheet!AJ142*((Worksheet!AM21*SUM(Worksheet!AM102:AM110,Worksheet!AM121)+IF('1. Plan Inputs'!$S$48="Yes",SUMPRODUCT(Worksheet!AM111:AM118,Worksheet!AH158:AH165),0))/SUM(Worksheet!AM102:AM121))+IF('1. Plan Inputs'!$S$46="Yes",Worksheet!AM123,0)+IF('1. Plan Inputs'!$S$48="Yes",Worksheet!AM127,0)),0)</f>
        <v>0</v>
      </c>
      <c r="AL142" s="158">
        <f>IF(MIN(AI142+AK142,AM22)+SUM(AL137:AL141)&lt;AM23,MIN(AI142+AK142,AM22),AM23-SUM(AL137:AL141))</f>
        <v>0</v>
      </c>
      <c r="AM142" s="74"/>
      <c r="AN142" s="70"/>
      <c r="AO142" s="44" t="s">
        <v>161</v>
      </c>
      <c r="AP142" s="158">
        <f>AU131</f>
        <v>0</v>
      </c>
      <c r="AQ142" s="158">
        <f>IF(MIN(AP142,AU19)+SUM(AQ137:AQ141)&lt;AU20,MIN(AP142,AU19),AU20-SUM(AQ137:AQ141))</f>
        <v>0</v>
      </c>
      <c r="AR142" s="158">
        <f t="shared" si="201"/>
        <v>0</v>
      </c>
      <c r="AS142" s="159">
        <f>IFERROR(IF('1. Plan Inputs'!V50="No",AR142*AU21+IF('1. Plan Inputs'!$V$46="Yes",Worksheet!AU123,0)+IF('1. Plan Inputs'!$V$48="Yes",Worksheet!AU127,0),Worksheet!AR142*((Worksheet!AU21*SUM(Worksheet!AU102:AU110,Worksheet!AU121)+IF('1. Plan Inputs'!$V$48="Yes",SUMPRODUCT(Worksheet!AU111:AU118,Worksheet!AP158:AP165),0))/SUM(Worksheet!AU102:AU121))+IF('1. Plan Inputs'!$V$46="Yes",Worksheet!AU123,0)+IF('1. Plan Inputs'!$V$48="Yes",Worksheet!AU127,0)),0)</f>
        <v>0</v>
      </c>
      <c r="AT142" s="158">
        <f>IF(MIN(AQ142+AS142,AU22)+SUM(AT137:AT141)&lt;AU23,MIN(AQ142+AS142,AU22),AU23-SUM(AT137:AT141))</f>
        <v>0</v>
      </c>
      <c r="AU142" s="74"/>
    </row>
    <row r="143" spans="1:47" x14ac:dyDescent="0.15">
      <c r="A143" s="44" t="s">
        <v>162</v>
      </c>
      <c r="B143" s="52">
        <f>SUM(B137:B142)</f>
        <v>2148.52</v>
      </c>
      <c r="C143" s="52">
        <f>SUM(C137:C142)</f>
        <v>2148.52</v>
      </c>
      <c r="D143" s="52">
        <f>SUM(D137:D142)</f>
        <v>0</v>
      </c>
      <c r="E143" s="52">
        <f>SUM(E137:E142)</f>
        <v>0</v>
      </c>
      <c r="F143" s="52">
        <f>SUM(F137:F142)+IF('1. Plan Inputs'!G46="Yes",0,SUM(Worksheet!B123:G123))+IF('1. Plan Inputs'!G48="Yes",0,SUM(Worksheet!B127:G127))+IFERROR(IF('1. Plan Inputs'!G48="Yes",0,D137*SUMPRODUCT(B111:B118,B158:B165/SUM(B102:B121))),0)+IFERROR(IF('1. Plan Inputs'!G48="Yes",0,D138*SUMPRODUCT(C111:C118,B158:B165/SUM(C102:C121))),0)+IFERROR(IF('1. Plan Inputs'!G48="Yes",0,D139*SUMPRODUCT(D111:D118,B158:B165/SUM(D102:D121))),0)+IFERROR(IF('1. Plan Inputs'!G48="Yes",0,D140*SUMPRODUCT(E111:E118,B158:B165/SUM(E102:E121))),0)+IFERROR(IF('1. Plan Inputs'!G48="Yes",0,D141*SUMPRODUCT(F111:F118,B158:B165/SUM(F102:F121))),0)+IFERROR(IF('1. Plan Inputs'!G48="Yes",0,D142*SUMPRODUCT(G111:G118,B158:B165/SUM(G102:G121))),0)</f>
        <v>2148.52</v>
      </c>
      <c r="G143" s="74"/>
      <c r="H143" s="70"/>
      <c r="I143" s="44" t="s">
        <v>162</v>
      </c>
      <c r="J143" s="52">
        <f>SUM(J137:J142)</f>
        <v>0</v>
      </c>
      <c r="K143" s="52">
        <f>SUM(K137:K142)</f>
        <v>0</v>
      </c>
      <c r="L143" s="52">
        <f>SUM(L137:L142)</f>
        <v>0</v>
      </c>
      <c r="M143" s="52">
        <f>SUM(M137:M142)</f>
        <v>373.28399999999999</v>
      </c>
      <c r="N143" s="52">
        <f>SUM(N137:N142)+IF('1. Plan Inputs'!J46="Yes",0,SUM(Worksheet!J123:O123))+IF('1. Plan Inputs'!J48="Yes",0,SUM(Worksheet!J127:O127))+IFERROR(IF('1. Plan Inputs'!J48="Yes",0,L137*SUMPRODUCT(J111:J118,J158:J165/SUM(J102:J121))),0)+IFERROR(IF('1. Plan Inputs'!J48="Yes",0,L138*SUMPRODUCT(K111:K118,J158:J165/SUM(K102:K121))),0)+IFERROR(IF('1. Plan Inputs'!J48="Yes",0,L139*SUMPRODUCT(L111:L118,J158:J165/SUM(L102:L121))),0)+IFERROR(IF('1. Plan Inputs'!J48="Yes",0,L140*SUMPRODUCT(M111:M118,J158:J165/SUM(M102:M121))),0)+IFERROR(IF('1. Plan Inputs'!J48="Yes",0,L141*SUMPRODUCT(N111:N118,J158:J165/SUM(N102:N121))),0)+IFERROR(IF('1. Plan Inputs'!J48="Yes",0,L142*SUMPRODUCT(O111:O118,J158:J165/SUM(O102:O121))),0)</f>
        <v>373.28399999999999</v>
      </c>
      <c r="O143" s="74"/>
      <c r="P143" s="70"/>
      <c r="Q143" s="44" t="s">
        <v>162</v>
      </c>
      <c r="R143" s="52">
        <f>SUM(R137:R142)</f>
        <v>0</v>
      </c>
      <c r="S143" s="52">
        <f>SUM(S137:S142)</f>
        <v>0</v>
      </c>
      <c r="T143" s="52">
        <f>SUM(T137:T142)</f>
        <v>0</v>
      </c>
      <c r="U143" s="52">
        <f>SUM(U137:U142)</f>
        <v>380</v>
      </c>
      <c r="V143" s="52">
        <f>SUM(V137:V142)+IF('1. Plan Inputs'!M46="Yes",0,SUM(Worksheet!R123:W123))+IF('1. Plan Inputs'!M48="Yes",0,SUM(Worksheet!R127:W127))+IFERROR(IF('1. Plan Inputs'!M48="Yes",0,T137*SUMPRODUCT(R111:R118,R158:R165/SUM(R102:R121))),0)+IFERROR(IF('1. Plan Inputs'!M48="Yes",0,T138*SUMPRODUCT(S111:S118,R158:R165/SUM(S102:S121))),0)+IFERROR(IF('1. Plan Inputs'!M48="Yes",0,T139*SUMPRODUCT(T111:T118,R158:R165/SUM(T102:T121))),0)+IFERROR(IF('1. Plan Inputs'!M48="Yes",0,T140*SUMPRODUCT(U111:U118,R158:R165/SUM(U102:U121))),0)+IFERROR(IF('1. Plan Inputs'!M48="Yes",0,T141*SUMPRODUCT(V111:V118,R158:R165/SUM(V102:V121))),0)+IFERROR(IF('1. Plan Inputs'!M48="Yes",0,T142*SUMPRODUCT(W111:W118,R158:R165/SUM(W102:W121))),0)</f>
        <v>380</v>
      </c>
      <c r="W143" s="74"/>
      <c r="X143" s="70"/>
      <c r="Y143" s="44" t="s">
        <v>162</v>
      </c>
      <c r="Z143" s="52">
        <f>SUM(Z137:Z142)</f>
        <v>2148.52</v>
      </c>
      <c r="AA143" s="52">
        <f>SUM(AA137:AA142)</f>
        <v>2148.52</v>
      </c>
      <c r="AB143" s="52">
        <f>SUM(AB137:AB142)</f>
        <v>0</v>
      </c>
      <c r="AC143" s="52">
        <f>SUM(AC137:AC142)</f>
        <v>0</v>
      </c>
      <c r="AD143" s="52">
        <f>SUM(AD137:AD142)+IF('1. Plan Inputs'!P46="Yes",0,SUM(Worksheet!Z123:AE123))+IF('1. Plan Inputs'!P48="Yes",0,SUM(Worksheet!Z127:AE127))+IFERROR(IF('1. Plan Inputs'!P48="Yes",0,AB137*SUMPRODUCT(Z111:Z118,Z158:Z165/SUM(Z102:Z121))),0)+IFERROR(IF('1. Plan Inputs'!P48="Yes",0,AB138*SUMPRODUCT(AA111:AA118,Z158:Z165/SUM(AA102:AA121))),0)+IFERROR(IF('1. Plan Inputs'!P48="Yes",0,AB139*SUMPRODUCT(AB111:AB118,Z158:Z165/SUM(AB102:AB121))),0)+IFERROR(IF('1. Plan Inputs'!P48="Yes",0,AB140*SUMPRODUCT(AC111:AC118,Z158:Z165/SUM(AC102:AC121))),0)+IFERROR(IF('1. Plan Inputs'!P48="Yes",0,AB141*SUMPRODUCT(AD111:AD118,Z158:Z165/SUM(AD102:AD121))),0)+IFERROR(IF('1. Plan Inputs'!P48="Yes",0,AB142*SUMPRODUCT(AE111:AE118,Z158:Z165/SUM(AE102:AE121))),0)</f>
        <v>2148.52</v>
      </c>
      <c r="AE143" s="74"/>
      <c r="AF143" s="70"/>
      <c r="AG143" s="44" t="s">
        <v>162</v>
      </c>
      <c r="AH143" s="52">
        <f>SUM(AH137:AH142)</f>
        <v>0</v>
      </c>
      <c r="AI143" s="52">
        <f>SUM(AI137:AI142)</f>
        <v>0</v>
      </c>
      <c r="AJ143" s="52">
        <f>SUM(AJ137:AJ142)</f>
        <v>0</v>
      </c>
      <c r="AK143" s="52">
        <f>SUM(AK137:AK142)</f>
        <v>520</v>
      </c>
      <c r="AL143" s="52">
        <f>SUM(AL137:AL142)+IF('1. Plan Inputs'!S46="Yes",0,SUM(Worksheet!AH123:AM123))+IF('1. Plan Inputs'!S48="Yes",0,SUM(Worksheet!AH127:AM127))+IFERROR(IF('1. Plan Inputs'!S48="Yes",0,AJ137*SUMPRODUCT(AH111:AH118,AH158:AH165/SUM(AH102:AH121))),0)+IFERROR(IF('1. Plan Inputs'!S48="Yes",0,AJ138*SUMPRODUCT(AI111:AI118,AH158:AH165/SUM(AI102:AI121))),0)+IFERROR(IF('1. Plan Inputs'!S48="Yes",0,AJ139*SUMPRODUCT(AJ111:AJ118,AH158:AH165/SUM(AJ102:AJ121))),0)+IFERROR(IF('1. Plan Inputs'!S48="Yes",0,AJ140*SUMPRODUCT(AK111:AK118,AH158:AH165/SUM(AK102:AK121))),0)+IFERROR(IF('1. Plan Inputs'!S48="Yes",0,AJ141*SUMPRODUCT(AL111:AL118,AH158:AH165/SUM(AL102:AL121))),0)+IFERROR(IF('1. Plan Inputs'!S48="Yes",0,AJ142*SUMPRODUCT(AM111:AM118,AH158:AH165/SUM(AM102:AM121))),0)</f>
        <v>520</v>
      </c>
      <c r="AM143" s="74"/>
      <c r="AN143" s="70"/>
      <c r="AO143" s="44" t="s">
        <v>162</v>
      </c>
      <c r="AP143" s="52">
        <f>SUM(AP137:AP142)</f>
        <v>2059.96</v>
      </c>
      <c r="AQ143" s="52">
        <f>SUM(AQ137:AQ142)</f>
        <v>0</v>
      </c>
      <c r="AR143" s="52">
        <f>SUM(AR137:AR142)</f>
        <v>2059.96</v>
      </c>
      <c r="AS143" s="52">
        <f>SUM(AS137:AS142)</f>
        <v>0</v>
      </c>
      <c r="AT143" s="52">
        <f>SUM(AT137:AT142)+IF('1. Plan Inputs'!V46="Yes",0,SUM(Worksheet!AP123:AU123))+IF('1. Plan Inputs'!V48="Yes",0,SUM(Worksheet!AP127:AU127))+IFERROR(IF('1. Plan Inputs'!V48="Yes",0,AR137*SUMPRODUCT(AP111:AP118,AP158:AP165/SUM(AP102:AP121))),0)+IFERROR(IF('1. Plan Inputs'!V48="Yes",0,AR138*SUMPRODUCT(AQ111:AQ118,AP158:AP165/SUM(AQ102:AQ121))),0)+IFERROR(IF('1. Plan Inputs'!V48="Yes",0,AR139*SUMPRODUCT(AR111:AR118,AP158:AP165/SUM(AR102:AR121))),0)+IFERROR(IF('1. Plan Inputs'!V48="Yes",0,AR140*SUMPRODUCT(AS111:AS118,AP158:AP165/SUM(AS102:AS121))),0)+IFERROR(IF('1. Plan Inputs'!V48="Yes",0,AR141*SUMPRODUCT(AT111:AT118,AP158:AP165/SUM(AT102:AT121))),0)+IFERROR(IF('1. Plan Inputs'!V48="Yes",0,AR142*SUMPRODUCT(AU111:AU118,AP158:AP165/SUM(AU102:AU121))),0)</f>
        <v>0</v>
      </c>
      <c r="AU143" s="74"/>
    </row>
    <row r="144" spans="1:47" ht="12" thickBot="1" x14ac:dyDescent="0.2">
      <c r="A144" s="75"/>
      <c r="B144" s="76"/>
      <c r="C144" s="76"/>
      <c r="D144" s="76"/>
      <c r="E144" s="76"/>
      <c r="F144" s="76"/>
      <c r="G144" s="77"/>
      <c r="H144" s="70"/>
      <c r="I144" s="75"/>
      <c r="J144" s="76"/>
      <c r="K144" s="76"/>
      <c r="L144" s="76"/>
      <c r="M144" s="76"/>
      <c r="N144" s="76"/>
      <c r="O144" s="77"/>
      <c r="P144" s="70"/>
      <c r="Q144" s="75"/>
      <c r="R144" s="76"/>
      <c r="S144" s="76"/>
      <c r="T144" s="76"/>
      <c r="U144" s="76"/>
      <c r="V144" s="76"/>
      <c r="W144" s="77"/>
      <c r="X144" s="70"/>
      <c r="Y144" s="75"/>
      <c r="Z144" s="76"/>
      <c r="AA144" s="76"/>
      <c r="AB144" s="76"/>
      <c r="AC144" s="76"/>
      <c r="AD144" s="76"/>
      <c r="AE144" s="77"/>
      <c r="AF144" s="70"/>
      <c r="AG144" s="75"/>
      <c r="AH144" s="76"/>
      <c r="AI144" s="76"/>
      <c r="AJ144" s="76"/>
      <c r="AK144" s="76"/>
      <c r="AL144" s="76"/>
      <c r="AM144" s="77"/>
      <c r="AN144" s="70"/>
      <c r="AO144" s="75"/>
      <c r="AP144" s="76"/>
      <c r="AQ144" s="76"/>
      <c r="AR144" s="76"/>
      <c r="AS144" s="76"/>
      <c r="AT144" s="76"/>
      <c r="AU144" s="77"/>
    </row>
    <row r="145" spans="1:47" ht="12" thickBot="1" x14ac:dyDescent="0.2">
      <c r="A145" s="70"/>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row>
    <row r="146" spans="1:47" x14ac:dyDescent="0.15">
      <c r="A146" s="157" t="s">
        <v>165</v>
      </c>
      <c r="B146" s="71"/>
      <c r="C146" s="71"/>
      <c r="D146" s="71"/>
      <c r="E146" s="71"/>
      <c r="F146" s="71"/>
      <c r="G146" s="72"/>
      <c r="H146" s="70"/>
      <c r="I146" s="157" t="s">
        <v>165</v>
      </c>
      <c r="J146" s="71"/>
      <c r="K146" s="71"/>
      <c r="L146" s="71"/>
      <c r="M146" s="71"/>
      <c r="N146" s="71"/>
      <c r="O146" s="72"/>
      <c r="P146" s="70"/>
      <c r="Q146" s="157" t="s">
        <v>165</v>
      </c>
      <c r="R146" s="71"/>
      <c r="S146" s="71"/>
      <c r="T146" s="71"/>
      <c r="U146" s="71"/>
      <c r="V146" s="71"/>
      <c r="W146" s="72"/>
      <c r="X146" s="70"/>
      <c r="Y146" s="157" t="s">
        <v>165</v>
      </c>
      <c r="Z146" s="71"/>
      <c r="AA146" s="71"/>
      <c r="AB146" s="71"/>
      <c r="AC146" s="71"/>
      <c r="AD146" s="71"/>
      <c r="AE146" s="72"/>
      <c r="AF146" s="70"/>
      <c r="AG146" s="157" t="s">
        <v>165</v>
      </c>
      <c r="AH146" s="71"/>
      <c r="AI146" s="71"/>
      <c r="AJ146" s="71"/>
      <c r="AK146" s="71"/>
      <c r="AL146" s="71"/>
      <c r="AM146" s="72"/>
      <c r="AN146" s="70"/>
      <c r="AO146" s="157" t="s">
        <v>165</v>
      </c>
      <c r="AP146" s="71"/>
      <c r="AQ146" s="71"/>
      <c r="AR146" s="71"/>
      <c r="AS146" s="71"/>
      <c r="AT146" s="71"/>
      <c r="AU146" s="72"/>
    </row>
    <row r="147" spans="1:47" x14ac:dyDescent="0.15">
      <c r="A147" s="44"/>
      <c r="B147" s="73" t="s">
        <v>166</v>
      </c>
      <c r="C147" s="73" t="s">
        <v>4</v>
      </c>
      <c r="D147" s="73" t="s">
        <v>149</v>
      </c>
      <c r="E147" s="73" t="s">
        <v>163</v>
      </c>
      <c r="F147" s="73" t="s">
        <v>150</v>
      </c>
      <c r="G147" s="74"/>
      <c r="H147" s="70"/>
      <c r="I147" s="44"/>
      <c r="J147" s="73" t="s">
        <v>166</v>
      </c>
      <c r="K147" s="73" t="s">
        <v>4</v>
      </c>
      <c r="L147" s="73" t="s">
        <v>149</v>
      </c>
      <c r="M147" s="73" t="s">
        <v>163</v>
      </c>
      <c r="N147" s="73" t="s">
        <v>150</v>
      </c>
      <c r="O147" s="74"/>
      <c r="P147" s="70"/>
      <c r="Q147" s="44"/>
      <c r="R147" s="73" t="s">
        <v>166</v>
      </c>
      <c r="S147" s="73" t="s">
        <v>4</v>
      </c>
      <c r="T147" s="73" t="s">
        <v>149</v>
      </c>
      <c r="U147" s="73" t="s">
        <v>163</v>
      </c>
      <c r="V147" s="73" t="s">
        <v>150</v>
      </c>
      <c r="W147" s="74"/>
      <c r="X147" s="70"/>
      <c r="Y147" s="44"/>
      <c r="Z147" s="73" t="s">
        <v>166</v>
      </c>
      <c r="AA147" s="73" t="s">
        <v>4</v>
      </c>
      <c r="AB147" s="73" t="s">
        <v>149</v>
      </c>
      <c r="AC147" s="73" t="s">
        <v>163</v>
      </c>
      <c r="AD147" s="73" t="s">
        <v>150</v>
      </c>
      <c r="AE147" s="74"/>
      <c r="AF147" s="70"/>
      <c r="AG147" s="44"/>
      <c r="AH147" s="73" t="s">
        <v>166</v>
      </c>
      <c r="AI147" s="73" t="s">
        <v>4</v>
      </c>
      <c r="AJ147" s="73" t="s">
        <v>149</v>
      </c>
      <c r="AK147" s="73" t="s">
        <v>163</v>
      </c>
      <c r="AL147" s="73" t="s">
        <v>150</v>
      </c>
      <c r="AM147" s="74"/>
      <c r="AN147" s="70"/>
      <c r="AO147" s="44"/>
      <c r="AP147" s="73" t="s">
        <v>166</v>
      </c>
      <c r="AQ147" s="73" t="s">
        <v>4</v>
      </c>
      <c r="AR147" s="73" t="s">
        <v>149</v>
      </c>
      <c r="AS147" s="73" t="s">
        <v>163</v>
      </c>
      <c r="AT147" s="73" t="s">
        <v>150</v>
      </c>
      <c r="AU147" s="74"/>
    </row>
    <row r="148" spans="1:47" x14ac:dyDescent="0.15">
      <c r="A148" s="44" t="s">
        <v>156</v>
      </c>
      <c r="B148" s="52">
        <f>B131</f>
        <v>548.20000000000005</v>
      </c>
      <c r="C148" s="52">
        <f>MIN(B148,B20)</f>
        <v>548.20000000000005</v>
      </c>
      <c r="D148" s="52">
        <f>B148-C148</f>
        <v>0</v>
      </c>
      <c r="E148" s="52">
        <f>IFERROR(IF('1. Plan Inputs'!G50="No",D148*B21+IF('1. Plan Inputs'!$G$46="Yes",Worksheet!B123,0)+IF('1. Plan Inputs'!$G$48="Yes",Worksheet!B127,0),Worksheet!D148*((Worksheet!B21*SUM(Worksheet!B102:B110,Worksheet!B121)+IF('1. Plan Inputs'!$G$48="Yes",SUMPRODUCT(Worksheet!B111:B118,Worksheet!B158:B165),0))/SUM(Worksheet!B102:B121))+IF('1. Plan Inputs'!$G$46="Yes",Worksheet!B123,0)+IF('1. Plan Inputs'!$G$48="Yes",Worksheet!B127,0)),0)</f>
        <v>0</v>
      </c>
      <c r="F148" s="52">
        <f>MIN(E148+C148,B23)</f>
        <v>548.20000000000005</v>
      </c>
      <c r="G148" s="74"/>
      <c r="H148" s="70"/>
      <c r="I148" s="44" t="s">
        <v>156</v>
      </c>
      <c r="J148" s="52">
        <f>J131</f>
        <v>0</v>
      </c>
      <c r="K148" s="52">
        <f>MIN(J148,J20)</f>
        <v>0</v>
      </c>
      <c r="L148" s="52">
        <f>J148-K148</f>
        <v>0</v>
      </c>
      <c r="M148" s="52">
        <f>IFERROR(IF('1. Plan Inputs'!J50="No",L148*J21+IF('1. Plan Inputs'!$J$46="Yes",Worksheet!J123,0)+IF('1. Plan Inputs'!$J$48="Yes",Worksheet!J127,0),Worksheet!L148*((Worksheet!J21*SUM(Worksheet!J102:J110,Worksheet!J121)+IF('1. Plan Inputs'!$J$48="Yes",SUMPRODUCT(Worksheet!J111:J118,Worksheet!J158:J165),0))/SUM(Worksheet!J102:J121))+IF('1. Plan Inputs'!$J$46="Yes",Worksheet!J123,0)+IF('1. Plan Inputs'!$J$48="Yes",Worksheet!J127,0)),0)</f>
        <v>94.981499999999997</v>
      </c>
      <c r="N148" s="52">
        <f>MIN(M148+K148,J23)</f>
        <v>94.981499999999997</v>
      </c>
      <c r="O148" s="74"/>
      <c r="P148" s="70"/>
      <c r="Q148" s="44" t="s">
        <v>156</v>
      </c>
      <c r="R148" s="52">
        <f>R131</f>
        <v>0</v>
      </c>
      <c r="S148" s="52">
        <f>MIN(R148,R20)</f>
        <v>0</v>
      </c>
      <c r="T148" s="52">
        <f>R148-S148</f>
        <v>0</v>
      </c>
      <c r="U148" s="52">
        <f>IFERROR(IF('1. Plan Inputs'!M50="No",T148*R21+IF('1. Plan Inputs'!$M$46="Yes",Worksheet!R123,0)+IF('1. Plan Inputs'!$M$48="Yes",Worksheet!R127,0),Worksheet!T148*((Worksheet!R21*SUM(Worksheet!R102:R110,Worksheet!R121)+IF('1. Plan Inputs'!$M$48="Yes",SUMPRODUCT(Worksheet!R111:R118,Worksheet!R158:R165),0))/SUM(Worksheet!R102:R121))+IF('1. Plan Inputs'!$M$46="Yes",Worksheet!R123,0)+IF('1. Plan Inputs'!$M$48="Yes",Worksheet!R127,0)),0)</f>
        <v>105</v>
      </c>
      <c r="V148" s="52">
        <f>MIN(U148+S148,R23)</f>
        <v>105</v>
      </c>
      <c r="W148" s="74"/>
      <c r="X148" s="70"/>
      <c r="Y148" s="44" t="s">
        <v>156</v>
      </c>
      <c r="Z148" s="52">
        <f>Z131</f>
        <v>548.20000000000005</v>
      </c>
      <c r="AA148" s="52">
        <f>MIN(Z148,Z20)</f>
        <v>548.20000000000005</v>
      </c>
      <c r="AB148" s="52">
        <f>Z148-AA148</f>
        <v>0</v>
      </c>
      <c r="AC148" s="52">
        <f>IFERROR(IF('1. Plan Inputs'!P50="No",AB148*Z21+IF('1. Plan Inputs'!$P$46="Yes",Worksheet!Z123,0)+IF('1. Plan Inputs'!$P$48="Yes",Worksheet!Z127,0),Worksheet!AB148*((Worksheet!Z21*SUM(Worksheet!Z102:Z110,Worksheet!Z121)+IF('1. Plan Inputs'!$P$48="Yes",SUMPRODUCT(Worksheet!Z111:Z118,Worksheet!Z158:Z165),0))/SUM(Worksheet!Z102:Z121))+IF('1. Plan Inputs'!$P$46="Yes",Worksheet!Z123,0)+IF('1. Plan Inputs'!$P$48="Yes",Worksheet!Z127,0)),0)</f>
        <v>0</v>
      </c>
      <c r="AD148" s="52">
        <f>MIN(AC148+AA148,Z23)</f>
        <v>548.20000000000005</v>
      </c>
      <c r="AE148" s="74"/>
      <c r="AF148" s="70"/>
      <c r="AG148" s="44" t="s">
        <v>156</v>
      </c>
      <c r="AH148" s="52">
        <f>AH131</f>
        <v>0</v>
      </c>
      <c r="AI148" s="52">
        <f>MIN(AH148,AH20)</f>
        <v>0</v>
      </c>
      <c r="AJ148" s="52">
        <f>AH148-AI148</f>
        <v>0</v>
      </c>
      <c r="AK148" s="52">
        <f>IFERROR(IF('1. Plan Inputs'!S50="No",AJ148*AH21+IF('1. Plan Inputs'!$S$46="Yes",Worksheet!AH123,0)+IF('1. Plan Inputs'!$S$48="Yes",Worksheet!AH127,0),Worksheet!AJ148*((Worksheet!AH21*SUM(Worksheet!AH102:AH110,Worksheet!AH121)+IF('1. Plan Inputs'!$S$48="Yes",SUMPRODUCT(Worksheet!AH111:AH118,Worksheet!AH158:AH165),0))/SUM(Worksheet!AH102:AH121))+IF('1. Plan Inputs'!$S$46="Yes",Worksheet!AH123,0)+IF('1. Plan Inputs'!$S$48="Yes",Worksheet!AH127,0)),0)</f>
        <v>150</v>
      </c>
      <c r="AL148" s="52">
        <f>MIN(AK148+AI148,AH23)</f>
        <v>150</v>
      </c>
      <c r="AM148" s="74"/>
      <c r="AN148" s="70"/>
      <c r="AO148" s="44" t="s">
        <v>156</v>
      </c>
      <c r="AP148" s="52">
        <f>AP131</f>
        <v>514.99</v>
      </c>
      <c r="AQ148" s="52">
        <f>MIN(AP148,AP20)</f>
        <v>0</v>
      </c>
      <c r="AR148" s="52">
        <f>AP148-AQ148</f>
        <v>514.99</v>
      </c>
      <c r="AS148" s="52">
        <f>IFERROR(IF('1. Plan Inputs'!V50="No",AR148*AP21+IF('1. Plan Inputs'!$V$46="Yes",Worksheet!AP123,0)+IF('1. Plan Inputs'!$V$48="Yes",Worksheet!AP127,0),Worksheet!AR148*((Worksheet!AP21*SUM(Worksheet!AP102:AP110,Worksheet!AP121)+IF('1. Plan Inputs'!$V$48="Yes",SUMPRODUCT(Worksheet!AP111:AP118,Worksheet!AP158:AP165),0))/SUM(Worksheet!AP102:AP121))+IF('1. Plan Inputs'!$V$46="Yes",Worksheet!AP123,0)+IF('1. Plan Inputs'!$V$48="Yes",Worksheet!AP127,0)),0)</f>
        <v>0</v>
      </c>
      <c r="AT148" s="52">
        <f>MIN(AS148+AQ148,AP23)</f>
        <v>0</v>
      </c>
      <c r="AU148" s="74"/>
    </row>
    <row r="149" spans="1:47" x14ac:dyDescent="0.15">
      <c r="A149" s="44" t="s">
        <v>157</v>
      </c>
      <c r="B149" s="52">
        <f>C131</f>
        <v>548.20000000000005</v>
      </c>
      <c r="C149" s="52">
        <f>IF(B149+SUM(C148)&lt;C20,B149,C20-SUM(C148))</f>
        <v>548.20000000000005</v>
      </c>
      <c r="D149" s="52">
        <f t="shared" ref="D149:D153" si="202">B149-C149</f>
        <v>0</v>
      </c>
      <c r="E149" s="52">
        <f>IFERROR(IF('1. Plan Inputs'!G50="No",D149*C21+IF('1. Plan Inputs'!$G$46="Yes",Worksheet!C123,0)+IF('1. Plan Inputs'!$G$48="Yes",Worksheet!C127,0),Worksheet!D149*((Worksheet!C21*SUM(Worksheet!C102:C110,Worksheet!C121)+IF('1. Plan Inputs'!$G$48="Yes",SUMPRODUCT(Worksheet!C111:C118,Worksheet!B158:B165),0))/SUM(Worksheet!C102:C121))+IF('1. Plan Inputs'!$G$46="Yes",Worksheet!C123,0)+IF('1. Plan Inputs'!$G$48="Yes",Worksheet!C127,0)),0)</f>
        <v>0</v>
      </c>
      <c r="F149" s="52">
        <f>IF(C149+E149+SUM(F148)&lt;C23,C149+E149,C23-SUM(F148))</f>
        <v>548.20000000000005</v>
      </c>
      <c r="G149" s="74"/>
      <c r="H149" s="70"/>
      <c r="I149" s="44" t="s">
        <v>157</v>
      </c>
      <c r="J149" s="52">
        <f>K131</f>
        <v>0</v>
      </c>
      <c r="K149" s="52">
        <f>IF(J149+SUM(K148)&lt;K20,J149,K20-SUM(K148))</f>
        <v>0</v>
      </c>
      <c r="L149" s="52">
        <f t="shared" ref="L149:L153" si="203">J149-K149</f>
        <v>0</v>
      </c>
      <c r="M149" s="52">
        <f>IFERROR(IF('1. Plan Inputs'!J50="No",L149*K21+IF('1. Plan Inputs'!$J$46="Yes",Worksheet!K123,0)+IF('1. Plan Inputs'!$J$48="Yes",Worksheet!K127,0),Worksheet!L149*((Worksheet!K21*SUM(Worksheet!K102:K110,Worksheet!K121)+IF('1. Plan Inputs'!$J$48="Yes",SUMPRODUCT(Worksheet!K111:K118,Worksheet!J158:J165),0))/SUM(Worksheet!K102:K121))+IF('1. Plan Inputs'!$J$46="Yes",Worksheet!K123,0)+IF('1. Plan Inputs'!$J$48="Yes",Worksheet!K127,0)),0)</f>
        <v>94.981499999999997</v>
      </c>
      <c r="N149" s="52">
        <f>IF(K149+M149+SUM(N148)&lt;K23,K149+M149,K23-SUM(N148))</f>
        <v>94.981499999999997</v>
      </c>
      <c r="O149" s="74"/>
      <c r="P149" s="70"/>
      <c r="Q149" s="44" t="s">
        <v>157</v>
      </c>
      <c r="R149" s="52">
        <f>S131</f>
        <v>0</v>
      </c>
      <c r="S149" s="52">
        <f>IF(R149+SUM(S148)&lt;S20,R149,S20-SUM(S148))</f>
        <v>0</v>
      </c>
      <c r="T149" s="52">
        <f t="shared" ref="T149:T153" si="204">R149-S149</f>
        <v>0</v>
      </c>
      <c r="U149" s="52">
        <f>IFERROR(IF('1. Plan Inputs'!M50="No",T149*S21+IF('1. Plan Inputs'!$M$46="Yes",Worksheet!S123,0)+IF('1. Plan Inputs'!$M$48="Yes",Worksheet!S127,0),Worksheet!T149*((Worksheet!S21*SUM(Worksheet!S102:S110,Worksheet!S121)+IF('1. Plan Inputs'!$M$48="Yes",SUMPRODUCT(Worksheet!S111:S118,Worksheet!R158:R165),0))/SUM(Worksheet!S102:S121))+IF('1. Plan Inputs'!$M$46="Yes",Worksheet!S123,0)+IF('1. Plan Inputs'!$M$48="Yes",Worksheet!S127,0)),0)</f>
        <v>105</v>
      </c>
      <c r="V149" s="52">
        <f>IF(S149+U149+SUM(V148)&lt;S23,S149+U149,S23-SUM(V148))</f>
        <v>105</v>
      </c>
      <c r="W149" s="74"/>
      <c r="X149" s="70"/>
      <c r="Y149" s="44" t="s">
        <v>157</v>
      </c>
      <c r="Z149" s="52">
        <f>AA131</f>
        <v>548.20000000000005</v>
      </c>
      <c r="AA149" s="52">
        <f>IF(Z149+SUM(AA148)&lt;AA20,Z149,AA20-SUM(AA148))</f>
        <v>548.20000000000005</v>
      </c>
      <c r="AB149" s="52">
        <f t="shared" ref="AB149:AB153" si="205">Z149-AA149</f>
        <v>0</v>
      </c>
      <c r="AC149" s="52">
        <f>IFERROR(IF('1. Plan Inputs'!P50="No",AB149*AA21+IF('1. Plan Inputs'!$P$46="Yes",Worksheet!AA123,0)+IF('1. Plan Inputs'!$P$48="Yes",Worksheet!AA127,0),Worksheet!AB149*((Worksheet!AA21*SUM(Worksheet!AA102:AA110,Worksheet!AA121)+IF('1. Plan Inputs'!$P$48="Yes",SUMPRODUCT(Worksheet!AA111:AA118,Worksheet!Z158:Z165),0))/SUM(Worksheet!AA102:AA121))+IF('1. Plan Inputs'!$P$46="Yes",Worksheet!AA123,0)+IF('1. Plan Inputs'!$P$48="Yes",Worksheet!AA127,0)),0)</f>
        <v>0</v>
      </c>
      <c r="AD149" s="52">
        <f>IF(AA149+AC149+SUM(AD148)&lt;AA23,AA149+AC149,AA23-SUM(AD148))</f>
        <v>548.20000000000005</v>
      </c>
      <c r="AE149" s="74"/>
      <c r="AF149" s="70"/>
      <c r="AG149" s="44" t="s">
        <v>157</v>
      </c>
      <c r="AH149" s="52">
        <f>AI131</f>
        <v>0</v>
      </c>
      <c r="AI149" s="52">
        <f>IF(AH149+SUM(AI148)&lt;AI20,AH149,AI20-SUM(AI148))</f>
        <v>0</v>
      </c>
      <c r="AJ149" s="52">
        <f t="shared" ref="AJ149:AJ153" si="206">AH149-AI149</f>
        <v>0</v>
      </c>
      <c r="AK149" s="52">
        <f>IFERROR(IF('1. Plan Inputs'!S50="No",AJ149*AI21+IF('1. Plan Inputs'!$S$46="Yes",Worksheet!AI123,0)+IF('1. Plan Inputs'!$S$48="Yes",Worksheet!AI127,0),Worksheet!AJ149*((Worksheet!AI21*SUM(Worksheet!AI102:AI110,Worksheet!AI121)+IF('1. Plan Inputs'!$S$48="Yes",SUMPRODUCT(Worksheet!AI111:AI118,Worksheet!AH158:AH165),0))/SUM(Worksheet!AI102:AI121))+IF('1. Plan Inputs'!$S$46="Yes",Worksheet!AI123,0)+IF('1. Plan Inputs'!$S$48="Yes",Worksheet!AI127,0)),0)</f>
        <v>150</v>
      </c>
      <c r="AL149" s="52">
        <f>IF(AI149+AK149+SUM(AL148)&lt;AI23,AI149+AK149,AI23-SUM(AL148))</f>
        <v>150</v>
      </c>
      <c r="AM149" s="74"/>
      <c r="AN149" s="70"/>
      <c r="AO149" s="44" t="s">
        <v>157</v>
      </c>
      <c r="AP149" s="52">
        <f>AQ131</f>
        <v>514.99</v>
      </c>
      <c r="AQ149" s="52">
        <f>IF(AP149+SUM(AQ148)&lt;AQ20,AP149,AQ20-SUM(AQ148))</f>
        <v>0</v>
      </c>
      <c r="AR149" s="52">
        <f t="shared" ref="AR149:AR153" si="207">AP149-AQ149</f>
        <v>514.99</v>
      </c>
      <c r="AS149" s="52">
        <f>IFERROR(IF('1. Plan Inputs'!V50="No",AR149*AQ21+IF('1. Plan Inputs'!$V$46="Yes",Worksheet!AQ123,0)+IF('1. Plan Inputs'!$V$48="Yes",Worksheet!AQ127,0),Worksheet!AR149*((Worksheet!AQ21*SUM(Worksheet!AQ102:AQ110,Worksheet!AQ121)+IF('1. Plan Inputs'!$V$48="Yes",SUMPRODUCT(Worksheet!AQ111:AQ118,Worksheet!AP158:AP165),0))/SUM(Worksheet!AQ102:AQ121))+IF('1. Plan Inputs'!$V$46="Yes",Worksheet!AQ123,0)+IF('1. Plan Inputs'!$V$48="Yes",Worksheet!AQ127,0)),0)</f>
        <v>0</v>
      </c>
      <c r="AT149" s="52">
        <f>IF(AQ149+AS149+SUM(AT148)&lt;AQ23,AQ149+AS149,AQ23-SUM(AT148))</f>
        <v>0</v>
      </c>
      <c r="AU149" s="74"/>
    </row>
    <row r="150" spans="1:47" x14ac:dyDescent="0.15">
      <c r="A150" s="44" t="s">
        <v>158</v>
      </c>
      <c r="B150" s="52">
        <f>D131</f>
        <v>526.06000000000006</v>
      </c>
      <c r="C150" s="52">
        <f>IF(B150+SUM(C148:C149)&lt;D20,B150,D20-SUM(C148:C149))</f>
        <v>526.06000000000006</v>
      </c>
      <c r="D150" s="52">
        <f t="shared" si="202"/>
        <v>0</v>
      </c>
      <c r="E150" s="52">
        <f>IFERROR(IF('1. Plan Inputs'!G50="No",D150*D21+IF('1. Plan Inputs'!$G$46="Yes",Worksheet!D123,0)+IF('1. Plan Inputs'!$G$48="Yes",Worksheet!D127,0),Worksheet!D150*((Worksheet!D21*SUM(Worksheet!D102:D110,Worksheet!D121)+IF('1. Plan Inputs'!$G$48="Yes",SUMPRODUCT(Worksheet!D111:D118,Worksheet!B158:B165),0))/SUM(Worksheet!D102:D121))+IF('1. Plan Inputs'!$G$46="Yes",Worksheet!D123,0)+IF('1. Plan Inputs'!$G$48="Yes",Worksheet!D127,0)),0)</f>
        <v>0</v>
      </c>
      <c r="F150" s="52">
        <f>IF(C150+E150+SUM(F148:F149)&lt;D23,C150+E150,D23-SUM(F148:F149))</f>
        <v>526.06000000000006</v>
      </c>
      <c r="G150" s="74"/>
      <c r="H150" s="70"/>
      <c r="I150" s="44" t="s">
        <v>158</v>
      </c>
      <c r="J150" s="52">
        <f>L131</f>
        <v>0</v>
      </c>
      <c r="K150" s="52">
        <f>IF(J150+SUM(K148:K149)&lt;L20,J150,L20-SUM(K148:K149))</f>
        <v>0</v>
      </c>
      <c r="L150" s="52">
        <f t="shared" si="203"/>
        <v>0</v>
      </c>
      <c r="M150" s="52">
        <f>IFERROR(IF('1. Plan Inputs'!J50="No",L150*L21+IF('1. Plan Inputs'!$J$46="Yes",Worksheet!L123,0)+IF('1. Plan Inputs'!$J$48="Yes",Worksheet!L127,0),Worksheet!L150*((Worksheet!L21*SUM(Worksheet!L102:L110,Worksheet!L121)+IF('1. Plan Inputs'!$J$48="Yes",SUMPRODUCT(Worksheet!L111:L118,Worksheet!J158:J165),0))/SUM(Worksheet!L102:L121))+IF('1. Plan Inputs'!$J$46="Yes",Worksheet!L123,0)+IF('1. Plan Inputs'!$J$48="Yes",Worksheet!L127,0)),0)</f>
        <v>91.660499999999999</v>
      </c>
      <c r="N150" s="52">
        <f>IF(K150+M150+SUM(N148:N149)&lt;L23,K150+M150,L23-SUM(N148:N149))</f>
        <v>91.660499999999999</v>
      </c>
      <c r="O150" s="74"/>
      <c r="P150" s="70"/>
      <c r="Q150" s="44" t="s">
        <v>158</v>
      </c>
      <c r="R150" s="52">
        <f>T131</f>
        <v>0</v>
      </c>
      <c r="S150" s="52">
        <f>IF(R150+SUM(S148:S149)&lt;T20,R150,T20-SUM(S148:S149))</f>
        <v>0</v>
      </c>
      <c r="T150" s="52">
        <f t="shared" si="204"/>
        <v>0</v>
      </c>
      <c r="U150" s="52">
        <f>IFERROR(IF('1. Plan Inputs'!M50="No",T150*T21+IF('1. Plan Inputs'!$M$46="Yes",Worksheet!T123,0)+IF('1. Plan Inputs'!$M$48="Yes",Worksheet!T127,0),Worksheet!T150*((Worksheet!T21*SUM(Worksheet!T102:T110,Worksheet!T121)+IF('1. Plan Inputs'!$M$48="Yes",SUMPRODUCT(Worksheet!T111:T118,Worksheet!R158:R165),0))/SUM(Worksheet!T102:T121))+IF('1. Plan Inputs'!$M$46="Yes",Worksheet!T123,0)+IF('1. Plan Inputs'!$M$48="Yes",Worksheet!T127,0)),0)</f>
        <v>85</v>
      </c>
      <c r="V150" s="52">
        <f>IF(S150+U150+SUM(V148:V149)&lt;T23,S150+U150,T23-SUM(V148:V149))</f>
        <v>85</v>
      </c>
      <c r="W150" s="74"/>
      <c r="X150" s="70"/>
      <c r="Y150" s="44" t="s">
        <v>158</v>
      </c>
      <c r="Z150" s="52">
        <f>AB131</f>
        <v>526.06000000000006</v>
      </c>
      <c r="AA150" s="52">
        <f>IF(Z150+SUM(AA148:AA149)&lt;AB20,Z150,AB20-SUM(AA148:AA149))</f>
        <v>526.06000000000006</v>
      </c>
      <c r="AB150" s="52">
        <f t="shared" si="205"/>
        <v>0</v>
      </c>
      <c r="AC150" s="52">
        <f>IFERROR(IF('1. Plan Inputs'!P50="No",AB150*AB21+IF('1. Plan Inputs'!$P$46="Yes",Worksheet!AB123,0)+IF('1. Plan Inputs'!$P$48="Yes",Worksheet!AB127,0),Worksheet!AB150*((Worksheet!AB21*SUM(Worksheet!AB102:AB110,Worksheet!AB121)+IF('1. Plan Inputs'!$P$48="Yes",SUMPRODUCT(Worksheet!AB111:AB118,Worksheet!Z158:Z165),0))/SUM(Worksheet!AB102:AB121))+IF('1. Plan Inputs'!$P$46="Yes",Worksheet!AB123,0)+IF('1. Plan Inputs'!$P$48="Yes",Worksheet!AB127,0)),0)</f>
        <v>0</v>
      </c>
      <c r="AD150" s="52">
        <f>IF(AA150+AC150+SUM(AD148:AD149)&lt;AB23,AA150+AC150,AB23-SUM(AD148:AD149))</f>
        <v>526.06000000000006</v>
      </c>
      <c r="AE150" s="74"/>
      <c r="AF150" s="70"/>
      <c r="AG150" s="44" t="s">
        <v>158</v>
      </c>
      <c r="AH150" s="52">
        <f>AJ131</f>
        <v>0</v>
      </c>
      <c r="AI150" s="52">
        <f>IF(AH150+SUM(AI148:AI149)&lt;AJ20,AH150,AJ20-SUM(AI148:AI149))</f>
        <v>0</v>
      </c>
      <c r="AJ150" s="52">
        <f t="shared" si="206"/>
        <v>0</v>
      </c>
      <c r="AK150" s="52">
        <f>IFERROR(IF('1. Plan Inputs'!S50="No",AJ150*AJ21+IF('1. Plan Inputs'!$S$46="Yes",Worksheet!AJ123,0)+IF('1. Plan Inputs'!$S$48="Yes",Worksheet!AJ127,0),Worksheet!AJ150*((Worksheet!AJ21*SUM(Worksheet!AJ102:AJ110,Worksheet!AJ121)+IF('1. Plan Inputs'!$S$48="Yes",SUMPRODUCT(Worksheet!AJ111:AJ118,Worksheet!AH158:AH165),0))/SUM(Worksheet!AJ102:AJ121))+IF('1. Plan Inputs'!$S$46="Yes",Worksheet!AJ123,0)+IF('1. Plan Inputs'!$S$48="Yes",Worksheet!AJ127,0)),0)</f>
        <v>110</v>
      </c>
      <c r="AL150" s="52">
        <f>IF(AI150+AK150+SUM(AL148:AL149)&lt;AJ23,AI150+AK150,AJ23-SUM(AL148:AL149))</f>
        <v>110</v>
      </c>
      <c r="AM150" s="74"/>
      <c r="AN150" s="70"/>
      <c r="AO150" s="44" t="s">
        <v>158</v>
      </c>
      <c r="AP150" s="52">
        <f>AR131</f>
        <v>514.99</v>
      </c>
      <c r="AQ150" s="52">
        <f>IF(AP150+SUM(AQ148:AQ149)&lt;AR20,AP150,AR20-SUM(AQ148:AQ149))</f>
        <v>0</v>
      </c>
      <c r="AR150" s="52">
        <f t="shared" si="207"/>
        <v>514.99</v>
      </c>
      <c r="AS150" s="52">
        <f>IFERROR(IF('1. Plan Inputs'!V50="No",AR150*AR21+IF('1. Plan Inputs'!$V$46="Yes",Worksheet!AR123,0)+IF('1. Plan Inputs'!$V$48="Yes",Worksheet!AR127,0),Worksheet!AR150*((Worksheet!AR21*SUM(Worksheet!AR102:AR110,Worksheet!AR121)+IF('1. Plan Inputs'!$V$48="Yes",SUMPRODUCT(Worksheet!AR111:AR118,Worksheet!AP158:AP165),0))/SUM(Worksheet!AR102:AR121))+IF('1. Plan Inputs'!$V$46="Yes",Worksheet!AR123,0)+IF('1. Plan Inputs'!$V$48="Yes",Worksheet!AR127,0)),0)</f>
        <v>0</v>
      </c>
      <c r="AT150" s="52">
        <f>IF(AQ150+AS150+SUM(AT148:AT149)&lt;AR23,AQ150+AS150,AR23-SUM(AT148:AT149))</f>
        <v>0</v>
      </c>
      <c r="AU150" s="74"/>
    </row>
    <row r="151" spans="1:47" x14ac:dyDescent="0.15">
      <c r="A151" s="44" t="s">
        <v>159</v>
      </c>
      <c r="B151" s="52">
        <f>E131</f>
        <v>526.06000000000006</v>
      </c>
      <c r="C151" s="52">
        <f>IF(B151+SUM(C148:C150)&lt;E20,B151,E20-SUM(C148:C150))</f>
        <v>526.06000000000006</v>
      </c>
      <c r="D151" s="52">
        <f t="shared" si="202"/>
        <v>0</v>
      </c>
      <c r="E151" s="52">
        <f>IFERROR(IF('1. Plan Inputs'!G50="No",D151*E21+IF('1. Plan Inputs'!$G$46="Yes",Worksheet!E123,0)+IF('1. Plan Inputs'!$G$48="Yes",Worksheet!E127,0),Worksheet!D151*((Worksheet!E21*SUM(Worksheet!E102:E110,Worksheet!E121)+IF('1. Plan Inputs'!$G$48="Yes",SUMPRODUCT(Worksheet!E111:E118,Worksheet!B158:B165),0))/SUM(Worksheet!E102:E121))+IF('1. Plan Inputs'!$G$46="Yes",Worksheet!E123,0)+IF('1. Plan Inputs'!$G$48="Yes",Worksheet!E127,0)),0)</f>
        <v>0</v>
      </c>
      <c r="F151" s="52">
        <f>IF(C151+E151+SUM(F148:F150)&lt;E23,C151+E151,E23-SUM(F148:F150))</f>
        <v>526.06000000000006</v>
      </c>
      <c r="G151" s="74"/>
      <c r="H151" s="70"/>
      <c r="I151" s="44" t="s">
        <v>159</v>
      </c>
      <c r="J151" s="52">
        <f>M131</f>
        <v>0</v>
      </c>
      <c r="K151" s="52">
        <f>IF(J151+SUM(K148:K150)&lt;M20,J151,M20-SUM(K148:K150))</f>
        <v>0</v>
      </c>
      <c r="L151" s="52">
        <f t="shared" si="203"/>
        <v>0</v>
      </c>
      <c r="M151" s="52">
        <f>IFERROR(IF('1. Plan Inputs'!J50="No",L151*M21+IF('1. Plan Inputs'!$J$46="Yes",Worksheet!M123,0)+IF('1. Plan Inputs'!$J$48="Yes",Worksheet!M127,0),Worksheet!L151*((Worksheet!M21*SUM(Worksheet!M102:M110,Worksheet!M121)+IF('1. Plan Inputs'!$J$48="Yes",SUMPRODUCT(Worksheet!M111:M118,Worksheet!J158:J165),0))/SUM(Worksheet!M102:M121))+IF('1. Plan Inputs'!$J$46="Yes",Worksheet!M123,0)+IF('1. Plan Inputs'!$J$48="Yes",Worksheet!M127,0)),0)</f>
        <v>91.660499999999999</v>
      </c>
      <c r="N151" s="52">
        <f>IF(K151+M151+SUM(N148:N150)&lt;M23,K151+M151,M23-SUM(N148:N150))</f>
        <v>91.660499999999999</v>
      </c>
      <c r="O151" s="74"/>
      <c r="P151" s="70"/>
      <c r="Q151" s="44" t="s">
        <v>159</v>
      </c>
      <c r="R151" s="52">
        <f>U131</f>
        <v>0</v>
      </c>
      <c r="S151" s="52">
        <f>IF(R151+SUM(S148:S150)&lt;U20,R151,U20-SUM(S148:S150))</f>
        <v>0</v>
      </c>
      <c r="T151" s="52">
        <f t="shared" si="204"/>
        <v>0</v>
      </c>
      <c r="U151" s="52">
        <f>IFERROR(IF('1. Plan Inputs'!M50="No",T151*U21+IF('1. Plan Inputs'!$M$46="Yes",Worksheet!U123,0)+IF('1. Plan Inputs'!$M$48="Yes",Worksheet!U127,0),Worksheet!T151*((Worksheet!U21*SUM(Worksheet!U102:U110,Worksheet!U121)+IF('1. Plan Inputs'!$M$48="Yes",SUMPRODUCT(Worksheet!U111:U118,Worksheet!R158:R165),0))/SUM(Worksheet!U102:U121))+IF('1. Plan Inputs'!$M$46="Yes",Worksheet!U123,0)+IF('1. Plan Inputs'!$M$48="Yes",Worksheet!U127,0)),0)</f>
        <v>85</v>
      </c>
      <c r="V151" s="52">
        <f>IF(S151+U151+SUM(V148:V150)&lt;U23,S151+U151,U23-SUM(V148:V150))</f>
        <v>85</v>
      </c>
      <c r="W151" s="74"/>
      <c r="X151" s="70"/>
      <c r="Y151" s="44" t="s">
        <v>159</v>
      </c>
      <c r="Z151" s="52">
        <f>AC131</f>
        <v>526.06000000000006</v>
      </c>
      <c r="AA151" s="52">
        <f>IF(Z151+SUM(AA148:AA150)&lt;AC20,Z151,AC20-SUM(AA148:AA150))</f>
        <v>526.06000000000006</v>
      </c>
      <c r="AB151" s="52">
        <f t="shared" si="205"/>
        <v>0</v>
      </c>
      <c r="AC151" s="52">
        <f>IFERROR(IF('1. Plan Inputs'!P50="No",AB151*AC21+IF('1. Plan Inputs'!$P$46="Yes",Worksheet!AC123,0)+IF('1. Plan Inputs'!$P$48="Yes",Worksheet!AC127,0),Worksheet!AB151*((Worksheet!AC21*SUM(Worksheet!AC102:AC110,Worksheet!AC121)+IF('1. Plan Inputs'!$P$48="Yes",SUMPRODUCT(Worksheet!AC111:AC118,Worksheet!Z158:Z165),0))/SUM(Worksheet!AC102:AC121))+IF('1. Plan Inputs'!$P$46="Yes",Worksheet!AC123,0)+IF('1. Plan Inputs'!$P$48="Yes",Worksheet!AC127,0)),0)</f>
        <v>0</v>
      </c>
      <c r="AD151" s="52">
        <f>IF(AA151+AC151+SUM(AD148:AD150)&lt;AC23,AA151+AC151,AC23-SUM(AD148:AD150))</f>
        <v>526.06000000000006</v>
      </c>
      <c r="AE151" s="74"/>
      <c r="AF151" s="70"/>
      <c r="AG151" s="44" t="s">
        <v>159</v>
      </c>
      <c r="AH151" s="52">
        <f>AK131</f>
        <v>0</v>
      </c>
      <c r="AI151" s="52">
        <f>IF(AH151+SUM(AI148:AI150)&lt;AK20,AH151,AK20-SUM(AI148:AI150))</f>
        <v>0</v>
      </c>
      <c r="AJ151" s="52">
        <f t="shared" si="206"/>
        <v>0</v>
      </c>
      <c r="AK151" s="52">
        <f>IFERROR(IF('1. Plan Inputs'!S50="No",AJ151*AK21+IF('1. Plan Inputs'!$S$46="Yes",Worksheet!AK123,0)+IF('1. Plan Inputs'!$S$48="Yes",Worksheet!AK127,0),Worksheet!AJ151*((Worksheet!AK21*SUM(Worksheet!AK102:AK110,Worksheet!AK121)+IF('1. Plan Inputs'!$S$48="Yes",SUMPRODUCT(Worksheet!AK111:AK118,Worksheet!AH158:AH165),0))/SUM(Worksheet!AK102:AK121))+IF('1. Plan Inputs'!$S$46="Yes",Worksheet!AK123,0)+IF('1. Plan Inputs'!$S$48="Yes",Worksheet!AK127,0)),0)</f>
        <v>110</v>
      </c>
      <c r="AL151" s="52">
        <f>IF(AI151+AK151+SUM(AL148:AL150)&lt;AK23,AI151+AK151,AK23-SUM(AL148:AL150))</f>
        <v>110</v>
      </c>
      <c r="AM151" s="74"/>
      <c r="AN151" s="70"/>
      <c r="AO151" s="44" t="s">
        <v>159</v>
      </c>
      <c r="AP151" s="52">
        <f>AS131</f>
        <v>514.99</v>
      </c>
      <c r="AQ151" s="52">
        <f>IF(AP151+SUM(AQ148:AQ150)&lt;AS20,AP151,AS20-SUM(AQ148:AQ150))</f>
        <v>0</v>
      </c>
      <c r="AR151" s="52">
        <f t="shared" si="207"/>
        <v>514.99</v>
      </c>
      <c r="AS151" s="52">
        <f>IFERROR(IF('1. Plan Inputs'!V50="No",AR151*AS21+IF('1. Plan Inputs'!$V$46="Yes",Worksheet!AS123,0)+IF('1. Plan Inputs'!$V$48="Yes",Worksheet!AS127,0),Worksheet!AR151*((Worksheet!AS21*SUM(Worksheet!AS102:AS110,Worksheet!AS121)+IF('1. Plan Inputs'!$V$48="Yes",SUMPRODUCT(Worksheet!AS111:AS118,Worksheet!AP158:AP165),0))/SUM(Worksheet!AS102:AS121))+IF('1. Plan Inputs'!$V$46="Yes",Worksheet!AS123,0)+IF('1. Plan Inputs'!$V$48="Yes",Worksheet!AS127,0)),0)</f>
        <v>0</v>
      </c>
      <c r="AT151" s="52">
        <f>IF(AQ151+AS151+SUM(AT148:AT150)&lt;AS23,AQ151+AS151,AS23-SUM(AT148:AT150))</f>
        <v>0</v>
      </c>
      <c r="AU151" s="74"/>
    </row>
    <row r="152" spans="1:47" x14ac:dyDescent="0.15">
      <c r="A152" s="44" t="s">
        <v>160</v>
      </c>
      <c r="B152" s="52">
        <f>F131</f>
        <v>0</v>
      </c>
      <c r="C152" s="52">
        <f>IF(B152+SUM(C148:C151)&lt;F20,B152,F20-SUM(C148:C151))</f>
        <v>0</v>
      </c>
      <c r="D152" s="52">
        <f t="shared" si="202"/>
        <v>0</v>
      </c>
      <c r="E152" s="52">
        <f>IFERROR(IF('1. Plan Inputs'!G50="No",D152*F21+IF('1. Plan Inputs'!$G$46="Yes",Worksheet!F123,0)+IF('1. Plan Inputs'!$G$48="Yes",Worksheet!F127,0),Worksheet!D152*((Worksheet!F21*SUM(Worksheet!F102:F110,Worksheet!F121)+IF('1. Plan Inputs'!$G$48="Yes",SUMPRODUCT(Worksheet!F111:F118,Worksheet!B158:B165),0))/SUM(Worksheet!F102:F121))+IF('1. Plan Inputs'!$G$46="Yes",Worksheet!F123,0)+IF('1. Plan Inputs'!$G$48="Yes",Worksheet!F127,0)),0)</f>
        <v>0</v>
      </c>
      <c r="F152" s="52">
        <f>IF(C152+E152+SUM(F148:F151)&lt;F23,C152+E152,F23-SUM(F148:F151))</f>
        <v>0</v>
      </c>
      <c r="G152" s="74"/>
      <c r="H152" s="70"/>
      <c r="I152" s="44" t="s">
        <v>160</v>
      </c>
      <c r="J152" s="52">
        <f>N131</f>
        <v>0</v>
      </c>
      <c r="K152" s="52">
        <f>IF(J152+SUM(K148:K151)&lt;N20,J152,N20-SUM(K148:K151))</f>
        <v>0</v>
      </c>
      <c r="L152" s="52">
        <f t="shared" si="203"/>
        <v>0</v>
      </c>
      <c r="M152" s="52">
        <f>IFERROR(IF('1. Plan Inputs'!J50="No",L152*N21+IF('1. Plan Inputs'!$J$46="Yes",Worksheet!N123,0)+IF('1. Plan Inputs'!$J$48="Yes",Worksheet!N127,0),Worksheet!L152*((Worksheet!N21*SUM(Worksheet!N102:N110,Worksheet!N121)+IF('1. Plan Inputs'!$J$48="Yes",SUMPRODUCT(Worksheet!N111:N118,Worksheet!J158:J165),0))/SUM(Worksheet!N102:N121))+IF('1. Plan Inputs'!$J$46="Yes",Worksheet!N123,0)+IF('1. Plan Inputs'!$J$48="Yes",Worksheet!N127,0)),0)</f>
        <v>0</v>
      </c>
      <c r="N152" s="52">
        <f>IF(K152+M152+SUM(N148:N151)&lt;N23,K152+M152,N23-SUM(N148:N151))</f>
        <v>0</v>
      </c>
      <c r="O152" s="74"/>
      <c r="P152" s="70"/>
      <c r="Q152" s="44" t="s">
        <v>160</v>
      </c>
      <c r="R152" s="52">
        <f>V131</f>
        <v>0</v>
      </c>
      <c r="S152" s="52">
        <f>IF(R152+SUM(S148:S151)&lt;V20,R152,V20-SUM(S148:S151))</f>
        <v>0</v>
      </c>
      <c r="T152" s="52">
        <f t="shared" si="204"/>
        <v>0</v>
      </c>
      <c r="U152" s="52">
        <f>IFERROR(IF('1. Plan Inputs'!M50="No",T152*V21+IF('1. Plan Inputs'!$M$46="Yes",Worksheet!V123,0)+IF('1. Plan Inputs'!$M$48="Yes",Worksheet!V127,0),Worksheet!T152*((Worksheet!V21*SUM(Worksheet!V102:V110,Worksheet!V121)+IF('1. Plan Inputs'!$M$48="Yes",SUMPRODUCT(Worksheet!V111:V118,Worksheet!R158:R165),0))/SUM(Worksheet!V102:V121))+IF('1. Plan Inputs'!$M$46="Yes",Worksheet!V123,0)+IF('1. Plan Inputs'!$M$48="Yes",Worksheet!V127,0)),0)</f>
        <v>0</v>
      </c>
      <c r="V152" s="52">
        <f>IF(S152+U152+SUM(V148:V151)&lt;V23,S152+U152,V23-SUM(V148:V151))</f>
        <v>0</v>
      </c>
      <c r="W152" s="74"/>
      <c r="X152" s="70"/>
      <c r="Y152" s="44" t="s">
        <v>160</v>
      </c>
      <c r="Z152" s="52">
        <f>AD131</f>
        <v>0</v>
      </c>
      <c r="AA152" s="52">
        <f>IF(Z152+SUM(AA148:AA151)&lt;AD20,Z152,AD20-SUM(AA148:AA151))</f>
        <v>0</v>
      </c>
      <c r="AB152" s="52">
        <f t="shared" si="205"/>
        <v>0</v>
      </c>
      <c r="AC152" s="52">
        <f>IFERROR(IF('1. Plan Inputs'!P50="No",AB152*AD21+IF('1. Plan Inputs'!$P$46="Yes",Worksheet!AD123,0)+IF('1. Plan Inputs'!$P$48="Yes",Worksheet!AD127,0),Worksheet!AB152*((Worksheet!AD21*SUM(Worksheet!AD102:AD110,Worksheet!AD121)+IF('1. Plan Inputs'!$P$48="Yes",SUMPRODUCT(Worksheet!AD111:AD118,Worksheet!Z158:Z165),0))/SUM(Worksheet!AD102:AD121))+IF('1. Plan Inputs'!$P$46="Yes",Worksheet!AD123,0)+IF('1. Plan Inputs'!$P$48="Yes",Worksheet!AD127,0)),0)</f>
        <v>0</v>
      </c>
      <c r="AD152" s="52">
        <f>IF(AA152+AC152+SUM(AD148:AD151)&lt;AD23,AA152+AC152,AD23-SUM(AD148:AD151))</f>
        <v>0</v>
      </c>
      <c r="AE152" s="74"/>
      <c r="AF152" s="70"/>
      <c r="AG152" s="44" t="s">
        <v>160</v>
      </c>
      <c r="AH152" s="52">
        <f>AL131</f>
        <v>0</v>
      </c>
      <c r="AI152" s="52">
        <f>IF(AH152+SUM(AI148:AI151)&lt;AL20,AH152,AL20-SUM(AI148:AI151))</f>
        <v>0</v>
      </c>
      <c r="AJ152" s="52">
        <f t="shared" si="206"/>
        <v>0</v>
      </c>
      <c r="AK152" s="52">
        <f>IFERROR(IF('1. Plan Inputs'!S50="No",AJ152*AL21+IF('1. Plan Inputs'!$S$46="Yes",Worksheet!AL123,0)+IF('1. Plan Inputs'!$S$48="Yes",Worksheet!AL127,0),Worksheet!AJ152*((Worksheet!AL21*SUM(Worksheet!AL102:AL110,Worksheet!AL121)+IF('1. Plan Inputs'!$S$48="Yes",SUMPRODUCT(Worksheet!AL111:AL118,Worksheet!AH158:AH165),0))/SUM(Worksheet!AL102:AL121))+IF('1. Plan Inputs'!$S$46="Yes",Worksheet!AL123,0)+IF('1. Plan Inputs'!$S$48="Yes",Worksheet!AL127,0)),0)</f>
        <v>0</v>
      </c>
      <c r="AL152" s="52">
        <f>IF(AI152+AK152+SUM(AL148:AL151)&lt;AL23,AI152+AK152,AL23-SUM(AL148:AL151))</f>
        <v>0</v>
      </c>
      <c r="AM152" s="74"/>
      <c r="AN152" s="70"/>
      <c r="AO152" s="44" t="s">
        <v>160</v>
      </c>
      <c r="AP152" s="52">
        <f>AT131</f>
        <v>0</v>
      </c>
      <c r="AQ152" s="52">
        <f>IF(AP152+SUM(AQ148:AQ151)&lt;AT20,AP152,AT20-SUM(AQ148:AQ151))</f>
        <v>0</v>
      </c>
      <c r="AR152" s="52">
        <f t="shared" si="207"/>
        <v>0</v>
      </c>
      <c r="AS152" s="52">
        <f>IFERROR(IF('1. Plan Inputs'!V50="No",AR152*AT21+IF('1. Plan Inputs'!$V$46="Yes",Worksheet!AT123,0)+IF('1. Plan Inputs'!$V$48="Yes",Worksheet!AT127,0),Worksheet!AR152*((Worksheet!AT21*SUM(Worksheet!AT102:AT110,Worksheet!AT121)+IF('1. Plan Inputs'!$V$48="Yes",SUMPRODUCT(Worksheet!AT111:AT118,Worksheet!AP158:AP165),0))/SUM(Worksheet!AT102:AT121))+IF('1. Plan Inputs'!$V$46="Yes",Worksheet!AT123,0)+IF('1. Plan Inputs'!$V$48="Yes",Worksheet!AT127,0)),0)</f>
        <v>0</v>
      </c>
      <c r="AT152" s="52">
        <f>IF(AQ152+AS152+SUM(AT148:AT151)&lt;AT23,AQ152+AS152,AT23-SUM(AT148:AT151))</f>
        <v>0</v>
      </c>
      <c r="AU152" s="74"/>
    </row>
    <row r="153" spans="1:47" x14ac:dyDescent="0.15">
      <c r="A153" s="44" t="s">
        <v>161</v>
      </c>
      <c r="B153" s="158">
        <f>G131</f>
        <v>0</v>
      </c>
      <c r="C153" s="158">
        <f>IF(B153+SUM(C148:C152)&lt;G20,B153,G20-SUM(C148:C152))</f>
        <v>0</v>
      </c>
      <c r="D153" s="158">
        <f t="shared" si="202"/>
        <v>0</v>
      </c>
      <c r="E153" s="158">
        <f>IFERROR(IF('1. Plan Inputs'!G50="No",D153*G21+IF('1. Plan Inputs'!$G$46="Yes",Worksheet!G123,0)+IF('1. Plan Inputs'!$G$48="Yes",Worksheet!G127,0),Worksheet!D153*((Worksheet!G21*SUM(Worksheet!G102:G110,Worksheet!G121)+IF('1. Plan Inputs'!$G$48="Yes",SUMPRODUCT(Worksheet!G111:G118,Worksheet!B158:B165),0))/SUM(Worksheet!G102:G121))+IF('1. Plan Inputs'!$G$46="Yes",Worksheet!G123,0)+IF('1. Plan Inputs'!$G$48="Yes",Worksheet!G127,0)),0)</f>
        <v>0</v>
      </c>
      <c r="F153" s="158">
        <f>IF(C153+E153+SUM(F148:F152)&lt;G23,C153+E153,G23-SUM(F148:F152))</f>
        <v>0</v>
      </c>
      <c r="G153" s="74"/>
      <c r="H153" s="70"/>
      <c r="I153" s="44" t="s">
        <v>161</v>
      </c>
      <c r="J153" s="158">
        <f>O131</f>
        <v>0</v>
      </c>
      <c r="K153" s="158">
        <f>IF(J153+SUM(K148:K152)&lt;O20,J153,O20-SUM(K148:K152))</f>
        <v>0</v>
      </c>
      <c r="L153" s="158">
        <f t="shared" si="203"/>
        <v>0</v>
      </c>
      <c r="M153" s="158">
        <f>IFERROR(IF('1. Plan Inputs'!J50="No",L153*O21+IF('1. Plan Inputs'!$J$46="Yes",Worksheet!O123,0)+IF('1. Plan Inputs'!$J$48="Yes",Worksheet!O127,0),Worksheet!L153*((Worksheet!O21*SUM(Worksheet!O102:O110,Worksheet!O121)+IF('1. Plan Inputs'!$J$48="Yes",SUMPRODUCT(Worksheet!O111:O118,Worksheet!J158:J165),0))/SUM(Worksheet!O102:O121))+IF('1. Plan Inputs'!$J$46="Yes",Worksheet!O123,0)+IF('1. Plan Inputs'!$J$48="Yes",Worksheet!O127,0)),0)</f>
        <v>0</v>
      </c>
      <c r="N153" s="158">
        <f>IF(K153+M153+SUM(N148:N152)&lt;O23,K153+M153,O23-SUM(N148:N152))</f>
        <v>0</v>
      </c>
      <c r="O153" s="74"/>
      <c r="P153" s="70"/>
      <c r="Q153" s="44" t="s">
        <v>161</v>
      </c>
      <c r="R153" s="158">
        <f>W131</f>
        <v>0</v>
      </c>
      <c r="S153" s="158">
        <f>IF(R153+SUM(S148:S152)&lt;W20,R153,W20-SUM(S148:S152))</f>
        <v>0</v>
      </c>
      <c r="T153" s="158">
        <f t="shared" si="204"/>
        <v>0</v>
      </c>
      <c r="U153" s="158">
        <f>IFERROR(IF('1. Plan Inputs'!M50="No",T153*W21+IF('1. Plan Inputs'!$M$46="Yes",Worksheet!W123,0)+IF('1. Plan Inputs'!$M$48="Yes",Worksheet!W127,0),Worksheet!T153*((Worksheet!W21*SUM(Worksheet!W102:W110,Worksheet!W121)+IF('1. Plan Inputs'!$M$48="Yes",SUMPRODUCT(Worksheet!W111:W118,Worksheet!R158:R165),0))/SUM(Worksheet!W102:W121))+IF('1. Plan Inputs'!$M$46="Yes",Worksheet!W123,0)+IF('1. Plan Inputs'!$M$48="Yes",Worksheet!W127,0)),0)</f>
        <v>0</v>
      </c>
      <c r="V153" s="158">
        <f>IF(S153+U153+SUM(V148:V152)&lt;W23,S153+U153,W23-SUM(V148:V152))</f>
        <v>0</v>
      </c>
      <c r="W153" s="74"/>
      <c r="X153" s="70"/>
      <c r="Y153" s="44" t="s">
        <v>161</v>
      </c>
      <c r="Z153" s="158">
        <f>AE131</f>
        <v>0</v>
      </c>
      <c r="AA153" s="158">
        <f>IF(Z153+SUM(AA148:AA152)&lt;AE20,Z153,AE20-SUM(AA148:AA152))</f>
        <v>0</v>
      </c>
      <c r="AB153" s="158">
        <f t="shared" si="205"/>
        <v>0</v>
      </c>
      <c r="AC153" s="158">
        <f>IFERROR(IF('1. Plan Inputs'!P50="No",AB153*AE21+IF('1. Plan Inputs'!$P$46="Yes",Worksheet!AE123,0)+IF('1. Plan Inputs'!$P$48="Yes",Worksheet!AE127,0),Worksheet!AB153*((Worksheet!AE21*SUM(Worksheet!AE102:AE110,Worksheet!AE121)+IF('1. Plan Inputs'!$P$48="Yes",SUMPRODUCT(Worksheet!AE111:AE118,Worksheet!Z158:Z165),0))/SUM(Worksheet!AE102:AE121))+IF('1. Plan Inputs'!$P$46="Yes",Worksheet!AE123,0)+IF('1. Plan Inputs'!$P$48="Yes",Worksheet!AE127,0)),0)</f>
        <v>0</v>
      </c>
      <c r="AD153" s="158">
        <f>IF(AA153+AC153+SUM(AD148:AD152)&lt;AE23,AA153+AC153,AE23-SUM(AD148:AD152))</f>
        <v>0</v>
      </c>
      <c r="AE153" s="74"/>
      <c r="AF153" s="70"/>
      <c r="AG153" s="44" t="s">
        <v>161</v>
      </c>
      <c r="AH153" s="158">
        <f>AM131</f>
        <v>0</v>
      </c>
      <c r="AI153" s="158">
        <f>IF(AH153+SUM(AI148:AI152)&lt;AM20,AH153,AM20-SUM(AI148:AI152))</f>
        <v>0</v>
      </c>
      <c r="AJ153" s="158">
        <f t="shared" si="206"/>
        <v>0</v>
      </c>
      <c r="AK153" s="158">
        <f>IFERROR(IF('1. Plan Inputs'!S50="No",AJ153*AM21+IF('1. Plan Inputs'!$S$46="Yes",Worksheet!AM123,0)+IF('1. Plan Inputs'!$S$48="Yes",Worksheet!AM127,0),Worksheet!AJ153*((Worksheet!AM21*SUM(Worksheet!AM102:AM110,Worksheet!AM121)+IF('1. Plan Inputs'!$S$48="Yes",SUMPRODUCT(Worksheet!AM111:AM118,Worksheet!AH158:AH165),0))/SUM(Worksheet!AM102:AM121))+IF('1. Plan Inputs'!$S$46="Yes",Worksheet!AM123,0)+IF('1. Plan Inputs'!$S$48="Yes",Worksheet!AM127,0)),0)</f>
        <v>0</v>
      </c>
      <c r="AL153" s="158">
        <f>IF(AI153+AK153+SUM(AL148:AL152)&lt;AM23,AI153+AK153,AM23-SUM(AL148:AL152))</f>
        <v>0</v>
      </c>
      <c r="AM153" s="74"/>
      <c r="AN153" s="70"/>
      <c r="AO153" s="44" t="s">
        <v>161</v>
      </c>
      <c r="AP153" s="158">
        <f>AU131</f>
        <v>0</v>
      </c>
      <c r="AQ153" s="158">
        <f>IF(AP153+SUM(AQ148:AQ152)&lt;AU20,AP153,AU20-SUM(AQ148:AQ152))</f>
        <v>0</v>
      </c>
      <c r="AR153" s="158">
        <f t="shared" si="207"/>
        <v>0</v>
      </c>
      <c r="AS153" s="158">
        <f>IFERROR(IF('1. Plan Inputs'!V50="No",AR153*AU21+IF('1. Plan Inputs'!$V$46="Yes",Worksheet!AU123,0)+IF('1. Plan Inputs'!$V$48="Yes",Worksheet!AU127,0),Worksheet!AR153*((Worksheet!AU21*SUM(Worksheet!AU102:AU110,Worksheet!AU121)+IF('1. Plan Inputs'!$V$48="Yes",SUMPRODUCT(Worksheet!AU111:AU118,Worksheet!AP158:AP165),0))/SUM(Worksheet!AU102:AU121))+IF('1. Plan Inputs'!$V$46="Yes",Worksheet!AU123,0)+IF('1. Plan Inputs'!$V$48="Yes",Worksheet!AU127,0)),0)</f>
        <v>0</v>
      </c>
      <c r="AT153" s="158">
        <f>IF(AQ153+AS153+SUM(AT148:AT152)&lt;AU23,AQ153+AS153,AU23-SUM(AT148:AT152))</f>
        <v>0</v>
      </c>
      <c r="AU153" s="74"/>
    </row>
    <row r="154" spans="1:47" x14ac:dyDescent="0.15">
      <c r="A154" s="44" t="s">
        <v>162</v>
      </c>
      <c r="B154" s="52">
        <f>SUM(B148:B153)</f>
        <v>2148.52</v>
      </c>
      <c r="C154" s="52">
        <f>SUM(C148:C153)</f>
        <v>2148.52</v>
      </c>
      <c r="D154" s="52">
        <f>SUM(D148:D153)</f>
        <v>0</v>
      </c>
      <c r="E154" s="52">
        <f>SUM(E148:E153)</f>
        <v>0</v>
      </c>
      <c r="F154" s="52">
        <f>SUM(F148:F153)+IF('1. Plan Inputs'!G46="Yes",0,SUM(Worksheet!B123:G123))+IF('1. Plan Inputs'!G48="Yes",0,SUM(Worksheet!B127:G127))+IFERROR(IF('1. Plan Inputs'!G48="Yes",0,D148*SUMPRODUCT(B111:B118,B158:B165/SUM(B102:B121))),0)+IFERROR(IF('1. Plan Inputs'!G48="Yes",0,D149*SUMPRODUCT(C111:C118,B158:B165/SUM(C102:C121))),0)+IFERROR(IF('1. Plan Inputs'!G48="Yes",0,D150*SUMPRODUCT(D111:D118,B158:B165/SUM(D102:D121))),0)+IFERROR(IF('1. Plan Inputs'!G48="Yes",0,D151*SUMPRODUCT(E111:E118,B158:B165/SUM(E102:E121))),0)+IFERROR(IF('1. Plan Inputs'!G48="Yes",0,D152*SUMPRODUCT(F111:F118,B158:B165/SUM(F102:F121))),0)+IFERROR(IF('1. Plan Inputs'!G48="Yes",0,D153*SUMPRODUCT(G111:G118,B158:B165/SUM(G102:G121))),0)</f>
        <v>2148.52</v>
      </c>
      <c r="G154" s="74"/>
      <c r="H154" s="70"/>
      <c r="I154" s="44" t="s">
        <v>162</v>
      </c>
      <c r="J154" s="52">
        <f>SUM(J148:J153)</f>
        <v>0</v>
      </c>
      <c r="K154" s="52">
        <f>SUM(K148:K153)</f>
        <v>0</v>
      </c>
      <c r="L154" s="52">
        <f>SUM(L148:L153)</f>
        <v>0</v>
      </c>
      <c r="M154" s="52">
        <f>SUM(M148:M153)</f>
        <v>373.28399999999999</v>
      </c>
      <c r="N154" s="52">
        <f>SUM(N148:N153)+IF('1. Plan Inputs'!J46="Yes",0,SUM(Worksheet!J123:O123))+IF('1. Plan Inputs'!J48="Yes",0,SUM(Worksheet!J127:O127))+IFERROR(IF('1. Plan Inputs'!J48="Yes",0,L148*SUMPRODUCT(J111:J118,J158:J165/SUM(J102:J121))),0)+IFERROR(IF('1. Plan Inputs'!J48="Yes",0,L149*SUMPRODUCT(K111:K118,J158:J165/SUM(K102:K121))),0)+IFERROR(IF('1. Plan Inputs'!J48="Yes",0,L150*SUMPRODUCT(L111:L118,J158:J165/SUM(L102:L121))),0)+IFERROR(IF('1. Plan Inputs'!J48="Yes",0,L151*SUMPRODUCT(M111:M118,J158:J165/SUM(M102:M121))),0)+IFERROR(IF('1. Plan Inputs'!J48="Yes",0,L152*SUMPRODUCT(N111:N118,J158:J165/SUM(N102:N121))),0)+IFERROR(IF('1. Plan Inputs'!J48="Yes",0,L153*SUMPRODUCT(O111:O118,J158:J165/SUM(O102:O121))),0)</f>
        <v>373.28399999999999</v>
      </c>
      <c r="O154" s="74"/>
      <c r="P154" s="70"/>
      <c r="Q154" s="44" t="s">
        <v>162</v>
      </c>
      <c r="R154" s="52">
        <f>SUM(R148:R153)</f>
        <v>0</v>
      </c>
      <c r="S154" s="52">
        <f>SUM(S148:S153)</f>
        <v>0</v>
      </c>
      <c r="T154" s="52">
        <f>SUM(T148:T153)</f>
        <v>0</v>
      </c>
      <c r="U154" s="52">
        <f>SUM(U148:U153)</f>
        <v>380</v>
      </c>
      <c r="V154" s="52">
        <f>SUM(V148:V153)+IF('1. Plan Inputs'!M46="Yes",0,SUM(Worksheet!R123:W123))+IF('1. Plan Inputs'!M48="Yes",0,SUM(Worksheet!R127:W127))+IFERROR(IF('1. Plan Inputs'!M48="Yes",0,T148*SUMPRODUCT(R111:R118,R158:R165/SUM(R102:R121))),0)+IFERROR(IF('1. Plan Inputs'!M48="Yes",0,T149*SUMPRODUCT(S111:S118,R158:R165/SUM(S102:S121))),0)+IFERROR(IF('1. Plan Inputs'!M48="Yes",0,T150*SUMPRODUCT(T111:T118,R158:R165/SUM(T102:T121))),0)+IFERROR(IF('1. Plan Inputs'!M48="Yes",0,T151*SUMPRODUCT(U111:U118,R158:R165/SUM(U102:U121))),0)+IFERROR(IF('1. Plan Inputs'!M48="Yes",0,T152*SUMPRODUCT(V111:V118,R158:R165/SUM(V102:V121))),0)+IFERROR(IF('1. Plan Inputs'!M48="Yes",0,T153*SUMPRODUCT(W111:W118,R158:R165/SUM(W102:W121))),0)</f>
        <v>380</v>
      </c>
      <c r="W154" s="74"/>
      <c r="X154" s="70"/>
      <c r="Y154" s="44" t="s">
        <v>162</v>
      </c>
      <c r="Z154" s="52">
        <f>SUM(Z148:Z153)</f>
        <v>2148.52</v>
      </c>
      <c r="AA154" s="52">
        <f>SUM(AA148:AA153)</f>
        <v>2148.52</v>
      </c>
      <c r="AB154" s="52">
        <f>SUM(AB148:AB153)</f>
        <v>0</v>
      </c>
      <c r="AC154" s="52">
        <f>SUM(AC148:AC153)</f>
        <v>0</v>
      </c>
      <c r="AD154" s="52">
        <f>SUM(AD148:AD153)+IF('1. Plan Inputs'!P46="Yes",0,SUM(Worksheet!Z123:AE123))+IF('1. Plan Inputs'!P48="Yes",0,SUM(Worksheet!Z127:AE127))+IFERROR(IF('1. Plan Inputs'!P48="Yes",0,AB148*SUMPRODUCT(Z111:Z118,Z158:Z165/SUM(Z102:Z121))),0)+IFERROR(IF('1. Plan Inputs'!P48="Yes",0,AB149*SUMPRODUCT(AA111:AA118,Z158:Z165/SUM(AA102:AA121))),0)+IFERROR(IF('1. Plan Inputs'!P48="Yes",0,AB150*SUMPRODUCT(AB111:AB118,Z158:Z165/SUM(AB102:AB121))),0)+IFERROR(IF('1. Plan Inputs'!P48="Yes",0,AB151*SUMPRODUCT(AC111:AC118,Z158:Z165/SUM(AC102:AC121))),0)+IFERROR(IF('1. Plan Inputs'!P48="Yes",0,AB152*SUMPRODUCT(AD111:AD118,Z158:Z165/SUM(AD102:AD121))),0)+IFERROR(IF('1. Plan Inputs'!P48="Yes",0,AB153*SUMPRODUCT(AE111:AE118,Z158:Z165/SUM(AE102:AE121))),0)</f>
        <v>2148.52</v>
      </c>
      <c r="AE154" s="74"/>
      <c r="AF154" s="70"/>
      <c r="AG154" s="44" t="s">
        <v>162</v>
      </c>
      <c r="AH154" s="52">
        <f>SUM(AH148:AH153)</f>
        <v>0</v>
      </c>
      <c r="AI154" s="52">
        <f>SUM(AI148:AI153)</f>
        <v>0</v>
      </c>
      <c r="AJ154" s="52">
        <f>SUM(AJ148:AJ153)</f>
        <v>0</v>
      </c>
      <c r="AK154" s="52">
        <f>SUM(AK148:AK153)</f>
        <v>520</v>
      </c>
      <c r="AL154" s="52">
        <f>SUM(AL148:AL153)+IF('1. Plan Inputs'!S46="Yes",0,SUM(Worksheet!AH123:AM123))+IF('1. Plan Inputs'!S48="Yes",0,SUM(Worksheet!AH127:AM127))+IFERROR(IF('1. Plan Inputs'!S48="Yes",0,AJ148*SUMPRODUCT(AH111:AH118,AH158:AH165/SUM(AH102:AH121))),0)+IFERROR(IF('1. Plan Inputs'!S48="Yes",0,AJ149*SUMPRODUCT(AI111:AI118,AH158:AH165/SUM(AI102:AI121))),0)+IFERROR(IF('1. Plan Inputs'!S48="Yes",0,AJ150*SUMPRODUCT(AJ111:AJ118,AH158:AH165/SUM(AJ102:AJ121))),0)+IFERROR(IF('1. Plan Inputs'!S48="Yes",0,AJ151*SUMPRODUCT(AK111:AK118,AH158:AH165/SUM(AK102:AK121))),0)+IFERROR(IF('1. Plan Inputs'!S48="Yes",0,AJ152*SUMPRODUCT(AL111:AL118,AH158:AH165/SUM(AL102:AL121))),0)+IFERROR(IF('1. Plan Inputs'!S48="Yes",0,AJ153*SUMPRODUCT(AM111:AM118,AH158:AH165/SUM(AM102:AM121))),0)</f>
        <v>520</v>
      </c>
      <c r="AM154" s="74"/>
      <c r="AN154" s="70"/>
      <c r="AO154" s="44" t="s">
        <v>162</v>
      </c>
      <c r="AP154" s="52">
        <f>SUM(AP148:AP153)</f>
        <v>2059.96</v>
      </c>
      <c r="AQ154" s="52">
        <f>SUM(AQ148:AQ153)</f>
        <v>0</v>
      </c>
      <c r="AR154" s="52">
        <f>SUM(AR148:AR153)</f>
        <v>2059.96</v>
      </c>
      <c r="AS154" s="52">
        <f>SUM(AS148:AS153)</f>
        <v>0</v>
      </c>
      <c r="AT154" s="52">
        <f>SUM(AT148:AT153)+IF('1. Plan Inputs'!V46="Yes",0,SUM(Worksheet!AP123:AU123))+IF('1. Plan Inputs'!V48="Yes",0,SUM(Worksheet!AP127:AU127))+IFERROR(IF('1. Plan Inputs'!V48="Yes",0,AR148*SUMPRODUCT(AP111:AP118,AP158:AP165/SUM(AP102:AP121))),0)+IFERROR(IF('1. Plan Inputs'!V48="Yes",0,AR149*SUMPRODUCT(AQ111:AQ118,AP158:AP165/SUM(AQ102:AQ121))),0)+IFERROR(IF('1. Plan Inputs'!V48="Yes",0,AR150*SUMPRODUCT(AR111:AR118,AP158:AP165/SUM(AR102:AR121))),0)+IFERROR(IF('1. Plan Inputs'!V48="Yes",0,AR151*SUMPRODUCT(AS111:AS118,AP158:AP165/SUM(AS102:AS121))),0)+IFERROR(IF('1. Plan Inputs'!V48="Yes",0,AR152*SUMPRODUCT(AT111:AT118,AP158:AP165/SUM(AT102:AT121))),0)+IFERROR(IF('1. Plan Inputs'!V48="Yes",0,AR153*SUMPRODUCT(AU111:AU118,AP158:AP165/SUM(AU102:AU121))),0)</f>
        <v>0</v>
      </c>
      <c r="AU154" s="74"/>
    </row>
    <row r="155" spans="1:47" ht="12" thickBot="1" x14ac:dyDescent="0.2">
      <c r="A155" s="75"/>
      <c r="B155" s="76"/>
      <c r="C155" s="76"/>
      <c r="D155" s="76"/>
      <c r="E155" s="76"/>
      <c r="F155" s="76"/>
      <c r="G155" s="77"/>
      <c r="H155" s="70"/>
      <c r="I155" s="75"/>
      <c r="J155" s="76"/>
      <c r="K155" s="76"/>
      <c r="L155" s="76"/>
      <c r="M155" s="76"/>
      <c r="N155" s="76"/>
      <c r="O155" s="77"/>
      <c r="P155" s="70"/>
      <c r="Q155" s="75"/>
      <c r="R155" s="76"/>
      <c r="S155" s="76"/>
      <c r="T155" s="76"/>
      <c r="U155" s="76"/>
      <c r="V155" s="76"/>
      <c r="W155" s="77"/>
      <c r="X155" s="70"/>
      <c r="Y155" s="75"/>
      <c r="Z155" s="76"/>
      <c r="AA155" s="76"/>
      <c r="AB155" s="76"/>
      <c r="AC155" s="76"/>
      <c r="AD155" s="76"/>
      <c r="AE155" s="77"/>
      <c r="AF155" s="70"/>
      <c r="AG155" s="75"/>
      <c r="AH155" s="76"/>
      <c r="AI155" s="76"/>
      <c r="AJ155" s="76"/>
      <c r="AK155" s="76"/>
      <c r="AL155" s="76"/>
      <c r="AM155" s="77"/>
      <c r="AN155" s="70"/>
      <c r="AO155" s="75"/>
      <c r="AP155" s="76"/>
      <c r="AQ155" s="76"/>
      <c r="AR155" s="76"/>
      <c r="AS155" s="76"/>
      <c r="AT155" s="76"/>
      <c r="AU155" s="77"/>
    </row>
    <row r="156" spans="1:47" ht="12" thickBot="1" x14ac:dyDescent="0.2">
      <c r="A156" s="73"/>
      <c r="B156" s="73"/>
      <c r="C156" s="73"/>
      <c r="D156" s="73"/>
      <c r="E156" s="73"/>
      <c r="F156" s="73"/>
      <c r="G156" s="73"/>
      <c r="H156" s="70"/>
      <c r="I156" s="73"/>
      <c r="J156" s="73"/>
      <c r="K156" s="73"/>
      <c r="L156" s="73"/>
      <c r="M156" s="73"/>
      <c r="N156" s="73"/>
      <c r="O156" s="73"/>
      <c r="P156" s="70"/>
      <c r="Q156" s="73"/>
      <c r="R156" s="73"/>
      <c r="S156" s="73"/>
      <c r="T156" s="73"/>
      <c r="U156" s="73"/>
      <c r="V156" s="73"/>
      <c r="W156" s="73"/>
      <c r="X156" s="70"/>
      <c r="Y156" s="73"/>
      <c r="Z156" s="73"/>
      <c r="AA156" s="73"/>
      <c r="AB156" s="73"/>
      <c r="AC156" s="73"/>
      <c r="AD156" s="73"/>
      <c r="AE156" s="73"/>
      <c r="AF156" s="70"/>
      <c r="AG156" s="73"/>
      <c r="AH156" s="73"/>
      <c r="AI156" s="73"/>
      <c r="AJ156" s="73"/>
      <c r="AK156" s="73"/>
      <c r="AL156" s="73"/>
      <c r="AM156" s="73"/>
      <c r="AN156" s="70"/>
      <c r="AO156" s="73"/>
      <c r="AP156" s="73"/>
      <c r="AQ156" s="73"/>
      <c r="AR156" s="73"/>
      <c r="AS156" s="73"/>
      <c r="AT156" s="73"/>
      <c r="AU156" s="73"/>
    </row>
    <row r="157" spans="1:47" x14ac:dyDescent="0.15">
      <c r="A157" s="157" t="s">
        <v>190</v>
      </c>
      <c r="B157" s="71"/>
      <c r="C157" s="72"/>
      <c r="D157" s="73"/>
      <c r="E157" s="52"/>
      <c r="F157" s="73"/>
      <c r="G157" s="52"/>
      <c r="H157" s="70"/>
      <c r="I157" s="157" t="s">
        <v>190</v>
      </c>
      <c r="J157" s="71"/>
      <c r="K157" s="72"/>
      <c r="L157" s="73"/>
      <c r="M157" s="73"/>
      <c r="N157" s="73"/>
      <c r="O157" s="73"/>
      <c r="P157" s="70"/>
      <c r="Q157" s="157" t="s">
        <v>190</v>
      </c>
      <c r="R157" s="71"/>
      <c r="S157" s="72"/>
      <c r="T157" s="73"/>
      <c r="U157" s="73"/>
      <c r="V157" s="73"/>
      <c r="W157" s="73"/>
      <c r="X157" s="70"/>
      <c r="Y157" s="157" t="s">
        <v>190</v>
      </c>
      <c r="Z157" s="71"/>
      <c r="AA157" s="72"/>
      <c r="AB157" s="73"/>
      <c r="AC157" s="73"/>
      <c r="AD157" s="73"/>
      <c r="AE157" s="73"/>
      <c r="AF157" s="70"/>
      <c r="AG157" s="157" t="s">
        <v>190</v>
      </c>
      <c r="AH157" s="71"/>
      <c r="AI157" s="72"/>
      <c r="AJ157" s="73"/>
      <c r="AK157" s="73"/>
      <c r="AL157" s="73"/>
      <c r="AM157" s="73"/>
      <c r="AN157" s="70"/>
      <c r="AO157" s="157" t="s">
        <v>190</v>
      </c>
      <c r="AP157" s="71"/>
      <c r="AQ157" s="72"/>
      <c r="AR157" s="73"/>
      <c r="AS157" s="73"/>
      <c r="AT157" s="73"/>
      <c r="AU157" s="73"/>
    </row>
    <row r="158" spans="1:47" x14ac:dyDescent="0.15">
      <c r="A158" s="44" t="s">
        <v>101</v>
      </c>
      <c r="B158" s="160">
        <f>IF(OR('1. Plan Inputs'!F53=0,'1. Plan Inputs'!F53=""),'1. Plan Inputs'!G53,B35/B73)</f>
        <v>0.19999999999999998</v>
      </c>
      <c r="C158" s="74"/>
      <c r="D158" s="73"/>
      <c r="E158" s="73"/>
      <c r="F158" s="212"/>
      <c r="G158" s="213"/>
      <c r="H158" s="70"/>
      <c r="I158" s="44" t="s">
        <v>101</v>
      </c>
      <c r="J158" s="160">
        <f>IF(OR('1. Plan Inputs'!I53=0,'1. Plan Inputs'!I53=""),'1. Plan Inputs'!J53,J35/J73)</f>
        <v>0.15</v>
      </c>
      <c r="K158" s="74"/>
      <c r="L158" s="73"/>
      <c r="M158" s="73"/>
      <c r="N158" s="73"/>
      <c r="O158" s="73"/>
      <c r="P158" s="70"/>
      <c r="Q158" s="44" t="s">
        <v>101</v>
      </c>
      <c r="R158" s="160">
        <f>IF(OR('1. Plan Inputs'!L53=0,'1. Plan Inputs'!L53=""),'1. Plan Inputs'!M53,R35/R73)</f>
        <v>0.90334236675700086</v>
      </c>
      <c r="S158" s="74"/>
      <c r="T158" s="73"/>
      <c r="U158" s="73"/>
      <c r="V158" s="73"/>
      <c r="W158" s="73"/>
      <c r="X158" s="70"/>
      <c r="Y158" s="44" t="s">
        <v>101</v>
      </c>
      <c r="Z158" s="160">
        <f>IF(OR('1. Plan Inputs'!O53=0,'1. Plan Inputs'!O53=""),'1. Plan Inputs'!P53,Z35/Z73)</f>
        <v>1.3550135501355014</v>
      </c>
      <c r="AA158" s="74"/>
      <c r="AB158" s="73"/>
      <c r="AC158" s="73"/>
      <c r="AD158" s="73"/>
      <c r="AE158" s="73"/>
      <c r="AF158" s="70"/>
      <c r="AG158" s="44" t="s">
        <v>101</v>
      </c>
      <c r="AH158" s="160">
        <f>IF(OR('1. Plan Inputs'!R53=0,'1. Plan Inputs'!R53=""),'1. Plan Inputs'!S53,AH35/AH73)</f>
        <v>1.8066847335140017</v>
      </c>
      <c r="AI158" s="74"/>
      <c r="AJ158" s="73"/>
      <c r="AK158" s="73"/>
      <c r="AL158" s="73"/>
      <c r="AM158" s="73"/>
      <c r="AN158" s="70"/>
      <c r="AO158" s="44" t="s">
        <v>101</v>
      </c>
      <c r="AP158" s="160">
        <f>IF(OR('1. Plan Inputs'!U53=0,'1. Plan Inputs'!U53=""),'1. Plan Inputs'!V53,AP35/AP73)</f>
        <v>0</v>
      </c>
      <c r="AQ158" s="74"/>
      <c r="AR158" s="73"/>
      <c r="AS158" s="73"/>
      <c r="AT158" s="73"/>
      <c r="AU158" s="73"/>
    </row>
    <row r="159" spans="1:47" x14ac:dyDescent="0.15">
      <c r="A159" s="44" t="s">
        <v>87</v>
      </c>
      <c r="B159" s="160">
        <f>IF(OR('1. Plan Inputs'!F54=0,'1. Plan Inputs'!F54=""),'1. Plan Inputs'!G54,B36/B74)</f>
        <v>0.2</v>
      </c>
      <c r="C159" s="74"/>
      <c r="D159" s="73"/>
      <c r="E159" s="73"/>
      <c r="F159" s="73"/>
      <c r="G159" s="73"/>
      <c r="H159" s="70"/>
      <c r="I159" s="44" t="s">
        <v>87</v>
      </c>
      <c r="J159" s="160">
        <f>IF(OR('1. Plan Inputs'!I54=0,'1. Plan Inputs'!I54=""),'1. Plan Inputs'!J54,J36/J74)</f>
        <v>0.15</v>
      </c>
      <c r="K159" s="74"/>
      <c r="L159" s="73"/>
      <c r="M159" s="73"/>
      <c r="N159" s="73"/>
      <c r="O159" s="73"/>
      <c r="P159" s="70"/>
      <c r="Q159" s="44" t="s">
        <v>87</v>
      </c>
      <c r="R159" s="160">
        <f>IF(OR('1. Plan Inputs'!L54=0,'1. Plan Inputs'!L54=""),'1. Plan Inputs'!M54,R36/R74)</f>
        <v>9.9834559872211764E-2</v>
      </c>
      <c r="S159" s="74"/>
      <c r="T159" s="73"/>
      <c r="U159" s="73"/>
      <c r="V159" s="73"/>
      <c r="W159" s="73"/>
      <c r="X159" s="70"/>
      <c r="Y159" s="44" t="s">
        <v>87</v>
      </c>
      <c r="Z159" s="160">
        <f>IF(OR('1. Plan Inputs'!O54=0,'1. Plan Inputs'!O54=""),'1. Plan Inputs'!P54,Z36/Z74)</f>
        <v>8.5572479890467235E-2</v>
      </c>
      <c r="AA159" s="74"/>
      <c r="AB159" s="73"/>
      <c r="AC159" s="73"/>
      <c r="AD159" s="73"/>
      <c r="AE159" s="73"/>
      <c r="AF159" s="70"/>
      <c r="AG159" s="44" t="s">
        <v>87</v>
      </c>
      <c r="AH159" s="160">
        <f>IF(OR('1. Plan Inputs'!R54=0,'1. Plan Inputs'!R54=""),'1. Plan Inputs'!S54,AH36/AH74)</f>
        <v>0.11409663985395631</v>
      </c>
      <c r="AI159" s="74"/>
      <c r="AJ159" s="73"/>
      <c r="AK159" s="73"/>
      <c r="AL159" s="73"/>
      <c r="AM159" s="73"/>
      <c r="AN159" s="70"/>
      <c r="AO159" s="44" t="s">
        <v>87</v>
      </c>
      <c r="AP159" s="160">
        <f>IF(OR('1. Plan Inputs'!U54=0,'1. Plan Inputs'!U54=""),'1. Plan Inputs'!V54,AP36/AP74)</f>
        <v>0</v>
      </c>
      <c r="AQ159" s="74"/>
      <c r="AR159" s="73"/>
      <c r="AS159" s="73"/>
      <c r="AT159" s="73"/>
      <c r="AU159" s="73"/>
    </row>
    <row r="160" spans="1:47" x14ac:dyDescent="0.15">
      <c r="A160" s="44" t="s">
        <v>88</v>
      </c>
      <c r="B160" s="160">
        <f>IF(OR('1. Plan Inputs'!F55=0,'1. Plan Inputs'!F55=""),'1. Plan Inputs'!G55,B37/B75)</f>
        <v>0.2</v>
      </c>
      <c r="C160" s="74"/>
      <c r="D160" s="52"/>
      <c r="E160" s="52"/>
      <c r="F160" s="49"/>
      <c r="G160" s="52"/>
      <c r="H160" s="70"/>
      <c r="I160" s="44" t="s">
        <v>88</v>
      </c>
      <c r="J160" s="160">
        <f>IF(OR('1. Plan Inputs'!I55=0,'1. Plan Inputs'!I55=""),'1. Plan Inputs'!J55,J37/J75)</f>
        <v>0.15</v>
      </c>
      <c r="K160" s="74"/>
      <c r="L160" s="73"/>
      <c r="M160" s="73"/>
      <c r="N160" s="73"/>
      <c r="O160" s="73"/>
      <c r="P160" s="70"/>
      <c r="Q160" s="44" t="s">
        <v>88</v>
      </c>
      <c r="R160" s="160">
        <f>IF(OR('1. Plan Inputs'!L55=0,'1. Plan Inputs'!L55=""),'1. Plan Inputs'!M55,R37/R75)</f>
        <v>0.32411635395793759</v>
      </c>
      <c r="S160" s="74"/>
      <c r="T160" s="73"/>
      <c r="U160" s="73"/>
      <c r="V160" s="73"/>
      <c r="W160" s="73"/>
      <c r="X160" s="70"/>
      <c r="Y160" s="44" t="s">
        <v>88</v>
      </c>
      <c r="Z160" s="160">
        <f>IF(OR('1. Plan Inputs'!O55=0,'1. Plan Inputs'!O55=""),'1. Plan Inputs'!P55,Z37/Z75)</f>
        <v>0.5</v>
      </c>
      <c r="AA160" s="74"/>
      <c r="AB160" s="73"/>
      <c r="AC160" s="73"/>
      <c r="AD160" s="73"/>
      <c r="AE160" s="73"/>
      <c r="AF160" s="70"/>
      <c r="AG160" s="44" t="s">
        <v>88</v>
      </c>
      <c r="AH160" s="160">
        <f>IF(OR('1. Plan Inputs'!R55=0,'1. Plan Inputs'!R55=""),'1. Plan Inputs'!S55,AH37/AH75)</f>
        <v>0.19446981237476255</v>
      </c>
      <c r="AI160" s="74"/>
      <c r="AJ160" s="73"/>
      <c r="AK160" s="73"/>
      <c r="AL160" s="73"/>
      <c r="AM160" s="73"/>
      <c r="AN160" s="70"/>
      <c r="AO160" s="44" t="s">
        <v>88</v>
      </c>
      <c r="AP160" s="160">
        <f>IF(OR('1. Plan Inputs'!U55=0,'1. Plan Inputs'!U55=""),'1. Plan Inputs'!V55,AP37/AP75)</f>
        <v>0</v>
      </c>
      <c r="AQ160" s="74"/>
      <c r="AR160" s="73"/>
      <c r="AS160" s="73"/>
      <c r="AT160" s="73"/>
      <c r="AU160" s="73"/>
    </row>
    <row r="161" spans="1:47" x14ac:dyDescent="0.15">
      <c r="A161" s="44" t="s">
        <v>89</v>
      </c>
      <c r="B161" s="160">
        <f>IF(OR('1. Plan Inputs'!F56=0,'1. Plan Inputs'!F56=""),'1. Plan Inputs'!G56,B38/B76)</f>
        <v>0.2</v>
      </c>
      <c r="C161" s="74"/>
      <c r="D161" s="73"/>
      <c r="E161" s="52"/>
      <c r="F161" s="52"/>
      <c r="G161" s="73"/>
      <c r="H161" s="70"/>
      <c r="I161" s="44" t="s">
        <v>89</v>
      </c>
      <c r="J161" s="160">
        <f>IF(OR('1. Plan Inputs'!I56=0,'1. Plan Inputs'!I56=""),'1. Plan Inputs'!J56,J38/J76)</f>
        <v>7.893482193882867E-2</v>
      </c>
      <c r="K161" s="74"/>
      <c r="L161" s="73"/>
      <c r="M161" s="73"/>
      <c r="N161" s="73"/>
      <c r="O161" s="73"/>
      <c r="P161" s="70"/>
      <c r="Q161" s="44" t="s">
        <v>89</v>
      </c>
      <c r="R161" s="160">
        <f>IF(OR('1. Plan Inputs'!L56=0,'1. Plan Inputs'!L56=""),'1. Plan Inputs'!M56,R38/R76)</f>
        <v>9.4721786326594407E-2</v>
      </c>
      <c r="S161" s="74"/>
      <c r="T161" s="73"/>
      <c r="U161" s="73"/>
      <c r="V161" s="73"/>
      <c r="W161" s="73"/>
      <c r="X161" s="70"/>
      <c r="Y161" s="44" t="s">
        <v>89</v>
      </c>
      <c r="Z161" s="160">
        <f>IF(OR('1. Plan Inputs'!O56=0,'1. Plan Inputs'!O56=""),'1. Plan Inputs'!P56,Z38/Z76)</f>
        <v>0.2</v>
      </c>
      <c r="AA161" s="74"/>
      <c r="AB161" s="73"/>
      <c r="AC161" s="73"/>
      <c r="AD161" s="73"/>
      <c r="AE161" s="73"/>
      <c r="AF161" s="70"/>
      <c r="AG161" s="44" t="s">
        <v>89</v>
      </c>
      <c r="AH161" s="160">
        <f>IF(OR('1. Plan Inputs'!R56=0,'1. Plan Inputs'!R56=""),'1. Plan Inputs'!S56,AH38/AH76)</f>
        <v>7.893482193882867E-2</v>
      </c>
      <c r="AI161" s="74"/>
      <c r="AJ161" s="73"/>
      <c r="AK161" s="73"/>
      <c r="AL161" s="73"/>
      <c r="AM161" s="73"/>
      <c r="AN161" s="70"/>
      <c r="AO161" s="44" t="s">
        <v>89</v>
      </c>
      <c r="AP161" s="160">
        <f>IF(OR('1. Plan Inputs'!U56=0,'1. Plan Inputs'!U56=""),'1. Plan Inputs'!V56,AP38/AP76)</f>
        <v>0</v>
      </c>
      <c r="AQ161" s="74"/>
      <c r="AR161" s="73"/>
      <c r="AS161" s="73"/>
      <c r="AT161" s="73"/>
      <c r="AU161" s="73"/>
    </row>
    <row r="162" spans="1:47" x14ac:dyDescent="0.15">
      <c r="A162" s="44" t="s">
        <v>90</v>
      </c>
      <c r="B162" s="160">
        <f>IF(OR('1. Plan Inputs'!F57=0,'1. Plan Inputs'!F57=""),'1. Plan Inputs'!G57,B39/B77)</f>
        <v>0.16666666666666666</v>
      </c>
      <c r="C162" s="74"/>
      <c r="D162" s="52"/>
      <c r="E162" s="52"/>
      <c r="G162" s="52"/>
      <c r="H162" s="70"/>
      <c r="I162" s="44" t="s">
        <v>90</v>
      </c>
      <c r="J162" s="160">
        <f>IF(OR('1. Plan Inputs'!I57=0,'1. Plan Inputs'!I57=""),'1. Plan Inputs'!J57,J39/J77)</f>
        <v>0.125</v>
      </c>
      <c r="K162" s="74"/>
      <c r="L162" s="73"/>
      <c r="M162" s="73"/>
      <c r="N162" s="73"/>
      <c r="O162" s="73"/>
      <c r="P162" s="70"/>
      <c r="Q162" s="44" t="s">
        <v>90</v>
      </c>
      <c r="R162" s="160">
        <f>IF(OR('1. Plan Inputs'!L57=0,'1. Plan Inputs'!L57=""),'1. Plan Inputs'!M57,R39/R77)</f>
        <v>0.75278530563083401</v>
      </c>
      <c r="S162" s="74"/>
      <c r="T162" s="73"/>
      <c r="U162" s="73"/>
      <c r="V162" s="73"/>
      <c r="W162" s="73"/>
      <c r="X162" s="70"/>
      <c r="Y162" s="44" t="s">
        <v>90</v>
      </c>
      <c r="Z162" s="160">
        <f>IF(OR('1. Plan Inputs'!O57=0,'1. Plan Inputs'!O57=""),'1. Plan Inputs'!P57,Z39/Z77)</f>
        <v>0.90334236675700086</v>
      </c>
      <c r="AA162" s="74"/>
      <c r="AB162" s="73"/>
      <c r="AC162" s="73"/>
      <c r="AD162" s="73"/>
      <c r="AE162" s="73"/>
      <c r="AF162" s="70"/>
      <c r="AG162" s="44" t="s">
        <v>90</v>
      </c>
      <c r="AH162" s="160">
        <f>IF(OR('1. Plan Inputs'!R57=0,'1. Plan Inputs'!R57=""),'1. Plan Inputs'!S57,AH39/AH77)</f>
        <v>1.2044564890093346</v>
      </c>
      <c r="AI162" s="74"/>
      <c r="AJ162" s="73"/>
      <c r="AK162" s="73"/>
      <c r="AL162" s="73"/>
      <c r="AM162" s="73"/>
      <c r="AN162" s="70"/>
      <c r="AO162" s="44" t="s">
        <v>90</v>
      </c>
      <c r="AP162" s="160">
        <f>IF(OR('1. Plan Inputs'!U57=0,'1. Plan Inputs'!U57=""),'1. Plan Inputs'!V57,AP39/AP77)</f>
        <v>0</v>
      </c>
      <c r="AQ162" s="74"/>
      <c r="AR162" s="73"/>
      <c r="AS162" s="73"/>
      <c r="AT162" s="73"/>
      <c r="AU162" s="73"/>
    </row>
    <row r="163" spans="1:47" x14ac:dyDescent="0.15">
      <c r="A163" s="44" t="s">
        <v>91</v>
      </c>
      <c r="B163" s="160">
        <f>IF(OR('1. Plan Inputs'!F58=0,'1. Plan Inputs'!F58=""),'1. Plan Inputs'!G58,B40/B78)</f>
        <v>0.16666666666666666</v>
      </c>
      <c r="C163" s="74"/>
      <c r="D163" s="73"/>
      <c r="E163" s="73"/>
      <c r="F163" s="73"/>
      <c r="G163" s="73"/>
      <c r="H163" s="70"/>
      <c r="I163" s="44" t="s">
        <v>91</v>
      </c>
      <c r="J163" s="160">
        <f>IF(OR('1. Plan Inputs'!I58=0,'1. Plan Inputs'!I58=""),'1. Plan Inputs'!J58,J40/J78)</f>
        <v>0.125</v>
      </c>
      <c r="K163" s="74"/>
      <c r="L163" s="73"/>
      <c r="M163" s="73"/>
      <c r="N163" s="73"/>
      <c r="O163" s="73"/>
      <c r="P163" s="70"/>
      <c r="Q163" s="44" t="s">
        <v>91</v>
      </c>
      <c r="R163" s="160">
        <f>IF(OR('1. Plan Inputs'!L58=0,'1. Plan Inputs'!L58=""),'1. Plan Inputs'!M58,R40/R78)</f>
        <v>8.319546656017647E-2</v>
      </c>
      <c r="S163" s="74"/>
      <c r="T163" s="73"/>
      <c r="U163" s="73"/>
      <c r="V163" s="73"/>
      <c r="W163" s="73"/>
      <c r="X163" s="70"/>
      <c r="Y163" s="44" t="s">
        <v>91</v>
      </c>
      <c r="Z163" s="160">
        <f>IF(OR('1. Plan Inputs'!O58=0,'1. Plan Inputs'!O58=""),'1. Plan Inputs'!P58,Z40/Z78)</f>
        <v>5.7048319926978147E-2</v>
      </c>
      <c r="AA163" s="74"/>
      <c r="AB163" s="73"/>
      <c r="AC163" s="73"/>
      <c r="AD163" s="73"/>
      <c r="AE163" s="73"/>
      <c r="AF163" s="70"/>
      <c r="AG163" s="44" t="s">
        <v>91</v>
      </c>
      <c r="AH163" s="160">
        <f>IF(OR('1. Plan Inputs'!R58=0,'1. Plan Inputs'!R58=""),'1. Plan Inputs'!S58,AH40/AH78)</f>
        <v>7.6064426569304205E-2</v>
      </c>
      <c r="AI163" s="74"/>
      <c r="AJ163" s="73"/>
      <c r="AK163" s="73"/>
      <c r="AL163" s="73"/>
      <c r="AM163" s="73"/>
      <c r="AN163" s="70"/>
      <c r="AO163" s="44" t="s">
        <v>91</v>
      </c>
      <c r="AP163" s="160">
        <f>IF(OR('1. Plan Inputs'!U58=0,'1. Plan Inputs'!U58=""),'1. Plan Inputs'!V58,AP40/AP78)</f>
        <v>0</v>
      </c>
      <c r="AQ163" s="74"/>
      <c r="AR163" s="73"/>
      <c r="AS163" s="73"/>
      <c r="AT163" s="73"/>
      <c r="AU163" s="73"/>
    </row>
    <row r="164" spans="1:47" x14ac:dyDescent="0.15">
      <c r="A164" s="44" t="s">
        <v>92</v>
      </c>
      <c r="B164" s="160">
        <f>IF(OR('1. Plan Inputs'!F59=0,'1. Plan Inputs'!F59=""),'1. Plan Inputs'!G59,B41/B79)</f>
        <v>0.16666666666666666</v>
      </c>
      <c r="C164" s="74"/>
      <c r="D164" s="73"/>
      <c r="E164" s="73"/>
      <c r="F164" s="73"/>
      <c r="G164" s="73"/>
      <c r="H164" s="70"/>
      <c r="I164" s="44" t="s">
        <v>92</v>
      </c>
      <c r="J164" s="160">
        <f>IF(OR('1. Plan Inputs'!I59=0,'1. Plan Inputs'!I59=""),'1. Plan Inputs'!J59,J41/J79)</f>
        <v>0.12499999999999999</v>
      </c>
      <c r="K164" s="74"/>
      <c r="L164" s="73"/>
      <c r="M164" s="73"/>
      <c r="N164" s="73"/>
      <c r="O164" s="73"/>
      <c r="P164" s="70"/>
      <c r="Q164" s="44" t="s">
        <v>92</v>
      </c>
      <c r="R164" s="160">
        <f>IF(OR('1. Plan Inputs'!L59=0,'1. Plan Inputs'!L59=""),'1. Plan Inputs'!M59,R41/R79)</f>
        <v>0.27009696163161467</v>
      </c>
      <c r="S164" s="74"/>
      <c r="T164" s="73"/>
      <c r="U164" s="73"/>
      <c r="V164" s="73"/>
      <c r="W164" s="73"/>
      <c r="X164" s="70"/>
      <c r="Y164" s="44" t="s">
        <v>92</v>
      </c>
      <c r="Z164" s="160">
        <f>IF(OR('1. Plan Inputs'!O59=0,'1. Plan Inputs'!O59=""),'1. Plan Inputs'!P59,Z41/Z79)</f>
        <v>0.5</v>
      </c>
      <c r="AA164" s="74"/>
      <c r="AB164" s="73"/>
      <c r="AC164" s="73"/>
      <c r="AD164" s="73"/>
      <c r="AE164" s="73"/>
      <c r="AF164" s="70"/>
      <c r="AG164" s="44" t="s">
        <v>92</v>
      </c>
      <c r="AH164" s="160">
        <f>IF(OR('1. Plan Inputs'!R59=0,'1. Plan Inputs'!R59=""),'1. Plan Inputs'!S59,AH41/AH79)</f>
        <v>0.12964654158317504</v>
      </c>
      <c r="AI164" s="74"/>
      <c r="AJ164" s="73"/>
      <c r="AK164" s="73"/>
      <c r="AL164" s="73"/>
      <c r="AM164" s="73"/>
      <c r="AN164" s="70"/>
      <c r="AO164" s="44" t="s">
        <v>92</v>
      </c>
      <c r="AP164" s="160">
        <f>IF(OR('1. Plan Inputs'!U59=0,'1. Plan Inputs'!U59=""),'1. Plan Inputs'!V59,AP41/AP79)</f>
        <v>0</v>
      </c>
      <c r="AQ164" s="74"/>
      <c r="AR164" s="73"/>
      <c r="AS164" s="73"/>
      <c r="AT164" s="73"/>
      <c r="AU164" s="73"/>
    </row>
    <row r="165" spans="1:47" ht="12" thickBot="1" x14ac:dyDescent="0.2">
      <c r="A165" s="75" t="s">
        <v>93</v>
      </c>
      <c r="B165" s="161">
        <f>IF(OR('1. Plan Inputs'!F60=0,'1. Plan Inputs'!F60=""),'1. Plan Inputs'!G60,B42/B80)</f>
        <v>0.16666666666666669</v>
      </c>
      <c r="C165" s="77"/>
      <c r="D165" s="73"/>
      <c r="E165" s="73"/>
      <c r="F165" s="73"/>
      <c r="G165" s="73"/>
      <c r="H165" s="70"/>
      <c r="I165" s="75" t="s">
        <v>93</v>
      </c>
      <c r="J165" s="161">
        <f>IF(OR('1. Plan Inputs'!I60=0,'1. Plan Inputs'!I60=""),'1. Plan Inputs'!J60,J42/J80)</f>
        <v>6.5779018282357229E-2</v>
      </c>
      <c r="K165" s="77"/>
      <c r="L165" s="73"/>
      <c r="M165" s="73"/>
      <c r="N165" s="73"/>
      <c r="O165" s="73"/>
      <c r="P165" s="70"/>
      <c r="Q165" s="75" t="s">
        <v>93</v>
      </c>
      <c r="R165" s="161">
        <f>IF(OR('1. Plan Inputs'!L60=0,'1. Plan Inputs'!L60=""),'1. Plan Inputs'!M60,R42/R80)</f>
        <v>7.893482193882867E-2</v>
      </c>
      <c r="S165" s="77"/>
      <c r="T165" s="73"/>
      <c r="U165" s="73"/>
      <c r="V165" s="73"/>
      <c r="W165" s="73"/>
      <c r="X165" s="70"/>
      <c r="Y165" s="75" t="s">
        <v>93</v>
      </c>
      <c r="Z165" s="161">
        <f>IF(OR('1. Plan Inputs'!O60=0,'1. Plan Inputs'!O60=""),'1. Plan Inputs'!P60,Z42/Z80)</f>
        <v>0.2</v>
      </c>
      <c r="AA165" s="77"/>
      <c r="AB165" s="73"/>
      <c r="AC165" s="73"/>
      <c r="AD165" s="73"/>
      <c r="AE165" s="73"/>
      <c r="AF165" s="70"/>
      <c r="AG165" s="75" t="s">
        <v>93</v>
      </c>
      <c r="AH165" s="161">
        <f>IF(OR('1. Plan Inputs'!R60=0,'1. Plan Inputs'!R60=""),'1. Plan Inputs'!S60,AH42/AH80)</f>
        <v>7.893482193882867E-2</v>
      </c>
      <c r="AI165" s="77"/>
      <c r="AJ165" s="73"/>
      <c r="AK165" s="73"/>
      <c r="AL165" s="73"/>
      <c r="AM165" s="73"/>
      <c r="AN165" s="70"/>
      <c r="AO165" s="75" t="s">
        <v>93</v>
      </c>
      <c r="AP165" s="161">
        <f>IF(OR('1. Plan Inputs'!U60=0,'1. Plan Inputs'!U60=""),'1. Plan Inputs'!V60,AP42/AP80)</f>
        <v>0</v>
      </c>
      <c r="AQ165" s="77"/>
      <c r="AR165" s="73"/>
      <c r="AS165" s="73"/>
      <c r="AT165" s="73"/>
      <c r="AU165" s="73"/>
    </row>
    <row r="166" spans="1:47" ht="12" thickBot="1" x14ac:dyDescent="0.2">
      <c r="A166" s="73"/>
      <c r="B166" s="73"/>
      <c r="C166" s="73"/>
      <c r="D166" s="73"/>
      <c r="E166" s="73"/>
      <c r="F166" s="73"/>
      <c r="G166" s="73"/>
      <c r="H166" s="70"/>
      <c r="I166" s="73"/>
      <c r="J166" s="73"/>
      <c r="K166" s="73"/>
      <c r="L166" s="73"/>
      <c r="M166" s="73"/>
      <c r="N166" s="73"/>
      <c r="O166" s="73"/>
      <c r="P166" s="70"/>
      <c r="Q166" s="73"/>
      <c r="R166" s="73"/>
      <c r="S166" s="73"/>
      <c r="T166" s="73"/>
      <c r="U166" s="73"/>
      <c r="V166" s="73"/>
      <c r="W166" s="73"/>
      <c r="X166" s="70"/>
      <c r="Y166" s="73"/>
      <c r="Z166" s="73"/>
      <c r="AA166" s="73"/>
      <c r="AB166" s="73"/>
      <c r="AC166" s="73"/>
      <c r="AD166" s="73"/>
      <c r="AE166" s="73"/>
      <c r="AF166" s="70"/>
      <c r="AG166" s="73"/>
      <c r="AH166" s="73"/>
      <c r="AI166" s="73"/>
      <c r="AJ166" s="73"/>
      <c r="AK166" s="73"/>
      <c r="AL166" s="73"/>
      <c r="AM166" s="73"/>
      <c r="AN166" s="70"/>
      <c r="AO166" s="73"/>
      <c r="AP166" s="73"/>
      <c r="AQ166" s="73"/>
      <c r="AR166" s="73"/>
      <c r="AS166" s="73"/>
      <c r="AT166" s="73"/>
      <c r="AU166" s="73"/>
    </row>
    <row r="167" spans="1:47" x14ac:dyDescent="0.15">
      <c r="A167" s="194"/>
      <c r="B167" s="195"/>
      <c r="C167" s="195"/>
      <c r="D167" s="195"/>
      <c r="E167" s="195" t="s">
        <v>222</v>
      </c>
      <c r="F167" s="195" t="s">
        <v>223</v>
      </c>
      <c r="G167" s="195" t="s">
        <v>224</v>
      </c>
      <c r="H167" s="195" t="s">
        <v>225</v>
      </c>
      <c r="I167" s="195" t="s">
        <v>226</v>
      </c>
      <c r="J167" s="196" t="s">
        <v>227</v>
      </c>
      <c r="K167" s="73"/>
      <c r="L167" s="73"/>
      <c r="M167" s="73"/>
      <c r="N167" s="73"/>
      <c r="O167" s="73"/>
      <c r="P167" s="70"/>
      <c r="Q167" s="73"/>
      <c r="R167" s="45"/>
      <c r="S167" s="73"/>
      <c r="T167" s="73"/>
      <c r="U167" s="73"/>
      <c r="V167" s="73"/>
      <c r="W167" s="73"/>
      <c r="X167" s="70"/>
      <c r="Y167" s="73"/>
      <c r="Z167" s="73"/>
      <c r="AA167" s="73"/>
      <c r="AB167" s="73"/>
      <c r="AC167" s="73"/>
      <c r="AD167" s="73"/>
      <c r="AE167" s="73"/>
      <c r="AF167" s="70"/>
      <c r="AG167" s="73"/>
      <c r="AH167" s="73"/>
      <c r="AI167" s="73"/>
      <c r="AJ167" s="73"/>
      <c r="AK167" s="73"/>
      <c r="AL167" s="73"/>
      <c r="AM167" s="73"/>
      <c r="AN167" s="70"/>
      <c r="AO167" s="73"/>
      <c r="AP167" s="73"/>
      <c r="AQ167" s="73"/>
      <c r="AR167" s="73"/>
      <c r="AS167" s="73"/>
      <c r="AT167" s="73"/>
      <c r="AU167" s="73"/>
    </row>
    <row r="168" spans="1:47" x14ac:dyDescent="0.15">
      <c r="A168" s="197" t="s">
        <v>33</v>
      </c>
      <c r="B168" s="198" t="s">
        <v>174</v>
      </c>
      <c r="C168" s="198"/>
      <c r="D168" s="198"/>
      <c r="E168" s="198">
        <v>1</v>
      </c>
      <c r="F168" s="198">
        <v>1</v>
      </c>
      <c r="G168" s="198">
        <v>1</v>
      </c>
      <c r="H168" s="198">
        <v>1</v>
      </c>
      <c r="I168" s="198">
        <v>1</v>
      </c>
      <c r="J168" s="199">
        <v>1</v>
      </c>
      <c r="K168" s="73"/>
      <c r="L168" s="73"/>
      <c r="M168" s="73"/>
      <c r="N168" s="73"/>
      <c r="O168" s="73"/>
      <c r="P168" s="70"/>
      <c r="Q168" s="73"/>
      <c r="R168" s="45"/>
      <c r="S168" s="73"/>
      <c r="T168" s="73"/>
      <c r="U168" s="73"/>
      <c r="V168" s="73"/>
      <c r="W168" s="73"/>
      <c r="X168" s="70"/>
      <c r="Y168" s="73"/>
      <c r="Z168" s="73"/>
      <c r="AA168" s="73"/>
      <c r="AB168" s="73"/>
      <c r="AC168" s="73"/>
      <c r="AD168" s="73"/>
      <c r="AE168" s="73"/>
      <c r="AF168" s="70"/>
      <c r="AG168" s="73"/>
      <c r="AH168" s="73"/>
      <c r="AI168" s="73"/>
      <c r="AJ168" s="73"/>
      <c r="AK168" s="73"/>
      <c r="AL168" s="73"/>
      <c r="AM168" s="73"/>
      <c r="AN168" s="70"/>
      <c r="AO168" s="73"/>
      <c r="AP168" s="73"/>
      <c r="AQ168" s="73"/>
      <c r="AR168" s="73"/>
      <c r="AS168" s="73"/>
      <c r="AT168" s="73"/>
      <c r="AU168" s="73"/>
    </row>
    <row r="169" spans="1:47" x14ac:dyDescent="0.15">
      <c r="A169" s="197" t="s">
        <v>36</v>
      </c>
      <c r="B169" s="198" t="s">
        <v>167</v>
      </c>
      <c r="C169" s="198"/>
      <c r="D169" s="198"/>
      <c r="E169" s="198">
        <v>0</v>
      </c>
      <c r="F169" s="198">
        <v>0</v>
      </c>
      <c r="G169" s="198">
        <f>1*ROUND(A198,0)</f>
        <v>0</v>
      </c>
      <c r="H169" s="198">
        <v>0</v>
      </c>
      <c r="I169" s="198">
        <v>0</v>
      </c>
      <c r="J169" s="199">
        <f>1*ROUND(A198,0)</f>
        <v>0</v>
      </c>
      <c r="K169" s="73"/>
      <c r="L169" s="73"/>
      <c r="M169" s="73"/>
      <c r="N169" s="73"/>
      <c r="O169" s="73"/>
      <c r="P169" s="70"/>
      <c r="Q169" s="73"/>
      <c r="R169" s="45"/>
      <c r="S169" s="73"/>
      <c r="T169" s="73"/>
      <c r="U169" s="73"/>
      <c r="V169" s="73"/>
      <c r="W169" s="73"/>
      <c r="X169" s="70"/>
      <c r="Y169" s="73"/>
      <c r="Z169" s="73"/>
      <c r="AA169" s="73"/>
      <c r="AB169" s="73"/>
      <c r="AC169" s="73"/>
      <c r="AD169" s="73"/>
      <c r="AE169" s="73"/>
      <c r="AF169" s="70"/>
      <c r="AG169" s="73"/>
      <c r="AH169" s="73"/>
      <c r="AI169" s="73"/>
      <c r="AJ169" s="73"/>
      <c r="AK169" s="73"/>
      <c r="AL169" s="73"/>
      <c r="AM169" s="73"/>
      <c r="AN169" s="70"/>
      <c r="AO169" s="73"/>
      <c r="AP169" s="73"/>
      <c r="AQ169" s="73"/>
      <c r="AR169" s="73"/>
      <c r="AS169" s="73"/>
      <c r="AT169" s="73"/>
      <c r="AU169" s="73"/>
    </row>
    <row r="170" spans="1:47" x14ac:dyDescent="0.15">
      <c r="A170" s="197" t="s">
        <v>37</v>
      </c>
      <c r="B170" s="198" t="s">
        <v>168</v>
      </c>
      <c r="C170" s="198"/>
      <c r="D170" s="198"/>
      <c r="E170" s="198">
        <v>0</v>
      </c>
      <c r="F170" s="198">
        <v>2</v>
      </c>
      <c r="G170" s="198">
        <v>5</v>
      </c>
      <c r="H170" s="198">
        <v>0</v>
      </c>
      <c r="I170" s="198">
        <v>1</v>
      </c>
      <c r="J170" s="199">
        <v>2</v>
      </c>
      <c r="K170" s="73"/>
      <c r="L170" s="73"/>
      <c r="M170" s="73"/>
      <c r="N170" s="73"/>
      <c r="O170" s="73"/>
      <c r="P170" s="70"/>
      <c r="Q170" s="73"/>
      <c r="R170" s="45"/>
      <c r="S170" s="73"/>
      <c r="T170" s="73"/>
      <c r="U170" s="73"/>
      <c r="V170" s="73"/>
      <c r="W170" s="73"/>
      <c r="X170" s="70"/>
      <c r="Y170" s="73"/>
      <c r="Z170" s="73"/>
      <c r="AA170" s="73"/>
      <c r="AB170" s="73"/>
      <c r="AC170" s="73"/>
      <c r="AD170" s="73"/>
      <c r="AE170" s="73"/>
      <c r="AF170" s="70"/>
      <c r="AG170" s="73"/>
      <c r="AH170" s="73"/>
      <c r="AI170" s="73"/>
      <c r="AJ170" s="73"/>
      <c r="AK170" s="73"/>
      <c r="AL170" s="73"/>
      <c r="AM170" s="73"/>
      <c r="AN170" s="70"/>
      <c r="AO170" s="73"/>
      <c r="AP170" s="73"/>
      <c r="AQ170" s="73"/>
      <c r="AR170" s="73"/>
      <c r="AS170" s="73"/>
      <c r="AT170" s="73"/>
      <c r="AU170" s="73"/>
    </row>
    <row r="171" spans="1:47" x14ac:dyDescent="0.15">
      <c r="A171" s="197" t="s">
        <v>35</v>
      </c>
      <c r="B171" s="198" t="s">
        <v>219</v>
      </c>
      <c r="C171" s="198"/>
      <c r="D171" s="198"/>
      <c r="E171" s="198">
        <v>0</v>
      </c>
      <c r="F171" s="198">
        <v>1</v>
      </c>
      <c r="G171" s="198">
        <v>3</v>
      </c>
      <c r="H171" s="198">
        <v>0</v>
      </c>
      <c r="I171" s="198">
        <v>1</v>
      </c>
      <c r="J171" s="199">
        <v>2</v>
      </c>
      <c r="K171" s="73"/>
      <c r="L171" s="73"/>
      <c r="M171" s="73"/>
      <c r="N171" s="73"/>
      <c r="O171" s="73"/>
      <c r="P171" s="70"/>
      <c r="Q171" s="73"/>
      <c r="R171" s="45"/>
      <c r="S171" s="73"/>
      <c r="T171" s="73"/>
      <c r="U171" s="73"/>
      <c r="V171" s="73"/>
      <c r="W171" s="73"/>
      <c r="X171" s="70"/>
      <c r="Y171" s="73"/>
      <c r="Z171" s="73"/>
      <c r="AA171" s="73"/>
      <c r="AB171" s="73"/>
      <c r="AC171" s="73"/>
      <c r="AD171" s="73"/>
      <c r="AE171" s="73"/>
      <c r="AF171" s="70"/>
      <c r="AG171" s="73"/>
      <c r="AH171" s="73"/>
      <c r="AI171" s="73"/>
      <c r="AJ171" s="73"/>
      <c r="AK171" s="73"/>
      <c r="AL171" s="73"/>
      <c r="AM171" s="73"/>
      <c r="AN171" s="70"/>
      <c r="AO171" s="73"/>
      <c r="AP171" s="73"/>
      <c r="AQ171" s="73"/>
      <c r="AR171" s="73"/>
      <c r="AS171" s="73"/>
      <c r="AT171" s="73"/>
      <c r="AU171" s="73"/>
    </row>
    <row r="172" spans="1:47" x14ac:dyDescent="0.15">
      <c r="A172" s="197" t="s">
        <v>38</v>
      </c>
      <c r="B172" s="198" t="s">
        <v>169</v>
      </c>
      <c r="C172" s="198"/>
      <c r="D172" s="198"/>
      <c r="E172" s="198">
        <v>0</v>
      </c>
      <c r="F172" s="198">
        <v>0</v>
      </c>
      <c r="G172" s="198">
        <v>1</v>
      </c>
      <c r="H172" s="198">
        <v>0</v>
      </c>
      <c r="I172" s="198">
        <v>0</v>
      </c>
      <c r="J172" s="199">
        <v>1</v>
      </c>
      <c r="K172" s="73"/>
      <c r="L172" s="73"/>
      <c r="M172" s="73"/>
      <c r="N172" s="73"/>
      <c r="O172" s="73"/>
      <c r="P172" s="70"/>
      <c r="Q172" s="73"/>
      <c r="R172" s="45"/>
      <c r="S172" s="73"/>
      <c r="T172" s="73"/>
      <c r="U172" s="73"/>
      <c r="V172" s="73"/>
      <c r="W172" s="73"/>
      <c r="X172" s="70"/>
      <c r="Y172" s="73"/>
      <c r="Z172" s="73"/>
      <c r="AA172" s="73"/>
      <c r="AB172" s="73"/>
      <c r="AC172" s="73"/>
      <c r="AD172" s="73"/>
      <c r="AE172" s="73"/>
      <c r="AF172" s="70"/>
      <c r="AG172" s="73"/>
      <c r="AH172" s="73"/>
      <c r="AI172" s="73"/>
      <c r="AJ172" s="73"/>
      <c r="AK172" s="73"/>
      <c r="AL172" s="73"/>
      <c r="AM172" s="73"/>
      <c r="AN172" s="70"/>
      <c r="AO172" s="73"/>
      <c r="AP172" s="73"/>
      <c r="AQ172" s="73"/>
      <c r="AR172" s="73"/>
      <c r="AS172" s="73"/>
      <c r="AT172" s="73"/>
      <c r="AU172" s="73"/>
    </row>
    <row r="173" spans="1:47" x14ac:dyDescent="0.15">
      <c r="A173" s="197" t="s">
        <v>104</v>
      </c>
      <c r="B173" s="198" t="s">
        <v>170</v>
      </c>
      <c r="C173" s="198"/>
      <c r="D173" s="198"/>
      <c r="E173" s="198">
        <v>0</v>
      </c>
      <c r="F173" s="198">
        <v>0</v>
      </c>
      <c r="G173" s="198">
        <v>0</v>
      </c>
      <c r="H173" s="198">
        <v>0</v>
      </c>
      <c r="I173" s="198">
        <v>0</v>
      </c>
      <c r="J173" s="199">
        <v>0</v>
      </c>
      <c r="K173" s="73"/>
      <c r="L173" s="73"/>
      <c r="M173" s="73"/>
      <c r="N173" s="73"/>
      <c r="O173" s="73"/>
      <c r="P173" s="70"/>
      <c r="Q173" s="73"/>
      <c r="R173" s="45"/>
      <c r="S173" s="73"/>
      <c r="T173" s="73"/>
      <c r="U173" s="73"/>
      <c r="V173" s="73"/>
      <c r="W173" s="73"/>
      <c r="X173" s="70"/>
      <c r="Y173" s="73"/>
      <c r="Z173" s="73"/>
      <c r="AA173" s="73"/>
      <c r="AB173" s="73"/>
      <c r="AC173" s="73"/>
      <c r="AD173" s="73"/>
      <c r="AE173" s="73"/>
      <c r="AF173" s="70"/>
      <c r="AG173" s="73"/>
      <c r="AH173" s="73"/>
      <c r="AI173" s="73"/>
      <c r="AJ173" s="73"/>
      <c r="AK173" s="73"/>
      <c r="AL173" s="73"/>
      <c r="AM173" s="73"/>
      <c r="AN173" s="70"/>
      <c r="AO173" s="73"/>
      <c r="AP173" s="73"/>
      <c r="AQ173" s="73"/>
      <c r="AR173" s="73"/>
      <c r="AS173" s="73"/>
      <c r="AT173" s="73"/>
      <c r="AU173" s="73"/>
    </row>
    <row r="174" spans="1:47" x14ac:dyDescent="0.15">
      <c r="A174" s="197" t="s">
        <v>34</v>
      </c>
      <c r="B174" s="198" t="s">
        <v>171</v>
      </c>
      <c r="C174" s="198"/>
      <c r="D174" s="198"/>
      <c r="E174" s="198">
        <v>1</v>
      </c>
      <c r="F174" s="198">
        <v>4</v>
      </c>
      <c r="G174" s="198">
        <v>8</v>
      </c>
      <c r="H174" s="198">
        <v>1</v>
      </c>
      <c r="I174" s="198">
        <v>4</v>
      </c>
      <c r="J174" s="199">
        <v>7</v>
      </c>
      <c r="K174" s="73"/>
      <c r="L174" s="73"/>
      <c r="M174" s="73"/>
      <c r="N174" s="73"/>
      <c r="O174" s="73"/>
      <c r="P174" s="70"/>
      <c r="Q174" s="73"/>
      <c r="R174" s="45"/>
      <c r="S174" s="73"/>
      <c r="T174" s="73"/>
      <c r="U174" s="73"/>
      <c r="V174" s="73"/>
      <c r="W174" s="73"/>
      <c r="X174" s="70"/>
      <c r="Y174" s="73"/>
      <c r="Z174" s="73"/>
      <c r="AA174" s="73"/>
      <c r="AB174" s="73"/>
      <c r="AC174" s="73"/>
      <c r="AD174" s="73"/>
      <c r="AE174" s="73"/>
      <c r="AF174" s="70"/>
      <c r="AG174" s="73"/>
      <c r="AH174" s="73"/>
      <c r="AI174" s="73"/>
      <c r="AJ174" s="73"/>
      <c r="AK174" s="73"/>
      <c r="AL174" s="73"/>
      <c r="AM174" s="73"/>
      <c r="AN174" s="70"/>
      <c r="AO174" s="73"/>
      <c r="AP174" s="73"/>
      <c r="AQ174" s="73"/>
      <c r="AR174" s="73"/>
      <c r="AS174" s="73"/>
      <c r="AT174" s="73"/>
      <c r="AU174" s="73"/>
    </row>
    <row r="175" spans="1:47" x14ac:dyDescent="0.15">
      <c r="A175" s="197"/>
      <c r="B175" s="198" t="s">
        <v>172</v>
      </c>
      <c r="C175" s="198"/>
      <c r="D175" s="198"/>
      <c r="E175" s="198">
        <v>1</v>
      </c>
      <c r="F175" s="198">
        <v>4</v>
      </c>
      <c r="G175" s="198">
        <v>8</v>
      </c>
      <c r="H175" s="198">
        <v>1</v>
      </c>
      <c r="I175" s="198">
        <v>4</v>
      </c>
      <c r="J175" s="199">
        <v>7</v>
      </c>
      <c r="K175" s="73"/>
      <c r="L175" s="73"/>
      <c r="M175" s="73"/>
      <c r="N175" s="73"/>
      <c r="O175" s="73"/>
      <c r="P175" s="70"/>
      <c r="Q175" s="73"/>
      <c r="R175" s="45"/>
      <c r="S175" s="73"/>
      <c r="T175" s="73"/>
      <c r="U175" s="73"/>
      <c r="V175" s="73"/>
      <c r="W175" s="73"/>
      <c r="X175" s="70"/>
      <c r="Y175" s="73"/>
      <c r="Z175" s="73"/>
      <c r="AA175" s="73"/>
      <c r="AB175" s="73"/>
      <c r="AC175" s="73"/>
      <c r="AD175" s="73"/>
      <c r="AE175" s="73"/>
      <c r="AF175" s="70"/>
      <c r="AG175" s="73"/>
      <c r="AH175" s="73"/>
      <c r="AI175" s="73"/>
      <c r="AJ175" s="73"/>
      <c r="AK175" s="73"/>
      <c r="AL175" s="73"/>
      <c r="AM175" s="73"/>
      <c r="AN175" s="70"/>
      <c r="AO175" s="73"/>
      <c r="AP175" s="73"/>
      <c r="AQ175" s="73"/>
      <c r="AR175" s="73"/>
      <c r="AS175" s="73"/>
      <c r="AT175" s="73"/>
      <c r="AU175" s="73"/>
    </row>
    <row r="176" spans="1:47" x14ac:dyDescent="0.15">
      <c r="A176" s="197"/>
      <c r="B176" s="198" t="s">
        <v>173</v>
      </c>
      <c r="C176" s="198"/>
      <c r="D176" s="198"/>
      <c r="E176" s="198">
        <v>0</v>
      </c>
      <c r="F176" s="198">
        <v>0</v>
      </c>
      <c r="G176" s="198">
        <v>0</v>
      </c>
      <c r="H176" s="198">
        <v>0</v>
      </c>
      <c r="I176" s="198">
        <v>0</v>
      </c>
      <c r="J176" s="199">
        <v>0</v>
      </c>
      <c r="K176" s="73"/>
      <c r="L176" s="73"/>
      <c r="M176" s="73"/>
      <c r="N176" s="73"/>
      <c r="O176" s="73"/>
      <c r="P176" s="70"/>
      <c r="Q176" s="73"/>
      <c r="R176" s="45"/>
      <c r="S176" s="73"/>
      <c r="T176" s="73"/>
      <c r="U176" s="73"/>
      <c r="V176" s="73"/>
      <c r="W176" s="73"/>
      <c r="X176" s="70"/>
      <c r="Y176" s="73"/>
      <c r="Z176" s="73"/>
      <c r="AA176" s="73"/>
      <c r="AB176" s="73"/>
      <c r="AC176" s="73"/>
      <c r="AD176" s="73"/>
      <c r="AE176" s="73"/>
      <c r="AF176" s="70"/>
      <c r="AG176" s="73"/>
      <c r="AH176" s="73"/>
      <c r="AI176" s="73"/>
      <c r="AJ176" s="73"/>
      <c r="AK176" s="73"/>
      <c r="AL176" s="73"/>
      <c r="AM176" s="73"/>
      <c r="AN176" s="70"/>
      <c r="AO176" s="73"/>
      <c r="AP176" s="73"/>
      <c r="AQ176" s="73"/>
      <c r="AR176" s="73"/>
      <c r="AS176" s="73"/>
      <c r="AT176" s="73"/>
      <c r="AU176" s="73"/>
    </row>
    <row r="177" spans="1:47" x14ac:dyDescent="0.15">
      <c r="A177" s="197" t="s">
        <v>39</v>
      </c>
      <c r="B177" s="198" t="s">
        <v>175</v>
      </c>
      <c r="C177" s="198"/>
      <c r="D177" s="198"/>
      <c r="E177" s="198">
        <v>3</v>
      </c>
      <c r="F177" s="198">
        <v>12</v>
      </c>
      <c r="G177" s="198">
        <v>23</v>
      </c>
      <c r="H177" s="198">
        <v>1</v>
      </c>
      <c r="I177" s="198">
        <v>4</v>
      </c>
      <c r="J177" s="199">
        <v>10</v>
      </c>
      <c r="K177" s="73"/>
      <c r="L177" s="73"/>
      <c r="M177" s="73"/>
      <c r="N177" s="73"/>
      <c r="O177" s="73"/>
      <c r="P177" s="70"/>
      <c r="Q177" s="73"/>
      <c r="R177" s="45"/>
      <c r="S177" s="73"/>
      <c r="T177" s="73"/>
      <c r="U177" s="73"/>
      <c r="V177" s="73"/>
      <c r="W177" s="73"/>
      <c r="X177" s="70"/>
      <c r="Y177" s="73"/>
      <c r="Z177" s="73"/>
      <c r="AA177" s="73"/>
      <c r="AB177" s="73"/>
      <c r="AC177" s="73"/>
      <c r="AD177" s="73"/>
      <c r="AE177" s="73"/>
      <c r="AF177" s="70"/>
      <c r="AG177" s="73"/>
      <c r="AH177" s="73"/>
      <c r="AI177" s="73"/>
      <c r="AJ177" s="73"/>
      <c r="AK177" s="73"/>
      <c r="AL177" s="73"/>
      <c r="AM177" s="73"/>
      <c r="AN177" s="70"/>
      <c r="AO177" s="73"/>
      <c r="AP177" s="73"/>
      <c r="AQ177" s="73"/>
      <c r="AR177" s="73"/>
      <c r="AS177" s="73"/>
      <c r="AT177" s="73"/>
      <c r="AU177" s="73"/>
    </row>
    <row r="178" spans="1:47" x14ac:dyDescent="0.15">
      <c r="A178" s="197"/>
      <c r="B178" s="198" t="s">
        <v>176</v>
      </c>
      <c r="C178" s="198"/>
      <c r="D178" s="198"/>
      <c r="E178" s="198">
        <v>0</v>
      </c>
      <c r="F178" s="198">
        <v>3</v>
      </c>
      <c r="G178" s="198">
        <v>8</v>
      </c>
      <c r="H178" s="198">
        <v>0</v>
      </c>
      <c r="I178" s="198">
        <v>2</v>
      </c>
      <c r="J178" s="199">
        <v>4</v>
      </c>
      <c r="K178" s="73"/>
      <c r="L178" s="73"/>
      <c r="M178" s="73"/>
      <c r="N178" s="73"/>
      <c r="O178" s="73"/>
      <c r="P178" s="70"/>
      <c r="Q178" s="73"/>
      <c r="R178" s="45"/>
      <c r="S178" s="73"/>
      <c r="T178" s="73"/>
      <c r="U178" s="73"/>
      <c r="V178" s="73"/>
      <c r="W178" s="73"/>
      <c r="X178" s="70"/>
      <c r="Y178" s="73"/>
      <c r="Z178" s="73"/>
      <c r="AA178" s="73"/>
      <c r="AB178" s="73"/>
      <c r="AC178" s="73"/>
      <c r="AD178" s="73"/>
      <c r="AE178" s="73"/>
      <c r="AF178" s="70"/>
      <c r="AG178" s="73"/>
      <c r="AH178" s="73"/>
      <c r="AI178" s="73"/>
      <c r="AJ178" s="73"/>
      <c r="AK178" s="73"/>
      <c r="AL178" s="73"/>
      <c r="AM178" s="73"/>
      <c r="AN178" s="70"/>
      <c r="AO178" s="73"/>
      <c r="AP178" s="73"/>
      <c r="AQ178" s="73"/>
      <c r="AR178" s="73"/>
      <c r="AS178" s="73"/>
      <c r="AT178" s="73"/>
      <c r="AU178" s="73"/>
    </row>
    <row r="179" spans="1:47" x14ac:dyDescent="0.15">
      <c r="A179" s="197"/>
      <c r="B179" s="198" t="s">
        <v>177</v>
      </c>
      <c r="C179" s="198"/>
      <c r="D179" s="198"/>
      <c r="E179" s="198">
        <v>0</v>
      </c>
      <c r="F179" s="198">
        <v>0</v>
      </c>
      <c r="G179" s="198">
        <v>0</v>
      </c>
      <c r="H179" s="198">
        <v>0</v>
      </c>
      <c r="I179" s="198">
        <v>0</v>
      </c>
      <c r="J179" s="199">
        <v>0</v>
      </c>
      <c r="K179" s="73"/>
      <c r="L179" s="73"/>
      <c r="M179" s="73"/>
      <c r="N179" s="73"/>
      <c r="O179" s="73"/>
      <c r="P179" s="70"/>
      <c r="Q179" s="73"/>
      <c r="R179" s="45"/>
      <c r="S179" s="73"/>
      <c r="T179" s="73"/>
      <c r="U179" s="73"/>
      <c r="V179" s="73"/>
      <c r="W179" s="73"/>
      <c r="X179" s="70"/>
      <c r="Y179" s="73"/>
      <c r="Z179" s="73"/>
      <c r="AA179" s="73"/>
      <c r="AB179" s="73"/>
      <c r="AC179" s="73"/>
      <c r="AD179" s="73"/>
      <c r="AE179" s="73"/>
      <c r="AF179" s="70"/>
      <c r="AG179" s="73"/>
      <c r="AH179" s="73"/>
      <c r="AI179" s="73"/>
      <c r="AJ179" s="73"/>
      <c r="AK179" s="73"/>
      <c r="AL179" s="73"/>
      <c r="AM179" s="73"/>
      <c r="AN179" s="70"/>
      <c r="AO179" s="73"/>
      <c r="AP179" s="73"/>
      <c r="AQ179" s="73"/>
      <c r="AR179" s="73"/>
      <c r="AS179" s="73"/>
      <c r="AT179" s="73"/>
      <c r="AU179" s="73"/>
    </row>
    <row r="180" spans="1:47" x14ac:dyDescent="0.15">
      <c r="A180" s="197"/>
      <c r="B180" s="198" t="s">
        <v>178</v>
      </c>
      <c r="C180" s="198"/>
      <c r="D180" s="198"/>
      <c r="E180" s="198">
        <v>0</v>
      </c>
      <c r="F180" s="198">
        <v>0</v>
      </c>
      <c r="G180" s="198">
        <v>0</v>
      </c>
      <c r="H180" s="198">
        <v>0</v>
      </c>
      <c r="I180" s="198">
        <v>0</v>
      </c>
      <c r="J180" s="199">
        <v>0</v>
      </c>
      <c r="K180" s="73"/>
      <c r="L180" s="73"/>
      <c r="M180" s="73"/>
      <c r="N180" s="73"/>
      <c r="O180" s="73"/>
      <c r="P180" s="70"/>
      <c r="Q180" s="73"/>
      <c r="R180" s="45"/>
      <c r="S180" s="73"/>
      <c r="T180" s="73"/>
      <c r="U180" s="73"/>
      <c r="V180" s="73"/>
      <c r="W180" s="73"/>
      <c r="X180" s="70"/>
      <c r="Y180" s="73"/>
      <c r="Z180" s="73"/>
      <c r="AA180" s="73"/>
      <c r="AB180" s="73"/>
      <c r="AC180" s="73"/>
      <c r="AD180" s="73"/>
      <c r="AE180" s="73"/>
      <c r="AF180" s="70"/>
      <c r="AG180" s="73"/>
      <c r="AH180" s="73"/>
      <c r="AI180" s="73"/>
      <c r="AJ180" s="73"/>
      <c r="AK180" s="73"/>
      <c r="AL180" s="73"/>
      <c r="AM180" s="73"/>
      <c r="AN180" s="70"/>
      <c r="AO180" s="73"/>
      <c r="AP180" s="73"/>
      <c r="AQ180" s="73"/>
      <c r="AR180" s="73"/>
      <c r="AS180" s="73"/>
      <c r="AT180" s="73"/>
      <c r="AU180" s="73"/>
    </row>
    <row r="181" spans="1:47" x14ac:dyDescent="0.15">
      <c r="A181" s="197"/>
      <c r="B181" s="198" t="s">
        <v>179</v>
      </c>
      <c r="C181" s="198"/>
      <c r="D181" s="198"/>
      <c r="E181" s="198">
        <v>0</v>
      </c>
      <c r="F181" s="198">
        <v>0</v>
      </c>
      <c r="G181" s="198">
        <v>0</v>
      </c>
      <c r="H181" s="198">
        <v>0</v>
      </c>
      <c r="I181" s="198">
        <v>0</v>
      </c>
      <c r="J181" s="199">
        <v>0</v>
      </c>
      <c r="K181" s="73"/>
      <c r="L181" s="73"/>
      <c r="M181" s="73"/>
      <c r="N181" s="73"/>
      <c r="O181" s="73"/>
      <c r="P181" s="70"/>
      <c r="Q181" s="73"/>
      <c r="R181" s="45"/>
      <c r="S181" s="73"/>
      <c r="T181" s="73"/>
      <c r="U181" s="73"/>
      <c r="V181" s="73"/>
      <c r="W181" s="73"/>
      <c r="X181" s="70"/>
      <c r="Y181" s="73"/>
      <c r="Z181" s="73"/>
      <c r="AA181" s="73"/>
      <c r="AB181" s="73"/>
      <c r="AC181" s="73"/>
      <c r="AD181" s="73"/>
      <c r="AE181" s="73"/>
      <c r="AF181" s="70"/>
      <c r="AG181" s="73"/>
      <c r="AH181" s="73"/>
      <c r="AI181" s="73"/>
      <c r="AJ181" s="73"/>
      <c r="AK181" s="73"/>
      <c r="AL181" s="73"/>
      <c r="AM181" s="73"/>
      <c r="AN181" s="70"/>
      <c r="AO181" s="73"/>
      <c r="AP181" s="73"/>
      <c r="AQ181" s="73"/>
      <c r="AR181" s="73"/>
      <c r="AS181" s="73"/>
      <c r="AT181" s="73"/>
      <c r="AU181" s="73"/>
    </row>
    <row r="182" spans="1:47" x14ac:dyDescent="0.15">
      <c r="A182" s="197"/>
      <c r="B182" s="198" t="s">
        <v>180</v>
      </c>
      <c r="C182" s="198"/>
      <c r="D182" s="198"/>
      <c r="E182" s="198">
        <v>0</v>
      </c>
      <c r="F182" s="198">
        <v>0</v>
      </c>
      <c r="G182" s="198">
        <v>0</v>
      </c>
      <c r="H182" s="198">
        <v>0</v>
      </c>
      <c r="I182" s="198">
        <v>0</v>
      </c>
      <c r="J182" s="199">
        <v>0</v>
      </c>
      <c r="K182" s="73"/>
      <c r="L182" s="73"/>
      <c r="M182" s="73"/>
      <c r="N182" s="73"/>
      <c r="O182" s="73"/>
      <c r="P182" s="70"/>
      <c r="Q182" s="73"/>
      <c r="R182" s="45"/>
      <c r="S182" s="73"/>
      <c r="T182" s="73"/>
      <c r="U182" s="73"/>
      <c r="V182" s="73"/>
      <c r="W182" s="73"/>
      <c r="X182" s="70"/>
      <c r="Y182" s="73"/>
      <c r="Z182" s="73"/>
      <c r="AA182" s="73"/>
      <c r="AB182" s="73"/>
      <c r="AC182" s="73"/>
      <c r="AD182" s="73"/>
      <c r="AE182" s="73"/>
      <c r="AF182" s="70"/>
      <c r="AG182" s="73"/>
      <c r="AH182" s="73"/>
      <c r="AI182" s="73"/>
      <c r="AJ182" s="73"/>
      <c r="AK182" s="73"/>
      <c r="AL182" s="73"/>
      <c r="AM182" s="73"/>
      <c r="AN182" s="70"/>
      <c r="AO182" s="73"/>
      <c r="AP182" s="73"/>
      <c r="AQ182" s="73"/>
      <c r="AR182" s="73"/>
      <c r="AS182" s="73"/>
      <c r="AT182" s="73"/>
      <c r="AU182" s="73"/>
    </row>
    <row r="183" spans="1:47" x14ac:dyDescent="0.15">
      <c r="A183" s="197"/>
      <c r="B183" s="198" t="s">
        <v>181</v>
      </c>
      <c r="C183" s="198"/>
      <c r="D183" s="198"/>
      <c r="E183" s="198">
        <v>0</v>
      </c>
      <c r="F183" s="198">
        <v>0</v>
      </c>
      <c r="G183" s="198">
        <v>0</v>
      </c>
      <c r="H183" s="198">
        <v>0</v>
      </c>
      <c r="I183" s="198">
        <v>0</v>
      </c>
      <c r="J183" s="199">
        <v>0</v>
      </c>
      <c r="K183" s="73"/>
      <c r="L183" s="73"/>
      <c r="M183" s="73"/>
      <c r="N183" s="73"/>
      <c r="O183" s="73"/>
      <c r="P183" s="70"/>
      <c r="Q183" s="73"/>
      <c r="R183" s="45"/>
      <c r="S183" s="73"/>
      <c r="T183" s="73"/>
      <c r="U183" s="73"/>
      <c r="V183" s="73"/>
      <c r="W183" s="73"/>
      <c r="X183" s="70"/>
      <c r="Y183" s="73"/>
      <c r="Z183" s="73"/>
      <c r="AA183" s="73"/>
      <c r="AB183" s="73"/>
      <c r="AC183" s="73"/>
      <c r="AD183" s="73"/>
      <c r="AE183" s="73"/>
      <c r="AF183" s="70"/>
      <c r="AG183" s="73"/>
      <c r="AH183" s="73"/>
      <c r="AI183" s="73"/>
      <c r="AJ183" s="73"/>
      <c r="AK183" s="73"/>
      <c r="AL183" s="73"/>
      <c r="AM183" s="73"/>
      <c r="AN183" s="70"/>
      <c r="AO183" s="73"/>
      <c r="AP183" s="73"/>
      <c r="AQ183" s="73"/>
      <c r="AR183" s="73"/>
      <c r="AS183" s="73"/>
      <c r="AT183" s="73"/>
      <c r="AU183" s="73"/>
    </row>
    <row r="184" spans="1:47" ht="12" thickBot="1" x14ac:dyDescent="0.2">
      <c r="A184" s="200"/>
      <c r="B184" s="201" t="s">
        <v>182</v>
      </c>
      <c r="C184" s="201"/>
      <c r="D184" s="201"/>
      <c r="E184" s="201">
        <v>0</v>
      </c>
      <c r="F184" s="201">
        <v>0</v>
      </c>
      <c r="G184" s="201">
        <v>0</v>
      </c>
      <c r="H184" s="201">
        <v>0</v>
      </c>
      <c r="I184" s="201">
        <v>0</v>
      </c>
      <c r="J184" s="202">
        <v>0</v>
      </c>
      <c r="K184" s="73"/>
      <c r="L184" s="73"/>
      <c r="M184" s="73"/>
      <c r="N184" s="73"/>
      <c r="O184" s="73"/>
      <c r="P184" s="70"/>
      <c r="Q184" s="73"/>
      <c r="R184" s="45"/>
      <c r="S184" s="73"/>
      <c r="T184" s="73"/>
      <c r="U184" s="73"/>
      <c r="V184" s="73"/>
      <c r="W184" s="73"/>
      <c r="X184" s="70"/>
      <c r="Y184" s="73"/>
      <c r="Z184" s="73"/>
      <c r="AA184" s="73"/>
      <c r="AB184" s="73"/>
      <c r="AC184" s="73"/>
      <c r="AD184" s="73"/>
      <c r="AE184" s="73"/>
      <c r="AF184" s="70"/>
      <c r="AG184" s="73"/>
      <c r="AH184" s="73"/>
      <c r="AI184" s="73"/>
      <c r="AJ184" s="73"/>
      <c r="AK184" s="73"/>
      <c r="AL184" s="73"/>
      <c r="AM184" s="73"/>
      <c r="AN184" s="70"/>
      <c r="AO184" s="73"/>
      <c r="AP184" s="73"/>
      <c r="AQ184" s="73"/>
      <c r="AR184" s="73"/>
      <c r="AS184" s="73"/>
      <c r="AT184" s="73"/>
      <c r="AU184" s="73"/>
    </row>
    <row r="185" spans="1:47" ht="12" thickBot="1" x14ac:dyDescent="0.2">
      <c r="A185" s="189"/>
      <c r="B185" s="2"/>
      <c r="D185" s="2"/>
      <c r="E185" s="73"/>
      <c r="F185" s="73"/>
      <c r="G185" s="73"/>
      <c r="H185" s="70"/>
      <c r="I185" s="73"/>
      <c r="J185" s="73"/>
      <c r="K185" s="73"/>
      <c r="L185" s="73"/>
      <c r="M185" s="73"/>
      <c r="N185" s="73"/>
      <c r="O185" s="73"/>
      <c r="P185" s="70"/>
      <c r="Q185" s="73"/>
      <c r="R185" s="73"/>
      <c r="S185" s="73"/>
      <c r="T185" s="73"/>
      <c r="U185" s="73"/>
      <c r="V185" s="73"/>
      <c r="W185" s="73"/>
      <c r="X185" s="70"/>
      <c r="Y185" s="73"/>
      <c r="Z185" s="73"/>
      <c r="AA185" s="73"/>
      <c r="AB185" s="73"/>
      <c r="AC185" s="73"/>
      <c r="AD185" s="73"/>
      <c r="AE185" s="73"/>
      <c r="AF185" s="70"/>
      <c r="AG185" s="73"/>
      <c r="AH185" s="73"/>
      <c r="AI185" s="73"/>
      <c r="AJ185" s="73"/>
      <c r="AK185" s="73"/>
      <c r="AL185" s="73"/>
      <c r="AM185" s="73"/>
      <c r="AN185" s="70"/>
      <c r="AO185" s="73"/>
      <c r="AP185" s="73"/>
      <c r="AQ185" s="73"/>
      <c r="AR185" s="73"/>
      <c r="AS185" s="73"/>
      <c r="AT185" s="73"/>
      <c r="AU185" s="73"/>
    </row>
    <row r="186" spans="1:47" x14ac:dyDescent="0.15">
      <c r="A186" s="192"/>
      <c r="B186" s="37" t="s">
        <v>248</v>
      </c>
      <c r="C186" s="71" t="s">
        <v>257</v>
      </c>
      <c r="D186" t="s">
        <v>249</v>
      </c>
      <c r="E186" s="38" t="s">
        <v>258</v>
      </c>
      <c r="F186" s="274">
        <f>MAX(F189:F192)+250</f>
        <v>12267.724</v>
      </c>
      <c r="G186" s="73" t="s">
        <v>251</v>
      </c>
      <c r="H186" s="70"/>
      <c r="I186" s="73"/>
      <c r="J186" s="73"/>
      <c r="K186" s="73"/>
      <c r="L186" s="73"/>
      <c r="M186" s="73"/>
      <c r="N186" s="73"/>
      <c r="O186" s="73"/>
      <c r="P186" s="70"/>
      <c r="Q186" s="73"/>
      <c r="S186" s="73"/>
      <c r="T186" s="73"/>
      <c r="U186" s="73"/>
      <c r="V186" s="73"/>
      <c r="W186" s="73"/>
      <c r="X186" s="70"/>
      <c r="Y186" s="73"/>
      <c r="Z186" s="73"/>
      <c r="AA186" s="73"/>
      <c r="AB186" s="73"/>
      <c r="AC186" s="73"/>
      <c r="AD186" s="73"/>
      <c r="AE186" s="73"/>
      <c r="AF186" s="70"/>
      <c r="AG186" s="73"/>
      <c r="AH186" s="73"/>
      <c r="AI186" s="73"/>
      <c r="AJ186" s="73"/>
      <c r="AK186" s="73"/>
      <c r="AL186" s="73"/>
      <c r="AM186" s="73"/>
      <c r="AN186" s="70"/>
      <c r="AO186" s="73"/>
      <c r="AP186" s="73"/>
      <c r="AQ186" s="73"/>
      <c r="AR186" s="73"/>
      <c r="AS186" s="73"/>
      <c r="AT186" s="73"/>
      <c r="AU186" s="73"/>
    </row>
    <row r="187" spans="1:47" hidden="1" x14ac:dyDescent="0.15">
      <c r="A187" s="192" t="str">
        <f>IF('1. Plan Inputs'!U17=0,"",'1. Plan Inputs'!U1)</f>
        <v/>
      </c>
      <c r="B187" s="270" t="str">
        <f>Calculator!D78</f>
        <v/>
      </c>
      <c r="C187" s="270" t="e">
        <f>MAX(Calculator!C78-Calculator!F78,0)</f>
        <v>#VALUE!</v>
      </c>
      <c r="E187" s="271" t="e">
        <f>Calculator!C78-Worksheet!C187</f>
        <v>#VALUE!</v>
      </c>
      <c r="I187" s="73"/>
      <c r="J187" s="73"/>
      <c r="K187" s="73"/>
      <c r="L187" s="73"/>
      <c r="M187" s="73"/>
      <c r="N187" s="73"/>
      <c r="O187" s="73"/>
      <c r="P187" s="70"/>
      <c r="Q187" s="73"/>
      <c r="R187" s="73"/>
      <c r="S187" s="73"/>
      <c r="T187" s="73"/>
      <c r="U187" s="73"/>
      <c r="V187" s="73"/>
      <c r="W187" s="73"/>
      <c r="X187" s="70"/>
      <c r="Y187" s="73"/>
      <c r="Z187" s="73"/>
      <c r="AA187" s="73"/>
      <c r="AB187" s="73"/>
      <c r="AC187" s="73"/>
      <c r="AD187" s="73"/>
      <c r="AE187" s="73"/>
      <c r="AF187" s="70"/>
      <c r="AG187" s="73"/>
      <c r="AH187" s="73"/>
      <c r="AI187" s="73"/>
      <c r="AJ187" s="73"/>
      <c r="AK187" s="73"/>
      <c r="AL187" s="73"/>
      <c r="AM187" s="73"/>
      <c r="AN187" s="70"/>
      <c r="AO187" s="73"/>
      <c r="AP187" s="73"/>
      <c r="AQ187" s="73"/>
      <c r="AR187" s="73"/>
      <c r="AS187" s="73"/>
      <c r="AT187" s="73"/>
      <c r="AU187" s="73"/>
    </row>
    <row r="188" spans="1:47" x14ac:dyDescent="0.15">
      <c r="A188" s="191" t="str">
        <f>IF('1. Plan Inputs'!R17=0,"",'1. Plan Inputs'!R17)</f>
        <v>Kaiser DHMO</v>
      </c>
      <c r="B188" s="190">
        <f>Calculator!D77</f>
        <v>9556.56</v>
      </c>
      <c r="C188" s="190">
        <f>MAX(Calculator!C77-Calculator!F77,0)</f>
        <v>520</v>
      </c>
      <c r="D188" s="273">
        <f>$F$186-B188-C188</f>
        <v>2191.1640000000007</v>
      </c>
      <c r="E188" s="193">
        <f>Calculator!C77-Worksheet!C188</f>
        <v>0</v>
      </c>
      <c r="F188" s="273">
        <f>B188+C188</f>
        <v>10076.56</v>
      </c>
      <c r="G188" s="273">
        <f>D188</f>
        <v>2191.1640000000007</v>
      </c>
      <c r="I188" s="73"/>
      <c r="J188" s="73"/>
      <c r="K188" s="73"/>
      <c r="L188" s="73"/>
      <c r="M188" s="73"/>
      <c r="N188" s="73"/>
      <c r="O188" s="73"/>
      <c r="P188" s="70"/>
      <c r="Q188" s="73"/>
      <c r="R188" s="73"/>
      <c r="S188" s="73"/>
      <c r="T188" s="73"/>
      <c r="U188" s="73"/>
      <c r="V188" s="73"/>
      <c r="W188" s="73"/>
      <c r="X188" s="70"/>
      <c r="Y188" s="73"/>
      <c r="Z188" s="73"/>
      <c r="AA188" s="73"/>
      <c r="AB188" s="73"/>
      <c r="AC188" s="73"/>
      <c r="AD188" s="73"/>
      <c r="AE188" s="73"/>
      <c r="AF188" s="70"/>
      <c r="AG188" s="73"/>
      <c r="AH188" s="73"/>
      <c r="AI188" s="73"/>
      <c r="AJ188" s="73"/>
      <c r="AK188" s="73"/>
      <c r="AL188" s="73"/>
      <c r="AM188" s="73"/>
      <c r="AN188" s="70"/>
      <c r="AO188" s="73"/>
      <c r="AP188" s="73"/>
      <c r="AQ188" s="73"/>
      <c r="AR188" s="73"/>
      <c r="AS188" s="73"/>
      <c r="AT188" s="73"/>
      <c r="AU188" s="73"/>
    </row>
    <row r="189" spans="1:47" x14ac:dyDescent="0.15">
      <c r="A189" s="191" t="str">
        <f>IF('1. Plan Inputs'!O17=0,"",'1. Plan Inputs'!O17)</f>
        <v>Kaiser HDHP</v>
      </c>
      <c r="B189" s="190">
        <f>Calculator!D76</f>
        <v>4204.08</v>
      </c>
      <c r="C189" s="190">
        <f>MAX(Calculator!C76-Calculator!F76,0)</f>
        <v>948.52</v>
      </c>
      <c r="D189" s="273">
        <f>$F$186-B189-C189</f>
        <v>7115.1239999999998</v>
      </c>
      <c r="E189" s="193">
        <f>Calculator!C76-Worksheet!C189</f>
        <v>1200</v>
      </c>
      <c r="F189" s="273">
        <f>B189+C189</f>
        <v>5152.6000000000004</v>
      </c>
      <c r="G189" s="273">
        <f>D189</f>
        <v>7115.1239999999998</v>
      </c>
      <c r="J189" s="73"/>
      <c r="K189" s="73"/>
      <c r="L189" s="73"/>
      <c r="M189" s="73"/>
      <c r="N189" s="73"/>
      <c r="O189" s="73"/>
      <c r="P189" s="70"/>
      <c r="Q189" s="73"/>
      <c r="R189" s="73"/>
      <c r="S189" s="73"/>
      <c r="T189" s="73"/>
      <c r="U189" s="73"/>
      <c r="V189" s="73"/>
      <c r="W189" s="73"/>
      <c r="X189" s="70"/>
      <c r="Y189" s="73"/>
      <c r="Z189" s="73"/>
      <c r="AA189" s="73"/>
      <c r="AB189" s="73"/>
      <c r="AC189" s="73"/>
      <c r="AD189" s="73"/>
      <c r="AE189" s="73"/>
      <c r="AF189" s="70"/>
      <c r="AG189" s="73"/>
      <c r="AH189" s="73"/>
      <c r="AI189" s="73"/>
      <c r="AJ189" s="73"/>
      <c r="AK189" s="73"/>
      <c r="AL189" s="73"/>
      <c r="AM189" s="73"/>
      <c r="AN189" s="70"/>
      <c r="AO189" s="73"/>
      <c r="AP189" s="73"/>
      <c r="AQ189" s="73"/>
      <c r="AR189" s="73"/>
      <c r="AS189" s="73"/>
      <c r="AT189" s="73"/>
      <c r="AU189" s="73"/>
    </row>
    <row r="190" spans="1:47" x14ac:dyDescent="0.15">
      <c r="A190" s="191" t="str">
        <f>IF('1. Plan Inputs'!L17=0,"",'1. Plan Inputs'!L17)</f>
        <v>UHC CO Doctors Plan</v>
      </c>
      <c r="B190" s="190">
        <f>Calculator!D75</f>
        <v>4662.24</v>
      </c>
      <c r="C190" s="190">
        <f>MAX(Calculator!C75-Calculator!F75,0)</f>
        <v>380</v>
      </c>
      <c r="D190" s="273">
        <f>$F$186-B190-C190</f>
        <v>7225.4840000000004</v>
      </c>
      <c r="E190" s="193">
        <f>Calculator!C75-Worksheet!C190</f>
        <v>0</v>
      </c>
      <c r="F190" s="274">
        <f>B190+C190</f>
        <v>5042.24</v>
      </c>
      <c r="G190" s="274">
        <f t="shared" ref="G190:G192" si="208">D190</f>
        <v>7225.4840000000004</v>
      </c>
      <c r="H190" s="70"/>
      <c r="I190" s="73"/>
      <c r="J190" s="73"/>
      <c r="K190" s="73"/>
      <c r="L190" s="73"/>
      <c r="M190" s="73"/>
      <c r="N190" s="73"/>
      <c r="O190" s="73"/>
      <c r="P190" s="70"/>
      <c r="Q190" s="73"/>
      <c r="R190" s="73"/>
      <c r="S190" s="73"/>
      <c r="T190" s="73"/>
      <c r="U190" s="73"/>
      <c r="V190" s="73"/>
      <c r="W190" s="73"/>
      <c r="X190" s="70"/>
      <c r="Y190" s="73"/>
      <c r="Z190" s="73"/>
      <c r="AA190" s="73"/>
      <c r="AB190" s="73"/>
      <c r="AC190" s="73"/>
      <c r="AD190" s="73"/>
      <c r="AE190" s="73"/>
      <c r="AF190" s="70"/>
      <c r="AG190" s="73"/>
      <c r="AH190" s="73"/>
      <c r="AI190" s="73"/>
      <c r="AJ190" s="73"/>
      <c r="AK190" s="73"/>
      <c r="AL190" s="73"/>
      <c r="AM190" s="73"/>
      <c r="AN190" s="70"/>
      <c r="AO190" s="73"/>
      <c r="AP190" s="73"/>
      <c r="AQ190" s="73"/>
      <c r="AR190" s="73"/>
      <c r="AS190" s="73"/>
      <c r="AT190" s="73"/>
      <c r="AU190" s="73"/>
    </row>
    <row r="191" spans="1:47" x14ac:dyDescent="0.15">
      <c r="A191" s="191" t="str">
        <f>IF('1. Plan Inputs'!I17=0,"",'1. Plan Inputs'!I17)</f>
        <v>UHC Choice Plus PPO</v>
      </c>
      <c r="B191" s="190">
        <f>Calculator!D74</f>
        <v>11644.44</v>
      </c>
      <c r="C191" s="190">
        <f>MAX(Calculator!C74-Calculator!F74,0)</f>
        <v>373.28399999999999</v>
      </c>
      <c r="D191" s="273">
        <f>$F$186-B191-C191</f>
        <v>249.99999999999966</v>
      </c>
      <c r="E191" s="193">
        <f>Calculator!C74-Worksheet!C191</f>
        <v>0</v>
      </c>
      <c r="F191" s="274">
        <f>B191+C191</f>
        <v>12017.724</v>
      </c>
      <c r="G191" s="274">
        <f t="shared" si="208"/>
        <v>249.99999999999966</v>
      </c>
      <c r="H191" s="70"/>
      <c r="I191" s="73"/>
      <c r="J191" s="73"/>
      <c r="K191" s="73"/>
      <c r="L191" s="73"/>
      <c r="M191" s="73"/>
      <c r="N191" s="73"/>
      <c r="O191" s="73"/>
      <c r="P191" s="70"/>
      <c r="Q191" s="73"/>
      <c r="R191" s="73"/>
      <c r="S191" s="73"/>
      <c r="T191" s="73"/>
      <c r="U191" s="73"/>
      <c r="V191" s="73"/>
      <c r="W191" s="73"/>
      <c r="X191" s="70"/>
      <c r="Y191" s="73"/>
      <c r="Z191" s="73"/>
      <c r="AA191" s="73"/>
      <c r="AB191" s="73"/>
      <c r="AC191" s="73"/>
      <c r="AD191" s="73"/>
      <c r="AE191" s="73"/>
      <c r="AF191" s="70"/>
      <c r="AG191" s="73"/>
      <c r="AH191" s="73"/>
      <c r="AI191" s="73"/>
      <c r="AJ191" s="73"/>
      <c r="AK191" s="73"/>
      <c r="AL191" s="73"/>
      <c r="AM191" s="73"/>
      <c r="AN191" s="70"/>
      <c r="AO191" s="73"/>
      <c r="AP191" s="73"/>
      <c r="AQ191" s="73"/>
      <c r="AR191" s="73"/>
      <c r="AS191" s="73"/>
      <c r="AT191" s="73"/>
      <c r="AU191" s="73"/>
    </row>
    <row r="192" spans="1:47" ht="12" thickBot="1" x14ac:dyDescent="0.2">
      <c r="A192" s="191" t="str">
        <f>'1. Plan Inputs'!F17</f>
        <v>UHC Choice Plus HDHP</v>
      </c>
      <c r="B192" s="190">
        <f>Calculator!D73</f>
        <v>6216.24</v>
      </c>
      <c r="C192" s="190">
        <f>MAX(Calculator!C73-Calculator!F73,0)</f>
        <v>948.52</v>
      </c>
      <c r="D192" s="273">
        <f>$F$186-B192-C192</f>
        <v>5102.9639999999999</v>
      </c>
      <c r="E192" s="193">
        <f>Calculator!C73-Worksheet!C192</f>
        <v>1200</v>
      </c>
      <c r="F192" s="274">
        <f>B192+C192</f>
        <v>7164.76</v>
      </c>
      <c r="G192" s="274">
        <f t="shared" si="208"/>
        <v>5102.9639999999999</v>
      </c>
      <c r="H192" s="70"/>
      <c r="I192" s="73"/>
      <c r="J192" s="73"/>
      <c r="K192" s="73"/>
      <c r="L192" s="73"/>
      <c r="M192" s="73"/>
      <c r="N192" s="73"/>
      <c r="O192" s="73"/>
      <c r="P192" s="70"/>
      <c r="Q192" s="73"/>
      <c r="R192" s="73"/>
      <c r="S192" s="73"/>
      <c r="T192" s="73"/>
      <c r="U192" s="73"/>
      <c r="V192" s="73"/>
      <c r="W192" s="73"/>
      <c r="X192" s="70"/>
      <c r="Y192" s="73"/>
      <c r="Z192" s="73"/>
      <c r="AA192" s="73"/>
      <c r="AB192" s="73"/>
      <c r="AC192" s="73"/>
      <c r="AD192" s="73"/>
      <c r="AE192" s="73"/>
      <c r="AF192" s="70"/>
      <c r="AG192" s="73"/>
      <c r="AH192" s="73"/>
      <c r="AI192" s="73"/>
      <c r="AJ192" s="73"/>
      <c r="AK192" s="73"/>
      <c r="AL192" s="73"/>
      <c r="AM192" s="73"/>
      <c r="AN192" s="70"/>
      <c r="AO192" s="73"/>
      <c r="AP192" s="73"/>
      <c r="AQ192" s="73"/>
      <c r="AR192" s="73"/>
      <c r="AS192" s="73"/>
      <c r="AT192" s="73"/>
      <c r="AU192" s="73"/>
    </row>
    <row r="193" spans="1:47" x14ac:dyDescent="0.15">
      <c r="A193" s="178"/>
      <c r="B193" s="71"/>
      <c r="C193" s="71"/>
      <c r="D193" s="71"/>
      <c r="E193" s="71"/>
      <c r="F193" s="71"/>
      <c r="G193" s="71"/>
      <c r="H193" s="71"/>
      <c r="I193" s="71"/>
      <c r="J193" s="71"/>
      <c r="K193" s="71"/>
      <c r="L193" s="71"/>
      <c r="M193" s="71"/>
      <c r="N193" s="71"/>
      <c r="O193" s="71"/>
      <c r="P193" s="71"/>
      <c r="Q193" s="72"/>
      <c r="R193" s="73"/>
      <c r="S193" s="73"/>
      <c r="AC193" s="73"/>
      <c r="AD193" s="73"/>
      <c r="AE193" s="73"/>
      <c r="AF193" s="70"/>
      <c r="AG193" s="73"/>
      <c r="AH193" s="73"/>
      <c r="AI193" s="73"/>
      <c r="AJ193" s="73"/>
      <c r="AK193" s="73"/>
      <c r="AL193" s="73"/>
      <c r="AM193" s="73"/>
      <c r="AN193" s="70"/>
      <c r="AO193" s="73"/>
      <c r="AP193" s="73"/>
      <c r="AQ193" s="73"/>
      <c r="AR193" s="73"/>
      <c r="AS193" s="73"/>
      <c r="AT193" s="73"/>
      <c r="AU193" s="73"/>
    </row>
    <row r="194" spans="1:47" x14ac:dyDescent="0.15">
      <c r="A194" s="44"/>
      <c r="B194" s="73"/>
      <c r="C194" s="73"/>
      <c r="D194" s="73"/>
      <c r="E194" s="73"/>
      <c r="F194" s="73"/>
      <c r="G194" s="73"/>
      <c r="H194" s="73"/>
      <c r="I194" s="73"/>
      <c r="J194" s="73"/>
      <c r="K194" s="73"/>
      <c r="L194" s="73"/>
      <c r="M194" s="73"/>
      <c r="N194" s="73"/>
      <c r="O194" s="73"/>
      <c r="P194" s="73"/>
      <c r="Q194" s="74"/>
      <c r="R194" s="73"/>
      <c r="S194" s="73"/>
      <c r="AC194" s="73"/>
      <c r="AD194" s="73"/>
      <c r="AE194" s="73"/>
      <c r="AF194" s="70"/>
      <c r="AG194" s="73"/>
      <c r="AH194" s="73"/>
      <c r="AI194" s="73"/>
      <c r="AJ194" s="73"/>
      <c r="AK194" s="73"/>
      <c r="AL194" s="73"/>
      <c r="AM194" s="73"/>
      <c r="AN194" s="70"/>
      <c r="AO194" s="73"/>
      <c r="AP194" s="73"/>
      <c r="AQ194" s="73"/>
      <c r="AR194" s="73"/>
      <c r="AS194" s="73"/>
      <c r="AT194" s="73"/>
      <c r="AU194" s="73"/>
    </row>
    <row r="195" spans="1:47" x14ac:dyDescent="0.15">
      <c r="A195" s="44"/>
      <c r="B195" s="73"/>
      <c r="C195" s="73"/>
      <c r="D195" s="73"/>
      <c r="E195" s="73"/>
      <c r="F195" s="73"/>
      <c r="G195" s="73"/>
      <c r="H195" s="73"/>
      <c r="I195" s="73"/>
      <c r="J195" s="73"/>
      <c r="K195" s="73"/>
      <c r="L195" s="73"/>
      <c r="M195" s="73"/>
      <c r="N195" s="73"/>
      <c r="O195" s="73"/>
      <c r="P195" s="73"/>
      <c r="Q195" s="74"/>
      <c r="R195" s="73"/>
      <c r="S195" s="73"/>
      <c r="AC195" s="73"/>
      <c r="AD195" s="73"/>
      <c r="AE195" s="73"/>
      <c r="AF195" s="70"/>
      <c r="AG195" s="73"/>
      <c r="AH195" s="73"/>
      <c r="AI195" s="73"/>
      <c r="AJ195" s="73"/>
      <c r="AK195" s="73"/>
      <c r="AL195" s="73"/>
      <c r="AM195" s="73"/>
      <c r="AN195" s="70"/>
      <c r="AO195" s="73"/>
      <c r="AP195" s="73"/>
      <c r="AQ195" s="73"/>
      <c r="AR195" s="73"/>
      <c r="AS195" s="73"/>
      <c r="AT195" s="73"/>
      <c r="AU195" s="73"/>
    </row>
    <row r="196" spans="1:47" x14ac:dyDescent="0.15">
      <c r="A196" s="44"/>
      <c r="B196" s="281"/>
      <c r="C196" s="281"/>
      <c r="D196" s="281"/>
      <c r="E196" s="281"/>
      <c r="F196" s="73"/>
      <c r="G196" s="73"/>
      <c r="H196" s="73"/>
      <c r="I196" s="176"/>
      <c r="J196" s="73"/>
      <c r="K196" s="203"/>
      <c r="L196" s="73"/>
      <c r="M196" s="73"/>
      <c r="N196" s="73"/>
      <c r="O196" s="73"/>
      <c r="P196" s="73"/>
      <c r="Q196" s="74"/>
      <c r="R196" s="73"/>
      <c r="S196" s="73"/>
      <c r="AC196" s="73"/>
      <c r="AD196" s="73"/>
      <c r="AE196" s="73"/>
      <c r="AF196" s="70"/>
      <c r="AG196" s="73"/>
      <c r="AH196" s="73"/>
      <c r="AI196" s="73"/>
      <c r="AJ196" s="73"/>
      <c r="AK196" s="73"/>
      <c r="AL196" s="73"/>
      <c r="AM196" s="73"/>
      <c r="AN196" s="70"/>
      <c r="AO196" s="73"/>
      <c r="AP196" s="73"/>
      <c r="AQ196" s="73"/>
      <c r="AR196" s="73"/>
      <c r="AS196" s="73"/>
      <c r="AT196" s="73"/>
      <c r="AU196" s="73"/>
    </row>
    <row r="197" spans="1:47" x14ac:dyDescent="0.15">
      <c r="A197" s="44"/>
      <c r="B197" s="282"/>
      <c r="C197" s="282"/>
      <c r="D197" s="283"/>
      <c r="E197" s="283"/>
      <c r="F197" s="73"/>
      <c r="G197" s="73"/>
      <c r="H197" s="73"/>
      <c r="I197" s="176"/>
      <c r="J197" s="73"/>
      <c r="K197" s="203"/>
      <c r="L197" s="73"/>
      <c r="M197" s="73"/>
      <c r="N197" s="73"/>
      <c r="O197" s="73"/>
      <c r="P197" s="73"/>
      <c r="Q197" s="74"/>
      <c r="R197" s="73"/>
      <c r="S197" s="73"/>
      <c r="AC197" s="73"/>
      <c r="AD197" s="73"/>
      <c r="AE197" s="73"/>
      <c r="AF197" s="70"/>
      <c r="AG197" s="73"/>
      <c r="AH197" s="73"/>
      <c r="AI197" s="73"/>
      <c r="AJ197" s="73"/>
      <c r="AK197" s="73"/>
      <c r="AL197" s="73"/>
      <c r="AM197" s="73"/>
      <c r="AN197" s="70"/>
      <c r="AO197" s="73"/>
      <c r="AP197" s="73"/>
      <c r="AQ197" s="73"/>
      <c r="AR197" s="73"/>
      <c r="AS197" s="73"/>
      <c r="AT197" s="73"/>
      <c r="AU197" s="73"/>
    </row>
    <row r="198" spans="1:47" x14ac:dyDescent="0.15">
      <c r="A198" s="44"/>
      <c r="B198" s="284"/>
      <c r="C198" s="284"/>
      <c r="D198" s="285"/>
      <c r="E198" s="285"/>
      <c r="F198" s="73"/>
      <c r="G198" s="73"/>
      <c r="H198" s="73"/>
      <c r="I198" s="176"/>
      <c r="J198" s="73"/>
      <c r="K198" s="203"/>
      <c r="L198" s="73"/>
      <c r="M198" s="73"/>
      <c r="N198" s="73"/>
      <c r="O198" s="73"/>
      <c r="P198" s="73"/>
      <c r="Q198" s="74"/>
      <c r="R198" s="73"/>
      <c r="S198" s="73"/>
      <c r="AC198" s="73"/>
      <c r="AD198" s="73"/>
      <c r="AE198" s="73"/>
      <c r="AF198" s="70"/>
      <c r="AG198" s="73"/>
      <c r="AH198" s="73"/>
      <c r="AI198" s="73"/>
      <c r="AJ198" s="73"/>
      <c r="AK198" s="73"/>
      <c r="AL198" s="73"/>
      <c r="AM198" s="73"/>
      <c r="AN198" s="70"/>
      <c r="AO198" s="73"/>
      <c r="AP198" s="73"/>
      <c r="AQ198" s="73"/>
      <c r="AR198" s="73"/>
      <c r="AS198" s="73"/>
      <c r="AT198" s="73"/>
      <c r="AU198" s="73"/>
    </row>
    <row r="199" spans="1:47" x14ac:dyDescent="0.15">
      <c r="A199" s="44"/>
      <c r="B199" s="73"/>
      <c r="C199" s="73"/>
      <c r="D199" s="73"/>
      <c r="E199" s="73"/>
      <c r="F199" s="73"/>
      <c r="G199" s="73"/>
      <c r="H199" s="73"/>
      <c r="I199" s="176"/>
      <c r="J199" s="73"/>
      <c r="K199" s="203"/>
      <c r="L199" s="73"/>
      <c r="M199" s="2"/>
      <c r="N199" s="2"/>
      <c r="O199" s="2"/>
      <c r="P199" s="2"/>
      <c r="Q199" s="74"/>
      <c r="R199" s="73"/>
      <c r="S199" s="73"/>
      <c r="AC199" s="73"/>
      <c r="AD199" s="73"/>
      <c r="AE199" s="73"/>
      <c r="AF199" s="70"/>
      <c r="AG199" s="73"/>
      <c r="AH199" s="73"/>
      <c r="AI199" s="73"/>
      <c r="AJ199" s="73"/>
      <c r="AK199" s="73"/>
      <c r="AL199" s="73"/>
      <c r="AM199" s="73"/>
      <c r="AN199" s="70"/>
      <c r="AO199" s="73"/>
      <c r="AP199" s="73"/>
      <c r="AQ199" s="73"/>
      <c r="AR199" s="73"/>
      <c r="AS199" s="73"/>
      <c r="AT199" s="73"/>
      <c r="AU199" s="73"/>
    </row>
    <row r="200" spans="1:47" x14ac:dyDescent="0.15">
      <c r="A200" s="39"/>
      <c r="B200" s="281"/>
      <c r="C200" s="281"/>
      <c r="D200" s="281"/>
      <c r="E200" s="281"/>
      <c r="F200" s="2"/>
      <c r="G200" s="2"/>
      <c r="H200" s="2"/>
      <c r="I200" s="176"/>
      <c r="J200" s="2"/>
      <c r="K200" s="203"/>
      <c r="L200" s="2"/>
      <c r="M200" s="2"/>
      <c r="N200" s="2"/>
      <c r="O200" s="2"/>
      <c r="P200" s="2"/>
      <c r="Q200" s="40"/>
      <c r="R200" s="2"/>
      <c r="S200" s="2"/>
      <c r="AC200" s="2"/>
      <c r="AD200" s="2"/>
      <c r="AE200" s="2"/>
      <c r="AG200" s="2"/>
      <c r="AH200" s="2"/>
      <c r="AI200" s="2"/>
      <c r="AJ200" s="2"/>
      <c r="AK200" s="2"/>
      <c r="AL200" s="2"/>
      <c r="AM200" s="2"/>
      <c r="AO200" s="2"/>
      <c r="AP200" s="2"/>
      <c r="AQ200" s="2"/>
      <c r="AR200" s="2"/>
      <c r="AS200" s="2"/>
      <c r="AT200" s="2"/>
      <c r="AU200" s="2"/>
    </row>
    <row r="201" spans="1:47" x14ac:dyDescent="0.15">
      <c r="A201" s="39"/>
      <c r="B201" s="286"/>
      <c r="C201" s="282"/>
      <c r="D201" s="283"/>
      <c r="E201" s="283"/>
      <c r="F201" s="2"/>
      <c r="G201" s="2"/>
      <c r="H201" s="2"/>
      <c r="I201" s="176"/>
      <c r="J201" s="2"/>
      <c r="K201" s="203"/>
      <c r="L201" s="2"/>
      <c r="M201" s="2"/>
      <c r="N201" s="2"/>
      <c r="O201" s="204"/>
      <c r="P201" s="190"/>
      <c r="Q201" s="40"/>
      <c r="R201" s="2"/>
      <c r="S201" s="2"/>
      <c r="AC201" s="2"/>
      <c r="AD201" s="2"/>
      <c r="AE201" s="2"/>
      <c r="AG201" s="2"/>
      <c r="AH201" s="2"/>
      <c r="AI201" s="2"/>
      <c r="AJ201" s="2"/>
      <c r="AK201" s="2"/>
      <c r="AL201" s="2"/>
      <c r="AM201" s="2"/>
      <c r="AO201" s="2"/>
      <c r="AP201" s="2"/>
      <c r="AQ201" s="2"/>
      <c r="AR201" s="2"/>
      <c r="AS201" s="2"/>
      <c r="AT201" s="2"/>
      <c r="AU201" s="2"/>
    </row>
    <row r="202" spans="1:47" x14ac:dyDescent="0.15">
      <c r="A202" s="180"/>
      <c r="B202" s="287"/>
      <c r="C202" s="284"/>
      <c r="D202" s="285"/>
      <c r="E202" s="285"/>
      <c r="F202" s="2"/>
      <c r="G202" s="2"/>
      <c r="H202" s="2"/>
      <c r="I202" s="176"/>
      <c r="J202" s="2"/>
      <c r="K202" s="203"/>
      <c r="L202" s="2"/>
      <c r="M202" s="2"/>
      <c r="N202" s="2"/>
      <c r="O202" s="2"/>
      <c r="P202" s="190"/>
      <c r="Q202" s="40"/>
      <c r="R202" s="2"/>
      <c r="S202" s="2"/>
      <c r="AC202" s="2"/>
      <c r="AD202" s="2"/>
      <c r="AE202" s="2"/>
      <c r="AG202" s="2"/>
      <c r="AH202" s="2"/>
      <c r="AI202" s="2"/>
      <c r="AJ202" s="2"/>
      <c r="AK202" s="2"/>
      <c r="AL202" s="2"/>
      <c r="AM202" s="2"/>
      <c r="AO202" s="2"/>
      <c r="AP202" s="2"/>
      <c r="AQ202" s="2"/>
      <c r="AR202" s="2"/>
      <c r="AS202" s="2"/>
      <c r="AT202" s="2"/>
      <c r="AU202" s="2"/>
    </row>
    <row r="203" spans="1:47" x14ac:dyDescent="0.15">
      <c r="A203" s="39"/>
      <c r="B203" s="287"/>
      <c r="C203" s="284"/>
      <c r="D203" s="285"/>
      <c r="E203" s="285"/>
      <c r="F203" s="177"/>
      <c r="G203" s="181"/>
      <c r="H203" s="2"/>
      <c r="I203" s="176"/>
      <c r="J203" s="2"/>
      <c r="K203" s="203"/>
      <c r="L203" s="2"/>
      <c r="M203" s="2"/>
      <c r="N203" s="2"/>
      <c r="O203" s="2"/>
      <c r="P203" s="2"/>
      <c r="Q203" s="40"/>
      <c r="R203" s="2"/>
      <c r="S203" s="2"/>
      <c r="AC203" s="2"/>
      <c r="AD203" s="2"/>
      <c r="AE203" s="2"/>
      <c r="AG203" s="2"/>
      <c r="AH203" s="2"/>
      <c r="AI203" s="2"/>
      <c r="AJ203" s="2"/>
      <c r="AK203" s="2"/>
      <c r="AL203" s="2"/>
      <c r="AM203" s="2"/>
      <c r="AO203" s="2"/>
      <c r="AP203" s="2"/>
      <c r="AQ203" s="2"/>
      <c r="AR203" s="2"/>
      <c r="AS203" s="2"/>
      <c r="AT203" s="2"/>
      <c r="AU203" s="2"/>
    </row>
    <row r="204" spans="1:47" x14ac:dyDescent="0.15">
      <c r="A204" s="39"/>
      <c r="B204" s="287"/>
      <c r="C204" s="284"/>
      <c r="D204" s="285"/>
      <c r="E204" s="285"/>
      <c r="F204" s="177"/>
      <c r="G204" s="181"/>
      <c r="H204" s="205"/>
      <c r="I204" s="176"/>
      <c r="J204" s="2"/>
      <c r="K204" s="203"/>
      <c r="L204" s="2"/>
      <c r="M204" s="42"/>
      <c r="N204" s="2"/>
      <c r="O204" s="2"/>
      <c r="P204" s="2"/>
      <c r="Q204" s="40"/>
      <c r="R204" s="2"/>
      <c r="S204" s="2"/>
      <c r="AC204" s="2"/>
      <c r="AD204" s="2"/>
      <c r="AE204" s="2"/>
      <c r="AG204" s="2"/>
      <c r="AH204" s="2"/>
      <c r="AI204" s="2"/>
      <c r="AJ204" s="2"/>
      <c r="AK204" s="2"/>
      <c r="AL204" s="2"/>
      <c r="AM204" s="2"/>
      <c r="AO204" s="2"/>
      <c r="AP204" s="2"/>
      <c r="AQ204" s="2"/>
      <c r="AR204" s="2"/>
      <c r="AS204" s="2"/>
      <c r="AT204" s="2"/>
      <c r="AU204" s="2"/>
    </row>
    <row r="205" spans="1:47" x14ac:dyDescent="0.15">
      <c r="A205" s="39"/>
      <c r="B205" s="2" t="s">
        <v>250</v>
      </c>
      <c r="C205" s="2" t="s">
        <v>255</v>
      </c>
      <c r="D205" s="2" t="s">
        <v>254</v>
      </c>
      <c r="E205" s="2"/>
      <c r="F205" s="181"/>
      <c r="G205" s="2"/>
      <c r="H205" s="2"/>
      <c r="I205" s="176"/>
      <c r="J205" s="2"/>
      <c r="K205" s="203"/>
      <c r="L205" s="2"/>
      <c r="M205" s="42"/>
      <c r="N205" s="42"/>
      <c r="O205" s="2"/>
      <c r="P205" s="2"/>
      <c r="Q205" s="40"/>
      <c r="R205" s="2"/>
      <c r="S205" s="2"/>
      <c r="AC205" s="2"/>
      <c r="AD205" s="2"/>
      <c r="AE205" s="2"/>
      <c r="AG205" s="2"/>
      <c r="AH205" s="2"/>
      <c r="AI205" s="2"/>
      <c r="AJ205" s="2"/>
      <c r="AK205" s="2"/>
      <c r="AL205" s="2"/>
      <c r="AM205" s="2"/>
      <c r="AO205" s="2"/>
      <c r="AP205" s="2"/>
      <c r="AQ205" s="2"/>
      <c r="AR205" s="2"/>
      <c r="AS205" s="2"/>
      <c r="AT205" s="2"/>
      <c r="AU205" s="2"/>
    </row>
    <row r="206" spans="1:47" x14ac:dyDescent="0.15">
      <c r="A206" s="39"/>
      <c r="B206" s="189" t="s">
        <v>105</v>
      </c>
      <c r="C206" s="278">
        <v>129.84</v>
      </c>
      <c r="D206" s="278">
        <v>126</v>
      </c>
      <c r="E206" s="298">
        <f>C206/D206</f>
        <v>1.0304761904761905</v>
      </c>
      <c r="F206" s="2"/>
      <c r="G206" s="2"/>
      <c r="H206" s="2"/>
      <c r="I206" s="176"/>
      <c r="J206" s="2"/>
      <c r="K206" s="203"/>
      <c r="L206" s="2"/>
      <c r="M206" s="42"/>
      <c r="N206" s="42"/>
      <c r="O206" s="2"/>
      <c r="P206" s="2"/>
      <c r="Q206" s="40"/>
      <c r="R206" s="2"/>
      <c r="S206" s="2"/>
      <c r="AC206" s="2"/>
      <c r="AD206" s="2"/>
      <c r="AE206" s="2"/>
      <c r="AG206" s="2"/>
      <c r="AH206" s="2"/>
      <c r="AI206" s="2"/>
      <c r="AJ206" s="2"/>
      <c r="AK206" s="2"/>
      <c r="AL206" s="2"/>
      <c r="AM206" s="2"/>
      <c r="AO206" s="2"/>
      <c r="AP206" s="2"/>
      <c r="AQ206" s="2"/>
      <c r="AR206" s="2"/>
      <c r="AS206" s="2"/>
      <c r="AT206" s="2"/>
      <c r="AU206" s="2"/>
    </row>
    <row r="207" spans="1:47" x14ac:dyDescent="0.15">
      <c r="A207" s="39"/>
      <c r="B207" s="276" t="s">
        <v>218</v>
      </c>
      <c r="C207" s="279">
        <v>3332.5407</v>
      </c>
      <c r="D207" s="279">
        <v>3131.6149999999998</v>
      </c>
      <c r="E207" s="298">
        <f t="shared" ref="E207:E218" si="209">C207/D207</f>
        <v>1.0641604092457089</v>
      </c>
      <c r="F207" s="2"/>
      <c r="J207" s="2"/>
      <c r="K207" s="203"/>
      <c r="L207" s="2"/>
      <c r="M207" s="2"/>
      <c r="N207" s="2"/>
      <c r="O207" s="190"/>
      <c r="P207" s="2"/>
      <c r="Q207" s="40"/>
      <c r="R207" s="2"/>
      <c r="S207" s="2"/>
      <c r="AC207" s="2"/>
      <c r="AD207" s="2"/>
      <c r="AE207" s="2"/>
      <c r="AG207" s="2"/>
      <c r="AH207" s="2"/>
      <c r="AI207" s="2"/>
      <c r="AJ207" s="2"/>
      <c r="AK207" s="2"/>
      <c r="AL207" s="2"/>
      <c r="AM207" s="2"/>
      <c r="AO207" s="2"/>
      <c r="AP207" s="2"/>
      <c r="AQ207" s="2"/>
      <c r="AR207" s="2"/>
      <c r="AS207" s="2"/>
      <c r="AT207" s="2"/>
      <c r="AU207" s="2"/>
    </row>
    <row r="208" spans="1:47" x14ac:dyDescent="0.15">
      <c r="A208" s="189"/>
      <c r="B208" s="276" t="s">
        <v>106</v>
      </c>
      <c r="C208" s="278">
        <v>337.2</v>
      </c>
      <c r="D208" s="278">
        <v>326.98</v>
      </c>
      <c r="E208" s="298">
        <f t="shared" si="209"/>
        <v>1.0312557342956754</v>
      </c>
      <c r="J208" s="2"/>
      <c r="K208" s="203"/>
      <c r="L208" s="2"/>
      <c r="M208" s="2"/>
      <c r="N208" s="2"/>
      <c r="O208" s="2"/>
      <c r="P208" s="2"/>
      <c r="Q208" s="40"/>
      <c r="R208" s="2"/>
      <c r="S208" s="2"/>
      <c r="AC208" s="2"/>
      <c r="AD208" s="2"/>
      <c r="AE208" s="2"/>
      <c r="AG208" s="2"/>
      <c r="AH208" s="2"/>
      <c r="AI208" s="2"/>
      <c r="AJ208" s="2"/>
      <c r="AK208" s="2"/>
      <c r="AL208" s="2"/>
      <c r="AM208" s="2"/>
      <c r="AO208" s="2"/>
      <c r="AP208" s="2"/>
      <c r="AQ208" s="2"/>
      <c r="AR208" s="2"/>
      <c r="AS208" s="2"/>
      <c r="AT208" s="2"/>
      <c r="AU208" s="2"/>
    </row>
    <row r="209" spans="1:47" x14ac:dyDescent="0.15">
      <c r="A209" s="210"/>
      <c r="B209" s="276" t="s">
        <v>107</v>
      </c>
      <c r="C209" s="278">
        <v>60.87</v>
      </c>
      <c r="D209" s="278">
        <v>49</v>
      </c>
      <c r="E209" s="298">
        <f t="shared" si="209"/>
        <v>1.2422448979591836</v>
      </c>
      <c r="F209" s="181"/>
      <c r="J209" s="2"/>
      <c r="K209" s="2"/>
      <c r="L209" s="2"/>
      <c r="M209" s="2"/>
      <c r="N209" s="2"/>
      <c r="O209" s="2"/>
      <c r="P209" s="2"/>
      <c r="Q209" s="40"/>
      <c r="R209" s="2"/>
      <c r="S209" s="2"/>
      <c r="AC209" s="2"/>
      <c r="AD209" s="2"/>
      <c r="AE209" s="2"/>
      <c r="AG209" s="2"/>
      <c r="AH209" s="2"/>
      <c r="AI209" s="2"/>
      <c r="AJ209" s="2"/>
      <c r="AK209" s="2"/>
      <c r="AL209" s="2"/>
      <c r="AM209" s="2"/>
      <c r="AO209" s="2"/>
      <c r="AP209" s="2"/>
      <c r="AQ209" s="2"/>
      <c r="AR209" s="2"/>
      <c r="AS209" s="2"/>
      <c r="AT209" s="2"/>
      <c r="AU209" s="2"/>
    </row>
    <row r="210" spans="1:47" x14ac:dyDescent="0.15">
      <c r="A210" s="39"/>
      <c r="B210" s="276" t="s">
        <v>108</v>
      </c>
      <c r="C210" s="272">
        <v>1128.01</v>
      </c>
      <c r="D210" s="272">
        <v>1070.3599999999999</v>
      </c>
      <c r="E210" s="298">
        <f t="shared" si="209"/>
        <v>1.0538603834224001</v>
      </c>
      <c r="F210" s="181"/>
      <c r="J210" s="2"/>
      <c r="K210" s="2"/>
      <c r="L210" s="2"/>
      <c r="M210" s="2"/>
      <c r="N210" s="2"/>
      <c r="O210" s="2"/>
      <c r="P210" s="2"/>
      <c r="Q210" s="40"/>
      <c r="R210" s="2"/>
      <c r="S210" s="2"/>
      <c r="V210" s="189"/>
      <c r="W210" s="2"/>
      <c r="Y210" s="2"/>
      <c r="Z210" s="2"/>
      <c r="AA210" s="2"/>
      <c r="AB210" s="2"/>
      <c r="AC210" s="2"/>
      <c r="AD210" s="2"/>
      <c r="AE210" s="2"/>
      <c r="AG210" s="2"/>
      <c r="AH210" s="2"/>
      <c r="AI210" s="2"/>
      <c r="AJ210" s="2"/>
      <c r="AK210" s="2"/>
      <c r="AL210" s="2"/>
      <c r="AM210" s="2"/>
      <c r="AO210" s="2"/>
      <c r="AP210" s="2"/>
      <c r="AQ210" s="2"/>
      <c r="AR210" s="2"/>
      <c r="AS210" s="2"/>
      <c r="AT210" s="2"/>
      <c r="AU210" s="2"/>
    </row>
    <row r="211" spans="1:47" x14ac:dyDescent="0.15">
      <c r="A211" s="39"/>
      <c r="B211" s="189" t="s">
        <v>109</v>
      </c>
      <c r="C211" s="278">
        <v>145</v>
      </c>
      <c r="D211" s="278">
        <v>134.53</v>
      </c>
      <c r="E211" s="298">
        <f t="shared" si="209"/>
        <v>1.0778265070987885</v>
      </c>
      <c r="F211" s="181"/>
      <c r="J211" s="2"/>
      <c r="K211" s="2"/>
      <c r="L211" s="2"/>
      <c r="M211" s="2"/>
      <c r="N211" s="179"/>
      <c r="O211" s="2"/>
      <c r="P211" s="2"/>
      <c r="Q211" s="40"/>
      <c r="R211" s="2"/>
      <c r="S211" s="2"/>
      <c r="T211" s="2"/>
      <c r="U211" s="2"/>
      <c r="V211" s="2"/>
      <c r="W211" s="2"/>
      <c r="Y211" s="2"/>
      <c r="Z211" s="2"/>
      <c r="AA211" s="2"/>
      <c r="AB211" s="2"/>
      <c r="AC211" s="2"/>
      <c r="AD211" s="2"/>
      <c r="AE211" s="2"/>
      <c r="AG211" s="2"/>
      <c r="AH211" s="2"/>
      <c r="AI211" s="2"/>
      <c r="AJ211" s="2"/>
      <c r="AK211" s="2"/>
      <c r="AL211" s="2"/>
      <c r="AM211" s="2"/>
      <c r="AO211" s="2"/>
      <c r="AP211" s="2"/>
      <c r="AQ211" s="2"/>
      <c r="AR211" s="2"/>
      <c r="AS211" s="2"/>
      <c r="AT211" s="2"/>
      <c r="AU211" s="2"/>
    </row>
    <row r="212" spans="1:47" x14ac:dyDescent="0.15">
      <c r="A212" s="39"/>
      <c r="B212" s="189" t="s">
        <v>193</v>
      </c>
      <c r="C212" s="278">
        <v>161.06</v>
      </c>
      <c r="D212" s="278">
        <v>155.9</v>
      </c>
      <c r="E212" s="298">
        <f t="shared" si="209"/>
        <v>1.0330981398332264</v>
      </c>
      <c r="F212" s="181"/>
      <c r="J212" s="2"/>
      <c r="K212" s="2"/>
      <c r="L212" s="2"/>
      <c r="M212" s="2"/>
      <c r="N212" s="179"/>
      <c r="O212" s="2"/>
      <c r="P212" s="2"/>
      <c r="Q212" s="40"/>
    </row>
    <row r="213" spans="1:47" x14ac:dyDescent="0.15">
      <c r="A213" s="39"/>
      <c r="B213" s="189" t="s">
        <v>194</v>
      </c>
      <c r="C213" s="278">
        <v>157.5</v>
      </c>
      <c r="D213" s="278">
        <v>157.5</v>
      </c>
      <c r="E213" s="298">
        <f t="shared" si="209"/>
        <v>1</v>
      </c>
      <c r="F213" s="2"/>
      <c r="J213" s="2"/>
      <c r="K213" s="2"/>
      <c r="L213" s="2"/>
      <c r="M213" s="2"/>
      <c r="N213" s="2"/>
      <c r="O213" s="2"/>
      <c r="P213" s="204"/>
      <c r="Q213" s="40"/>
    </row>
    <row r="214" spans="1:47" x14ac:dyDescent="0.15">
      <c r="A214" s="39"/>
      <c r="B214" s="189" t="s">
        <v>46</v>
      </c>
      <c r="C214" s="278">
        <v>38.409999999999997</v>
      </c>
      <c r="D214" s="278">
        <v>37.39</v>
      </c>
      <c r="E214" s="298">
        <f t="shared" si="209"/>
        <v>1.0272800213960951</v>
      </c>
      <c r="F214" s="2"/>
      <c r="J214" s="2"/>
      <c r="K214" s="2"/>
      <c r="L214" s="2"/>
      <c r="M214" s="2"/>
      <c r="N214" s="2"/>
      <c r="O214" s="2"/>
      <c r="P214" s="204"/>
      <c r="Q214" s="40"/>
    </row>
    <row r="215" spans="1:47" x14ac:dyDescent="0.15">
      <c r="A215" s="39"/>
      <c r="B215" s="189" t="s">
        <v>43</v>
      </c>
      <c r="C215" s="278">
        <v>10.31</v>
      </c>
      <c r="D215" s="299">
        <v>10.52</v>
      </c>
      <c r="E215" s="298">
        <f t="shared" si="209"/>
        <v>0.98003802281368835</v>
      </c>
      <c r="F215" s="2"/>
      <c r="J215" s="2"/>
      <c r="K215" s="2"/>
      <c r="L215" s="2"/>
      <c r="M215" s="2"/>
      <c r="N215" s="2"/>
      <c r="O215" s="2"/>
      <c r="P215" s="2"/>
      <c r="Q215" s="40"/>
    </row>
    <row r="216" spans="1:47" x14ac:dyDescent="0.15">
      <c r="A216" s="39"/>
      <c r="B216" s="276" t="s">
        <v>44</v>
      </c>
      <c r="C216" s="278">
        <v>261.35000000000002</v>
      </c>
      <c r="D216" s="278">
        <v>241.74</v>
      </c>
      <c r="E216" s="298">
        <f t="shared" si="209"/>
        <v>1.0811202117977994</v>
      </c>
      <c r="F216" s="2"/>
      <c r="J216" s="2"/>
      <c r="K216" s="2"/>
      <c r="L216" s="2"/>
      <c r="M216" s="2"/>
      <c r="N216" s="2"/>
      <c r="O216" s="2"/>
      <c r="P216" s="2"/>
      <c r="Q216" s="40"/>
    </row>
    <row r="217" spans="1:47" x14ac:dyDescent="0.15">
      <c r="A217" s="39"/>
      <c r="B217" s="277" t="s">
        <v>45</v>
      </c>
      <c r="C217" s="280">
        <v>261.35000000000002</v>
      </c>
      <c r="D217" s="280">
        <v>241.74</v>
      </c>
      <c r="E217" s="298">
        <f t="shared" si="209"/>
        <v>1.0811202117977994</v>
      </c>
      <c r="F217" s="2"/>
      <c r="J217" s="2"/>
      <c r="K217" s="2"/>
      <c r="L217" s="2"/>
      <c r="M217" s="2"/>
      <c r="N217" s="2"/>
      <c r="O217" s="2"/>
      <c r="P217" s="2"/>
      <c r="Q217" s="40"/>
    </row>
    <row r="218" spans="1:47" x14ac:dyDescent="0.15">
      <c r="A218" s="39"/>
      <c r="B218" s="277" t="s">
        <v>102</v>
      </c>
      <c r="C218" s="280">
        <v>1646</v>
      </c>
      <c r="D218" s="280">
        <v>1514.12</v>
      </c>
      <c r="E218" s="298">
        <f t="shared" si="209"/>
        <v>1.0871000977465459</v>
      </c>
      <c r="F218" s="2"/>
      <c r="J218" s="2"/>
      <c r="K218" s="2"/>
      <c r="L218" s="2"/>
      <c r="M218" s="2"/>
      <c r="N218" s="2"/>
      <c r="O218" s="2"/>
      <c r="P218" s="2"/>
      <c r="Q218" s="40"/>
    </row>
    <row r="219" spans="1:47" x14ac:dyDescent="0.15">
      <c r="A219" s="39"/>
      <c r="B219" s="287"/>
      <c r="C219" s="284"/>
      <c r="D219" s="289"/>
      <c r="E219" s="289"/>
      <c r="F219" s="2"/>
      <c r="J219" s="204"/>
      <c r="K219" s="2"/>
      <c r="L219" s="2"/>
      <c r="M219" s="2"/>
      <c r="N219" s="2"/>
      <c r="O219" s="2"/>
      <c r="P219" s="2"/>
      <c r="Q219" s="40"/>
    </row>
    <row r="220" spans="1:47" x14ac:dyDescent="0.15">
      <c r="A220" s="39"/>
      <c r="B220" s="288"/>
      <c r="C220" s="284"/>
      <c r="D220" s="289"/>
      <c r="E220" s="289"/>
      <c r="F220" s="2"/>
      <c r="J220" s="183"/>
      <c r="K220" s="2"/>
      <c r="L220" s="2"/>
      <c r="M220" s="2"/>
      <c r="N220" s="2"/>
      <c r="O220" s="2"/>
      <c r="P220" s="2"/>
      <c r="Q220" s="40"/>
    </row>
    <row r="221" spans="1:47" x14ac:dyDescent="0.15">
      <c r="A221" s="39"/>
      <c r="B221" s="281"/>
      <c r="C221" s="281"/>
      <c r="D221" s="281"/>
      <c r="E221" s="281"/>
      <c r="F221" s="2"/>
      <c r="G221" s="182"/>
      <c r="H221" s="204"/>
      <c r="I221" s="182"/>
      <c r="J221" s="2"/>
      <c r="K221" s="2"/>
      <c r="L221" s="2"/>
      <c r="M221" s="2"/>
      <c r="N221" s="2"/>
      <c r="O221" s="2"/>
      <c r="P221" s="2"/>
      <c r="Q221" s="40"/>
    </row>
    <row r="222" spans="1:47" x14ac:dyDescent="0.15">
      <c r="A222" s="39"/>
      <c r="B222" s="286"/>
      <c r="C222" s="282"/>
      <c r="D222" s="283"/>
      <c r="E222" s="283"/>
      <c r="F222" s="2"/>
      <c r="G222" s="182"/>
      <c r="H222" s="204"/>
      <c r="I222" s="182"/>
      <c r="J222" s="2"/>
      <c r="K222" s="2"/>
      <c r="L222" s="2"/>
      <c r="M222" s="2"/>
      <c r="N222" s="2"/>
      <c r="O222" s="2"/>
      <c r="P222" s="2"/>
      <c r="Q222" s="40"/>
    </row>
    <row r="223" spans="1:47" x14ac:dyDescent="0.15">
      <c r="A223" s="39"/>
      <c r="B223" s="287"/>
      <c r="C223" s="284"/>
      <c r="D223" s="289"/>
      <c r="E223" s="289"/>
      <c r="F223" s="2"/>
      <c r="G223" s="2"/>
      <c r="H223" s="2"/>
      <c r="I223" s="2"/>
      <c r="J223" s="2"/>
      <c r="K223" s="2"/>
      <c r="L223" s="2"/>
      <c r="M223" s="2"/>
      <c r="N223" s="2"/>
      <c r="O223" s="2"/>
      <c r="P223" s="2"/>
      <c r="Q223" s="40"/>
    </row>
    <row r="224" spans="1:47" x14ac:dyDescent="0.15">
      <c r="A224" s="39"/>
      <c r="B224" s="287"/>
      <c r="C224" s="284"/>
      <c r="D224" s="289"/>
      <c r="E224" s="289"/>
      <c r="F224" s="2"/>
      <c r="G224" s="2"/>
      <c r="H224" s="2"/>
      <c r="I224" s="2"/>
      <c r="J224" s="2"/>
      <c r="K224" s="2"/>
      <c r="L224" s="2"/>
      <c r="M224" s="2"/>
      <c r="N224" s="2"/>
      <c r="O224" s="2"/>
      <c r="P224" s="2"/>
      <c r="Q224" s="40"/>
    </row>
    <row r="225" spans="1:19" x14ac:dyDescent="0.15">
      <c r="A225" s="39"/>
      <c r="B225" s="287"/>
      <c r="C225" s="284"/>
      <c r="D225" s="289"/>
      <c r="E225" s="289"/>
      <c r="F225" s="2"/>
      <c r="G225" s="2"/>
      <c r="H225" s="2"/>
      <c r="I225" s="183"/>
      <c r="J225" s="183"/>
      <c r="K225" s="2"/>
      <c r="L225" s="2"/>
      <c r="M225" s="2"/>
      <c r="N225" s="2"/>
      <c r="O225" s="2"/>
      <c r="P225" s="2"/>
      <c r="Q225" s="40"/>
    </row>
    <row r="226" spans="1:19" x14ac:dyDescent="0.15">
      <c r="A226" s="39"/>
      <c r="B226" s="287"/>
      <c r="C226" s="284"/>
      <c r="D226" s="289"/>
      <c r="E226" s="289"/>
      <c r="F226" s="2"/>
      <c r="G226" s="2"/>
      <c r="H226" s="2"/>
      <c r="I226" s="2"/>
      <c r="J226" s="183"/>
      <c r="K226" s="2"/>
      <c r="L226" s="2"/>
      <c r="M226" s="2"/>
      <c r="N226" s="2"/>
      <c r="O226" s="2"/>
      <c r="P226" s="2"/>
      <c r="Q226" s="40"/>
    </row>
    <row r="227" spans="1:19" x14ac:dyDescent="0.15">
      <c r="A227" s="39"/>
      <c r="B227" s="175"/>
      <c r="C227" s="290"/>
      <c r="D227" s="291"/>
      <c r="E227" s="292"/>
      <c r="F227" s="2"/>
      <c r="G227" s="206"/>
      <c r="H227" s="2"/>
      <c r="I227" s="183"/>
      <c r="J227" s="2"/>
      <c r="K227" s="2"/>
      <c r="L227" s="2"/>
      <c r="M227" s="2"/>
      <c r="N227" s="2"/>
      <c r="O227" s="2"/>
      <c r="P227" s="2"/>
      <c r="Q227" s="40"/>
    </row>
    <row r="228" spans="1:19" x14ac:dyDescent="0.15">
      <c r="A228" s="39"/>
      <c r="B228" s="281"/>
      <c r="C228" s="281"/>
      <c r="D228" s="281"/>
      <c r="E228" s="281"/>
      <c r="F228" s="2"/>
      <c r="G228" s="181"/>
      <c r="H228" s="2"/>
      <c r="I228" s="2"/>
      <c r="J228" s="183"/>
      <c r="K228" s="2"/>
      <c r="L228" s="2"/>
      <c r="M228" s="2"/>
      <c r="N228" s="2"/>
      <c r="O228" s="2"/>
      <c r="P228" s="2"/>
      <c r="Q228" s="40"/>
    </row>
    <row r="229" spans="1:19" x14ac:dyDescent="0.15">
      <c r="A229" s="39"/>
      <c r="B229" s="286"/>
      <c r="C229" s="282"/>
      <c r="D229" s="283"/>
      <c r="E229" s="283"/>
      <c r="F229" s="2"/>
      <c r="G229" s="2"/>
      <c r="H229" s="2"/>
      <c r="I229" s="2"/>
      <c r="J229" s="183"/>
      <c r="K229" s="2"/>
      <c r="L229" s="2"/>
      <c r="M229" s="2"/>
      <c r="N229" s="2"/>
      <c r="O229" s="2"/>
      <c r="P229" s="2"/>
      <c r="Q229" s="40"/>
      <c r="S229" s="174"/>
    </row>
    <row r="230" spans="1:19" x14ac:dyDescent="0.15">
      <c r="A230" s="39"/>
      <c r="B230" s="287"/>
      <c r="C230" s="284"/>
      <c r="D230" s="289"/>
      <c r="E230" s="289"/>
      <c r="F230" s="2"/>
      <c r="G230" s="2"/>
      <c r="H230" s="2"/>
      <c r="I230" s="2"/>
      <c r="J230" s="2"/>
      <c r="K230" s="2"/>
      <c r="L230" s="2"/>
      <c r="M230" s="2"/>
      <c r="N230" s="2"/>
      <c r="O230" s="2"/>
      <c r="P230" s="2"/>
      <c r="Q230" s="40"/>
      <c r="S230" s="174"/>
    </row>
    <row r="231" spans="1:19" x14ac:dyDescent="0.15">
      <c r="A231" s="39"/>
      <c r="B231" s="287"/>
      <c r="C231" s="284"/>
      <c r="D231" s="289"/>
      <c r="E231" s="289"/>
      <c r="F231" s="2"/>
      <c r="G231" s="2"/>
      <c r="H231" s="2"/>
      <c r="I231" s="2"/>
      <c r="J231" s="2"/>
      <c r="K231" s="2"/>
      <c r="L231" s="2"/>
      <c r="M231" s="2"/>
      <c r="N231" s="2"/>
      <c r="O231" s="2"/>
      <c r="P231" s="2"/>
      <c r="Q231" s="40"/>
      <c r="S231" s="174"/>
    </row>
    <row r="232" spans="1:19" x14ac:dyDescent="0.15">
      <c r="A232" s="39"/>
      <c r="B232" s="287"/>
      <c r="C232" s="284"/>
      <c r="D232" s="289"/>
      <c r="E232" s="289"/>
      <c r="F232" s="2"/>
      <c r="G232" s="2"/>
      <c r="H232" s="2"/>
      <c r="I232" s="2"/>
      <c r="J232" s="2"/>
      <c r="K232" s="2"/>
      <c r="L232" s="2"/>
      <c r="M232" s="2"/>
      <c r="N232" s="2"/>
      <c r="O232" s="2"/>
      <c r="P232" s="2"/>
      <c r="Q232" s="40"/>
      <c r="S232" s="174"/>
    </row>
    <row r="233" spans="1:19" x14ac:dyDescent="0.15">
      <c r="A233" s="39"/>
      <c r="B233" s="287"/>
      <c r="C233" s="284"/>
      <c r="D233" s="289"/>
      <c r="E233" s="289"/>
      <c r="F233" s="2"/>
      <c r="G233" s="2"/>
      <c r="H233" s="2"/>
      <c r="I233" s="2"/>
      <c r="J233" s="2"/>
      <c r="K233" s="2"/>
      <c r="L233" s="2"/>
      <c r="M233" s="2"/>
      <c r="N233" s="2"/>
      <c r="O233" s="2"/>
      <c r="P233" s="2"/>
      <c r="Q233" s="40"/>
    </row>
    <row r="234" spans="1:19" x14ac:dyDescent="0.15">
      <c r="A234" s="39"/>
      <c r="B234" s="73"/>
      <c r="C234" s="73"/>
      <c r="D234" s="73"/>
      <c r="E234" s="73"/>
      <c r="F234" s="2"/>
      <c r="G234" s="2"/>
      <c r="H234" s="2"/>
      <c r="I234" s="2"/>
      <c r="J234" s="2"/>
      <c r="K234" s="2"/>
      <c r="L234" s="2"/>
      <c r="M234" s="2"/>
      <c r="N234" s="2"/>
      <c r="O234" s="2"/>
      <c r="P234" s="2"/>
      <c r="Q234" s="40"/>
    </row>
    <row r="235" spans="1:19" x14ac:dyDescent="0.15">
      <c r="A235" s="39"/>
      <c r="B235" s="281"/>
      <c r="C235" s="281"/>
      <c r="D235" s="281"/>
      <c r="E235" s="73"/>
      <c r="F235" s="2"/>
      <c r="G235" s="2"/>
      <c r="H235" s="2"/>
      <c r="I235" s="2"/>
      <c r="J235" s="2"/>
      <c r="K235" s="2"/>
      <c r="L235" s="2"/>
      <c r="M235" s="2"/>
      <c r="N235" s="2"/>
      <c r="O235" s="2"/>
      <c r="P235" s="2"/>
      <c r="Q235" s="40"/>
    </row>
    <row r="236" spans="1:19" x14ac:dyDescent="0.15">
      <c r="A236" s="39"/>
      <c r="B236" s="282"/>
      <c r="C236" s="283"/>
      <c r="D236" s="283"/>
      <c r="E236" s="73"/>
      <c r="F236" s="181"/>
      <c r="G236" s="207"/>
      <c r="H236" s="175"/>
      <c r="I236" s="175"/>
      <c r="J236" s="175"/>
      <c r="K236" s="175"/>
      <c r="L236" s="175"/>
      <c r="M236" s="175"/>
      <c r="N236" s="175"/>
      <c r="O236" s="175"/>
      <c r="P236" s="175"/>
      <c r="Q236" s="184"/>
      <c r="R236" s="175"/>
    </row>
    <row r="237" spans="1:19" x14ac:dyDescent="0.15">
      <c r="A237" s="39"/>
      <c r="B237" s="284"/>
      <c r="C237" s="285"/>
      <c r="D237" s="285"/>
      <c r="E237" s="73"/>
      <c r="F237" s="181"/>
      <c r="G237" s="207"/>
      <c r="H237" s="175"/>
      <c r="I237" s="175"/>
      <c r="J237" s="175"/>
      <c r="K237" s="175"/>
      <c r="L237" s="175"/>
      <c r="M237" s="175"/>
      <c r="N237" s="175"/>
      <c r="O237" s="175"/>
      <c r="P237" s="175"/>
      <c r="Q237" s="184"/>
      <c r="R237" s="175"/>
    </row>
    <row r="238" spans="1:19" x14ac:dyDescent="0.15">
      <c r="A238" s="39"/>
      <c r="B238" s="73"/>
      <c r="C238" s="73"/>
      <c r="D238" s="73"/>
      <c r="E238" s="73"/>
      <c r="F238" s="181"/>
      <c r="G238" s="207"/>
      <c r="H238" s="175"/>
      <c r="I238" s="175"/>
      <c r="J238" s="175"/>
      <c r="K238" s="175"/>
      <c r="L238" s="175"/>
      <c r="M238" s="175"/>
      <c r="N238" s="175"/>
      <c r="O238" s="175"/>
      <c r="P238" s="175"/>
      <c r="Q238" s="184"/>
      <c r="R238" s="175"/>
    </row>
    <row r="239" spans="1:19" x14ac:dyDescent="0.15">
      <c r="A239" s="39"/>
      <c r="B239" s="281"/>
      <c r="C239" s="281"/>
      <c r="D239" s="281"/>
      <c r="E239" s="73"/>
      <c r="F239" s="2"/>
      <c r="G239" s="175"/>
      <c r="H239" s="175"/>
      <c r="I239" s="175"/>
      <c r="J239" s="175"/>
      <c r="K239" s="175"/>
      <c r="L239" s="175"/>
      <c r="M239" s="175"/>
      <c r="N239" s="175"/>
      <c r="O239" s="175"/>
      <c r="P239" s="175"/>
      <c r="Q239" s="184"/>
      <c r="R239" s="175"/>
    </row>
    <row r="240" spans="1:19" x14ac:dyDescent="0.15">
      <c r="A240" s="39"/>
      <c r="B240" s="282"/>
      <c r="C240" s="283"/>
      <c r="D240" s="283"/>
      <c r="E240" s="73"/>
      <c r="F240" s="2"/>
      <c r="G240" s="2"/>
      <c r="H240" s="175"/>
      <c r="I240" s="175"/>
      <c r="J240" s="175"/>
      <c r="K240" s="175"/>
      <c r="L240" s="175"/>
      <c r="M240" s="175"/>
      <c r="N240" s="175"/>
      <c r="O240" s="175"/>
      <c r="P240" s="175"/>
      <c r="Q240" s="184"/>
      <c r="R240" s="175"/>
    </row>
    <row r="241" spans="1:18" x14ac:dyDescent="0.15">
      <c r="A241" s="180"/>
      <c r="B241" s="172"/>
      <c r="C241" s="173"/>
      <c r="D241" s="173"/>
      <c r="E241" s="2"/>
      <c r="F241" s="182"/>
      <c r="G241" s="204"/>
      <c r="H241" s="160"/>
      <c r="I241" s="208"/>
      <c r="J241" s="175"/>
      <c r="K241" s="175"/>
      <c r="L241" s="175"/>
      <c r="M241" s="175"/>
      <c r="N241" s="175"/>
      <c r="O241" s="175"/>
      <c r="P241" s="175"/>
      <c r="Q241" s="184"/>
      <c r="R241" s="175"/>
    </row>
    <row r="242" spans="1:18" x14ac:dyDescent="0.15">
      <c r="A242" s="39"/>
      <c r="B242" s="2"/>
      <c r="C242" s="2"/>
      <c r="D242" s="2"/>
      <c r="E242" s="2"/>
      <c r="F242" s="182"/>
      <c r="G242" s="204"/>
      <c r="H242" s="160"/>
      <c r="I242" s="209"/>
      <c r="J242" s="175"/>
      <c r="K242" s="175"/>
      <c r="L242" s="175"/>
      <c r="M242" s="175"/>
      <c r="N242" s="175"/>
      <c r="O242" s="175"/>
      <c r="P242" s="175"/>
      <c r="Q242" s="184"/>
      <c r="R242" s="175"/>
    </row>
    <row r="243" spans="1:18" x14ac:dyDescent="0.15">
      <c r="A243" s="39"/>
      <c r="B243" s="2"/>
      <c r="C243" s="2"/>
      <c r="D243" s="2"/>
      <c r="E243" s="2"/>
      <c r="F243" s="182"/>
      <c r="G243" s="208"/>
      <c r="H243" s="160"/>
      <c r="I243" s="175"/>
      <c r="J243" s="175"/>
      <c r="K243" s="175"/>
      <c r="L243" s="175"/>
      <c r="M243" s="175"/>
      <c r="N243" s="175"/>
      <c r="O243" s="175"/>
      <c r="P243" s="175"/>
      <c r="Q243" s="184"/>
      <c r="R243" s="175"/>
    </row>
    <row r="244" spans="1:18" ht="12" thickBot="1" x14ac:dyDescent="0.2">
      <c r="A244" s="185"/>
      <c r="B244" s="186"/>
      <c r="C244" s="186"/>
      <c r="D244" s="186"/>
      <c r="E244" s="186"/>
      <c r="F244" s="186"/>
      <c r="G244" s="187"/>
      <c r="H244" s="187"/>
      <c r="I244" s="187"/>
      <c r="J244" s="187"/>
      <c r="K244" s="187"/>
      <c r="L244" s="187"/>
      <c r="M244" s="187"/>
      <c r="N244" s="187"/>
      <c r="O244" s="187"/>
      <c r="P244" s="187"/>
      <c r="Q244" s="188"/>
      <c r="R244" s="175"/>
    </row>
    <row r="245" spans="1:18" x14ac:dyDescent="0.15">
      <c r="G245" s="175"/>
      <c r="H245" s="175"/>
      <c r="I245" s="175"/>
      <c r="J245" s="175"/>
      <c r="K245" s="175"/>
      <c r="L245" s="175"/>
      <c r="M245" s="175"/>
      <c r="N245" s="175"/>
      <c r="O245" s="175"/>
      <c r="P245" s="175"/>
      <c r="Q245" s="175"/>
      <c r="R245" s="175"/>
    </row>
    <row r="246" spans="1:18" x14ac:dyDescent="0.15">
      <c r="G246" s="175"/>
      <c r="H246" s="175"/>
      <c r="I246" s="175"/>
      <c r="J246" s="175"/>
      <c r="K246" s="175"/>
      <c r="L246" s="175"/>
      <c r="M246" s="175"/>
      <c r="N246" s="175"/>
      <c r="O246" s="175"/>
      <c r="P246" s="175"/>
      <c r="Q246" s="175"/>
      <c r="R246" s="175"/>
    </row>
    <row r="247" spans="1:18" x14ac:dyDescent="0.15">
      <c r="G247" s="175"/>
      <c r="H247" s="175"/>
      <c r="I247" s="175"/>
      <c r="J247" s="175"/>
      <c r="K247" s="175"/>
      <c r="L247" s="175"/>
      <c r="M247" s="175"/>
      <c r="N247" s="175"/>
      <c r="O247" s="175"/>
      <c r="P247" s="175"/>
      <c r="Q247" s="175"/>
      <c r="R247" s="175"/>
    </row>
    <row r="248" spans="1:18" x14ac:dyDescent="0.15">
      <c r="G248" s="175"/>
      <c r="H248" s="175"/>
      <c r="I248" s="175"/>
      <c r="J248" s="175"/>
      <c r="K248" s="175"/>
      <c r="L248" s="175"/>
      <c r="M248" s="175"/>
      <c r="N248" s="175"/>
      <c r="O248" s="175"/>
      <c r="P248" s="175"/>
      <c r="Q248" s="175"/>
      <c r="R248" s="175"/>
    </row>
    <row r="249" spans="1:18" x14ac:dyDescent="0.15">
      <c r="G249" s="175"/>
      <c r="H249" s="175"/>
      <c r="I249" s="175"/>
      <c r="J249" s="175"/>
      <c r="K249" s="175"/>
      <c r="L249" s="175"/>
      <c r="M249" s="175"/>
      <c r="N249" s="175"/>
      <c r="O249" s="175"/>
      <c r="P249" s="175"/>
      <c r="Q249" s="175"/>
      <c r="R249" s="175"/>
    </row>
  </sheetData>
  <mergeCells count="6">
    <mergeCell ref="AP18:AU18"/>
    <mergeCell ref="B18:G18"/>
    <mergeCell ref="J18:O18"/>
    <mergeCell ref="R18:W18"/>
    <mergeCell ref="Z18:AE18"/>
    <mergeCell ref="AH18:AM18"/>
  </mergeCells>
  <pageMargins left="0.7" right="0.7" top="0.75" bottom="0.75" header="0.3" footer="0.3"/>
  <pageSetup orientation="portrait" r:id="rId1"/>
  <ignoredErrors>
    <ignoredError sqref="C154" evalError="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Policy or Procedure" ma:contentTypeID="0x0101001E51363E32777940A7122D470BD8107C00FFB594AB8C113842B312427C9E9F86FC" ma:contentTypeVersion="370" ma:contentTypeDescription="" ma:contentTypeScope="" ma:versionID="636db03d5a29ce90da3576a0ff243610">
  <xsd:schema xmlns:xsd="http://www.w3.org/2001/XMLSchema" xmlns:xs="http://www.w3.org/2001/XMLSchema" xmlns:p="http://schemas.microsoft.com/office/2006/metadata/properties" xmlns:ns1="d9b6b2f5-8741-4a79-ac01-1a0ae323e17d" xmlns:ns3="http://schemas.microsoft.com/sharepoint/v3" xmlns:ns4="b4175bda-b2d9-4288-a880-86ce4aaa5cac" xmlns:ns5="e6843e1b-32cc-4f0d-ab6e-7f5aea2ed576" targetNamespace="http://schemas.microsoft.com/office/2006/metadata/properties" ma:root="true" ma:fieldsID="db3fb4751aff24eb96adb7f0e13aebd8" ns1:_="" ns3:_="" ns4:_="" ns5:_="">
    <xsd:import namespace="d9b6b2f5-8741-4a79-ac01-1a0ae323e17d"/>
    <xsd:import namespace="http://schemas.microsoft.com/sharepoint/v3"/>
    <xsd:import namespace="b4175bda-b2d9-4288-a880-86ce4aaa5cac"/>
    <xsd:import namespace="e6843e1b-32cc-4f0d-ab6e-7f5aea2ed576"/>
    <xsd:element name="properties">
      <xsd:complexType>
        <xsd:sequence>
          <xsd:element name="documentManagement">
            <xsd:complexType>
              <xsd:all>
                <xsd:element ref="ns1:PolicyProcedureCategory"/>
                <xsd:element ref="ns1:SubCategory" minOccurs="0"/>
                <xsd:element ref="ns1:Region" minOccurs="0"/>
                <xsd:element ref="ns1:Publish_x0020_Date" minOccurs="0"/>
                <xsd:element ref="ns1:Summary" minOccurs="0"/>
                <xsd:element ref="ns3:URL" minOccurs="0"/>
                <xsd:element ref="ns4:ReviewedDate" minOccurs="0"/>
                <xsd:element ref="ns5:LOLRegionTaxHTField0" minOccurs="0"/>
                <xsd:element ref="ns4:TaxCatchAll" minOccurs="0"/>
                <xsd:element ref="ns4:TaxCatchAllLab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b6b2f5-8741-4a79-ac01-1a0ae323e17d" elementFormDefault="qualified">
    <xsd:import namespace="http://schemas.microsoft.com/office/2006/documentManagement/types"/>
    <xsd:import namespace="http://schemas.microsoft.com/office/infopath/2007/PartnerControls"/>
    <xsd:element name="PolicyProcedureCategory" ma:index="0" ma:displayName="Policy and Procedure Category" ma:list="f9a0dd8e-d327-4e99-92a7-ce41d45a03a6" ma:internalName="PolicyProcedureCategory" ma:readOnly="false" ma:showField="Title" ma:web="b4175bda-b2d9-4288-a880-86ce4aaa5cac">
      <xsd:simpleType>
        <xsd:restriction base="dms:Lookup"/>
      </xsd:simpleType>
    </xsd:element>
    <xsd:element name="SubCategory" ma:index="2" nillable="true" ma:displayName="SubCategory" ma:internalName="SubCategory">
      <xsd:simpleType>
        <xsd:restriction base="dms:Text">
          <xsd:maxLength value="255"/>
        </xsd:restriction>
      </xsd:simpleType>
    </xsd:element>
    <xsd:element name="Region" ma:index="5" nillable="true" ma:displayName="Region" ma:list="77ad7a9d-def9-4a7d-bd98-97d132b04507" ma:internalName="Region" ma:readOnly="false" ma:showField="Title" ma:web="b4175bda-b2d9-4288-a880-86ce4aaa5cac" ma:requiredMultiChoice="true">
      <xsd:complexType>
        <xsd:complexContent>
          <xsd:extension base="dms:MultiChoiceLookup">
            <xsd:sequence>
              <xsd:element name="Value" type="dms:Lookup" maxOccurs="unbounded" minOccurs="0" nillable="true"/>
            </xsd:sequence>
          </xsd:extension>
        </xsd:complexContent>
      </xsd:complexType>
    </xsd:element>
    <xsd:element name="Publish_x0020_Date" ma:index="6" nillable="true" ma:displayName="Publish Date" ma:default="" ma:format="DateOnly" ma:internalName="Publish_x0020_Date">
      <xsd:simpleType>
        <xsd:restriction base="dms:DateTime"/>
      </xsd:simpleType>
    </xsd:element>
    <xsd:element name="Summary" ma:index="7" nillable="true" ma:displayName="Summary" ma:internalName="Summar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URL" ma:index="8" nillable="true" ma:displayName="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4175bda-b2d9-4288-a880-86ce4aaa5cac" elementFormDefault="qualified">
    <xsd:import namespace="http://schemas.microsoft.com/office/2006/documentManagement/types"/>
    <xsd:import namespace="http://schemas.microsoft.com/office/infopath/2007/PartnerControls"/>
    <xsd:element name="ReviewedDate" ma:index="15" nillable="true" ma:displayName="Reviewed Date" ma:default="[today]" ma:description="Date this item was last reviewed by content author." ma:format="DateOnly" ma:internalName="ReviewedDate">
      <xsd:simpleType>
        <xsd:restriction base="dms:DateTime"/>
      </xsd:simpleType>
    </xsd:element>
    <xsd:element name="TaxCatchAll" ma:index="17" nillable="true" ma:displayName="Taxonomy Catch All Column" ma:hidden="true" ma:list="{c2ada26a-0486-41e7-b0f2-57b76bda14e4}" ma:internalName="TaxCatchAll" ma:showField="CatchAllData" ma:web="b4175bda-b2d9-4288-a880-86ce4aaa5cac">
      <xsd:complexType>
        <xsd:complexContent>
          <xsd:extension base="dms:MultiChoiceLookup">
            <xsd:sequence>
              <xsd:element name="Value" type="dms:Lookup" maxOccurs="unbounded" minOccurs="0" nillable="true"/>
            </xsd:sequence>
          </xsd:extension>
        </xsd:complexContent>
      </xsd:complexType>
    </xsd:element>
    <xsd:element name="TaxCatchAllLabel" ma:index="18" nillable="true" ma:displayName="Taxonomy Catch All Column1" ma:hidden="true" ma:list="{c2ada26a-0486-41e7-b0f2-57b76bda14e4}" ma:internalName="TaxCatchAllLabel" ma:readOnly="true" ma:showField="CatchAllDataLabel" ma:web="b4175bda-b2d9-4288-a880-86ce4aaa5ca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6843e1b-32cc-4f0d-ab6e-7f5aea2ed576" elementFormDefault="qualified">
    <xsd:import namespace="http://schemas.microsoft.com/office/2006/documentManagement/types"/>
    <xsd:import namespace="http://schemas.microsoft.com/office/infopath/2007/PartnerControls"/>
    <xsd:element name="LOLRegionTaxHTField0" ma:index="16" ma:taxonomy="true" ma:internalName="LOLRegionTaxHTField0" ma:taxonomyFieldName="LOLRegion" ma:displayName="Region" ma:readOnly="false" ma:fieldId="{e524be88-30b3-4548-b4cc-2b22ee852cca}" ma:taxonomyMulti="true" ma:sspId="991915e5-33e9-4aa0-8bfd-6bfb92f2ea04" ma:termSetId="12f5d096-a012-4120-9f6d-9dbc53ad0875" ma:anchorId="00000000-0000-0000-0000-000000000000"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ma:index="1" ma:displayName="Category"/>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ummary xmlns="d9b6b2f5-8741-4a79-ac01-1a0ae323e17d">Lockton Employee Plan Cost Calculator</Summary>
    <SubCategory xmlns="d9b6b2f5-8741-4a79-ac01-1a0ae323e17d" xsi:nil="true"/>
    <Region xmlns="d9b6b2f5-8741-4a79-ac01-1a0ae323e17d">
      <Value>3</Value>
    </Region>
    <Publish_x0020_Date xmlns="d9b6b2f5-8741-4a79-ac01-1a0ae323e17d">2018-08-30T05:00:00+00:00</Publish_x0020_Date>
    <URL xmlns="http://schemas.microsoft.com/sharepoint/v3">
      <Url xsi:nil="true"/>
      <Description xsi:nil="true"/>
    </URL>
    <PolicyProcedureCategory xmlns="d9b6b2f5-8741-4a79-ac01-1a0ae323e17d">6</PolicyProcedureCategory>
    <ReviewedDate xmlns="b4175bda-b2d9-4288-a880-86ce4aaa5cac">2018-08-30T05:00:00+00:00</ReviewedDate>
    <LOLRegionTaxHTField0 xmlns="e6843e1b-32cc-4f0d-ab6e-7f5aea2ed576">
      <Terms xmlns="http://schemas.microsoft.com/office/infopath/2007/PartnerControls">
        <TermInfo xmlns="http://schemas.microsoft.com/office/infopath/2007/PartnerControls">
          <TermName xmlns="http://schemas.microsoft.com/office/infopath/2007/PartnerControls">North America</TermName>
          <TermId xmlns="http://schemas.microsoft.com/office/infopath/2007/PartnerControls">a38ada87-1e67-4f57-af3a-e3ff1c69458f</TermId>
        </TermInfo>
      </Terms>
    </LOLRegionTaxHTField0>
    <TaxCatchAll xmlns="b4175bda-b2d9-4288-a880-86ce4aaa5cac">
      <Value>10</Value>
    </TaxCatchAl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5BFB6B-E10A-4240-A31F-7C749DB743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b6b2f5-8741-4a79-ac01-1a0ae323e17d"/>
    <ds:schemaRef ds:uri="http://schemas.microsoft.com/sharepoint/v3"/>
    <ds:schemaRef ds:uri="b4175bda-b2d9-4288-a880-86ce4aaa5cac"/>
    <ds:schemaRef ds:uri="e6843e1b-32cc-4f0d-ab6e-7f5aea2ed5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4970A05-1D84-4D76-9461-D32C1D213FAC}">
  <ds:schemaRefs>
    <ds:schemaRef ds:uri="http://schemas.openxmlformats.org/package/2006/metadata/core-properties"/>
    <ds:schemaRef ds:uri="http://purl.org/dc/elements/1.1/"/>
    <ds:schemaRef ds:uri="http://schemas.microsoft.com/office/infopath/2007/PartnerControls"/>
    <ds:schemaRef ds:uri="b4175bda-b2d9-4288-a880-86ce4aaa5cac"/>
    <ds:schemaRef ds:uri="http://schemas.microsoft.com/office/2006/metadata/properties"/>
    <ds:schemaRef ds:uri="http://purl.org/dc/terms/"/>
    <ds:schemaRef ds:uri="http://schemas.microsoft.com/sharepoint/v3"/>
    <ds:schemaRef ds:uri="http://schemas.microsoft.com/office/2006/documentManagement/types"/>
    <ds:schemaRef ds:uri="d9b6b2f5-8741-4a79-ac01-1a0ae323e17d"/>
    <ds:schemaRef ds:uri="e6843e1b-32cc-4f0d-ab6e-7f5aea2ed576"/>
    <ds:schemaRef ds:uri="http://www.w3.org/XML/1998/namespace"/>
    <ds:schemaRef ds:uri="http://purl.org/dc/dcmitype/"/>
  </ds:schemaRefs>
</ds:datastoreItem>
</file>

<file path=customXml/itemProps3.xml><?xml version="1.0" encoding="utf-8"?>
<ds:datastoreItem xmlns:ds="http://schemas.openxmlformats.org/officeDocument/2006/customXml" ds:itemID="{7F38E7B3-73E8-48FC-8CF3-04617F4175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26</vt:i4>
      </vt:variant>
    </vt:vector>
  </HeadingPairs>
  <TitlesOfParts>
    <vt:vector size="30" baseType="lpstr">
      <vt:lpstr>Calculator</vt:lpstr>
      <vt:lpstr>1. Plan Inputs</vt:lpstr>
      <vt:lpstr>2. Contribution Inputs</vt:lpstr>
      <vt:lpstr>Worksheet</vt:lpstr>
      <vt:lpstr>Band</vt:lpstr>
      <vt:lpstr>CostsSection</vt:lpstr>
      <vt:lpstr>Coverage</vt:lpstr>
      <vt:lpstr>Description1</vt:lpstr>
      <vt:lpstr>Description2</vt:lpstr>
      <vt:lpstr>Description3</vt:lpstr>
      <vt:lpstr>Description4</vt:lpstr>
      <vt:lpstr>Description5</vt:lpstr>
      <vt:lpstr>Description6</vt:lpstr>
      <vt:lpstr>HighAdult</vt:lpstr>
      <vt:lpstr>HighChild</vt:lpstr>
      <vt:lpstr>HSAHRA</vt:lpstr>
      <vt:lpstr>Input1</vt:lpstr>
      <vt:lpstr>Input2</vt:lpstr>
      <vt:lpstr>Input3</vt:lpstr>
      <vt:lpstr>Input4</vt:lpstr>
      <vt:lpstr>Input5</vt:lpstr>
      <vt:lpstr>Input6</vt:lpstr>
      <vt:lpstr>Inputs</vt:lpstr>
      <vt:lpstr>LowAdult</vt:lpstr>
      <vt:lpstr>LowChild</vt:lpstr>
      <vt:lpstr>LowMedHigh</vt:lpstr>
      <vt:lpstr>MedAdult</vt:lpstr>
      <vt:lpstr>MedChild</vt:lpstr>
      <vt:lpstr>PlanNumber</vt:lpstr>
      <vt:lpstr>Calculator!Print_Area</vt:lpstr>
    </vt:vector>
  </TitlesOfParts>
  <Company>Lockton Companies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Lockton Employee Plan Cost Calculator</dc:title>
  <dc:creator>Whitaker, Todd</dc:creator>
  <cp:lastModifiedBy>Holly  Giron</cp:lastModifiedBy>
  <cp:lastPrinted>2022-04-25T21:16:08Z</cp:lastPrinted>
  <dcterms:created xsi:type="dcterms:W3CDTF">2011-08-25T17:25:54Z</dcterms:created>
  <dcterms:modified xsi:type="dcterms:W3CDTF">2022-04-29T14:44:28Z</dcterms:modified>
  <cp:category>Plan Cost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0x0101001E51363E32777940A7122D470BD8107C00FFB594AB8C113842B312427C9E9F86FC</vt:lpwstr>
  </property>
  <property fmtid="{D5CDD505-2E9C-101B-9397-08002B2CF9AE}" pid="3" name="LOLRegion">
    <vt:lpwstr>10;#North America|a38ada87-1e67-4f57-af3a-e3ff1c69458f</vt:lpwstr>
  </property>
</Properties>
</file>