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3.xml" ContentType="application/vnd.openxmlformats-officedocument.drawing+xml"/>
  <Override PartName="/xl/slicers/slicer2.xml" ContentType="application/vnd.ms-excel.slicer+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ml.chartshapes+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drawings/drawing6.xml" ContentType="application/vnd.openxmlformats-officedocument.drawing+xml"/>
  <Override PartName="/xl/slicers/slicer3.xml" ContentType="application/vnd.ms-excel.slicer+xml"/>
  <Override PartName="/xl/charts/chart3.xml" ContentType="application/vnd.openxmlformats-officedocument.drawingml.chart+xml"/>
  <Override PartName="/xl/drawings/drawing7.xml" ContentType="application/vnd.openxmlformats-officedocument.drawingml.chartshapes+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drawings/drawing8.xml" ContentType="application/vnd.openxmlformats-officedocument.drawing+xml"/>
  <Override PartName="/xl/slicers/slicer4.xml" ContentType="application/vnd.ms-excel.slicer+xml"/>
  <Override PartName="/xl/charts/chart4.xml" ContentType="application/vnd.openxmlformats-officedocument.drawingml.chart+xml"/>
  <Override PartName="/xl/drawings/drawing9.xml" ContentType="application/vnd.openxmlformats-officedocument.drawingml.chartshap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64011"/>
  <mc:AlternateContent xmlns:mc="http://schemas.openxmlformats.org/markup-compatibility/2006">
    <mc:Choice Requires="x15">
      <x15ac:absPath xmlns:x15ac="http://schemas.microsoft.com/office/spreadsheetml/2010/11/ac" url="C:\Users\E009137\Desktop\Matt\"/>
    </mc:Choice>
  </mc:AlternateContent>
  <bookViews>
    <workbookView xWindow="0" yWindow="0" windowWidth="19200" windowHeight="6369" activeTab="5"/>
  </bookViews>
  <sheets>
    <sheet name="Lookup" sheetId="20" r:id="rId1"/>
    <sheet name="Inst" sheetId="14" r:id="rId2"/>
    <sheet name="Sheet1" sheetId="15" r:id="rId3"/>
    <sheet name="DataYY03" sheetId="1" r:id="rId4"/>
    <sheet name="Avg. Costs" sheetId="2" r:id="rId5"/>
    <sheet name="Dashboard $" sheetId="8" r:id="rId6"/>
    <sheet name="Benchmark" sheetId="9" r:id="rId7"/>
    <sheet name="water" sheetId="19" r:id="rId8"/>
    <sheet name="Electric Matt" sheetId="3" r:id="rId9"/>
    <sheet name="Gas Matt" sheetId="5" r:id="rId10"/>
    <sheet name="Water Matt" sheetId="6" r:id="rId11"/>
    <sheet name="ALL Matt" sheetId="7" r:id="rId12"/>
    <sheet name="%" sheetId="18" r:id="rId13"/>
  </sheets>
  <definedNames>
    <definedName name="_xlnm.Print_Area" localSheetId="12">'%'!#REF!</definedName>
    <definedName name="_xlnm.Print_Area" localSheetId="6">Benchmark!#REF!</definedName>
    <definedName name="_xlnm.Print_Area" localSheetId="5">'Dashboard $'!$A$4:$K$38</definedName>
    <definedName name="Slicer_School_Type">#N/A</definedName>
    <definedName name="Slicer_School_Type1">#N/A</definedName>
    <definedName name="Slicer_School_Type11">#N/A</definedName>
    <definedName name="Slicer_Utility">#N/A</definedName>
    <definedName name="Slicer_Utility1">#N/A</definedName>
    <definedName name="Slicer_Utility2">#N/A</definedName>
    <definedName name="Slicer_Utility21">#N/A</definedName>
  </definedNames>
  <calcPr calcId="162913"/>
  <pivotCaches>
    <pivotCache cacheId="0" r:id="rId14"/>
    <pivotCache cacheId="1" r:id="rId15"/>
    <pivotCache cacheId="2" r:id="rId16"/>
  </pivotCaches>
  <extLst>
    <ext xmlns:x14="http://schemas.microsoft.com/office/spreadsheetml/2009/9/main" uri="{BBE1A952-AA13-448e-AADC-164F8A28A991}">
      <x14:slicerCaches>
        <x14:slicerCache r:id="rId17"/>
        <x14:slicerCache r:id="rId18"/>
        <x14:slicerCache r:id="rId19"/>
        <x14:slicerCache r:id="rId20"/>
        <x14:slicerCache r:id="rId21"/>
        <x14:slicerCache r:id="rId22"/>
        <x14:slicerCache r:id="rId23"/>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7" i="7" l="1"/>
  <c r="C8" i="7"/>
  <c r="C9" i="7"/>
  <c r="C6" i="7"/>
  <c r="C7" i="6"/>
  <c r="C8" i="6"/>
  <c r="C9" i="6"/>
  <c r="C6" i="6"/>
  <c r="C7" i="5"/>
  <c r="C8" i="5"/>
  <c r="C9" i="5"/>
  <c r="C6" i="5"/>
  <c r="D6" i="3"/>
  <c r="C7" i="3"/>
  <c r="C8" i="3"/>
  <c r="C9" i="3"/>
  <c r="C6" i="3"/>
  <c r="F26" i="9" l="1"/>
  <c r="I25" i="8" s="1"/>
  <c r="B26" i="19"/>
  <c r="F17" i="8" l="1"/>
  <c r="E26" i="1"/>
  <c r="E18" i="1"/>
  <c r="F13" i="9" l="1"/>
  <c r="AY14" i="8" l="1"/>
  <c r="AY13" i="8"/>
  <c r="AY12" i="8"/>
  <c r="AY11" i="8"/>
  <c r="AY10" i="8"/>
  <c r="C4" i="2"/>
  <c r="C5" i="2"/>
  <c r="C6" i="2"/>
  <c r="C7" i="2"/>
  <c r="C8" i="2"/>
  <c r="A3" i="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8" i="1"/>
  <c r="A309" i="1"/>
  <c r="A310" i="1"/>
  <c r="A311" i="1"/>
  <c r="A312" i="1"/>
  <c r="A313"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2" i="1"/>
  <c r="AY15" i="8" l="1"/>
  <c r="F42" i="9"/>
  <c r="J25" i="8" s="1"/>
  <c r="G8" i="9" l="1"/>
  <c r="G9" i="9"/>
  <c r="G10" i="9"/>
  <c r="G11" i="9"/>
  <c r="G7" i="9"/>
  <c r="G12" i="9" l="1"/>
  <c r="J24" i="8" s="1"/>
  <c r="G13" i="9"/>
  <c r="I24" i="8" s="1"/>
  <c r="E9" i="5"/>
  <c r="E6" i="7"/>
  <c r="E9" i="7"/>
  <c r="I18" i="8"/>
  <c r="K18" i="8" s="1"/>
  <c r="F46" i="9" l="1"/>
  <c r="F45" i="9"/>
  <c r="I17" i="8"/>
  <c r="K17" i="8" s="1"/>
  <c r="F47" i="9" l="1"/>
  <c r="J27" i="18"/>
  <c r="J26" i="18"/>
  <c r="I27" i="18"/>
  <c r="F42" i="18"/>
  <c r="F26" i="18"/>
  <c r="G11" i="18"/>
  <c r="G10" i="18"/>
  <c r="G9" i="18"/>
  <c r="G8" i="18"/>
  <c r="G7" i="18"/>
  <c r="I19" i="8" l="1"/>
  <c r="K19" i="8" s="1"/>
  <c r="G12" i="18"/>
  <c r="G13" i="18"/>
  <c r="E7" i="7"/>
  <c r="E8" i="7"/>
  <c r="E9" i="6"/>
  <c r="E8" i="6"/>
  <c r="E7" i="6"/>
  <c r="E6" i="6"/>
  <c r="E7" i="5"/>
  <c r="E8" i="5"/>
  <c r="E6" i="5"/>
  <c r="D7" i="3" l="1"/>
  <c r="D8" i="5" l="1"/>
  <c r="D8" i="6"/>
  <c r="D6" i="5"/>
  <c r="D6" i="7"/>
  <c r="D9" i="6"/>
  <c r="D9" i="7"/>
  <c r="D9" i="5"/>
  <c r="D7" i="6"/>
  <c r="D7" i="5"/>
  <c r="E7" i="3"/>
  <c r="E8" i="3"/>
  <c r="E9" i="3"/>
  <c r="E6" i="3"/>
  <c r="D8" i="3"/>
  <c r="D9" i="3"/>
  <c r="D6" i="6" l="1"/>
  <c r="D10" i="6"/>
  <c r="K414" i="1" l="1"/>
  <c r="AW11" i="8" l="1"/>
  <c r="AW12" i="8"/>
  <c r="AW13" i="8"/>
  <c r="AW14" i="8"/>
  <c r="AW10" i="8"/>
  <c r="B11" i="8" l="1"/>
  <c r="B10" i="8"/>
  <c r="A7" i="8"/>
  <c r="D7" i="8" s="1"/>
  <c r="A8" i="8"/>
  <c r="D8" i="8" s="1"/>
  <c r="B9" i="8"/>
  <c r="A9" i="8"/>
  <c r="D9" i="8" s="1"/>
  <c r="A11" i="8"/>
  <c r="D11" i="8" s="1"/>
  <c r="B7" i="8"/>
  <c r="B8" i="8"/>
  <c r="A10" i="8"/>
  <c r="D10" i="8" s="1"/>
  <c r="B12" i="8" l="1"/>
  <c r="D12" i="8"/>
  <c r="E7" i="8"/>
  <c r="E10" i="8"/>
  <c r="E8" i="8"/>
  <c r="E9" i="8"/>
  <c r="E11" i="8"/>
  <c r="F16" i="8" l="1"/>
  <c r="A12" i="8"/>
  <c r="C11" i="8"/>
  <c r="C8" i="8"/>
  <c r="C9" i="8"/>
  <c r="C10" i="8"/>
  <c r="C7" i="8"/>
  <c r="D10" i="3" l="1"/>
  <c r="D10" i="5"/>
  <c r="AM12" i="8"/>
  <c r="AM11" i="8"/>
  <c r="AM10" i="8"/>
  <c r="AM9" i="8"/>
  <c r="AO12" i="8"/>
  <c r="AO11" i="8"/>
  <c r="AO10" i="8"/>
  <c r="AO9" i="8"/>
  <c r="AN11" i="8" l="1"/>
  <c r="AN12" i="8"/>
  <c r="AN10" i="8" l="1"/>
  <c r="AN9" i="8"/>
  <c r="D8" i="7" l="1"/>
  <c r="D7" i="7"/>
  <c r="D10" i="7" l="1"/>
</calcChain>
</file>

<file path=xl/comments1.xml><?xml version="1.0" encoding="utf-8"?>
<comments xmlns="http://schemas.openxmlformats.org/spreadsheetml/2006/main">
  <authors>
    <author>JAY BONHAM</author>
  </authors>
  <commentList>
    <comment ref="AQ19" authorId="0" shapeId="0">
      <text>
        <r>
          <rPr>
            <b/>
            <sz val="9"/>
            <color indexed="81"/>
            <rFont val="Tahoma"/>
            <family val="2"/>
          </rPr>
          <t>JAY BONHAM:</t>
        </r>
        <r>
          <rPr>
            <sz val="9"/>
            <color indexed="81"/>
            <rFont val="Tahoma"/>
            <family val="2"/>
          </rPr>
          <t xml:space="preserve">
These are frozen pivot  tables. </t>
        </r>
      </text>
    </comment>
  </commentList>
</comments>
</file>

<file path=xl/sharedStrings.xml><?xml version="1.0" encoding="utf-8"?>
<sst xmlns="http://schemas.openxmlformats.org/spreadsheetml/2006/main" count="2118" uniqueCount="231">
  <si>
    <t>School Type</t>
  </si>
  <si>
    <t>Utility</t>
  </si>
  <si>
    <t>Place</t>
  </si>
  <si>
    <t>Location</t>
  </si>
  <si>
    <t>Area</t>
  </si>
  <si>
    <t>Eff. Date</t>
  </si>
  <si>
    <t xml:space="preserve">Base Year </t>
  </si>
  <si>
    <t>Var [%]</t>
  </si>
  <si>
    <t>Base Year 2</t>
  </si>
  <si>
    <t>Cost</t>
  </si>
  <si>
    <t>Var [%]3</t>
  </si>
  <si>
    <t>Base Year 4</t>
  </si>
  <si>
    <t>Current Year5</t>
  </si>
  <si>
    <t>Var [%]6</t>
  </si>
  <si>
    <t>Elementary School</t>
  </si>
  <si>
    <t>Electric</t>
  </si>
  <si>
    <t>ADAM-ES</t>
  </si>
  <si>
    <t>Houston, TX</t>
  </si>
  <si>
    <t>Special School</t>
  </si>
  <si>
    <t>ALCABC</t>
  </si>
  <si>
    <t>ALCWEST</t>
  </si>
  <si>
    <t>Katy, TX</t>
  </si>
  <si>
    <t>ANDREES</t>
  </si>
  <si>
    <t>Cypress, TX</t>
  </si>
  <si>
    <t>Middle School</t>
  </si>
  <si>
    <t>ANTHONYMS</t>
  </si>
  <si>
    <t>ARAGONMS</t>
  </si>
  <si>
    <t>ARNOLDMS</t>
  </si>
  <si>
    <t>AULTES</t>
  </si>
  <si>
    <t>BANEES</t>
  </si>
  <si>
    <t>BANGES</t>
  </si>
  <si>
    <t>Administration</t>
  </si>
  <si>
    <t>BARKERTRANS</t>
  </si>
  <si>
    <t>BERRYCENTER</t>
  </si>
  <si>
    <t>BIRKESES</t>
  </si>
  <si>
    <t>BLACKES</t>
  </si>
  <si>
    <t>BLEYLMS</t>
  </si>
  <si>
    <t>BRADLEYPOLICESTATION</t>
  </si>
  <si>
    <t>High School</t>
  </si>
  <si>
    <t>BRIDGELANDHS</t>
  </si>
  <si>
    <t>CAMPBELLMS</t>
  </si>
  <si>
    <t>CFISDNATATORIUM</t>
  </si>
  <si>
    <t>COOKMS</t>
  </si>
  <si>
    <t>COPELANDES</t>
  </si>
  <si>
    <t>CY-CREEKHS</t>
  </si>
  <si>
    <t>CY-FAIRCOMPLEXRETENTIONPOND</t>
  </si>
  <si>
    <t>CY-FAIRHS</t>
  </si>
  <si>
    <t>CY-FAIRHS-BALLFIELD</t>
  </si>
  <si>
    <t>CY-FALLSHS</t>
  </si>
  <si>
    <t>CY-LAKESHS</t>
  </si>
  <si>
    <t>CY-PARKHS</t>
  </si>
  <si>
    <t>CY-RANCHHS</t>
  </si>
  <si>
    <t>CY-RIDGEHS</t>
  </si>
  <si>
    <t>CY-SPRINGSHS</t>
  </si>
  <si>
    <t>CY-WOODSHS</t>
  </si>
  <si>
    <t>DANISHES</t>
  </si>
  <si>
    <t>DEANMS</t>
  </si>
  <si>
    <t>DURYEAES</t>
  </si>
  <si>
    <t>ELC1</t>
  </si>
  <si>
    <t>ELC2</t>
  </si>
  <si>
    <t>ELDRIDGETRANS</t>
  </si>
  <si>
    <t>EMERYES</t>
  </si>
  <si>
    <t>EMMOTTES</t>
  </si>
  <si>
    <t>EXHIBITCENTERSCIENCERESOURCEC</t>
  </si>
  <si>
    <t>EXHIBITCENTERTELGEAG</t>
  </si>
  <si>
    <t>FALCONCOMPLEX</t>
  </si>
  <si>
    <t>FARNEYES</t>
  </si>
  <si>
    <t>FIESTES</t>
  </si>
  <si>
    <t>FOODPRODUCTIONCENTER</t>
  </si>
  <si>
    <t>FOODSERVICEWAREHOUSE</t>
  </si>
  <si>
    <t>FRANCONEES</t>
  </si>
  <si>
    <t>FRAZIERES</t>
  </si>
  <si>
    <t>GLEASONES</t>
  </si>
  <si>
    <t>GOODSONMS</t>
  </si>
  <si>
    <t>HAIRGROVEES</t>
  </si>
  <si>
    <t>HAMILTONES</t>
  </si>
  <si>
    <t>HAMILTONMS</t>
  </si>
  <si>
    <t>HANCOCKES</t>
  </si>
  <si>
    <t>HEMMENWAYES</t>
  </si>
  <si>
    <t>HOLBROOKES</t>
  </si>
  <si>
    <t>HOLMSLEYES</t>
  </si>
  <si>
    <t>HOOVERES</t>
  </si>
  <si>
    <t>HOPPERMS</t>
  </si>
  <si>
    <t>HORNEES</t>
  </si>
  <si>
    <t>ISCA</t>
  </si>
  <si>
    <t>ISCB</t>
  </si>
  <si>
    <t>ISCC</t>
  </si>
  <si>
    <t>ISCC-EXLIGHT</t>
  </si>
  <si>
    <t>ISCD</t>
  </si>
  <si>
    <t>ISCDATACENTER</t>
  </si>
  <si>
    <t>ISCSW</t>
  </si>
  <si>
    <t>ISCW</t>
  </si>
  <si>
    <t>JARVISCENTRALPLANT</t>
  </si>
  <si>
    <t>JERSEYVILLAGEHS</t>
  </si>
  <si>
    <t>JERSEYVILLAGESTADIUM</t>
  </si>
  <si>
    <t>JOWELLES</t>
  </si>
  <si>
    <t>KAHLAMS</t>
  </si>
  <si>
    <t>KEITHES</t>
  </si>
  <si>
    <t>KIRKES</t>
  </si>
  <si>
    <t>LABAYMS</t>
  </si>
  <si>
    <t>LAMKINES</t>
  </si>
  <si>
    <t>LANGHAMCREEKHS</t>
  </si>
  <si>
    <t>LANGHAMCREEKRETENTIONPOND</t>
  </si>
  <si>
    <t>LEEES</t>
  </si>
  <si>
    <t>LIEDERES</t>
  </si>
  <si>
    <t>LOWERYES</t>
  </si>
  <si>
    <t>MAINTENANCEOPER</t>
  </si>
  <si>
    <t>MATZKEMILLSES</t>
  </si>
  <si>
    <t>MCFEEES</t>
  </si>
  <si>
    <t>METCALFES</t>
  </si>
  <si>
    <t>MILLSAPES</t>
  </si>
  <si>
    <t>MILLSAPNATURETRAIL</t>
  </si>
  <si>
    <t>MILLSAPROPES</t>
  </si>
  <si>
    <t>MOOREES</t>
  </si>
  <si>
    <t>OWENSES</t>
  </si>
  <si>
    <t>POPEES</t>
  </si>
  <si>
    <t>POSTES</t>
  </si>
  <si>
    <t>POSTMAES</t>
  </si>
  <si>
    <t>PRIDGEONSTADIUM</t>
  </si>
  <si>
    <t>RECYCLECENTER</t>
  </si>
  <si>
    <t>REEDES</t>
  </si>
  <si>
    <t>RENNELLES</t>
  </si>
  <si>
    <t>ROBINSONES</t>
  </si>
  <si>
    <t>ROBISONES</t>
  </si>
  <si>
    <t>SALYARDSMS</t>
  </si>
  <si>
    <t>SAMPSONES</t>
  </si>
  <si>
    <t>SATELLITECOLDFOODWAREHOUSE</t>
  </si>
  <si>
    <t>SHERIDANES</t>
  </si>
  <si>
    <t>SMITHMS</t>
  </si>
  <si>
    <t>SPILLANEMS</t>
  </si>
  <si>
    <t>SWENKEES</t>
  </si>
  <si>
    <t>TELGETRANS</t>
  </si>
  <si>
    <t>THORNTONMS</t>
  </si>
  <si>
    <t>TIPPSES</t>
  </si>
  <si>
    <t>TRUITTMS</t>
  </si>
  <si>
    <t>WALKERES</t>
  </si>
  <si>
    <t>WARNERES</t>
  </si>
  <si>
    <t>WATKINSMS</t>
  </si>
  <si>
    <t>WELLSES</t>
  </si>
  <si>
    <t>WESTGREENAGSCIENCECENTER</t>
  </si>
  <si>
    <t>WESTGREENTRANS</t>
  </si>
  <si>
    <t>WILLBERNES</t>
  </si>
  <si>
    <t>WILSONES</t>
  </si>
  <si>
    <t>WINDFERNANNEX</t>
  </si>
  <si>
    <t>WINDFERNHS</t>
  </si>
  <si>
    <t>WOODARDES</t>
  </si>
  <si>
    <t>YEAGERES</t>
  </si>
  <si>
    <t>Nat_Gas</t>
  </si>
  <si>
    <t>Water</t>
  </si>
  <si>
    <t>Irrigation</t>
  </si>
  <si>
    <t>Fire</t>
  </si>
  <si>
    <t>Row Labels</t>
  </si>
  <si>
    <t>Grand Total</t>
  </si>
  <si>
    <t>(All)</t>
  </si>
  <si>
    <t>Average of Area</t>
  </si>
  <si>
    <t>Average</t>
  </si>
  <si>
    <t>Avg.</t>
  </si>
  <si>
    <t>Annual</t>
  </si>
  <si>
    <t>Sq Feet</t>
  </si>
  <si>
    <t>Cost/Sq.Ft.</t>
  </si>
  <si>
    <t>Sum of Cost</t>
  </si>
  <si>
    <t>Cost/SF</t>
  </si>
  <si>
    <t>Sum of Area</t>
  </si>
  <si>
    <t>Wt. Avg.</t>
  </si>
  <si>
    <t>Matt</t>
  </si>
  <si>
    <t>CY-FALLSAGVOC</t>
  </si>
  <si>
    <t>CY-WOODSCARLTONCENTERKITCHEN</t>
  </si>
  <si>
    <t>Schools Only</t>
  </si>
  <si>
    <t>Mmbtus</t>
  </si>
  <si>
    <t>Sum of Mmbtus</t>
  </si>
  <si>
    <t>Elementary Schools</t>
  </si>
  <si>
    <t>High Schools</t>
  </si>
  <si>
    <t>Middle Schools</t>
  </si>
  <si>
    <t>Special Schools</t>
  </si>
  <si>
    <t>Total</t>
  </si>
  <si>
    <t>Costs per Squ. ft.</t>
  </si>
  <si>
    <t>Costs</t>
  </si>
  <si>
    <t>COSTS</t>
  </si>
  <si>
    <t>%</t>
  </si>
  <si>
    <t>SQU FT</t>
  </si>
  <si>
    <t xml:space="preserve">School Type Sorted </t>
  </si>
  <si>
    <r>
      <t>COST/ ft</t>
    </r>
    <r>
      <rPr>
        <b/>
        <vertAlign val="superscript"/>
        <sz val="14"/>
        <color theme="1"/>
        <rFont val="Calibri"/>
        <family val="2"/>
        <scheme val="minor"/>
      </rPr>
      <t>2</t>
    </r>
  </si>
  <si>
    <t>CY-FAIRCOMPLEX</t>
  </si>
  <si>
    <t>(Multiple Items)</t>
  </si>
  <si>
    <t>ALL</t>
  </si>
  <si>
    <t>COST/ ft2</t>
  </si>
  <si>
    <t>kWh/SF</t>
  </si>
  <si>
    <t>kBtus/SF</t>
  </si>
  <si>
    <t>Energy Benchmarks</t>
  </si>
  <si>
    <t>District</t>
  </si>
  <si>
    <t>Benchmark</t>
  </si>
  <si>
    <t>Gas</t>
  </si>
  <si>
    <t>kbtus</t>
  </si>
  <si>
    <t>Location:</t>
  </si>
  <si>
    <t>Cypress Fairbanks ISD [Cypress Fairbanks ISD]</t>
  </si>
  <si>
    <t>Time:</t>
  </si>
  <si>
    <t>Commodity:</t>
  </si>
  <si>
    <t>Created By:</t>
  </si>
  <si>
    <t>Jay Bonham</t>
  </si>
  <si>
    <t>Year</t>
  </si>
  <si>
    <t>Use (KGAL)</t>
  </si>
  <si>
    <t>2020YTD</t>
  </si>
  <si>
    <t>Fire Protection</t>
  </si>
  <si>
    <t>Total Water</t>
  </si>
  <si>
    <t>KGAL</t>
  </si>
  <si>
    <t>MMBTUs</t>
  </si>
  <si>
    <t>Natural Gas</t>
  </si>
  <si>
    <t>MMBtus Gas</t>
  </si>
  <si>
    <t>Consumption</t>
  </si>
  <si>
    <t>kWhs</t>
  </si>
  <si>
    <t>Gallons</t>
  </si>
  <si>
    <t>Therms</t>
  </si>
  <si>
    <t>UTILITY COSTS</t>
  </si>
  <si>
    <t>Total Squ Ft.</t>
  </si>
  <si>
    <t>Annual Usage</t>
  </si>
  <si>
    <t>Prepared by Jay Bonham, Energy Manager</t>
  </si>
  <si>
    <t>Electric Only</t>
  </si>
  <si>
    <t>Nat Gas</t>
  </si>
  <si>
    <t>Per kWh</t>
  </si>
  <si>
    <t>Per kGal</t>
  </si>
  <si>
    <t>Per Therm</t>
  </si>
  <si>
    <t>Blended Rate</t>
  </si>
  <si>
    <t>BRAUTIGAMCENTER</t>
  </si>
  <si>
    <t>MATZKEES</t>
  </si>
  <si>
    <t>(blank)</t>
  </si>
  <si>
    <t>CFISD Energy Management Dept. Utilities (CY 2019)</t>
  </si>
  <si>
    <t>Make sure the total area closly resembles Dan Grozs Area (see Dan's spreadsheet)</t>
  </si>
  <si>
    <t>Use WD YY03 reports, paste values</t>
  </si>
  <si>
    <t>Start Here</t>
  </si>
  <si>
    <t>End Here</t>
  </si>
  <si>
    <t>Refresh all pivot 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</si>
</sst>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0.00_);_(&quot;$&quot;* \(#,##0.00\);_(&quot;$&quot;* &quot;-&quot;??_);_(@_)"/>
    <numFmt numFmtId="43" formatCode="_(* #,##0.00_);_(* \(#,##0.00\);_(* &quot;-&quot;??_);_(@_)"/>
    <numFmt numFmtId="164" formatCode="&quot;$&quot;#,##0.00"/>
    <numFmt numFmtId="165" formatCode="_(* #,##0_);_(* \(#,##0\);_(* &quot;-&quot;??_);_(@_)"/>
    <numFmt numFmtId="166" formatCode="&quot;$&quot;#,##0"/>
    <numFmt numFmtId="167" formatCode="0.0"/>
    <numFmt numFmtId="168" formatCode="&quot;$&quot;#,##0.000"/>
    <numFmt numFmtId="169" formatCode="[$$-409]#,##0.00_);\([$$-409]#,##0.00\)"/>
  </numFmts>
  <fonts count="29" x14ac:knownFonts="1">
    <font>
      <sz val="14"/>
      <color theme="1"/>
      <name val="Calibri"/>
      <family val="2"/>
      <scheme val="minor"/>
    </font>
    <font>
      <sz val="14"/>
      <color theme="1"/>
      <name val="Calibri"/>
      <family val="2"/>
      <scheme val="minor"/>
    </font>
    <font>
      <b/>
      <sz val="10"/>
      <color indexed="8"/>
      <name val="ARIAL"/>
      <family val="2"/>
    </font>
    <font>
      <b/>
      <sz val="14"/>
      <color theme="1"/>
      <name val="Calibri"/>
      <family val="2"/>
      <scheme val="minor"/>
    </font>
    <font>
      <b/>
      <sz val="14"/>
      <color rgb="FF0070C0"/>
      <name val="Calibri"/>
      <family val="2"/>
      <scheme val="minor"/>
    </font>
    <font>
      <sz val="14"/>
      <name val="Calibri"/>
      <family val="2"/>
      <scheme val="minor"/>
    </font>
    <font>
      <b/>
      <sz val="14"/>
      <name val="Calibri"/>
      <family val="2"/>
      <scheme val="minor"/>
    </font>
    <font>
      <i/>
      <sz val="14"/>
      <color theme="1"/>
      <name val="Calibri"/>
      <family val="2"/>
      <scheme val="minor"/>
    </font>
    <font>
      <sz val="10"/>
      <color indexed="8"/>
      <name val="Arial"/>
      <family val="2"/>
    </font>
    <font>
      <b/>
      <sz val="20"/>
      <color theme="0"/>
      <name val="Segoe Print"/>
    </font>
    <font>
      <sz val="22"/>
      <color theme="1"/>
      <name val="Calibri"/>
      <family val="2"/>
      <scheme val="minor"/>
    </font>
    <font>
      <sz val="18"/>
      <color theme="1"/>
      <name val="Calibri"/>
      <family val="2"/>
      <scheme val="minor"/>
    </font>
    <font>
      <sz val="12"/>
      <color theme="1"/>
      <name val="Calibri"/>
      <family val="2"/>
      <scheme val="minor"/>
    </font>
    <font>
      <b/>
      <sz val="12"/>
      <color theme="1"/>
      <name val="Segoe Print"/>
    </font>
    <font>
      <b/>
      <sz val="16"/>
      <color rgb="FFFF0000"/>
      <name val="Calibri"/>
      <family val="2"/>
      <scheme val="minor"/>
    </font>
    <font>
      <b/>
      <i/>
      <sz val="20"/>
      <name val="Calibri"/>
      <family val="2"/>
      <scheme val="minor"/>
    </font>
    <font>
      <b/>
      <vertAlign val="superscript"/>
      <sz val="14"/>
      <color theme="1"/>
      <name val="Calibri"/>
      <family val="2"/>
      <scheme val="minor"/>
    </font>
    <font>
      <b/>
      <sz val="14"/>
      <color theme="0"/>
      <name val="Calibri"/>
      <family val="2"/>
      <scheme val="minor"/>
    </font>
    <font>
      <b/>
      <sz val="18"/>
      <color theme="1"/>
      <name val="Arial Black"/>
      <family val="2"/>
    </font>
    <font>
      <b/>
      <sz val="36"/>
      <color rgb="FF0070C0"/>
      <name val="Rockwell Extra Bold"/>
      <family val="1"/>
    </font>
    <font>
      <b/>
      <sz val="48"/>
      <color rgb="FF0070C0"/>
      <name val="Rockwell Extra Bold"/>
      <family val="1"/>
    </font>
    <font>
      <b/>
      <sz val="14"/>
      <color theme="1"/>
      <name val="Arial"/>
      <family val="2"/>
    </font>
    <font>
      <b/>
      <sz val="12"/>
      <name val="Arial Black"/>
      <family val="2"/>
    </font>
    <font>
      <b/>
      <sz val="14"/>
      <color rgb="FF0070C0"/>
      <name val="Arial Black"/>
      <family val="2"/>
    </font>
    <font>
      <b/>
      <sz val="18"/>
      <color theme="1"/>
      <name val="Calibri"/>
      <family val="2"/>
      <scheme val="minor"/>
    </font>
    <font>
      <b/>
      <i/>
      <sz val="14"/>
      <color theme="1"/>
      <name val="Segoe Print"/>
    </font>
    <font>
      <b/>
      <sz val="12"/>
      <color rgb="FF0070C0"/>
      <name val="Arial Black"/>
      <family val="2"/>
    </font>
    <font>
      <sz val="9"/>
      <color indexed="81"/>
      <name val="Tahoma"/>
      <family val="2"/>
    </font>
    <font>
      <b/>
      <sz val="9"/>
      <color indexed="81"/>
      <name val="Tahoma"/>
      <family val="2"/>
    </font>
  </fonts>
  <fills count="28">
    <fill>
      <patternFill patternType="none"/>
    </fill>
    <fill>
      <patternFill patternType="gray125"/>
    </fill>
    <fill>
      <patternFill patternType="solid">
        <fgColor theme="9" tint="0.59999389629810485"/>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bgColor theme="4"/>
      </patternFill>
    </fill>
    <fill>
      <patternFill patternType="solid">
        <fgColor theme="4"/>
        <bgColor indexed="64"/>
      </patternFill>
    </fill>
    <fill>
      <patternFill patternType="solid">
        <fgColor rgb="FFFFC000"/>
        <bgColor indexed="64"/>
      </patternFill>
    </fill>
    <fill>
      <patternFill patternType="solid">
        <fgColor theme="0"/>
        <bgColor theme="6" tint="0.79995117038483843"/>
      </patternFill>
    </fill>
    <fill>
      <gradientFill degree="135">
        <stop position="0">
          <color theme="0"/>
        </stop>
        <stop position="1">
          <color theme="4"/>
        </stop>
      </gradientFill>
    </fill>
    <fill>
      <patternFill patternType="solid">
        <fgColor theme="9" tint="0.79998168889431442"/>
        <bgColor indexed="64"/>
      </patternFill>
    </fill>
    <fill>
      <patternFill patternType="solid">
        <fgColor theme="4" tint="0.79998168889431442"/>
        <bgColor theme="4" tint="0.79998168889431442"/>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B050"/>
        <bgColor theme="4"/>
      </patternFill>
    </fill>
    <fill>
      <patternFill patternType="solid">
        <fgColor rgb="FF7030A0"/>
        <bgColor theme="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9" tint="0.79998168889431442"/>
        <bgColor theme="8" tint="0.79998168889431442"/>
      </patternFill>
    </fill>
    <fill>
      <patternFill patternType="solid">
        <fgColor theme="0" tint="-0.14999847407452621"/>
        <bgColor indexed="64"/>
      </patternFill>
    </fill>
    <fill>
      <patternFill patternType="solid">
        <fgColor theme="0" tint="-0.34998626667073579"/>
        <bgColor theme="4" tint="0.79998168889431442"/>
      </patternFill>
    </fill>
    <fill>
      <patternFill patternType="solid">
        <fgColor theme="0" tint="-0.34998626667073579"/>
        <bgColor indexed="64"/>
      </patternFill>
    </fill>
    <fill>
      <patternFill patternType="solid">
        <fgColor theme="0" tint="-0.34998626667073579"/>
        <bgColor theme="8" tint="0.79998168889431442"/>
      </patternFill>
    </fill>
  </fills>
  <borders count="41">
    <border>
      <left/>
      <right/>
      <top/>
      <bottom/>
      <diagonal/>
    </border>
    <border>
      <left style="thin">
        <color rgb="FF999999"/>
      </left>
      <right/>
      <top style="thin">
        <color rgb="FF999999"/>
      </top>
      <bottom/>
      <diagonal/>
    </border>
    <border>
      <left style="thin">
        <color rgb="FF999999"/>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theme="4" tint="0.39997558519241921"/>
      </top>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style="thin">
        <color theme="8"/>
      </left>
      <right/>
      <top style="thin">
        <color theme="4" tint="0.39997558519241921"/>
      </top>
      <bottom/>
      <diagonal/>
    </border>
    <border>
      <left style="thin">
        <color theme="8"/>
      </left>
      <right/>
      <top style="thin">
        <color theme="8"/>
      </top>
      <bottom/>
      <diagonal/>
    </border>
    <border>
      <left style="thin">
        <color theme="8"/>
      </left>
      <right style="thin">
        <color theme="8"/>
      </right>
      <top style="thin">
        <color theme="8"/>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8" fillId="0" borderId="0">
      <alignment vertical="top"/>
    </xf>
    <xf numFmtId="9" fontId="1" fillId="0" borderId="0" applyFont="0" applyFill="0" applyBorder="0" applyAlignment="0" applyProtection="0"/>
  </cellStyleXfs>
  <cellXfs count="238">
    <xf numFmtId="0" fontId="0" fillId="0" borderId="0" xfId="0"/>
    <xf numFmtId="0" fontId="0" fillId="0" borderId="0" xfId="0" pivotButton="1"/>
    <xf numFmtId="0" fontId="0" fillId="0" borderId="0" xfId="0" applyAlignment="1">
      <alignment horizontal="left"/>
    </xf>
    <xf numFmtId="164" fontId="0" fillId="0" borderId="0" xfId="0" applyNumberFormat="1"/>
    <xf numFmtId="165" fontId="0" fillId="0" borderId="0" xfId="0" applyNumberFormat="1"/>
    <xf numFmtId="0" fontId="2" fillId="0" borderId="0" xfId="0" applyFont="1" applyAlignment="1">
      <alignment vertical="top"/>
    </xf>
    <xf numFmtId="0" fontId="2" fillId="0" borderId="0" xfId="0" applyFont="1" applyAlignment="1">
      <alignment horizontal="center" vertical="top"/>
    </xf>
    <xf numFmtId="0" fontId="2" fillId="0" borderId="0" xfId="0" applyFont="1" applyAlignment="1">
      <alignment horizontal="left" vertical="top"/>
    </xf>
    <xf numFmtId="0" fontId="2" fillId="0" borderId="0" xfId="0" applyFont="1" applyAlignment="1">
      <alignment horizontal="right" vertical="top"/>
    </xf>
    <xf numFmtId="0" fontId="2" fillId="0" borderId="1" xfId="0" applyFont="1" applyBorder="1" applyAlignment="1">
      <alignment vertical="top"/>
    </xf>
    <xf numFmtId="0" fontId="2" fillId="0" borderId="2" xfId="0" applyFont="1" applyBorder="1" applyAlignment="1">
      <alignment vertical="top"/>
    </xf>
    <xf numFmtId="0" fontId="0" fillId="2" borderId="0" xfId="0" applyFill="1"/>
    <xf numFmtId="0" fontId="0" fillId="3" borderId="0" xfId="0" applyFill="1"/>
    <xf numFmtId="0" fontId="0" fillId="4" borderId="0" xfId="0" applyFill="1"/>
    <xf numFmtId="0" fontId="0" fillId="5" borderId="0" xfId="0" applyFill="1"/>
    <xf numFmtId="0" fontId="3" fillId="0" borderId="0" xfId="0" applyFont="1" applyAlignment="1">
      <alignment horizontal="center"/>
    </xf>
    <xf numFmtId="0" fontId="0" fillId="6" borderId="0" xfId="0" applyFill="1"/>
    <xf numFmtId="0" fontId="4" fillId="6" borderId="0" xfId="0" applyFont="1" applyFill="1" applyAlignment="1">
      <alignment horizontal="left"/>
    </xf>
    <xf numFmtId="165" fontId="4" fillId="6" borderId="0" xfId="0" applyNumberFormat="1" applyFont="1" applyFill="1"/>
    <xf numFmtId="43" fontId="0" fillId="6" borderId="0" xfId="0" applyNumberFormat="1" applyFill="1"/>
    <xf numFmtId="0" fontId="0" fillId="6" borderId="0" xfId="0" applyFill="1" applyAlignment="1">
      <alignment horizontal="right"/>
    </xf>
    <xf numFmtId="0" fontId="3" fillId="0" borderId="0" xfId="0" applyFont="1"/>
    <xf numFmtId="164" fontId="3" fillId="0" borderId="0" xfId="0" applyNumberFormat="1" applyFont="1"/>
    <xf numFmtId="0" fontId="4" fillId="7" borderId="16" xfId="0" applyFont="1" applyFill="1" applyBorder="1" applyAlignment="1">
      <alignment horizontal="left"/>
    </xf>
    <xf numFmtId="0" fontId="0" fillId="6" borderId="18" xfId="0" applyFill="1" applyBorder="1"/>
    <xf numFmtId="164" fontId="0" fillId="6" borderId="19" xfId="0" applyNumberFormat="1" applyFill="1" applyBorder="1"/>
    <xf numFmtId="164" fontId="0" fillId="6" borderId="20" xfId="0" applyNumberFormat="1" applyFill="1" applyBorder="1"/>
    <xf numFmtId="0" fontId="0" fillId="6" borderId="21" xfId="0" applyFill="1" applyBorder="1"/>
    <xf numFmtId="164" fontId="0" fillId="6" borderId="0" xfId="0" applyNumberFormat="1" applyFill="1" applyBorder="1"/>
    <xf numFmtId="164" fontId="0" fillId="6" borderId="22" xfId="0" applyNumberFormat="1" applyFill="1" applyBorder="1"/>
    <xf numFmtId="0" fontId="0" fillId="6" borderId="23" xfId="0" applyFill="1" applyBorder="1"/>
    <xf numFmtId="164" fontId="0" fillId="6" borderId="24" xfId="0" applyNumberFormat="1" applyFill="1" applyBorder="1"/>
    <xf numFmtId="164" fontId="0" fillId="6" borderId="25" xfId="0" applyNumberFormat="1" applyFill="1" applyBorder="1"/>
    <xf numFmtId="0" fontId="7" fillId="6" borderId="0" xfId="0" applyFont="1" applyFill="1"/>
    <xf numFmtId="164" fontId="0" fillId="6" borderId="0" xfId="2" applyNumberFormat="1" applyFont="1" applyFill="1"/>
    <xf numFmtId="165" fontId="4" fillId="7" borderId="7" xfId="0" applyNumberFormat="1" applyFont="1" applyFill="1" applyBorder="1"/>
    <xf numFmtId="165" fontId="4" fillId="7" borderId="8" xfId="0" applyNumberFormat="1" applyFont="1" applyFill="1" applyBorder="1"/>
    <xf numFmtId="166" fontId="4" fillId="6" borderId="0" xfId="0" applyNumberFormat="1" applyFont="1" applyFill="1"/>
    <xf numFmtId="166" fontId="6" fillId="8" borderId="0" xfId="0" applyNumberFormat="1" applyFont="1" applyFill="1"/>
    <xf numFmtId="0" fontId="4" fillId="0" borderId="16" xfId="0" applyFont="1" applyFill="1" applyBorder="1" applyAlignment="1">
      <alignment horizontal="left"/>
    </xf>
    <xf numFmtId="165" fontId="4" fillId="0" borderId="7" xfId="0" applyNumberFormat="1" applyFont="1" applyFill="1" applyBorder="1"/>
    <xf numFmtId="165" fontId="4" fillId="0" borderId="8" xfId="0" applyNumberFormat="1" applyFont="1" applyFill="1" applyBorder="1"/>
    <xf numFmtId="0" fontId="0" fillId="0" borderId="0" xfId="0" applyFill="1"/>
    <xf numFmtId="0" fontId="6" fillId="0" borderId="12" xfId="0" applyFont="1" applyFill="1" applyBorder="1" applyAlignment="1">
      <alignment horizontal="left"/>
    </xf>
    <xf numFmtId="165" fontId="6" fillId="0" borderId="9" xfId="0" applyNumberFormat="1" applyFont="1" applyFill="1" applyBorder="1"/>
    <xf numFmtId="165" fontId="6" fillId="0" borderId="11" xfId="0" applyNumberFormat="1" applyFont="1" applyFill="1" applyBorder="1"/>
    <xf numFmtId="0" fontId="6" fillId="0" borderId="16" xfId="0" applyFont="1" applyFill="1" applyBorder="1" applyAlignment="1">
      <alignment horizontal="left"/>
    </xf>
    <xf numFmtId="165" fontId="6" fillId="0" borderId="7" xfId="0" applyNumberFormat="1" applyFont="1" applyFill="1" applyBorder="1"/>
    <xf numFmtId="165" fontId="6" fillId="0" borderId="8" xfId="0" applyNumberFormat="1" applyFont="1" applyFill="1" applyBorder="1"/>
    <xf numFmtId="0" fontId="5" fillId="0" borderId="0" xfId="0" applyFont="1" applyFill="1"/>
    <xf numFmtId="0" fontId="6" fillId="0" borderId="17" xfId="0" applyFont="1" applyFill="1" applyBorder="1" applyAlignment="1">
      <alignment horizontal="left"/>
    </xf>
    <xf numFmtId="0" fontId="5" fillId="0" borderId="13" xfId="0" applyFont="1" applyFill="1" applyBorder="1"/>
    <xf numFmtId="0" fontId="5" fillId="0" borderId="14" xfId="0" applyFont="1" applyFill="1" applyBorder="1"/>
    <xf numFmtId="0" fontId="5" fillId="0" borderId="12" xfId="0" applyFont="1" applyFill="1" applyBorder="1"/>
    <xf numFmtId="0" fontId="5" fillId="0" borderId="5" xfId="0" applyFont="1" applyFill="1" applyBorder="1"/>
    <xf numFmtId="0" fontId="5" fillId="0" borderId="6" xfId="0" applyFont="1" applyFill="1" applyBorder="1"/>
    <xf numFmtId="0" fontId="6" fillId="0" borderId="15" xfId="0" applyFont="1" applyFill="1" applyBorder="1" applyAlignment="1">
      <alignment horizontal="left"/>
    </xf>
    <xf numFmtId="165" fontId="6" fillId="0" borderId="4" xfId="0" applyNumberFormat="1" applyFont="1" applyFill="1" applyBorder="1"/>
    <xf numFmtId="165" fontId="6" fillId="0" borderId="6" xfId="0" applyNumberFormat="1" applyFont="1" applyFill="1" applyBorder="1"/>
    <xf numFmtId="0" fontId="3" fillId="0" borderId="15" xfId="0" applyFont="1" applyBorder="1" applyAlignment="1">
      <alignment horizontal="left"/>
    </xf>
    <xf numFmtId="0" fontId="3" fillId="0" borderId="17" xfId="0" applyFont="1" applyBorder="1" applyAlignment="1">
      <alignment horizontal="left"/>
    </xf>
    <xf numFmtId="166" fontId="3" fillId="0" borderId="15" xfId="0" applyNumberFormat="1" applyFont="1" applyBorder="1"/>
    <xf numFmtId="166" fontId="3" fillId="0" borderId="16" xfId="0" applyNumberFormat="1" applyFont="1" applyBorder="1"/>
    <xf numFmtId="166" fontId="10" fillId="0" borderId="28" xfId="0" applyNumberFormat="1" applyFont="1" applyBorder="1"/>
    <xf numFmtId="0" fontId="0" fillId="0" borderId="12" xfId="0" applyFont="1" applyBorder="1" applyAlignment="1">
      <alignment horizontal="left"/>
    </xf>
    <xf numFmtId="0" fontId="11" fillId="10" borderId="12" xfId="0" applyFont="1" applyFill="1" applyBorder="1"/>
    <xf numFmtId="0" fontId="11" fillId="0" borderId="12" xfId="0" applyFont="1" applyBorder="1" applyAlignment="1">
      <alignment horizontal="right"/>
    </xf>
    <xf numFmtId="9" fontId="0" fillId="6" borderId="0" xfId="4" applyFont="1" applyFill="1"/>
    <xf numFmtId="0" fontId="3" fillId="6" borderId="0" xfId="0" applyFont="1" applyFill="1" applyAlignment="1"/>
    <xf numFmtId="0" fontId="3" fillId="6" borderId="0" xfId="0" applyFont="1" applyFill="1" applyAlignment="1">
      <alignment horizontal="right"/>
    </xf>
    <xf numFmtId="165" fontId="12" fillId="6" borderId="0" xfId="1" applyNumberFormat="1" applyFont="1" applyFill="1"/>
    <xf numFmtId="0" fontId="13" fillId="6" borderId="0" xfId="0" applyFont="1" applyFill="1"/>
    <xf numFmtId="166" fontId="14" fillId="12" borderId="16" xfId="0" applyNumberFormat="1" applyFont="1" applyFill="1" applyBorder="1" applyAlignment="1">
      <alignment horizontal="right"/>
    </xf>
    <xf numFmtId="164" fontId="14" fillId="12" borderId="8" xfId="0" applyNumberFormat="1" applyFont="1" applyFill="1" applyBorder="1"/>
    <xf numFmtId="166" fontId="14" fillId="12" borderId="17" xfId="0" applyNumberFormat="1" applyFont="1" applyFill="1" applyBorder="1" applyAlignment="1">
      <alignment horizontal="right"/>
    </xf>
    <xf numFmtId="0" fontId="15" fillId="13" borderId="0" xfId="0" applyFont="1" applyFill="1"/>
    <xf numFmtId="164" fontId="0" fillId="6" borderId="0" xfId="0" applyNumberFormat="1" applyFill="1"/>
    <xf numFmtId="0" fontId="17" fillId="9" borderId="30" xfId="0" applyFont="1" applyFill="1" applyBorder="1"/>
    <xf numFmtId="0" fontId="17" fillId="9" borderId="29" xfId="0" applyFont="1" applyFill="1" applyBorder="1"/>
    <xf numFmtId="0" fontId="17" fillId="9" borderId="31" xfId="0" applyFont="1" applyFill="1" applyBorder="1"/>
    <xf numFmtId="43" fontId="0" fillId="0" borderId="0" xfId="0" applyNumberFormat="1"/>
    <xf numFmtId="0" fontId="3" fillId="0" borderId="16" xfId="0" applyFont="1" applyBorder="1" applyAlignment="1">
      <alignment horizontal="left"/>
    </xf>
    <xf numFmtId="43" fontId="3" fillId="11" borderId="0" xfId="0" applyNumberFormat="1" applyFont="1" applyFill="1"/>
    <xf numFmtId="0" fontId="0" fillId="15" borderId="32" xfId="0" applyFont="1" applyFill="1" applyBorder="1"/>
    <xf numFmtId="164" fontId="0" fillId="7" borderId="3" xfId="0" applyNumberFormat="1" applyFill="1" applyBorder="1" applyAlignment="1">
      <alignment vertical="top"/>
    </xf>
    <xf numFmtId="0" fontId="3" fillId="0" borderId="0" xfId="0" applyFont="1" applyFill="1" applyAlignment="1"/>
    <xf numFmtId="0" fontId="3" fillId="0" borderId="0" xfId="0" applyFont="1" applyFill="1" applyAlignment="1">
      <alignment horizontal="right"/>
    </xf>
    <xf numFmtId="0" fontId="13" fillId="0" borderId="0" xfId="0" applyFont="1" applyFill="1"/>
    <xf numFmtId="166" fontId="4" fillId="0" borderId="0" xfId="0" applyNumberFormat="1" applyFont="1" applyFill="1"/>
    <xf numFmtId="9" fontId="0" fillId="0" borderId="0" xfId="4" applyFont="1" applyFill="1"/>
    <xf numFmtId="165" fontId="12" fillId="0" borderId="0" xfId="1" applyNumberFormat="1" applyFont="1" applyFill="1"/>
    <xf numFmtId="164" fontId="0" fillId="0" borderId="0" xfId="0" applyNumberFormat="1" applyFill="1"/>
    <xf numFmtId="165" fontId="0" fillId="17" borderId="4" xfId="1" applyNumberFormat="1" applyFont="1" applyFill="1" applyBorder="1" applyAlignment="1">
      <alignment vertical="top"/>
    </xf>
    <xf numFmtId="164" fontId="0" fillId="17" borderId="5" xfId="0" applyNumberFormat="1" applyFill="1" applyBorder="1" applyAlignment="1">
      <alignment vertical="top"/>
    </xf>
    <xf numFmtId="166" fontId="0" fillId="17" borderId="6" xfId="0" applyNumberFormat="1" applyFill="1" applyBorder="1" applyAlignment="1">
      <alignment vertical="top"/>
    </xf>
    <xf numFmtId="164" fontId="0" fillId="17" borderId="3" xfId="0" applyNumberFormat="1" applyFill="1" applyBorder="1" applyAlignment="1">
      <alignment vertical="top"/>
    </xf>
    <xf numFmtId="165" fontId="0" fillId="17" borderId="7" xfId="1" applyNumberFormat="1" applyFont="1" applyFill="1" applyBorder="1" applyAlignment="1">
      <alignment vertical="top"/>
    </xf>
    <xf numFmtId="166" fontId="0" fillId="17" borderId="8" xfId="0" applyNumberFormat="1" applyFill="1" applyBorder="1" applyAlignment="1">
      <alignment vertical="top"/>
    </xf>
    <xf numFmtId="165" fontId="0" fillId="17" borderId="9" xfId="1" applyNumberFormat="1" applyFont="1" applyFill="1" applyBorder="1" applyAlignment="1">
      <alignment vertical="top"/>
    </xf>
    <xf numFmtId="164" fontId="0" fillId="17" borderId="10" xfId="0" applyNumberFormat="1" applyFill="1" applyBorder="1" applyAlignment="1">
      <alignment vertical="top"/>
    </xf>
    <xf numFmtId="166" fontId="0" fillId="17" borderId="11" xfId="0" applyNumberFormat="1" applyFill="1" applyBorder="1" applyAlignment="1">
      <alignment vertical="top"/>
    </xf>
    <xf numFmtId="165" fontId="0" fillId="14" borderId="4" xfId="1" applyNumberFormat="1" applyFont="1" applyFill="1" applyBorder="1" applyAlignment="1">
      <alignment vertical="top"/>
    </xf>
    <xf numFmtId="164" fontId="0" fillId="14" borderId="5" xfId="0" applyNumberFormat="1" applyFill="1" applyBorder="1" applyAlignment="1">
      <alignment vertical="top"/>
    </xf>
    <xf numFmtId="166" fontId="0" fillId="14" borderId="6" xfId="0" applyNumberFormat="1" applyFill="1" applyBorder="1" applyAlignment="1">
      <alignment vertical="top"/>
    </xf>
    <xf numFmtId="164" fontId="0" fillId="14" borderId="3" xfId="0" applyNumberFormat="1" applyFill="1" applyBorder="1" applyAlignment="1">
      <alignment vertical="top"/>
    </xf>
    <xf numFmtId="165" fontId="0" fillId="14" borderId="7" xfId="1" applyNumberFormat="1" applyFont="1" applyFill="1" applyBorder="1" applyAlignment="1">
      <alignment vertical="top"/>
    </xf>
    <xf numFmtId="166" fontId="0" fillId="14" borderId="8" xfId="0" applyNumberFormat="1" applyFill="1" applyBorder="1" applyAlignment="1">
      <alignment vertical="top"/>
    </xf>
    <xf numFmtId="165" fontId="0" fillId="14" borderId="9" xfId="1" applyNumberFormat="1" applyFont="1" applyFill="1" applyBorder="1" applyAlignment="1">
      <alignment vertical="top"/>
    </xf>
    <xf numFmtId="164" fontId="0" fillId="14" borderId="10" xfId="0" applyNumberFormat="1" applyFill="1" applyBorder="1" applyAlignment="1">
      <alignment vertical="top"/>
    </xf>
    <xf numFmtId="166" fontId="0" fillId="14" borderId="11" xfId="0" applyNumberFormat="1" applyFill="1" applyBorder="1" applyAlignment="1">
      <alignment vertical="top"/>
    </xf>
    <xf numFmtId="165" fontId="0" fillId="7" borderId="4" xfId="1" applyNumberFormat="1" applyFont="1" applyFill="1" applyBorder="1" applyAlignment="1">
      <alignment vertical="top"/>
    </xf>
    <xf numFmtId="164" fontId="0" fillId="7" borderId="5" xfId="0" applyNumberFormat="1" applyFill="1" applyBorder="1" applyAlignment="1">
      <alignment vertical="top"/>
    </xf>
    <xf numFmtId="166" fontId="0" fillId="7" borderId="6" xfId="0" applyNumberFormat="1" applyFill="1" applyBorder="1" applyAlignment="1">
      <alignment vertical="top"/>
    </xf>
    <xf numFmtId="165" fontId="0" fillId="7" borderId="7" xfId="1" applyNumberFormat="1" applyFont="1" applyFill="1" applyBorder="1" applyAlignment="1">
      <alignment vertical="top"/>
    </xf>
    <xf numFmtId="166" fontId="0" fillId="7" borderId="8" xfId="0" applyNumberFormat="1" applyFill="1" applyBorder="1" applyAlignment="1">
      <alignment vertical="top"/>
    </xf>
    <xf numFmtId="165" fontId="0" fillId="7" borderId="9" xfId="1" applyNumberFormat="1" applyFont="1" applyFill="1" applyBorder="1" applyAlignment="1">
      <alignment vertical="top"/>
    </xf>
    <xf numFmtId="164" fontId="0" fillId="7" borderId="10" xfId="0" applyNumberFormat="1" applyFill="1" applyBorder="1" applyAlignment="1">
      <alignment vertical="top"/>
    </xf>
    <xf numFmtId="166" fontId="0" fillId="7" borderId="11" xfId="0" applyNumberFormat="1" applyFill="1" applyBorder="1" applyAlignment="1">
      <alignment vertical="top"/>
    </xf>
    <xf numFmtId="164" fontId="3" fillId="16" borderId="3" xfId="0" applyNumberFormat="1" applyFont="1" applyFill="1" applyBorder="1" applyAlignment="1">
      <alignment vertical="top"/>
    </xf>
    <xf numFmtId="165" fontId="3" fillId="16" borderId="4" xfId="1" applyNumberFormat="1" applyFont="1" applyFill="1" applyBorder="1" applyAlignment="1">
      <alignment vertical="top"/>
    </xf>
    <xf numFmtId="164" fontId="3" fillId="16" borderId="5" xfId="0" applyNumberFormat="1" applyFont="1" applyFill="1" applyBorder="1" applyAlignment="1">
      <alignment vertical="top"/>
    </xf>
    <xf numFmtId="166" fontId="3" fillId="16" borderId="6" xfId="0" applyNumberFormat="1" applyFont="1" applyFill="1" applyBorder="1" applyAlignment="1">
      <alignment vertical="top"/>
    </xf>
    <xf numFmtId="165" fontId="3" fillId="16" borderId="7" xfId="1" applyNumberFormat="1" applyFont="1" applyFill="1" applyBorder="1" applyAlignment="1">
      <alignment vertical="top"/>
    </xf>
    <xf numFmtId="166" fontId="3" fillId="16" borderId="8" xfId="0" applyNumberFormat="1" applyFont="1" applyFill="1" applyBorder="1" applyAlignment="1">
      <alignment vertical="top"/>
    </xf>
    <xf numFmtId="165" fontId="3" fillId="16" borderId="9" xfId="1" applyNumberFormat="1" applyFont="1" applyFill="1" applyBorder="1" applyAlignment="1">
      <alignment vertical="top"/>
    </xf>
    <xf numFmtId="164" fontId="3" fillId="16" borderId="10" xfId="0" applyNumberFormat="1" applyFont="1" applyFill="1" applyBorder="1" applyAlignment="1">
      <alignment vertical="top"/>
    </xf>
    <xf numFmtId="166" fontId="3" fillId="16" borderId="11" xfId="0" applyNumberFormat="1" applyFont="1" applyFill="1" applyBorder="1" applyAlignment="1">
      <alignment vertical="top"/>
    </xf>
    <xf numFmtId="0" fontId="5" fillId="0" borderId="0" xfId="0" applyFont="1" applyFill="1" applyAlignment="1">
      <alignment horizontal="right"/>
    </xf>
    <xf numFmtId="43" fontId="6" fillId="8" borderId="0" xfId="0" applyNumberFormat="1" applyFont="1" applyFill="1" applyAlignment="1">
      <alignment horizontal="right"/>
    </xf>
    <xf numFmtId="2" fontId="6" fillId="14" borderId="0" xfId="0" applyNumberFormat="1" applyFont="1" applyFill="1" applyAlignment="1">
      <alignment horizontal="right"/>
    </xf>
    <xf numFmtId="0" fontId="6" fillId="0" borderId="0" xfId="0" applyFont="1" applyFill="1" applyAlignment="1">
      <alignment horizontal="right"/>
    </xf>
    <xf numFmtId="0" fontId="9" fillId="9" borderId="26" xfId="0" applyFont="1" applyFill="1" applyBorder="1" applyAlignment="1"/>
    <xf numFmtId="0" fontId="9" fillId="9" borderId="27" xfId="0" applyFont="1" applyFill="1" applyBorder="1" applyAlignment="1"/>
    <xf numFmtId="0" fontId="21" fillId="7" borderId="15" xfId="0" applyFont="1" applyFill="1" applyBorder="1" applyAlignment="1">
      <alignment horizontal="center"/>
    </xf>
    <xf numFmtId="0" fontId="21" fillId="7" borderId="17" xfId="0" applyFont="1" applyFill="1" applyBorder="1" applyAlignment="1">
      <alignment horizontal="center"/>
    </xf>
    <xf numFmtId="0" fontId="22" fillId="7" borderId="13" xfId="0" applyFont="1" applyFill="1" applyBorder="1" applyAlignment="1">
      <alignment horizontal="center" vertical="center" wrapText="1"/>
    </xf>
    <xf numFmtId="0" fontId="22" fillId="7" borderId="35" xfId="0" applyFont="1" applyFill="1" applyBorder="1" applyAlignment="1">
      <alignment horizontal="center" vertical="center" wrapText="1"/>
    </xf>
    <xf numFmtId="0" fontId="22" fillId="7" borderId="14" xfId="0" applyFont="1" applyFill="1" applyBorder="1" applyAlignment="1">
      <alignment horizontal="center" vertical="center" wrapText="1"/>
    </xf>
    <xf numFmtId="167" fontId="23" fillId="7" borderId="4" xfId="0" applyNumberFormat="1" applyFont="1" applyFill="1" applyBorder="1" applyAlignment="1">
      <alignment horizontal="center"/>
    </xf>
    <xf numFmtId="167" fontId="23" fillId="7" borderId="6" xfId="0" applyNumberFormat="1" applyFont="1" applyFill="1" applyBorder="1" applyAlignment="1">
      <alignment horizontal="center"/>
    </xf>
    <xf numFmtId="167" fontId="23" fillId="7" borderId="9" xfId="0" applyNumberFormat="1" applyFont="1" applyFill="1" applyBorder="1" applyAlignment="1">
      <alignment horizontal="center"/>
    </xf>
    <xf numFmtId="167" fontId="23" fillId="7" borderId="11" xfId="0" applyNumberFormat="1" applyFont="1" applyFill="1" applyBorder="1" applyAlignment="1">
      <alignment horizontal="center"/>
    </xf>
    <xf numFmtId="9" fontId="0" fillId="0" borderId="0" xfId="4" applyFont="1"/>
    <xf numFmtId="22" fontId="0" fillId="0" borderId="0" xfId="0" applyNumberFormat="1"/>
    <xf numFmtId="4" fontId="0" fillId="0" borderId="0" xfId="0" applyNumberFormat="1"/>
    <xf numFmtId="0" fontId="0" fillId="0" borderId="0" xfId="0" applyAlignment="1">
      <alignment horizontal="right"/>
    </xf>
    <xf numFmtId="0" fontId="3" fillId="0" borderId="0" xfId="0" applyFont="1" applyAlignment="1">
      <alignment horizontal="right"/>
    </xf>
    <xf numFmtId="165" fontId="3" fillId="11" borderId="0" xfId="0" applyNumberFormat="1" applyFont="1" applyFill="1"/>
    <xf numFmtId="165" fontId="23" fillId="7" borderId="4" xfId="1" applyNumberFormat="1" applyFont="1" applyFill="1" applyBorder="1" applyAlignment="1">
      <alignment horizontal="center"/>
    </xf>
    <xf numFmtId="0" fontId="21" fillId="7" borderId="12" xfId="0" applyFont="1" applyFill="1" applyBorder="1" applyAlignment="1">
      <alignment horizontal="center"/>
    </xf>
    <xf numFmtId="165" fontId="23" fillId="7" borderId="13" xfId="1" applyNumberFormat="1" applyFont="1" applyFill="1" applyBorder="1" applyAlignment="1">
      <alignment horizontal="center"/>
    </xf>
    <xf numFmtId="167" fontId="23" fillId="7" borderId="6" xfId="0" applyNumberFormat="1" applyFont="1" applyFill="1" applyBorder="1" applyAlignment="1">
      <alignment horizontal="left"/>
    </xf>
    <xf numFmtId="167" fontId="23" fillId="7" borderId="14" xfId="0" applyNumberFormat="1" applyFont="1" applyFill="1" applyBorder="1" applyAlignment="1">
      <alignment horizontal="left"/>
    </xf>
    <xf numFmtId="0" fontId="13" fillId="6" borderId="40" xfId="0" applyFont="1" applyFill="1" applyBorder="1"/>
    <xf numFmtId="166" fontId="4" fillId="6" borderId="40" xfId="0" applyNumberFormat="1" applyFont="1" applyFill="1" applyBorder="1"/>
    <xf numFmtId="9" fontId="0" fillId="6" borderId="40" xfId="4" applyFont="1" applyFill="1" applyBorder="1"/>
    <xf numFmtId="165" fontId="12" fillId="6" borderId="40" xfId="1" applyNumberFormat="1" applyFont="1" applyFill="1" applyBorder="1"/>
    <xf numFmtId="164" fontId="0" fillId="6" borderId="40" xfId="0" applyNumberFormat="1" applyFill="1" applyBorder="1"/>
    <xf numFmtId="166" fontId="18" fillId="8" borderId="0" xfId="0" applyNumberFormat="1" applyFont="1" applyFill="1"/>
    <xf numFmtId="165" fontId="24" fillId="6" borderId="0" xfId="1" applyNumberFormat="1" applyFont="1" applyFill="1" applyAlignment="1">
      <alignment horizontal="left"/>
    </xf>
    <xf numFmtId="165" fontId="24" fillId="6" borderId="0" xfId="1" applyNumberFormat="1" applyFont="1" applyFill="1" applyAlignment="1">
      <alignment horizontal="right"/>
    </xf>
    <xf numFmtId="164" fontId="23" fillId="7" borderId="4" xfId="1" applyNumberFormat="1" applyFont="1" applyFill="1" applyBorder="1" applyAlignment="1">
      <alignment horizontal="center"/>
    </xf>
    <xf numFmtId="168" fontId="23" fillId="7" borderId="4" xfId="1" applyNumberFormat="1" applyFont="1" applyFill="1" applyBorder="1" applyAlignment="1">
      <alignment horizontal="center"/>
    </xf>
    <xf numFmtId="168" fontId="23" fillId="7" borderId="13" xfId="1" applyNumberFormat="1" applyFont="1" applyFill="1" applyBorder="1" applyAlignment="1">
      <alignment horizontal="center"/>
    </xf>
    <xf numFmtId="167" fontId="26" fillId="7" borderId="6" xfId="0" applyNumberFormat="1" applyFont="1" applyFill="1" applyBorder="1" applyAlignment="1">
      <alignment horizontal="left"/>
    </xf>
    <xf numFmtId="167" fontId="26" fillId="7" borderId="14" xfId="0" applyNumberFormat="1" applyFont="1" applyFill="1" applyBorder="1" applyAlignment="1">
      <alignment horizontal="left"/>
    </xf>
    <xf numFmtId="0" fontId="0" fillId="0" borderId="19" xfId="0" applyBorder="1"/>
    <xf numFmtId="0" fontId="0" fillId="0" borderId="20" xfId="0" applyBorder="1"/>
    <xf numFmtId="0" fontId="0" fillId="0" borderId="0" xfId="0" applyBorder="1"/>
    <xf numFmtId="0" fontId="0" fillId="0" borderId="22" xfId="0" applyBorder="1"/>
    <xf numFmtId="0" fontId="0" fillId="5" borderId="0" xfId="0" applyFill="1" applyBorder="1"/>
    <xf numFmtId="0" fontId="4" fillId="5" borderId="0" xfId="0" applyFont="1" applyFill="1" applyBorder="1" applyAlignment="1">
      <alignment horizontal="left"/>
    </xf>
    <xf numFmtId="166" fontId="4" fillId="5" borderId="0" xfId="0" applyNumberFormat="1" applyFont="1" applyFill="1" applyBorder="1"/>
    <xf numFmtId="165" fontId="4" fillId="5" borderId="0" xfId="0" applyNumberFormat="1" applyFont="1" applyFill="1" applyBorder="1"/>
    <xf numFmtId="166" fontId="6" fillId="5" borderId="0" xfId="0" applyNumberFormat="1" applyFont="1" applyFill="1" applyBorder="1"/>
    <xf numFmtId="0" fontId="0" fillId="20" borderId="0" xfId="0" applyFill="1" applyBorder="1"/>
    <xf numFmtId="0" fontId="4" fillId="20" borderId="0" xfId="0" applyFont="1" applyFill="1" applyBorder="1" applyAlignment="1">
      <alignment horizontal="left"/>
    </xf>
    <xf numFmtId="166" fontId="4" fillId="20" borderId="0" xfId="0" applyNumberFormat="1" applyFont="1" applyFill="1" applyBorder="1"/>
    <xf numFmtId="165" fontId="4" fillId="20" borderId="0" xfId="0" applyNumberFormat="1" applyFont="1" applyFill="1" applyBorder="1"/>
    <xf numFmtId="0" fontId="0" fillId="0" borderId="21" xfId="0" applyBorder="1"/>
    <xf numFmtId="166" fontId="6" fillId="20" borderId="0" xfId="0" applyNumberFormat="1" applyFont="1" applyFill="1" applyBorder="1"/>
    <xf numFmtId="0" fontId="0" fillId="21" borderId="0" xfId="0" applyFill="1" applyBorder="1"/>
    <xf numFmtId="0" fontId="0" fillId="5" borderId="0" xfId="0" pivotButton="1" applyFill="1" applyBorder="1"/>
    <xf numFmtId="0" fontId="4" fillId="21" borderId="0" xfId="0" applyFont="1" applyFill="1" applyBorder="1" applyAlignment="1">
      <alignment horizontal="left"/>
    </xf>
    <xf numFmtId="166" fontId="4" fillId="21" borderId="0" xfId="0" applyNumberFormat="1" applyFont="1" applyFill="1" applyBorder="1"/>
    <xf numFmtId="165" fontId="4" fillId="21" borderId="0" xfId="0" applyNumberFormat="1" applyFont="1" applyFill="1" applyBorder="1"/>
    <xf numFmtId="166" fontId="6" fillId="21" borderId="0" xfId="0" applyNumberFormat="1" applyFont="1" applyFill="1" applyBorder="1"/>
    <xf numFmtId="0" fontId="0" fillId="0" borderId="23" xfId="0" applyBorder="1"/>
    <xf numFmtId="0" fontId="0" fillId="0" borderId="24" xfId="0" applyBorder="1"/>
    <xf numFmtId="0" fontId="0" fillId="0" borderId="25" xfId="0" applyBorder="1"/>
    <xf numFmtId="0" fontId="0" fillId="8" borderId="0" xfId="0" applyFill="1"/>
    <xf numFmtId="0" fontId="0" fillId="17" borderId="0" xfId="0" applyFill="1"/>
    <xf numFmtId="0" fontId="0" fillId="14" borderId="0" xfId="0" applyFill="1"/>
    <xf numFmtId="0" fontId="0" fillId="5" borderId="0" xfId="0" applyFill="1" applyAlignment="1">
      <alignment vertical="top"/>
    </xf>
    <xf numFmtId="3" fontId="0" fillId="5" borderId="0" xfId="0" applyNumberFormat="1" applyFill="1" applyAlignment="1">
      <alignment vertical="top"/>
    </xf>
    <xf numFmtId="14" fontId="0" fillId="5" borderId="0" xfId="0" applyNumberFormat="1" applyFill="1" applyAlignment="1">
      <alignment vertical="top"/>
    </xf>
    <xf numFmtId="167" fontId="0" fillId="5" borderId="0" xfId="0" applyNumberFormat="1" applyFill="1" applyAlignment="1">
      <alignment vertical="top"/>
    </xf>
    <xf numFmtId="169" fontId="0" fillId="5" borderId="0" xfId="0" applyNumberFormat="1" applyFill="1" applyAlignment="1">
      <alignment vertical="top"/>
    </xf>
    <xf numFmtId="4" fontId="0" fillId="5" borderId="0" xfId="0" applyNumberFormat="1" applyFill="1" applyAlignment="1">
      <alignment vertical="top"/>
    </xf>
    <xf numFmtId="0" fontId="0" fillId="22" borderId="0" xfId="0" applyFill="1" applyAlignment="1">
      <alignment vertical="top"/>
    </xf>
    <xf numFmtId="3" fontId="0" fillId="22" borderId="0" xfId="0" applyNumberFormat="1" applyFill="1" applyAlignment="1">
      <alignment vertical="top"/>
    </xf>
    <xf numFmtId="14" fontId="0" fillId="22" borderId="0" xfId="0" applyNumberFormat="1" applyFill="1" applyAlignment="1">
      <alignment vertical="top"/>
    </xf>
    <xf numFmtId="167" fontId="0" fillId="22" borderId="0" xfId="0" applyNumberFormat="1" applyFill="1" applyAlignment="1">
      <alignment vertical="top"/>
    </xf>
    <xf numFmtId="169" fontId="0" fillId="22" borderId="0" xfId="0" applyNumberFormat="1" applyFill="1" applyAlignment="1">
      <alignment vertical="top"/>
    </xf>
    <xf numFmtId="4" fontId="0" fillId="22" borderId="0" xfId="0" applyNumberFormat="1" applyFill="1" applyAlignment="1">
      <alignment vertical="top"/>
    </xf>
    <xf numFmtId="0" fontId="0" fillId="17" borderId="0" xfId="0" applyFill="1" applyAlignment="1">
      <alignment vertical="top"/>
    </xf>
    <xf numFmtId="3" fontId="0" fillId="17" borderId="0" xfId="0" applyNumberFormat="1" applyFill="1" applyAlignment="1">
      <alignment vertical="top"/>
    </xf>
    <xf numFmtId="14" fontId="0" fillId="17" borderId="0" xfId="0" applyNumberFormat="1" applyFill="1" applyAlignment="1">
      <alignment vertical="top"/>
    </xf>
    <xf numFmtId="167" fontId="0" fillId="17" borderId="0" xfId="0" applyNumberFormat="1" applyFill="1" applyAlignment="1">
      <alignment vertical="top"/>
    </xf>
    <xf numFmtId="169" fontId="0" fillId="17" borderId="0" xfId="0" applyNumberFormat="1" applyFill="1" applyAlignment="1">
      <alignment vertical="top"/>
    </xf>
    <xf numFmtId="4" fontId="0" fillId="17" borderId="0" xfId="0" applyNumberFormat="1" applyFill="1" applyAlignment="1">
      <alignment vertical="top"/>
    </xf>
    <xf numFmtId="0" fontId="0" fillId="14" borderId="33" xfId="0" applyFont="1" applyFill="1" applyBorder="1"/>
    <xf numFmtId="0" fontId="0" fillId="14" borderId="34" xfId="0" applyFont="1" applyFill="1" applyBorder="1"/>
    <xf numFmtId="0" fontId="0" fillId="23" borderId="33" xfId="0" applyFont="1" applyFill="1" applyBorder="1"/>
    <xf numFmtId="0" fontId="0" fillId="23" borderId="34" xfId="0" applyFont="1" applyFill="1" applyBorder="1"/>
    <xf numFmtId="0" fontId="0" fillId="24" borderId="0" xfId="0" applyFill="1" applyAlignment="1">
      <alignment vertical="top"/>
    </xf>
    <xf numFmtId="3" fontId="0" fillId="24" borderId="0" xfId="0" applyNumberFormat="1" applyFill="1" applyAlignment="1">
      <alignment vertical="top"/>
    </xf>
    <xf numFmtId="14" fontId="0" fillId="24" borderId="0" xfId="0" applyNumberFormat="1" applyFill="1" applyAlignment="1">
      <alignment vertical="top"/>
    </xf>
    <xf numFmtId="167" fontId="0" fillId="24" borderId="0" xfId="0" applyNumberFormat="1" applyFill="1" applyAlignment="1">
      <alignment vertical="top"/>
    </xf>
    <xf numFmtId="169" fontId="0" fillId="24" borderId="0" xfId="0" applyNumberFormat="1" applyFill="1" applyAlignment="1">
      <alignment vertical="top"/>
    </xf>
    <xf numFmtId="4" fontId="0" fillId="24" borderId="0" xfId="0" applyNumberFormat="1" applyFill="1" applyAlignment="1">
      <alignment vertical="top"/>
    </xf>
    <xf numFmtId="0" fontId="0" fillId="25" borderId="30" xfId="0" applyFont="1" applyFill="1" applyBorder="1"/>
    <xf numFmtId="0" fontId="0" fillId="26" borderId="32" xfId="0" applyFont="1" applyFill="1" applyBorder="1"/>
    <xf numFmtId="0" fontId="0" fillId="25" borderId="32" xfId="0" applyFont="1" applyFill="1" applyBorder="1"/>
    <xf numFmtId="0" fontId="0" fillId="27" borderId="32" xfId="0" applyFont="1" applyFill="1" applyBorder="1"/>
    <xf numFmtId="0" fontId="0" fillId="26" borderId="33" xfId="0" applyFont="1" applyFill="1" applyBorder="1"/>
    <xf numFmtId="0" fontId="0" fillId="27" borderId="33" xfId="0" applyFont="1" applyFill="1" applyBorder="1"/>
    <xf numFmtId="0" fontId="0" fillId="0" borderId="12" xfId="0" applyBorder="1"/>
    <xf numFmtId="0" fontId="19" fillId="6" borderId="0" xfId="0" applyFont="1" applyFill="1" applyAlignment="1">
      <alignment horizontal="center"/>
    </xf>
    <xf numFmtId="0" fontId="20" fillId="6" borderId="0" xfId="0" applyFont="1" applyFill="1" applyAlignment="1">
      <alignment horizontal="center"/>
    </xf>
    <xf numFmtId="0" fontId="22" fillId="7" borderId="36" xfId="0" applyFont="1" applyFill="1" applyBorder="1" applyAlignment="1">
      <alignment horizontal="center" vertical="center" wrapText="1"/>
    </xf>
    <xf numFmtId="0" fontId="22" fillId="7" borderId="37" xfId="0" applyFont="1" applyFill="1" applyBorder="1" applyAlignment="1">
      <alignment horizontal="center" vertical="center" wrapText="1"/>
    </xf>
    <xf numFmtId="0" fontId="9" fillId="18" borderId="38" xfId="0" applyFont="1" applyFill="1" applyBorder="1" applyAlignment="1">
      <alignment horizontal="center"/>
    </xf>
    <xf numFmtId="0" fontId="9" fillId="18" borderId="39" xfId="0" applyFont="1" applyFill="1" applyBorder="1" applyAlignment="1">
      <alignment horizontal="center"/>
    </xf>
    <xf numFmtId="0" fontId="9" fillId="18" borderId="37" xfId="0" applyFont="1" applyFill="1" applyBorder="1" applyAlignment="1">
      <alignment horizontal="center"/>
    </xf>
    <xf numFmtId="165" fontId="25" fillId="6" borderId="0" xfId="0" applyNumberFormat="1" applyFont="1" applyFill="1" applyAlignment="1">
      <alignment horizontal="center"/>
    </xf>
    <xf numFmtId="0" fontId="9" fillId="19" borderId="23" xfId="0" applyFont="1" applyFill="1" applyBorder="1" applyAlignment="1">
      <alignment horizontal="center"/>
    </xf>
    <xf numFmtId="0" fontId="9" fillId="19" borderId="24" xfId="0" applyFont="1" applyFill="1" applyBorder="1" applyAlignment="1">
      <alignment horizontal="center"/>
    </xf>
  </cellXfs>
  <cellStyles count="5">
    <cellStyle name="Comma" xfId="1" builtinId="3"/>
    <cellStyle name="Currency" xfId="2" builtinId="4"/>
    <cellStyle name="Normal" xfId="0" builtinId="0"/>
    <cellStyle name="Normal 2" xfId="3"/>
    <cellStyle name="Percent" xfId="4" builtinId="5"/>
  </cellStyles>
  <dxfs count="598">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font>
    </dxf>
    <dxf>
      <font>
        <b/>
      </font>
    </dxf>
    <dxf>
      <font>
        <b val="0"/>
      </font>
    </dxf>
    <dxf>
      <font>
        <b val="0"/>
      </font>
    </dxf>
    <dxf>
      <font>
        <color auto="1"/>
      </font>
    </dxf>
    <dxf>
      <font>
        <color auto="1"/>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font>
    </dxf>
    <dxf>
      <font>
        <b/>
      </font>
    </dxf>
    <dxf>
      <font>
        <b val="0"/>
      </font>
    </dxf>
    <dxf>
      <font>
        <b val="0"/>
      </font>
    </dxf>
    <dxf>
      <font>
        <color auto="1"/>
      </font>
    </dxf>
    <dxf>
      <font>
        <color auto="1"/>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font>
    </dxf>
    <dxf>
      <font>
        <b/>
      </font>
    </dxf>
    <dxf>
      <font>
        <b val="0"/>
      </font>
    </dxf>
    <dxf>
      <font>
        <b val="0"/>
      </font>
    </dxf>
    <dxf>
      <font>
        <color auto="1"/>
      </font>
    </dxf>
    <dxf>
      <font>
        <color auto="1"/>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font>
    </dxf>
    <dxf>
      <font>
        <b/>
      </font>
    </dxf>
    <dxf>
      <font>
        <b val="0"/>
      </font>
    </dxf>
    <dxf>
      <font>
        <b val="0"/>
      </font>
    </dxf>
    <dxf>
      <font>
        <color auto="1"/>
      </font>
    </dxf>
    <dxf>
      <font>
        <color auto="1"/>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font>
    </dxf>
    <dxf>
      <font>
        <b/>
      </font>
    </dxf>
    <dxf>
      <font>
        <b val="0"/>
      </font>
    </dxf>
    <dxf>
      <font>
        <b val="0"/>
      </font>
    </dxf>
    <dxf>
      <font>
        <color auto="1"/>
      </font>
    </dxf>
    <dxf>
      <font>
        <color auto="1"/>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font>
        <color auto="1"/>
      </font>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font>
    </dxf>
    <dxf>
      <font>
        <b/>
      </font>
    </dxf>
    <dxf>
      <font>
        <b val="0"/>
      </font>
    </dxf>
    <dxf>
      <font>
        <b val="0"/>
      </font>
    </dxf>
    <dxf>
      <font>
        <color auto="1"/>
      </font>
    </dxf>
    <dxf>
      <font>
        <color auto="1"/>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font>
        <sz val="18"/>
      </font>
    </dxf>
    <dxf>
      <font>
        <sz val="18"/>
      </font>
    </dxf>
    <dxf>
      <font>
        <sz val="18"/>
      </font>
    </dxf>
    <dxf>
      <font>
        <sz val="14"/>
      </font>
    </dxf>
    <dxf>
      <font>
        <sz val="16"/>
      </font>
    </dxf>
    <dxf>
      <font>
        <sz val="16"/>
      </font>
    </dxf>
    <dxf>
      <font>
        <sz val="16"/>
      </font>
    </dxf>
    <dxf>
      <font>
        <sz val="22"/>
      </font>
    </dxf>
    <dxf>
      <font>
        <sz val="22"/>
      </font>
    </dxf>
    <dxf>
      <fill>
        <patternFill patternType="solid">
          <bgColor theme="4"/>
        </patternFill>
      </fill>
    </dxf>
    <dxf>
      <alignment horizontal="right" readingOrder="0"/>
    </dxf>
    <dxf>
      <alignment horizontal="right" readingOrder="0"/>
    </dxf>
    <dxf>
      <font>
        <sz val="16"/>
      </font>
    </dxf>
    <dxf>
      <font>
        <b/>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font>
    </dxf>
    <dxf>
      <numFmt numFmtId="166" formatCode="&quot;$&quot;#,##0"/>
    </dxf>
    <dxf>
      <numFmt numFmtId="171" formatCode="&quot;$&quot;#,##0.0"/>
    </dxf>
    <dxf>
      <numFmt numFmtId="164" formatCode="&quot;$&quot;#,##0.00"/>
    </dxf>
    <dxf>
      <numFmt numFmtId="172" formatCode="_(&quot;$&quot;* #,##0_);_(&quot;$&quot;* \(#,##0\);_(&quot;$&quot;* &quot;-&quot;??_);_(@_)"/>
    </dxf>
    <dxf>
      <numFmt numFmtId="173" formatCode="_(&quot;$&quot;* #,##0.0_);_(&quot;$&quot;* \(#,##0.0\);_(&quot;$&quot;* &quot;-&quot;??_);_(@_)"/>
    </dxf>
    <dxf>
      <numFmt numFmtId="34" formatCode="_(&quot;$&quot;* #,##0.00_);_(&quot;$&quot;* \(#,##0.00\);_(&quot;$&quot;* &quot;-&quot;??_);_(@_)"/>
    </dxf>
    <dxf>
      <numFmt numFmtId="166" formatCode="&quot;$&quot;#,##0"/>
    </dxf>
    <dxf>
      <numFmt numFmtId="171" formatCode="&quot;$&quot;#,##0.0"/>
    </dxf>
    <dxf>
      <fill>
        <patternFill>
          <bgColor rgb="FFFFFF00"/>
        </patternFill>
      </fill>
    </dxf>
    <dxf>
      <font>
        <color auto="1"/>
      </font>
    </dxf>
    <dxf>
      <font>
        <b/>
      </font>
    </dxf>
    <dxf>
      <font>
        <b/>
      </font>
    </dxf>
    <dxf>
      <font>
        <b/>
      </font>
    </dxf>
    <dxf>
      <font>
        <color rgb="FF0070C0"/>
      </font>
    </dxf>
    <dxf>
      <font>
        <color rgb="FF0070C0"/>
      </font>
    </dxf>
    <dxf>
      <font>
        <color rgb="FF0070C0"/>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numFmt numFmtId="164" formatCode="&quot;$&quot;#,##0.00"/>
    </dxf>
    <dxf>
      <numFmt numFmtId="172" formatCode="_(&quot;$&quot;* #,##0_);_(&quot;$&quot;* \(#,##0\);_(&quot;$&quot;* &quot;-&quot;??_);_(@_)"/>
    </dxf>
    <dxf>
      <numFmt numFmtId="173" formatCode="_(&quot;$&quot;* #,##0.0_);_(&quot;$&quot;* \(#,##0.0\);_(&quot;$&quot;* &quot;-&quot;??_);_(@_)"/>
    </dxf>
    <dxf>
      <numFmt numFmtId="34" formatCode="_(&quot;$&quot;* #,##0.00_);_(&quot;$&quot;* \(#,##0.00\);_(&quot;$&quot;* &quot;-&quot;??_);_(@_)"/>
    </dxf>
    <dxf>
      <numFmt numFmtId="165" formatCode="_(* #,##0_);_(* \(#,##0\);_(* &quot;-&quot;??_);_(@_)"/>
    </dxf>
    <dxf>
      <numFmt numFmtId="170" formatCode="_(* #,##0.0_);_(* \(#,##0.0\);_(* &quot;-&quot;??_);_(@_)"/>
    </dxf>
    <dxf>
      <numFmt numFmtId="35" formatCode="_(* #,##0.00_);_(* \(#,##0.00\);_(* &quot;-&quot;??_);_(@_)"/>
    </dxf>
    <dxf>
      <numFmt numFmtId="0" formatCode="General"/>
    </dxf>
    <dxf>
      <numFmt numFmtId="35" formatCode="_(* #,##0.00_);_(* \(#,##0.00\);_(* &quot;-&quot;??_);_(@_)"/>
    </dxf>
    <dxf>
      <numFmt numFmtId="164" formatCode="&quot;$&quot;#,##0.00"/>
    </dxf>
    <dxf>
      <numFmt numFmtId="172" formatCode="_(&quot;$&quot;* #,##0_);_(&quot;$&quot;* \(#,##0\);_(&quot;$&quot;* &quot;-&quot;??_);_(@_)"/>
    </dxf>
    <dxf>
      <numFmt numFmtId="173" formatCode="_(&quot;$&quot;* #,##0.0_);_(&quot;$&quot;* \(#,##0.0\);_(&quot;$&quot;* &quot;-&quot;??_);_(@_)"/>
    </dxf>
    <dxf>
      <numFmt numFmtId="34" formatCode="_(&quot;$&quot;* #,##0.00_);_(&quot;$&quot;* \(#,##0.00\);_(&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7/relationships/slicerCache" Target="slicerCaches/slicerCache2.xml"/><Relationship Id="rId26" Type="http://schemas.openxmlformats.org/officeDocument/2006/relationships/sharedStrings" Target="sharedStrings.xml"/><Relationship Id="rId3" Type="http://schemas.openxmlformats.org/officeDocument/2006/relationships/worksheet" Target="worksheets/sheet3.xml"/><Relationship Id="rId21" Type="http://schemas.microsoft.com/office/2007/relationships/slicerCache" Target="slicerCaches/slicerCache5.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pivotCacheDefinition" Target="pivotCache/pivotCacheDefinition3.xml"/><Relationship Id="rId20" Type="http://schemas.microsoft.com/office/2007/relationships/slicerCache" Target="slicerCaches/slicerCache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pivotCacheDefinition" Target="pivotCache/pivotCacheDefinition2.xml"/><Relationship Id="rId23" Type="http://schemas.microsoft.com/office/2007/relationships/slicerCache" Target="slicerCaches/slicerCache7.xml"/><Relationship Id="rId28" Type="http://schemas.microsoft.com/office/2006/relationships/vbaProject" Target="vbaProject.bin"/><Relationship Id="rId10" Type="http://schemas.openxmlformats.org/officeDocument/2006/relationships/worksheet" Target="worksheets/sheet10.xml"/><Relationship Id="rId19" Type="http://schemas.microsoft.com/office/2007/relationships/slicerCache" Target="slicerCaches/slicerCache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 Id="rId22" Type="http://schemas.microsoft.com/office/2007/relationships/slicerCache" Target="slicerCaches/slicerCache6.xml"/><Relationship Id="rId27" Type="http://schemas.openxmlformats.org/officeDocument/2006/relationships/calcChain" Target="calcChain.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[CFISD_Annual_Breakdown_Final_2019 CY.xlsm]Dashboard $!PivotTable1</c:name>
    <c:fmtId val="14"/>
  </c:pivotSource>
  <c:chart>
    <c:autoTitleDeleted val="1"/>
    <c:pivotFmts>
      <c:pivotFmt>
        <c:idx val="0"/>
      </c:pivotFmt>
      <c:pivotFmt>
        <c:idx val="1"/>
      </c:pivotFmt>
      <c:pivotFmt>
        <c:idx val="2"/>
      </c:pivotFmt>
      <c:pivotFmt>
        <c:idx val="3"/>
        <c:spPr>
          <a:solidFill>
            <a:schemeClr val="accent1"/>
          </a:solidFill>
          <a:ln>
            <a:noFill/>
          </a:ln>
          <a:effectLst>
            <a:outerShdw blurRad="254000" sx="102000" sy="102000" algn="ctr" rotWithShape="0">
              <a:prstClr val="black">
                <a:alpha val="20000"/>
              </a:prstClr>
            </a:outerShdw>
          </a:effectLst>
        </c:spPr>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ctr"/>
          <c:showLegendKey val="0"/>
          <c:showVal val="0"/>
          <c:showCatName val="1"/>
          <c:showSerName val="0"/>
          <c:showPercent val="1"/>
          <c:showBubbleSize val="0"/>
          <c:extLst>
            <c:ext xmlns:c15="http://schemas.microsoft.com/office/drawing/2012/chart" uri="{CE6537A1-D6FC-4f65-9D91-7224C49458BB}"/>
          </c:extLst>
        </c:dLbl>
      </c:pivotFmt>
      <c:pivotFmt>
        <c:idx val="4"/>
        <c:spPr>
          <a:solidFill>
            <a:srgbClr val="00B0F0"/>
          </a:solidFill>
          <a:ln>
            <a:noFill/>
          </a:ln>
          <a:effectLst>
            <a:outerShdw blurRad="254000" sx="102000" sy="102000" algn="ctr" rotWithShape="0">
              <a:prstClr val="black">
                <a:alpha val="20000"/>
              </a:prstClr>
            </a:outerShdw>
          </a:effectLst>
        </c:spPr>
        <c:dLbl>
          <c:idx val="0"/>
          <c:layout>
            <c:manualLayout>
              <c:x val="0.10578696893657517"/>
              <c:y val="0.15587999416739573"/>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5"/>
        <c:spPr>
          <a:solidFill>
            <a:srgbClr val="FFFF00"/>
          </a:solidFill>
          <a:ln>
            <a:noFill/>
          </a:ln>
          <a:effectLst>
            <a:outerShdw blurRad="254000" sx="102000" sy="102000" algn="ctr" rotWithShape="0">
              <a:prstClr val="black">
                <a:alpha val="20000"/>
              </a:prstClr>
            </a:outerShdw>
          </a:effectLst>
        </c:spPr>
      </c:pivotFmt>
      <c:pivotFmt>
        <c:idx val="6"/>
        <c:spPr>
          <a:solidFill>
            <a:schemeClr val="accent1"/>
          </a:solidFill>
          <a:ln>
            <a:noFill/>
          </a:ln>
          <a:effectLst>
            <a:outerShdw blurRad="254000" sx="102000" sy="102000" algn="ctr" rotWithShape="0">
              <a:prstClr val="black">
                <a:alpha val="20000"/>
              </a:prstClr>
            </a:outerShdw>
          </a:effectLst>
        </c:spPr>
        <c:dLbl>
          <c:idx val="0"/>
          <c:layout>
            <c:manualLayout>
              <c:x val="4.2633407087850194E-3"/>
              <c:y val="-0.1296624380285798"/>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7"/>
        <c:spPr>
          <a:solidFill>
            <a:schemeClr val="accent1"/>
          </a:solidFill>
          <a:ln>
            <a:noFill/>
          </a:ln>
          <a:effectLst>
            <a:outerShdw blurRad="254000" sx="102000" sy="102000" algn="ctr" rotWithShape="0">
              <a:prstClr val="black">
                <a:alpha val="20000"/>
              </a:prstClr>
            </a:outerShdw>
          </a:effectLst>
        </c:spPr>
        <c:dLbl>
          <c:idx val="0"/>
          <c:layout>
            <c:manualLayout>
              <c:x val="-1.8147078976040978E-2"/>
              <c:y val="-7.4082291535881473E-2"/>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15:layout>
                <c:manualLayout>
                  <c:w val="0.13992138345344193"/>
                  <c:h val="0.14078703703703704"/>
                </c:manualLayout>
              </c15:layout>
            </c:ext>
          </c:extLst>
        </c:dLbl>
      </c:pivotFmt>
      <c:pivotFmt>
        <c:idx val="8"/>
        <c:spPr>
          <a:solidFill>
            <a:schemeClr val="accent1"/>
          </a:solidFill>
          <a:ln>
            <a:noFill/>
          </a:ln>
          <a:effectLst>
            <a:outerShdw blurRad="254000" sx="102000" sy="102000" algn="ctr" rotWithShape="0">
              <a:prstClr val="black">
                <a:alpha val="20000"/>
              </a:prstClr>
            </a:outerShdw>
          </a:effectLst>
        </c:spPr>
        <c:dLbl>
          <c:idx val="0"/>
          <c:layout>
            <c:manualLayout>
              <c:x val="-6.8740719107686435E-2"/>
              <c:y val="0.10425488480606591"/>
            </c:manualLayout>
          </c:layout>
          <c:numFmt formatCode="0.0%" sourceLinked="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9"/>
        <c:spPr>
          <a:solidFill>
            <a:schemeClr val="accent1"/>
          </a:solidFill>
          <a:ln>
            <a:noFill/>
          </a:ln>
          <a:effectLst>
            <a:outerShdw blurRad="254000" sx="102000" sy="102000" algn="ctr" rotWithShape="0">
              <a:prstClr val="black">
                <a:alpha val="20000"/>
              </a:prstClr>
            </a:outerShdw>
          </a:effectLst>
        </c:spPr>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ctr"/>
          <c:showLegendKey val="0"/>
          <c:showVal val="0"/>
          <c:showCatName val="1"/>
          <c:showSerName val="0"/>
          <c:showPercent val="1"/>
          <c:showBubbleSize val="0"/>
          <c:extLst>
            <c:ext xmlns:c15="http://schemas.microsoft.com/office/drawing/2012/chart" uri="{CE6537A1-D6FC-4f65-9D91-7224C49458BB}"/>
          </c:extLst>
        </c:dLbl>
      </c:pivotFmt>
      <c:pivotFmt>
        <c:idx val="10"/>
        <c:spPr>
          <a:solidFill>
            <a:srgbClr val="FFFF00"/>
          </a:solidFill>
          <a:ln>
            <a:noFill/>
          </a:ln>
          <a:effectLst>
            <a:outerShdw blurRad="254000" sx="102000" sy="102000" algn="ctr" rotWithShape="0">
              <a:prstClr val="black">
                <a:alpha val="20000"/>
              </a:prstClr>
            </a:outerShdw>
          </a:effectLst>
        </c:spPr>
      </c:pivotFmt>
      <c:pivotFmt>
        <c:idx val="11"/>
        <c:spPr>
          <a:solidFill>
            <a:schemeClr val="accent1"/>
          </a:solidFill>
          <a:ln>
            <a:noFill/>
          </a:ln>
          <a:effectLst>
            <a:outerShdw blurRad="254000" sx="102000" sy="102000" algn="ctr" rotWithShape="0">
              <a:prstClr val="black">
                <a:alpha val="20000"/>
              </a:prstClr>
            </a:outerShdw>
          </a:effectLst>
        </c:spPr>
        <c:dLbl>
          <c:idx val="0"/>
          <c:layout>
            <c:manualLayout>
              <c:x val="-6.8740719107686435E-2"/>
              <c:y val="0.10425488480606591"/>
            </c:manualLayout>
          </c:layout>
          <c:numFmt formatCode="0.0%" sourceLinked="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12"/>
        <c:spPr>
          <a:solidFill>
            <a:schemeClr val="accent1"/>
          </a:solidFill>
          <a:ln>
            <a:noFill/>
          </a:ln>
          <a:effectLst>
            <a:outerShdw blurRad="254000" sx="102000" sy="102000" algn="ctr" rotWithShape="0">
              <a:prstClr val="black">
                <a:alpha val="20000"/>
              </a:prstClr>
            </a:outerShdw>
          </a:effectLst>
        </c:spPr>
        <c:dLbl>
          <c:idx val="0"/>
          <c:layout>
            <c:manualLayout>
              <c:x val="-1.8147078976040978E-2"/>
              <c:y val="-7.4082291535881473E-2"/>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15:layout>
                <c:manualLayout>
                  <c:w val="0.13992138345344193"/>
                  <c:h val="0.14078703703703704"/>
                </c:manualLayout>
              </c15:layout>
            </c:ext>
          </c:extLst>
        </c:dLbl>
      </c:pivotFmt>
      <c:pivotFmt>
        <c:idx val="13"/>
        <c:spPr>
          <a:solidFill>
            <a:schemeClr val="accent1"/>
          </a:solidFill>
          <a:ln>
            <a:noFill/>
          </a:ln>
          <a:effectLst>
            <a:outerShdw blurRad="254000" sx="102000" sy="102000" algn="ctr" rotWithShape="0">
              <a:prstClr val="black">
                <a:alpha val="20000"/>
              </a:prstClr>
            </a:outerShdw>
          </a:effectLst>
        </c:spPr>
        <c:dLbl>
          <c:idx val="0"/>
          <c:layout>
            <c:manualLayout>
              <c:x val="4.2633407087850194E-3"/>
              <c:y val="-0.1296624380285798"/>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14"/>
        <c:spPr>
          <a:solidFill>
            <a:srgbClr val="00B0F0"/>
          </a:solidFill>
          <a:ln>
            <a:noFill/>
          </a:ln>
          <a:effectLst>
            <a:outerShdw blurRad="254000" sx="102000" sy="102000" algn="ctr" rotWithShape="0">
              <a:prstClr val="black">
                <a:alpha val="20000"/>
              </a:prstClr>
            </a:outerShdw>
          </a:effectLst>
        </c:spPr>
        <c:dLbl>
          <c:idx val="0"/>
          <c:layout>
            <c:manualLayout>
              <c:x val="0.10578696893657517"/>
              <c:y val="0.15587999416739573"/>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15"/>
        <c:spPr>
          <a:solidFill>
            <a:schemeClr val="accent1"/>
          </a:solidFill>
          <a:ln>
            <a:noFill/>
          </a:ln>
          <a:effectLst>
            <a:outerShdw blurRad="254000" sx="102000" sy="102000" algn="ctr" rotWithShape="0">
              <a:prstClr val="black">
                <a:alpha val="20000"/>
              </a:prstClr>
            </a:outerShdw>
          </a:effectLst>
        </c:spPr>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ctr"/>
          <c:showLegendKey val="0"/>
          <c:showVal val="0"/>
          <c:showCatName val="1"/>
          <c:showSerName val="0"/>
          <c:showPercent val="1"/>
          <c:showBubbleSize val="0"/>
          <c:extLst>
            <c:ext xmlns:c15="http://schemas.microsoft.com/office/drawing/2012/chart" uri="{CE6537A1-D6FC-4f65-9D91-7224C49458BB}"/>
          </c:extLst>
        </c:dLbl>
      </c:pivotFmt>
      <c:pivotFmt>
        <c:idx val="16"/>
        <c:spPr>
          <a:solidFill>
            <a:srgbClr val="FFFF00"/>
          </a:solidFill>
          <a:ln>
            <a:noFill/>
          </a:ln>
          <a:effectLst>
            <a:outerShdw blurRad="254000" sx="102000" sy="102000" algn="ctr" rotWithShape="0">
              <a:prstClr val="black">
                <a:alpha val="20000"/>
              </a:prstClr>
            </a:outerShdw>
          </a:effectLst>
        </c:spPr>
      </c:pivotFmt>
      <c:pivotFmt>
        <c:idx val="17"/>
        <c:spPr>
          <a:solidFill>
            <a:schemeClr val="accent1"/>
          </a:solidFill>
          <a:ln>
            <a:noFill/>
          </a:ln>
          <a:effectLst>
            <a:outerShdw blurRad="254000" sx="102000" sy="102000" algn="ctr" rotWithShape="0">
              <a:prstClr val="black">
                <a:alpha val="20000"/>
              </a:prstClr>
            </a:outerShdw>
          </a:effectLst>
        </c:spPr>
        <c:dLbl>
          <c:idx val="0"/>
          <c:layout>
            <c:manualLayout>
              <c:x val="-6.8740719107686435E-2"/>
              <c:y val="0.10425488480606591"/>
            </c:manualLayout>
          </c:layout>
          <c:numFmt formatCode="0.0%" sourceLinked="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18"/>
        <c:spPr>
          <a:solidFill>
            <a:schemeClr val="accent1"/>
          </a:solidFill>
          <a:ln>
            <a:noFill/>
          </a:ln>
          <a:effectLst>
            <a:outerShdw blurRad="254000" sx="102000" sy="102000" algn="ctr" rotWithShape="0">
              <a:prstClr val="black">
                <a:alpha val="20000"/>
              </a:prstClr>
            </a:outerShdw>
          </a:effectLst>
        </c:spPr>
        <c:dLbl>
          <c:idx val="0"/>
          <c:layout>
            <c:manualLayout>
              <c:x val="-1.8147078976040978E-2"/>
              <c:y val="-7.4082291535881473E-2"/>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15:layout>
                <c:manualLayout>
                  <c:w val="0.13992138345344193"/>
                  <c:h val="0.14078703703703704"/>
                </c:manualLayout>
              </c15:layout>
            </c:ext>
          </c:extLst>
        </c:dLbl>
      </c:pivotFmt>
      <c:pivotFmt>
        <c:idx val="19"/>
        <c:spPr>
          <a:solidFill>
            <a:schemeClr val="accent1"/>
          </a:solidFill>
          <a:ln>
            <a:noFill/>
          </a:ln>
          <a:effectLst>
            <a:outerShdw blurRad="254000" sx="102000" sy="102000" algn="ctr" rotWithShape="0">
              <a:prstClr val="black">
                <a:alpha val="20000"/>
              </a:prstClr>
            </a:outerShdw>
          </a:effectLst>
        </c:spPr>
        <c:dLbl>
          <c:idx val="0"/>
          <c:layout>
            <c:manualLayout>
              <c:x val="4.2633407087850194E-3"/>
              <c:y val="-0.1296624380285798"/>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0"/>
        <c:spPr>
          <a:solidFill>
            <a:srgbClr val="00B0F0"/>
          </a:solidFill>
          <a:ln>
            <a:noFill/>
          </a:ln>
          <a:effectLst>
            <a:outerShdw blurRad="254000" sx="102000" sy="102000" algn="ctr" rotWithShape="0">
              <a:prstClr val="black">
                <a:alpha val="20000"/>
              </a:prstClr>
            </a:outerShdw>
          </a:effectLst>
        </c:spPr>
        <c:dLbl>
          <c:idx val="0"/>
          <c:layout>
            <c:manualLayout>
              <c:x val="0.10578696893657517"/>
              <c:y val="0.15587999416739573"/>
            </c:manualLayout>
          </c:layout>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1"/>
        <c:spPr>
          <a:solidFill>
            <a:schemeClr val="accent1"/>
          </a:solidFill>
          <a:ln>
            <a:noFill/>
          </a:ln>
          <a:effectLst>
            <a:outerShdw blurRad="254000" sx="102000" sy="102000" algn="ctr" rotWithShape="0">
              <a:prstClr val="black">
                <a:alpha val="20000"/>
              </a:prstClr>
            </a:outerShdw>
          </a:effectLst>
        </c:spPr>
        <c:marker>
          <c:symbol val="none"/>
        </c:marker>
        <c:dLbl>
          <c:idx val="0"/>
          <c:layout/>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n-US"/>
            </a:p>
          </c:txPr>
          <c:dLblPos val="ctr"/>
          <c:showLegendKey val="0"/>
          <c:showVal val="1"/>
          <c:showCatName val="0"/>
          <c:showSerName val="0"/>
          <c:showPercent val="1"/>
          <c:showBubbleSize val="0"/>
          <c:extLst>
            <c:ext xmlns:c15="http://schemas.microsoft.com/office/drawing/2012/chart" uri="{CE6537A1-D6FC-4f65-9D91-7224C49458BB}">
              <c15:layout/>
            </c:ext>
          </c:extLst>
        </c:dLbl>
      </c:pivotFmt>
      <c:pivotFmt>
        <c:idx val="22"/>
        <c:spPr>
          <a:solidFill>
            <a:schemeClr val="accent1"/>
          </a:solidFill>
          <a:ln>
            <a:noFill/>
          </a:ln>
          <a:effectLst>
            <a:outerShdw blurRad="254000" sx="102000" sy="102000" algn="ctr" rotWithShape="0">
              <a:prstClr val="black">
                <a:alpha val="20000"/>
              </a:prstClr>
            </a:outerShdw>
          </a:effectLst>
        </c:spPr>
        <c:marker>
          <c:symbol val="none"/>
        </c:marker>
      </c:pivotFmt>
      <c:pivotFmt>
        <c:idx val="23"/>
        <c:spPr>
          <a:solidFill>
            <a:srgbClr val="FFFF00"/>
          </a:solidFill>
          <a:ln>
            <a:noFill/>
          </a:ln>
          <a:effectLst>
            <a:outerShdw blurRad="254000" sx="102000" sy="102000" algn="ctr" rotWithShape="0">
              <a:prstClr val="black">
                <a:alpha val="20000"/>
              </a:prstClr>
            </a:outerShdw>
          </a:effectLst>
        </c:spPr>
      </c:pivotFmt>
      <c:pivotFmt>
        <c:idx val="24"/>
        <c:spPr>
          <a:solidFill>
            <a:srgbClr val="92D050"/>
          </a:solidFill>
          <a:ln>
            <a:noFill/>
          </a:ln>
          <a:effectLst>
            <a:outerShdw blurRad="254000" sx="102000" sy="102000" algn="ctr" rotWithShape="0">
              <a:prstClr val="black">
                <a:alpha val="20000"/>
              </a:prstClr>
            </a:outerShdw>
          </a:effectLst>
        </c:spPr>
        <c:dLbl>
          <c:idx val="0"/>
          <c:layout>
            <c:manualLayout>
              <c:x val="7.3388378176621666E-2"/>
              <c:y val="-0.11680721789360878"/>
            </c:manualLayout>
          </c:layout>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4003244578739282"/>
                  <c:h val="7.0929855868657271E-2"/>
                </c:manualLayout>
              </c15:layout>
            </c:ext>
          </c:extLst>
        </c:dLbl>
      </c:pivotFmt>
      <c:pivotFmt>
        <c:idx val="25"/>
        <c:spPr>
          <a:solidFill>
            <a:schemeClr val="accent1"/>
          </a:solidFill>
          <a:ln>
            <a:noFill/>
          </a:ln>
          <a:effectLst>
            <a:outerShdw blurRad="254000" sx="102000" sy="102000" algn="ctr" rotWithShape="0">
              <a:prstClr val="black">
                <a:alpha val="20000"/>
              </a:prstClr>
            </a:outerShdw>
          </a:effectLst>
        </c:spPr>
        <c:dLbl>
          <c:idx val="0"/>
          <c:layout>
            <c:manualLayout>
              <c:x val="0.14960268086412726"/>
              <c:y val="8.842155541042606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bg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8415686957087238"/>
                  <c:h val="7.3906590759136845E-2"/>
                </c:manualLayout>
              </c15:layout>
            </c:ext>
          </c:extLst>
        </c:dLbl>
      </c:pivotFmt>
      <c:pivotFmt>
        <c:idx val="26"/>
        <c:spPr>
          <a:solidFill>
            <a:schemeClr val="accent1"/>
          </a:solidFill>
          <a:ln>
            <a:noFill/>
          </a:ln>
          <a:effectLst>
            <a:outerShdw blurRad="254000" sx="102000" sy="102000" algn="ctr" rotWithShape="0">
              <a:prstClr val="black">
                <a:alpha val="20000"/>
              </a:prstClr>
            </a:outerShdw>
          </a:effectLst>
        </c:spPr>
        <c:dLbl>
          <c:idx val="0"/>
          <c:layout>
            <c:manualLayout>
              <c:x val="-6.0480807205760606E-3"/>
              <c:y val="-8.317757446486751E-2"/>
            </c:manualLayout>
          </c:layout>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4010345461855322"/>
                  <c:h val="8.0989070490175438E-2"/>
                </c:manualLayout>
              </c15:layout>
            </c:ext>
          </c:extLst>
        </c:dLbl>
      </c:pivotFmt>
      <c:pivotFmt>
        <c:idx val="27"/>
        <c:spPr>
          <a:solidFill>
            <a:schemeClr val="accent1"/>
          </a:solidFill>
          <a:ln>
            <a:noFill/>
          </a:ln>
          <a:effectLst>
            <a:outerShdw blurRad="254000" sx="102000" sy="102000" algn="ctr" rotWithShape="0">
              <a:prstClr val="black">
                <a:alpha val="20000"/>
              </a:prstClr>
            </a:outerShdw>
          </a:effectLst>
        </c:spPr>
        <c:dLbl>
          <c:idx val="0"/>
          <c:layout>
            <c:manualLayout>
              <c:x val="-1.4649084947518438E-2"/>
              <c:y val="7.3627776624355129E-2"/>
            </c:manualLayout>
          </c:layout>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346748080909852"/>
                  <c:h val="8.7374156464953209E-2"/>
                </c:manualLayout>
              </c15:layout>
            </c:ext>
          </c:extLst>
        </c:dLbl>
      </c:pivotFmt>
    </c:pivotFmts>
    <c:plotArea>
      <c:layout>
        <c:manualLayout>
          <c:layoutTarget val="inner"/>
          <c:xMode val="edge"/>
          <c:yMode val="edge"/>
          <c:x val="0.15301539332386796"/>
          <c:y val="0.34167001042581308"/>
          <c:w val="0.57475017525269378"/>
          <c:h val="0.40358658041726758"/>
        </c:manualLayout>
      </c:layout>
      <c:pieChart>
        <c:varyColors val="1"/>
        <c:ser>
          <c:idx val="0"/>
          <c:order val="0"/>
          <c:tx>
            <c:strRef>
              <c:f>'Dashboard $'!$AN$17</c:f>
              <c:strCache>
                <c:ptCount val="1"/>
                <c:pt idx="0">
                  <c:v>Total</c:v>
                </c:pt>
              </c:strCache>
            </c:strRef>
          </c:tx>
          <c:dPt>
            <c:idx val="0"/>
            <c:bubble3D val="0"/>
            <c:spPr>
              <a:solidFill>
                <a:srgbClr val="FFFF0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F2EF-42CA-9E73-04C369581E54}"/>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F2EF-42CA-9E73-04C369581E54}"/>
              </c:ext>
            </c:extLst>
          </c:dPt>
          <c:dPt>
            <c:idx val="2"/>
            <c:bubble3D val="0"/>
            <c:spPr>
              <a:solidFill>
                <a:schemeClr val="accent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F2EF-42CA-9E73-04C369581E54}"/>
              </c:ext>
            </c:extLst>
          </c:dPt>
          <c:dPt>
            <c:idx val="3"/>
            <c:bubble3D val="0"/>
            <c:spPr>
              <a:solidFill>
                <a:srgbClr val="92D05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F2EF-42CA-9E73-04C369581E54}"/>
              </c:ext>
            </c:extLst>
          </c:dPt>
          <c:dPt>
            <c:idx val="4"/>
            <c:bubble3D val="0"/>
            <c:spPr>
              <a:solidFill>
                <a:schemeClr val="accent5"/>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F2EF-42CA-9E73-04C369581E54}"/>
              </c:ext>
            </c:extLst>
          </c:dPt>
          <c:dLbls>
            <c:dLbl>
              <c:idx val="1"/>
              <c:layout>
                <c:manualLayout>
                  <c:x val="-1.4649084947518438E-2"/>
                  <c:y val="7.3627776624355129E-2"/>
                </c:manualLayout>
              </c:layout>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346748080909852"/>
                      <c:h val="8.7374156464953209E-2"/>
                    </c:manualLayout>
                  </c15:layout>
                </c:ext>
                <c:ext xmlns:c16="http://schemas.microsoft.com/office/drawing/2014/chart" uri="{C3380CC4-5D6E-409C-BE32-E72D297353CC}">
                  <c16:uniqueId val="{00000003-F2EF-42CA-9E73-04C369581E54}"/>
                </c:ext>
              </c:extLst>
            </c:dLbl>
            <c:dLbl>
              <c:idx val="2"/>
              <c:layout>
                <c:manualLayout>
                  <c:x val="-6.0480807205760606E-3"/>
                  <c:y val="-8.317757446486751E-2"/>
                </c:manualLayout>
              </c:layout>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4010345461855322"/>
                      <c:h val="8.0989070490175438E-2"/>
                    </c:manualLayout>
                  </c15:layout>
                </c:ext>
                <c:ext xmlns:c16="http://schemas.microsoft.com/office/drawing/2014/chart" uri="{C3380CC4-5D6E-409C-BE32-E72D297353CC}">
                  <c16:uniqueId val="{00000005-F2EF-42CA-9E73-04C369581E54}"/>
                </c:ext>
              </c:extLst>
            </c:dLbl>
            <c:dLbl>
              <c:idx val="3"/>
              <c:layout>
                <c:manualLayout>
                  <c:x val="7.3388378176621666E-2"/>
                  <c:y val="-0.11680721789360878"/>
                </c:manualLayout>
              </c:layout>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4003244578739282"/>
                      <c:h val="7.0929855868657271E-2"/>
                    </c:manualLayout>
                  </c15:layout>
                </c:ext>
                <c:ext xmlns:c16="http://schemas.microsoft.com/office/drawing/2014/chart" uri="{C3380CC4-5D6E-409C-BE32-E72D297353CC}">
                  <c16:uniqueId val="{00000007-F2EF-42CA-9E73-04C369581E54}"/>
                </c:ext>
              </c:extLst>
            </c:dLbl>
            <c:dLbl>
              <c:idx val="4"/>
              <c:layout>
                <c:manualLayout>
                  <c:x val="0.14960268086412726"/>
                  <c:y val="8.8421555410426067E-2"/>
                </c:manualLayout>
              </c:layout>
              <c:spPr>
                <a:no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bg1"/>
                      </a:solidFill>
                      <a:latin typeface="+mn-lt"/>
                      <a:ea typeface="+mn-ea"/>
                      <a:cs typeface="+mn-cs"/>
                    </a:defRPr>
                  </a:pPr>
                  <a:endParaRPr lang="en-US"/>
                </a:p>
              </c:txPr>
              <c:dLblPos val="bestFit"/>
              <c:showLegendKey val="0"/>
              <c:showVal val="1"/>
              <c:showCatName val="0"/>
              <c:showSerName val="0"/>
              <c:showPercent val="1"/>
              <c:showBubbleSize val="0"/>
              <c:extLst>
                <c:ext xmlns:c15="http://schemas.microsoft.com/office/drawing/2012/chart" uri="{CE6537A1-D6FC-4f65-9D91-7224C49458BB}">
                  <c15:layout>
                    <c:manualLayout>
                      <c:w val="0.18415686957087238"/>
                      <c:h val="7.3906590759136845E-2"/>
                    </c:manualLayout>
                  </c15:layout>
                </c:ext>
                <c:ext xmlns:c16="http://schemas.microsoft.com/office/drawing/2014/chart" uri="{C3380CC4-5D6E-409C-BE32-E72D297353CC}">
                  <c16:uniqueId val="{00000009-F2EF-42CA-9E73-04C369581E54}"/>
                </c:ext>
              </c:extLst>
            </c:dLbl>
            <c:spPr>
              <a:noFill/>
              <a:ln>
                <a:solidFill>
                  <a:schemeClr val="dk1">
                    <a:lumMod val="25000"/>
                    <a:lumOff val="75000"/>
                  </a:schemeClr>
                </a:solid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n-US"/>
              </a:p>
            </c:txPr>
            <c:dLblPos val="ctr"/>
            <c:showLegendKey val="0"/>
            <c:showVal val="1"/>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15:layout/>
              </c:ext>
            </c:extLst>
          </c:dLbls>
          <c:cat>
            <c:strRef>
              <c:f>'Dashboard $'!$AM$18:$AM$23</c:f>
              <c:strCache>
                <c:ptCount val="5"/>
                <c:pt idx="0">
                  <c:v>Electric</c:v>
                </c:pt>
                <c:pt idx="1">
                  <c:v>Fire</c:v>
                </c:pt>
                <c:pt idx="2">
                  <c:v>Irrigation</c:v>
                </c:pt>
                <c:pt idx="3">
                  <c:v>Nat_Gas</c:v>
                </c:pt>
                <c:pt idx="4">
                  <c:v>Water</c:v>
                </c:pt>
              </c:strCache>
            </c:strRef>
          </c:cat>
          <c:val>
            <c:numRef>
              <c:f>'Dashboard $'!$AN$18:$AN$23</c:f>
              <c:numCache>
                <c:formatCode>"$"#,##0</c:formatCode>
                <c:ptCount val="5"/>
                <c:pt idx="0">
                  <c:v>13108431.800000003</c:v>
                </c:pt>
                <c:pt idx="1">
                  <c:v>22267.320000000003</c:v>
                </c:pt>
                <c:pt idx="2">
                  <c:v>748082.26000000013</c:v>
                </c:pt>
                <c:pt idx="3">
                  <c:v>735585.14999999967</c:v>
                </c:pt>
                <c:pt idx="4">
                  <c:v>3242225.8999999985</c:v>
                </c:pt>
              </c:numCache>
            </c:numRef>
          </c:val>
          <c:extLst>
            <c:ext xmlns:c16="http://schemas.microsoft.com/office/drawing/2014/chart" uri="{C3380CC4-5D6E-409C-BE32-E72D297353CC}">
              <c16:uniqueId val="{0000000A-F2EF-42CA-9E73-04C369581E54}"/>
            </c:ext>
          </c:extLst>
        </c:ser>
        <c:dLbls>
          <c:dLblPos val="ctr"/>
          <c:showLegendKey val="0"/>
          <c:showVal val="0"/>
          <c:showCatName val="0"/>
          <c:showSerName val="0"/>
          <c:showPercent val="1"/>
          <c:showBubbleSize val="0"/>
          <c:showLeaderLines val="1"/>
        </c:dLbls>
        <c:firstSliceAng val="0"/>
      </c:pieChart>
      <c:spPr>
        <a:noFill/>
        <a:ln>
          <a:noFill/>
        </a:ln>
        <a:effectLst/>
      </c:spPr>
    </c:plotArea>
    <c:legend>
      <c:legendPos val="r"/>
      <c:layout/>
      <c:overlay val="0"/>
      <c:spPr>
        <a:solidFill>
          <a:schemeClr val="lt1">
            <a:lumMod val="95000"/>
            <a:alpha val="39000"/>
          </a:schemeClr>
        </a:solidFill>
        <a:ln>
          <a:noFill/>
        </a:ln>
        <a:effectLst/>
      </c:spPr>
      <c:txPr>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endParaRPr lang="en-US"/>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0"/>
      <c:rotY val="0"/>
      <c:depthPercent val="60"/>
      <c:rAngAx val="0"/>
      <c:perspective val="100"/>
    </c:view3D>
    <c:floor>
      <c:thickness val="0"/>
      <c:spPr>
        <a:solidFill>
          <a:schemeClr val="lt1">
            <a:lumMod val="95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44138964524280594"/>
          <c:y val="0.13234932004713054"/>
          <c:w val="0.49227757209304351"/>
          <c:h val="0.82811582157015651"/>
        </c:manualLayout>
      </c:layout>
      <c:bar3DChart>
        <c:barDir val="bar"/>
        <c:grouping val="clustered"/>
        <c:varyColors val="0"/>
        <c:ser>
          <c:idx val="0"/>
          <c:order val="0"/>
          <c:spPr>
            <a:solidFill>
              <a:schemeClr val="accent2">
                <a:alpha val="85000"/>
              </a:schemeClr>
            </a:solidFill>
            <a:ln w="9525" cap="flat" cmpd="sng" algn="ctr">
              <a:solidFill>
                <a:schemeClr val="accent2">
                  <a:lumMod val="75000"/>
                </a:schemeClr>
              </a:solidFill>
              <a:round/>
            </a:ln>
            <a:effectLst/>
            <a:sp3d contourW="9525">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rgbClr val="0070C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cat>
            <c:strRef>
              <c:f>'Dashboard $'!$A$7:$A$11</c:f>
              <c:strCache>
                <c:ptCount val="5"/>
                <c:pt idx="0">
                  <c:v>High School</c:v>
                </c:pt>
                <c:pt idx="1">
                  <c:v>Elementary School</c:v>
                </c:pt>
                <c:pt idx="2">
                  <c:v>Middle School</c:v>
                </c:pt>
                <c:pt idx="3">
                  <c:v>Administration</c:v>
                </c:pt>
                <c:pt idx="4">
                  <c:v>Special School</c:v>
                </c:pt>
              </c:strCache>
            </c:strRef>
          </c:cat>
          <c:val>
            <c:numRef>
              <c:f>'Dashboard $'!$C$7:$C$11</c:f>
              <c:numCache>
                <c:formatCode>0%</c:formatCode>
                <c:ptCount val="5"/>
                <c:pt idx="0">
                  <c:v>0.33921949664303253</c:v>
                </c:pt>
                <c:pt idx="1">
                  <c:v>0.28949807051647886</c:v>
                </c:pt>
                <c:pt idx="2">
                  <c:v>0.20142447058206855</c:v>
                </c:pt>
                <c:pt idx="3">
                  <c:v>0.15256936205968083</c:v>
                </c:pt>
                <c:pt idx="4">
                  <c:v>1.7288624279481767E-2</c:v>
                </c:pt>
              </c:numCache>
            </c:numRef>
          </c:val>
          <c:extLst>
            <c:ext xmlns:c16="http://schemas.microsoft.com/office/drawing/2014/chart" uri="{C3380CC4-5D6E-409C-BE32-E72D297353CC}">
              <c16:uniqueId val="{00000000-1703-4FE2-BDC0-D71A636FD37E}"/>
            </c:ext>
          </c:extLst>
        </c:ser>
        <c:dLbls>
          <c:showLegendKey val="0"/>
          <c:showVal val="0"/>
          <c:showCatName val="0"/>
          <c:showSerName val="0"/>
          <c:showPercent val="0"/>
          <c:showBubbleSize val="0"/>
        </c:dLbls>
        <c:gapWidth val="38"/>
        <c:gapDepth val="45"/>
        <c:shape val="box"/>
        <c:axId val="517427192"/>
        <c:axId val="517425880"/>
        <c:axId val="0"/>
      </c:bar3DChart>
      <c:catAx>
        <c:axId val="517427192"/>
        <c:scaling>
          <c:orientation val="maxMin"/>
        </c:scaling>
        <c:delete val="0"/>
        <c:axPos val="l"/>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1400" b="1" i="0" u="none" strike="noStrike" kern="1200" cap="all" baseline="0">
                <a:solidFill>
                  <a:schemeClr val="dk1">
                    <a:lumMod val="75000"/>
                    <a:lumOff val="25000"/>
                  </a:schemeClr>
                </a:solidFill>
                <a:latin typeface="+mn-lt"/>
                <a:ea typeface="+mn-ea"/>
                <a:cs typeface="+mn-cs"/>
              </a:defRPr>
            </a:pPr>
            <a:endParaRPr lang="en-US"/>
          </a:p>
        </c:txPr>
        <c:crossAx val="517425880"/>
        <c:crosses val="autoZero"/>
        <c:auto val="1"/>
        <c:lblAlgn val="ctr"/>
        <c:lblOffset val="100"/>
        <c:noMultiLvlLbl val="0"/>
      </c:catAx>
      <c:valAx>
        <c:axId val="517425880"/>
        <c:scaling>
          <c:orientation val="minMax"/>
        </c:scaling>
        <c:delete val="0"/>
        <c:axPos val="t"/>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endParaRPr lang="en-US"/>
          </a:p>
        </c:txPr>
        <c:crossAx val="517427192"/>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38100"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4400" b="1" i="0" u="none" strike="noStrike" kern="1200" cap="none" spc="0" baseline="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latin typeface="+mn-lt"/>
                <a:ea typeface="+mn-ea"/>
                <a:cs typeface="+mn-cs"/>
              </a:defRPr>
            </a:pPr>
            <a:r>
              <a:rPr lang="en-US" sz="4400" b="1" i="0" u="none" strike="noStrike" cap="none" spc="0" baseline="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rPr>
              <a:t>Cypress Fairbanks - </a:t>
            </a:r>
            <a:r>
              <a:rPr lang="en-US" sz="4400" b="1" cap="none" spc="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rPr>
              <a:t>Electricity  kWh per SF </a:t>
            </a:r>
          </a:p>
        </c:rich>
      </c:tx>
      <c:layout>
        <c:manualLayout>
          <c:xMode val="edge"/>
          <c:yMode val="edge"/>
          <c:x val="0.17496416942046178"/>
          <c:y val="2.3939186921823247E-2"/>
        </c:manualLayout>
      </c:layout>
      <c:overlay val="0"/>
      <c:spPr>
        <a:noFill/>
        <a:ln>
          <a:noFill/>
        </a:ln>
        <a:effectLst/>
      </c:spPr>
    </c:title>
    <c:autoTitleDeleted val="0"/>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6">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Lbls>
            <c:spPr>
              <a:noFill/>
              <a:ln>
                <a:noFill/>
              </a:ln>
              <a:effectLst/>
            </c:spPr>
            <c:txPr>
              <a:bodyPr rot="0" spcFirstLastPara="1" vertOverflow="ellipsis" vert="horz" wrap="square" lIns="0" tIns="19050" rIns="38100" bIns="19050" anchor="ctr" anchorCtr="1">
                <a:spAutoFit/>
              </a:bodyPr>
              <a:lstStyle/>
              <a:p>
                <a:pPr>
                  <a:defRPr sz="1600" b="1"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dk1">
                          <a:lumMod val="50000"/>
                          <a:lumOff val="50000"/>
                        </a:schemeClr>
                      </a:solidFill>
                    </a:ln>
                    <a:effectLst/>
                  </c:spPr>
                </c15:leaderLines>
              </c:ext>
            </c:extLst>
          </c:dLbls>
          <c:cat>
            <c:strRef>
              <c:f>Benchmark!$D$7:$D$11</c:f>
              <c:strCache>
                <c:ptCount val="5"/>
                <c:pt idx="0">
                  <c:v>Administration</c:v>
                </c:pt>
                <c:pt idx="1">
                  <c:v>Elementary School</c:v>
                </c:pt>
                <c:pt idx="2">
                  <c:v>High School</c:v>
                </c:pt>
                <c:pt idx="3">
                  <c:v>Middle School</c:v>
                </c:pt>
                <c:pt idx="4">
                  <c:v>Special School</c:v>
                </c:pt>
              </c:strCache>
            </c:strRef>
          </c:cat>
          <c:val>
            <c:numRef>
              <c:f>Benchmark!$G$7:$G$11</c:f>
              <c:numCache>
                <c:formatCode>General</c:formatCode>
                <c:ptCount val="5"/>
                <c:pt idx="0">
                  <c:v>22.2</c:v>
                </c:pt>
                <c:pt idx="1">
                  <c:v>9.4</c:v>
                </c:pt>
                <c:pt idx="2">
                  <c:v>10</c:v>
                </c:pt>
                <c:pt idx="3">
                  <c:v>9.5</c:v>
                </c:pt>
                <c:pt idx="4">
                  <c:v>11.7</c:v>
                </c:pt>
              </c:numCache>
            </c:numRef>
          </c:val>
          <c:extLst>
            <c:ext xmlns:c16="http://schemas.microsoft.com/office/drawing/2014/chart" uri="{C3380CC4-5D6E-409C-BE32-E72D297353CC}">
              <c16:uniqueId val="{00000000-6F78-4C4E-92AC-305015D7A611}"/>
            </c:ext>
          </c:extLst>
        </c:ser>
        <c:dLbls>
          <c:showLegendKey val="0"/>
          <c:showVal val="1"/>
          <c:showCatName val="0"/>
          <c:showSerName val="0"/>
          <c:showPercent val="0"/>
          <c:showBubbleSize val="0"/>
        </c:dLbls>
        <c:gapWidth val="44"/>
        <c:shape val="box"/>
        <c:axId val="384573480"/>
        <c:axId val="384562656"/>
        <c:axId val="0"/>
      </c:bar3DChart>
      <c:valAx>
        <c:axId val="384562656"/>
        <c:scaling>
          <c:orientation val="minMax"/>
        </c:scaling>
        <c:delete val="1"/>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384573480"/>
        <c:crosses val="autoZero"/>
        <c:crossBetween val="between"/>
      </c:valAx>
      <c:catAx>
        <c:axId val="384573480"/>
        <c:scaling>
          <c:orientation val="minMax"/>
        </c:scaling>
        <c:delete val="0"/>
        <c:axPos val="l"/>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2800" b="1" i="0" u="none" strike="noStrike" kern="1200" cap="all" baseline="0">
                <a:solidFill>
                  <a:srgbClr val="002060"/>
                </a:solidFill>
                <a:latin typeface="+mn-lt"/>
                <a:ea typeface="+mn-ea"/>
                <a:cs typeface="+mn-cs"/>
              </a:defRPr>
            </a:pPr>
            <a:endParaRPr lang="en-US"/>
          </a:p>
        </c:txPr>
        <c:crossAx val="384562656"/>
        <c:crosses val="autoZero"/>
        <c:auto val="1"/>
        <c:lblAlgn val="ctr"/>
        <c:lblOffset val="100"/>
        <c:noMultiLvlLbl val="0"/>
      </c:cat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oddFooter>&amp;CPrepared by JAY BONHAM &amp;D</c:oddFooter>
    </c:headerFooter>
    <c:pageMargins b="0.75" l="0.7" r="0.7" t="0.75" header="0.3" footer="0.3"/>
    <c:pageSetup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4400" b="1" i="0" u="none" strike="noStrike" kern="1200" cap="none" spc="0" baseline="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latin typeface="+mn-lt"/>
                <a:ea typeface="+mn-ea"/>
                <a:cs typeface="+mn-cs"/>
              </a:defRPr>
            </a:pPr>
            <a:r>
              <a:rPr lang="en-US" sz="4400" b="1" i="0" u="none" strike="noStrike" cap="none" spc="0" baseline="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rPr>
              <a:t>Cypress Fairbanks - </a:t>
            </a:r>
            <a:r>
              <a:rPr lang="en-US" sz="4400" b="1" cap="none" spc="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rPr>
              <a:t>Electricity  kWh per SF </a:t>
            </a:r>
          </a:p>
        </c:rich>
      </c:tx>
      <c:layout>
        <c:manualLayout>
          <c:xMode val="edge"/>
          <c:yMode val="edge"/>
          <c:x val="0.17496416942046178"/>
          <c:y val="2.3939186921823247E-2"/>
        </c:manualLayout>
      </c:layout>
      <c:overlay val="0"/>
      <c:spPr>
        <a:noFill/>
        <a:ln>
          <a:noFill/>
        </a:ln>
        <a:effectLst/>
      </c:spPr>
    </c:title>
    <c:autoTitleDeleted val="0"/>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6">
                <a:alpha val="85000"/>
              </a:schemeClr>
            </a:solidFill>
            <a:ln w="9525" cap="flat" cmpd="sng" algn="ctr">
              <a:solidFill>
                <a:schemeClr val="lt1">
                  <a:alpha val="50000"/>
                </a:schemeClr>
              </a:solidFill>
              <a:round/>
            </a:ln>
            <a:effectLst/>
            <a:sp3d contourW="9525">
              <a:contourClr>
                <a:schemeClr val="lt1">
                  <a:alpha val="50000"/>
                </a:schemeClr>
              </a:contourClr>
            </a:sp3d>
          </c:spPr>
          <c:invertIfNegative val="0"/>
          <c:dLbls>
            <c:spPr>
              <a:noFill/>
              <a:ln>
                <a:noFill/>
              </a:ln>
              <a:effectLst/>
            </c:spPr>
            <c:txPr>
              <a:bodyPr rot="0" spcFirstLastPara="1" vertOverflow="ellipsis" vert="horz" wrap="square" lIns="0" tIns="19050" rIns="38100" bIns="19050" anchor="ctr" anchorCtr="1">
                <a:spAutoFit/>
              </a:bodyPr>
              <a:lstStyle/>
              <a:p>
                <a:pPr>
                  <a:defRPr sz="1600" b="1"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dk1">
                          <a:lumMod val="50000"/>
                          <a:lumOff val="50000"/>
                        </a:schemeClr>
                      </a:solidFill>
                    </a:ln>
                    <a:effectLst/>
                  </c:spPr>
                </c15:leaderLines>
              </c:ext>
            </c:extLst>
          </c:dLbls>
          <c:cat>
            <c:strRef>
              <c:f>'%'!$D$7:$D$11</c:f>
              <c:strCache>
                <c:ptCount val="5"/>
                <c:pt idx="0">
                  <c:v>Administration</c:v>
                </c:pt>
                <c:pt idx="1">
                  <c:v>Elementary School</c:v>
                </c:pt>
                <c:pt idx="2">
                  <c:v>High School</c:v>
                </c:pt>
                <c:pt idx="3">
                  <c:v>Middle School</c:v>
                </c:pt>
                <c:pt idx="4">
                  <c:v>Special School</c:v>
                </c:pt>
              </c:strCache>
            </c:strRef>
          </c:cat>
          <c:val>
            <c:numRef>
              <c:f>'%'!$G$7:$G$11</c:f>
              <c:numCache>
                <c:formatCode>General</c:formatCode>
                <c:ptCount val="5"/>
                <c:pt idx="0">
                  <c:v>44.4</c:v>
                </c:pt>
                <c:pt idx="1">
                  <c:v>18.8</c:v>
                </c:pt>
                <c:pt idx="2">
                  <c:v>20</c:v>
                </c:pt>
                <c:pt idx="3">
                  <c:v>19</c:v>
                </c:pt>
                <c:pt idx="4">
                  <c:v>23.4</c:v>
                </c:pt>
              </c:numCache>
            </c:numRef>
          </c:val>
          <c:extLst>
            <c:ext xmlns:c16="http://schemas.microsoft.com/office/drawing/2014/chart" uri="{C3380CC4-5D6E-409C-BE32-E72D297353CC}">
              <c16:uniqueId val="{00000000-5EFA-432E-9C0A-0E0AE07743A5}"/>
            </c:ext>
          </c:extLst>
        </c:ser>
        <c:dLbls>
          <c:showLegendKey val="0"/>
          <c:showVal val="1"/>
          <c:showCatName val="0"/>
          <c:showSerName val="0"/>
          <c:showPercent val="0"/>
          <c:showBubbleSize val="0"/>
        </c:dLbls>
        <c:gapWidth val="44"/>
        <c:shape val="box"/>
        <c:axId val="384573480"/>
        <c:axId val="384562656"/>
        <c:axId val="0"/>
      </c:bar3DChart>
      <c:valAx>
        <c:axId val="384562656"/>
        <c:scaling>
          <c:orientation val="minMax"/>
        </c:scaling>
        <c:delete val="1"/>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384573480"/>
        <c:crosses val="autoZero"/>
        <c:crossBetween val="between"/>
      </c:valAx>
      <c:catAx>
        <c:axId val="384573480"/>
        <c:scaling>
          <c:orientation val="minMax"/>
        </c:scaling>
        <c:delete val="0"/>
        <c:axPos val="l"/>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2800" b="1" i="0" u="none" strike="noStrike" kern="1200" cap="all" baseline="0">
                <a:solidFill>
                  <a:srgbClr val="002060"/>
                </a:solidFill>
                <a:latin typeface="+mn-lt"/>
                <a:ea typeface="+mn-ea"/>
                <a:cs typeface="+mn-cs"/>
              </a:defRPr>
            </a:pPr>
            <a:endParaRPr lang="en-US"/>
          </a:p>
        </c:txPr>
        <c:crossAx val="384562656"/>
        <c:crosses val="autoZero"/>
        <c:auto val="1"/>
        <c:lblAlgn val="ctr"/>
        <c:lblOffset val="100"/>
        <c:noMultiLvlLbl val="0"/>
      </c:cat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oddFooter>&amp;CPrepared by JAY BONHAM &amp;D</c:oddFooter>
    </c:headerFooter>
    <c:pageMargins b="0.75" l="0.7" r="0.7" t="0.75" header="0.3" footer="0.3"/>
    <c:pageSetup orientation="landscape"/>
  </c:printSettings>
  <c:userShapes r:id="rId1"/>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8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solidFill>
        <a:schemeClr val="phClr">
          <a:alpha val="85000"/>
        </a:schemeClr>
      </a:solidFill>
      <a:ln w="9525" cap="flat" cmpd="sng" algn="ctr">
        <a:solidFill>
          <a:schemeClr val="phClr">
            <a:lumMod val="75000"/>
          </a:schemeClr>
        </a:solidFill>
        <a:round/>
      </a:ln>
    </cs:spPr>
  </cs:dataPoint>
  <cs:dataPoint3D>
    <cs:lnRef idx="0">
      <cs:styleClr val="auto"/>
    </cs:lnRef>
    <cs:fillRef idx="0">
      <cs:styleClr val="auto"/>
    </cs:fillRef>
    <cs:effectRef idx="0">
      <cs:styleClr val="auto"/>
    </cs:effectRef>
    <cs:fontRef idx="minor">
      <a:schemeClr val="dk1"/>
    </cs:fontRef>
    <cs:spPr>
      <a:solidFill>
        <a:schemeClr val="phClr">
          <a:alpha val="85000"/>
        </a:schemeClr>
      </a:solidFill>
      <a:ln w="9525" cap="flat" cmpd="sng" algn="ctr">
        <a:solidFill>
          <a:schemeClr val="phClr">
            <a:lumMod val="75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spPr>
      <a:solidFill>
        <a:schemeClr val="lt1">
          <a:lumMod val="95000"/>
        </a:schemeClr>
      </a:solidFill>
      <a:sp3d/>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4</xdr:col>
      <xdr:colOff>97970</xdr:colOff>
      <xdr:row>2</xdr:row>
      <xdr:rowOff>0</xdr:rowOff>
    </xdr:from>
    <xdr:to>
      <xdr:col>5</xdr:col>
      <xdr:colOff>466495</xdr:colOff>
      <xdr:row>3</xdr:row>
      <xdr:rowOff>41944</xdr:rowOff>
    </xdr:to>
    <xdr:sp macro="[0]!Reset3" textlink="">
      <xdr:nvSpPr>
        <xdr:cNvPr id="2" name="Rectangle 1"/>
        <xdr:cNvSpPr/>
      </xdr:nvSpPr>
      <xdr:spPr>
        <a:xfrm>
          <a:off x="5524499" y="473529"/>
          <a:ext cx="1919739" cy="281429"/>
        </a:xfrm>
        <a:prstGeom prst="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800"/>
            <a:t>Refresh</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215900</xdr:colOff>
      <xdr:row>0</xdr:row>
      <xdr:rowOff>146050</xdr:rowOff>
    </xdr:from>
    <xdr:to>
      <xdr:col>7</xdr:col>
      <xdr:colOff>622300</xdr:colOff>
      <xdr:row>13</xdr:row>
      <xdr:rowOff>187325</xdr:rowOff>
    </xdr:to>
    <mc:AlternateContent xmlns:mc="http://schemas.openxmlformats.org/markup-compatibility/2006" xmlns:a14="http://schemas.microsoft.com/office/drawing/2010/main">
      <mc:Choice Requires="a14">
        <xdr:graphicFrame macro="">
          <xdr:nvGraphicFramePr>
            <xdr:cNvPr id="2" name="School Type"/>
            <xdr:cNvGraphicFramePr/>
          </xdr:nvGraphicFramePr>
          <xdr:xfrm>
            <a:off x="0" y="0"/>
            <a:ext cx="0" cy="0"/>
          </xdr:xfrm>
          <a:graphic>
            <a:graphicData uri="http://schemas.microsoft.com/office/drawing/2010/slicer">
              <sle:slicer xmlns:sle="http://schemas.microsoft.com/office/drawing/2010/slicer" name="School Type"/>
            </a:graphicData>
          </a:graphic>
        </xdr:graphicFrame>
      </mc:Choice>
      <mc:Fallback xmlns="">
        <xdr:sp macro="" textlink="">
          <xdr:nvSpPr>
            <xdr:cNvPr id="0" name=""/>
            <xdr:cNvSpPr>
              <a:spLocks noTextEdit="1"/>
            </xdr:cNvSpPr>
          </xdr:nvSpPr>
          <xdr:spPr>
            <a:xfrm>
              <a:off x="8153400" y="146050"/>
              <a:ext cx="1828800" cy="30956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7</xdr:col>
      <xdr:colOff>787400</xdr:colOff>
      <xdr:row>1</xdr:row>
      <xdr:rowOff>6351</xdr:rowOff>
    </xdr:from>
    <xdr:to>
      <xdr:col>9</xdr:col>
      <xdr:colOff>571500</xdr:colOff>
      <xdr:row>11</xdr:row>
      <xdr:rowOff>1</xdr:rowOff>
    </xdr:to>
    <mc:AlternateContent xmlns:mc="http://schemas.openxmlformats.org/markup-compatibility/2006" xmlns:a14="http://schemas.microsoft.com/office/drawing/2010/main">
      <mc:Choice Requires="a14">
        <xdr:graphicFrame macro="">
          <xdr:nvGraphicFramePr>
            <xdr:cNvPr id="3" name="Utility"/>
            <xdr:cNvGraphicFramePr/>
          </xdr:nvGraphicFramePr>
          <xdr:xfrm>
            <a:off x="0" y="0"/>
            <a:ext cx="0" cy="0"/>
          </xdr:xfrm>
          <a:graphic>
            <a:graphicData uri="http://schemas.microsoft.com/office/drawing/2010/slicer">
              <sle:slicer xmlns:sle="http://schemas.microsoft.com/office/drawing/2010/slicer" name="Utility"/>
            </a:graphicData>
          </a:graphic>
        </xdr:graphicFrame>
      </mc:Choice>
      <mc:Fallback xmlns="">
        <xdr:sp macro="" textlink="">
          <xdr:nvSpPr>
            <xdr:cNvPr id="0" name=""/>
            <xdr:cNvSpPr>
              <a:spLocks noTextEdit="1"/>
            </xdr:cNvSpPr>
          </xdr:nvSpPr>
          <xdr:spPr>
            <a:xfrm>
              <a:off x="10147300" y="241301"/>
              <a:ext cx="1828800" cy="23431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850500</xdr:colOff>
      <xdr:row>4</xdr:row>
      <xdr:rowOff>159304</xdr:rowOff>
    </xdr:from>
    <xdr:to>
      <xdr:col>8</xdr:col>
      <xdr:colOff>1679490</xdr:colOff>
      <xdr:row>11</xdr:row>
      <xdr:rowOff>300584</xdr:rowOff>
    </xdr:to>
    <mc:AlternateContent xmlns:mc="http://schemas.openxmlformats.org/markup-compatibility/2006" xmlns:a14="http://schemas.microsoft.com/office/drawing/2010/main">
      <mc:Choice Requires="a14">
        <xdr:graphicFrame macro="">
          <xdr:nvGraphicFramePr>
            <xdr:cNvPr id="3" name="Utility 1"/>
            <xdr:cNvGraphicFramePr/>
          </xdr:nvGraphicFramePr>
          <xdr:xfrm>
            <a:off x="0" y="0"/>
            <a:ext cx="0" cy="0"/>
          </xdr:xfrm>
          <a:graphic>
            <a:graphicData uri="http://schemas.microsoft.com/office/drawing/2010/slicer">
              <sle:slicer xmlns:sle="http://schemas.microsoft.com/office/drawing/2010/slicer" name="Utility 1"/>
            </a:graphicData>
          </a:graphic>
        </xdr:graphicFrame>
      </mc:Choice>
      <mc:Fallback xmlns="">
        <xdr:sp macro="" textlink="">
          <xdr:nvSpPr>
            <xdr:cNvPr id="0" name=""/>
            <xdr:cNvSpPr>
              <a:spLocks noTextEdit="1"/>
            </xdr:cNvSpPr>
          </xdr:nvSpPr>
          <xdr:spPr>
            <a:xfrm>
              <a:off x="9569538" y="1603754"/>
              <a:ext cx="1886162" cy="225562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12</xdr:col>
      <xdr:colOff>589893</xdr:colOff>
      <xdr:row>6</xdr:row>
      <xdr:rowOff>4302</xdr:rowOff>
    </xdr:from>
    <xdr:to>
      <xdr:col>16</xdr:col>
      <xdr:colOff>633323</xdr:colOff>
      <xdr:row>23</xdr:row>
      <xdr:rowOff>220356</xdr:rowOff>
    </xdr:to>
    <xdr:graphicFrame macro="">
      <xdr:nvGraphicFramePr>
        <xdr:cNvPr id="6"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12</xdr:row>
      <xdr:rowOff>104587</xdr:rowOff>
    </xdr:from>
    <xdr:to>
      <xdr:col>3</xdr:col>
      <xdr:colOff>209175</xdr:colOff>
      <xdr:row>23</xdr:row>
      <xdr:rowOff>209177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4</xdr:col>
      <xdr:colOff>272205</xdr:colOff>
      <xdr:row>19</xdr:row>
      <xdr:rowOff>33280</xdr:rowOff>
    </xdr:from>
    <xdr:to>
      <xdr:col>5</xdr:col>
      <xdr:colOff>395503</xdr:colOff>
      <xdr:row>23</xdr:row>
      <xdr:rowOff>182684</xdr:rowOff>
    </xdr:to>
    <xdr:pic>
      <xdr:nvPicPr>
        <xdr:cNvPr id="4" name="Picture 3"/>
        <xdr:cNvPicPr>
          <a:picLocks noChangeAspect="1"/>
        </xdr:cNvPicPr>
      </xdr:nvPicPr>
      <xdr:blipFill>
        <a:blip xmlns:r="http://schemas.openxmlformats.org/officeDocument/2006/relationships" r:embed="rId3"/>
        <a:stretch>
          <a:fillRect/>
        </a:stretch>
      </xdr:blipFill>
      <xdr:spPr>
        <a:xfrm>
          <a:off x="6128194" y="6341749"/>
          <a:ext cx="1323350" cy="1539627"/>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4.xml><?xml version="1.0" encoding="utf-8"?>
<c:userShapes xmlns:c="http://schemas.openxmlformats.org/drawingml/2006/chart">
  <cdr:relSizeAnchor xmlns:cdr="http://schemas.openxmlformats.org/drawingml/2006/chartDrawing">
    <cdr:from>
      <cdr:x>0.00392</cdr:x>
      <cdr:y>0.06437</cdr:y>
    </cdr:from>
    <cdr:to>
      <cdr:x>0.9732</cdr:x>
      <cdr:y>0.24585</cdr:y>
    </cdr:to>
    <cdr:sp macro="" textlink="">
      <cdr:nvSpPr>
        <cdr:cNvPr id="2" name="TextBox 1"/>
        <cdr:cNvSpPr txBox="1"/>
      </cdr:nvSpPr>
      <cdr:spPr>
        <a:xfrm xmlns:a="http://schemas.openxmlformats.org/drawingml/2006/main">
          <a:off x="16747" y="372736"/>
          <a:ext cx="4142545" cy="105090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2400" b="1" cap="none" spc="0" baseline="0">
              <a:ln w="13462">
                <a:solidFill>
                  <a:schemeClr val="bg1"/>
                </a:solidFill>
                <a:prstDash val="solid"/>
              </a:ln>
              <a:solidFill>
                <a:schemeClr val="tx1">
                  <a:lumMod val="85000"/>
                  <a:lumOff val="15000"/>
                </a:schemeClr>
              </a:solidFill>
              <a:effectLst>
                <a:outerShdw dist="38100" dir="2700000" algn="bl" rotWithShape="0">
                  <a:schemeClr val="accent5"/>
                </a:outerShdw>
              </a:effectLst>
              <a:latin typeface="Arial Black" panose="020B0A04020102020204" pitchFamily="34" charset="0"/>
            </a:rPr>
            <a:t>TOTAL CFISD UTILITY COSTS</a:t>
          </a:r>
          <a:endParaRPr lang="en-US" sz="24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latin typeface="Arial Black" panose="020B0A04020102020204" pitchFamily="34" charset="0"/>
          </a:endParaRPr>
        </a:p>
      </cdr:txBody>
    </cdr:sp>
  </cdr:relSizeAnchor>
  <cdr:relSizeAnchor xmlns:cdr="http://schemas.openxmlformats.org/drawingml/2006/chartDrawing">
    <cdr:from>
      <cdr:x>0.18259</cdr:x>
      <cdr:y>0.80178</cdr:y>
    </cdr:from>
    <cdr:to>
      <cdr:x>0.91429</cdr:x>
      <cdr:y>0.96746</cdr:y>
    </cdr:to>
    <cdr:sp macro="" textlink="'Dashboard $'!$AN$23">
      <cdr:nvSpPr>
        <cdr:cNvPr id="3" name="TextBox 2"/>
        <cdr:cNvSpPr txBox="1"/>
      </cdr:nvSpPr>
      <cdr:spPr>
        <a:xfrm xmlns:a="http://schemas.openxmlformats.org/drawingml/2006/main">
          <a:off x="780531" y="4324384"/>
          <a:ext cx="3127849" cy="89359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fld id="{291B4AAE-553C-424B-B27F-2F0AF65813A5}" type="TxLink">
            <a:rPr lang="en-US" sz="4000" b="1" i="0" u="none" strike="noStrike"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latin typeface="Calibri"/>
              <a:cs typeface="Calibri"/>
            </a:rPr>
            <a:pPr/>
            <a:t>$17,856,592</a:t>
          </a:fld>
          <a:endParaRPr lang="en-US" sz="40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cdr:txBody>
    </cdr:sp>
  </cdr:relSizeAnchor>
</c:userShapes>
</file>

<file path=xl/drawings/drawing5.xml><?xml version="1.0" encoding="utf-8"?>
<c:userShapes xmlns:c="http://schemas.openxmlformats.org/drawingml/2006/chart">
  <cdr:relSizeAnchor xmlns:cdr="http://schemas.openxmlformats.org/drawingml/2006/chartDrawing">
    <cdr:from>
      <cdr:x>0.0169</cdr:x>
      <cdr:y>0.02589</cdr:y>
    </cdr:from>
    <cdr:to>
      <cdr:x>0.32524</cdr:x>
      <cdr:y>0.14097</cdr:y>
    </cdr:to>
    <cdr:sp macro="" textlink="">
      <cdr:nvSpPr>
        <cdr:cNvPr id="2" name="TextBox 1"/>
        <cdr:cNvSpPr txBox="1"/>
      </cdr:nvSpPr>
      <cdr:spPr>
        <a:xfrm xmlns:a="http://schemas.openxmlformats.org/drawingml/2006/main">
          <a:off x="59765" y="67237"/>
          <a:ext cx="1090706" cy="29882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a:t>=</a:t>
          </a:r>
        </a:p>
      </cdr:txBody>
    </cdr:sp>
  </cdr:relSizeAnchor>
  <cdr:relSizeAnchor xmlns:cdr="http://schemas.openxmlformats.org/drawingml/2006/chartDrawing">
    <cdr:from>
      <cdr:x>0.55894</cdr:x>
      <cdr:y>0.89302</cdr:y>
    </cdr:from>
    <cdr:to>
      <cdr:x>1</cdr:x>
      <cdr:y>1</cdr:y>
    </cdr:to>
    <cdr:sp macro="" textlink="'Dashboard $'!$B$12">
      <cdr:nvSpPr>
        <cdr:cNvPr id="3" name="TextBox 2"/>
        <cdr:cNvSpPr txBox="1"/>
      </cdr:nvSpPr>
      <cdr:spPr>
        <a:xfrm xmlns:a="http://schemas.openxmlformats.org/drawingml/2006/main">
          <a:off x="2054412" y="2868707"/>
          <a:ext cx="1621116" cy="34364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indent="0" algn="r"/>
          <a:fld id="{7FF2B5A9-BA7C-4BA7-8F6D-81F00ABF13CE}" type="TxLink">
            <a:rPr lang="en-US" sz="1600" b="1" i="0" u="none" strike="noStrike" cap="none" spc="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latin typeface="Calibri"/>
              <a:ea typeface="+mn-ea"/>
              <a:cs typeface="Calibri"/>
            </a:rPr>
            <a:pPr marL="0" indent="0" algn="r"/>
            <a:t>$17,856,592</a:t>
          </a:fld>
          <a:endParaRPr lang="en-US" sz="1600" b="1" i="0" u="none" strike="noStrike" cap="none" spc="0">
            <a:ln w="0"/>
            <a:gradFill>
              <a:gsLst>
                <a:gs pos="0">
                  <a:schemeClr val="accent5">
                    <a:lumMod val="50000"/>
                  </a:schemeClr>
                </a:gs>
                <a:gs pos="50000">
                  <a:schemeClr val="accent5"/>
                </a:gs>
                <a:gs pos="100000">
                  <a:schemeClr val="accent5">
                    <a:lumMod val="60000"/>
                    <a:lumOff val="40000"/>
                  </a:schemeClr>
                </a:gs>
              </a:gsLst>
              <a:lin ang="5400000"/>
            </a:gradFill>
            <a:effectLst>
              <a:reflection blurRad="6350" stA="53000" endA="300" endPos="35500" dir="5400000" sy="-90000" algn="bl" rotWithShape="0"/>
            </a:effectLst>
            <a:latin typeface="Calibri"/>
            <a:ea typeface="+mn-ea"/>
            <a:cs typeface="Calibri"/>
          </a:endParaRPr>
        </a:p>
      </cdr:txBody>
    </cdr:sp>
  </cdr:relSizeAnchor>
  <cdr:relSizeAnchor xmlns:cdr="http://schemas.openxmlformats.org/drawingml/2006/chartDrawing">
    <cdr:from>
      <cdr:x>0.6626</cdr:x>
      <cdr:y>0.77442</cdr:y>
    </cdr:from>
    <cdr:to>
      <cdr:x>1</cdr:x>
      <cdr:y>0.8814</cdr:y>
    </cdr:to>
    <cdr:sp macro="" textlink="'Dashboard $'!$AS$7">
      <cdr:nvSpPr>
        <cdr:cNvPr id="4" name="TextBox 3"/>
        <cdr:cNvSpPr txBox="1"/>
      </cdr:nvSpPr>
      <cdr:spPr>
        <a:xfrm xmlns:a="http://schemas.openxmlformats.org/drawingml/2006/main">
          <a:off x="2435412" y="2487708"/>
          <a:ext cx="1240116" cy="34364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r"/>
          <a:fld id="{080D7597-CEB2-4162-B027-887E355F4777}" type="TxLink">
            <a:rPr lang="en-US" sz="2000" b="1" i="0" u="none" strike="noStrike" cap="none" spc="0">
              <a:ln w="9525">
                <a:solidFill>
                  <a:schemeClr val="bg1"/>
                </a:solidFill>
                <a:prstDash val="solid"/>
              </a:ln>
              <a:solidFill>
                <a:schemeClr val="tx1"/>
              </a:solidFill>
              <a:effectLst>
                <a:outerShdw blurRad="12700" dist="38100" dir="2700000" algn="tl" rotWithShape="0">
                  <a:schemeClr val="bg1">
                    <a:lumMod val="50000"/>
                  </a:schemeClr>
                </a:outerShdw>
              </a:effectLst>
              <a:latin typeface="Calibri"/>
              <a:cs typeface="Calibri"/>
            </a:rPr>
            <a:pPr algn="r"/>
            <a:t>(All)</a:t>
          </a:fld>
          <a:endParaRPr lang="en-US" sz="20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0</xdr:col>
      <xdr:colOff>0</xdr:colOff>
      <xdr:row>0</xdr:row>
      <xdr:rowOff>0</xdr:rowOff>
    </xdr:to>
    <xdr:sp macro="[0]!Refresh" textlink="">
      <xdr:nvSpPr>
        <xdr:cNvPr id="5" name="Rectangle 4"/>
        <xdr:cNvSpPr/>
      </xdr:nvSpPr>
      <xdr:spPr>
        <a:xfrm>
          <a:off x="911411" y="74706"/>
          <a:ext cx="1890059" cy="522941"/>
        </a:xfrm>
        <a:prstGeom prst="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800"/>
            <a:t>Refresh</a:t>
          </a:r>
        </a:p>
      </xdr:txBody>
    </xdr:sp>
    <xdr:clientData/>
  </xdr:twoCellAnchor>
  <xdr:twoCellAnchor editAs="oneCell">
    <xdr:from>
      <xdr:col>6</xdr:col>
      <xdr:colOff>754956</xdr:colOff>
      <xdr:row>14</xdr:row>
      <xdr:rowOff>16010</xdr:rowOff>
    </xdr:from>
    <xdr:to>
      <xdr:col>9</xdr:col>
      <xdr:colOff>105656</xdr:colOff>
      <xdr:row>23</xdr:row>
      <xdr:rowOff>6404</xdr:rowOff>
    </xdr:to>
    <mc:AlternateContent xmlns:mc="http://schemas.openxmlformats.org/markup-compatibility/2006" xmlns:a14="http://schemas.microsoft.com/office/drawing/2010/main">
      <mc:Choice Requires="a14">
        <xdr:graphicFrame macro="">
          <xdr:nvGraphicFramePr>
            <xdr:cNvPr id="2" name="Utility 2"/>
            <xdr:cNvGraphicFramePr/>
          </xdr:nvGraphicFramePr>
          <xdr:xfrm>
            <a:off x="0" y="0"/>
            <a:ext cx="0" cy="0"/>
          </xdr:xfrm>
          <a:graphic>
            <a:graphicData uri="http://schemas.microsoft.com/office/drawing/2010/slicer">
              <sle:slicer xmlns:sle="http://schemas.microsoft.com/office/drawing/2010/slicer" name="Utility 2"/>
            </a:graphicData>
          </a:graphic>
        </xdr:graphicFrame>
      </mc:Choice>
      <mc:Fallback xmlns="">
        <xdr:sp macro="" textlink="">
          <xdr:nvSpPr>
            <xdr:cNvPr id="0" name=""/>
            <xdr:cNvSpPr>
              <a:spLocks noTextEdit="1"/>
            </xdr:cNvSpPr>
          </xdr:nvSpPr>
          <xdr:spPr>
            <a:xfrm>
              <a:off x="7350418" y="3332951"/>
              <a:ext cx="1828800" cy="2122713"/>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364351</xdr:colOff>
      <xdr:row>13</xdr:row>
      <xdr:rowOff>233722</xdr:rowOff>
    </xdr:from>
    <xdr:to>
      <xdr:col>2</xdr:col>
      <xdr:colOff>541084</xdr:colOff>
      <xdr:row>26</xdr:row>
      <xdr:rowOff>208514</xdr:rowOff>
    </xdr:to>
    <mc:AlternateContent xmlns:mc="http://schemas.openxmlformats.org/markup-compatibility/2006" xmlns:a14="http://schemas.microsoft.com/office/drawing/2010/main">
      <mc:Choice Requires="a14">
        <xdr:graphicFrame macro="">
          <xdr:nvGraphicFramePr>
            <xdr:cNvPr id="4" name="School Type 1"/>
            <xdr:cNvGraphicFramePr/>
          </xdr:nvGraphicFramePr>
          <xdr:xfrm>
            <a:off x="0" y="0"/>
            <a:ext cx="0" cy="0"/>
          </xdr:xfrm>
          <a:graphic>
            <a:graphicData uri="http://schemas.microsoft.com/office/drawing/2010/slicer">
              <sle:slicer xmlns:sle="http://schemas.microsoft.com/office/drawing/2010/slicer" name="School Type 1"/>
            </a:graphicData>
          </a:graphic>
        </xdr:graphicFrame>
      </mc:Choice>
      <mc:Fallback xmlns="">
        <xdr:sp macro="" textlink="">
          <xdr:nvSpPr>
            <xdr:cNvPr id="0" name=""/>
            <xdr:cNvSpPr>
              <a:spLocks noTextEdit="1"/>
            </xdr:cNvSpPr>
          </xdr:nvSpPr>
          <xdr:spPr>
            <a:xfrm>
              <a:off x="364351" y="3313738"/>
              <a:ext cx="1828800" cy="305481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7.xml><?xml version="1.0" encoding="utf-8"?>
<c:userShapes xmlns:c="http://schemas.openxmlformats.org/drawingml/2006/chart">
  <cdr:relSizeAnchor xmlns:cdr="http://schemas.openxmlformats.org/drawingml/2006/chartDrawing">
    <cdr:from>
      <cdr:x>0.04003</cdr:x>
      <cdr:y>0.0536</cdr:y>
    </cdr:from>
    <cdr:to>
      <cdr:x>0.17552</cdr:x>
      <cdr:y>0.18315</cdr:y>
    </cdr:to>
    <cdr:sp macro="" textlink="">
      <cdr:nvSpPr>
        <cdr:cNvPr id="2" name="TextBox 1"/>
        <cdr:cNvSpPr txBox="1"/>
      </cdr:nvSpPr>
      <cdr:spPr>
        <a:xfrm xmlns:a="http://schemas.openxmlformats.org/drawingml/2006/main">
          <a:off x="194236" y="157634"/>
          <a:ext cx="657412" cy="381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dr:relSizeAnchor xmlns:cdr="http://schemas.openxmlformats.org/drawingml/2006/chartDrawing">
    <cdr:from>
      <cdr:x>0.01694</cdr:x>
      <cdr:y>0.03074</cdr:y>
    </cdr:from>
    <cdr:to>
      <cdr:x>0.15396</cdr:x>
      <cdr:y>0.14504</cdr:y>
    </cdr:to>
    <cdr:sp macro="" textlink="">
      <cdr:nvSpPr>
        <cdr:cNvPr id="3" name="TextBox 2"/>
        <cdr:cNvSpPr txBox="1"/>
      </cdr:nvSpPr>
      <cdr:spPr>
        <a:xfrm xmlns:a="http://schemas.openxmlformats.org/drawingml/2006/main">
          <a:off x="82178" y="90397"/>
          <a:ext cx="664882" cy="33617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0</xdr:col>
      <xdr:colOff>0</xdr:colOff>
      <xdr:row>0</xdr:row>
      <xdr:rowOff>0</xdr:rowOff>
    </xdr:to>
    <xdr:sp macro="[0]!Refresh" textlink="">
      <xdr:nvSpPr>
        <xdr:cNvPr id="3" name="Rectangle 2"/>
        <xdr:cNvSpPr/>
      </xdr:nvSpPr>
      <xdr:spPr>
        <a:xfrm>
          <a:off x="0" y="0"/>
          <a:ext cx="0" cy="0"/>
        </a:xfrm>
        <a:prstGeom prst="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800"/>
            <a:t>Refresh</a:t>
          </a:r>
        </a:p>
      </xdr:txBody>
    </xdr:sp>
    <xdr:clientData/>
  </xdr:twoCellAnchor>
  <xdr:twoCellAnchor editAs="oneCell">
    <xdr:from>
      <xdr:col>6</xdr:col>
      <xdr:colOff>754956</xdr:colOff>
      <xdr:row>14</xdr:row>
      <xdr:rowOff>16010</xdr:rowOff>
    </xdr:from>
    <xdr:to>
      <xdr:col>9</xdr:col>
      <xdr:colOff>105656</xdr:colOff>
      <xdr:row>23</xdr:row>
      <xdr:rowOff>12452</xdr:rowOff>
    </xdr:to>
    <mc:AlternateContent xmlns:mc="http://schemas.openxmlformats.org/markup-compatibility/2006" xmlns:a14="http://schemas.microsoft.com/office/drawing/2010/main">
      <mc:Choice Requires="a14">
        <xdr:graphicFrame macro="">
          <xdr:nvGraphicFramePr>
            <xdr:cNvPr id="4" name="Utility 3"/>
            <xdr:cNvGraphicFramePr/>
          </xdr:nvGraphicFramePr>
          <xdr:xfrm>
            <a:off x="0" y="0"/>
            <a:ext cx="0" cy="0"/>
          </xdr:xfrm>
          <a:graphic>
            <a:graphicData uri="http://schemas.microsoft.com/office/drawing/2010/slicer">
              <sle:slicer xmlns:sle="http://schemas.microsoft.com/office/drawing/2010/slicer" name="Utility 3"/>
            </a:graphicData>
          </a:graphic>
        </xdr:graphicFrame>
      </mc:Choice>
      <mc:Fallback xmlns="">
        <xdr:sp macro="" textlink="">
          <xdr:nvSpPr>
            <xdr:cNvPr id="0" name=""/>
            <xdr:cNvSpPr>
              <a:spLocks noTextEdit="1"/>
            </xdr:cNvSpPr>
          </xdr:nvSpPr>
          <xdr:spPr>
            <a:xfrm>
              <a:off x="7746004" y="3354296"/>
              <a:ext cx="1836271" cy="2149394"/>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364351</xdr:colOff>
      <xdr:row>13</xdr:row>
      <xdr:rowOff>233722</xdr:rowOff>
    </xdr:from>
    <xdr:to>
      <xdr:col>2</xdr:col>
      <xdr:colOff>541084</xdr:colOff>
      <xdr:row>26</xdr:row>
      <xdr:rowOff>208514</xdr:rowOff>
    </xdr:to>
    <mc:AlternateContent xmlns:mc="http://schemas.openxmlformats.org/markup-compatibility/2006" xmlns:a14="http://schemas.microsoft.com/office/drawing/2010/main">
      <mc:Choice Requires="a14">
        <xdr:graphicFrame macro="">
          <xdr:nvGraphicFramePr>
            <xdr:cNvPr id="5" name="School Type 2"/>
            <xdr:cNvGraphicFramePr/>
          </xdr:nvGraphicFramePr>
          <xdr:xfrm>
            <a:off x="0" y="0"/>
            <a:ext cx="0" cy="0"/>
          </xdr:xfrm>
          <a:graphic>
            <a:graphicData uri="http://schemas.microsoft.com/office/drawing/2010/slicer">
              <sle:slicer xmlns:sle="http://schemas.microsoft.com/office/drawing/2010/slicer" name="School Type 2"/>
            </a:graphicData>
          </a:graphic>
        </xdr:graphicFrame>
      </mc:Choice>
      <mc:Fallback xmlns="">
        <xdr:sp macro="" textlink="">
          <xdr:nvSpPr>
            <xdr:cNvPr id="0" name=""/>
            <xdr:cNvSpPr>
              <a:spLocks noTextEdit="1"/>
            </xdr:cNvSpPr>
          </xdr:nvSpPr>
          <xdr:spPr>
            <a:xfrm>
              <a:off x="364351" y="3336151"/>
              <a:ext cx="1833781" cy="307722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9.xml><?xml version="1.0" encoding="utf-8"?>
<c:userShapes xmlns:c="http://schemas.openxmlformats.org/drawingml/2006/chart">
  <cdr:relSizeAnchor xmlns:cdr="http://schemas.openxmlformats.org/drawingml/2006/chartDrawing">
    <cdr:from>
      <cdr:x>0.04003</cdr:x>
      <cdr:y>0.0536</cdr:y>
    </cdr:from>
    <cdr:to>
      <cdr:x>0.17552</cdr:x>
      <cdr:y>0.18315</cdr:y>
    </cdr:to>
    <cdr:sp macro="" textlink="">
      <cdr:nvSpPr>
        <cdr:cNvPr id="2" name="TextBox 1"/>
        <cdr:cNvSpPr txBox="1"/>
      </cdr:nvSpPr>
      <cdr:spPr>
        <a:xfrm xmlns:a="http://schemas.openxmlformats.org/drawingml/2006/main">
          <a:off x="194236" y="157634"/>
          <a:ext cx="657412" cy="381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dr:relSizeAnchor xmlns:cdr="http://schemas.openxmlformats.org/drawingml/2006/chartDrawing">
    <cdr:from>
      <cdr:x>0.01694</cdr:x>
      <cdr:y>0.03074</cdr:y>
    </cdr:from>
    <cdr:to>
      <cdr:x>0.15396</cdr:x>
      <cdr:y>0.14504</cdr:y>
    </cdr:to>
    <cdr:sp macro="" textlink="">
      <cdr:nvSpPr>
        <cdr:cNvPr id="3" name="TextBox 2"/>
        <cdr:cNvSpPr txBox="1"/>
      </cdr:nvSpPr>
      <cdr:spPr>
        <a:xfrm xmlns:a="http://schemas.openxmlformats.org/drawingml/2006/main">
          <a:off x="82178" y="90397"/>
          <a:ext cx="664882" cy="33617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JAY BONHAM" refreshedDate="43704.372293055552" createdVersion="6" refreshedVersion="6" minRefreshableVersion="3" recordCount="823">
  <cacheSource type="worksheet">
    <worksheetSource ref="A1:O414" sheet="DataYY03"/>
  </cacheSource>
  <cacheFields count="15">
    <cacheField name="School Type" numFmtId="0">
      <sharedItems containsBlank="1" count="6">
        <s v="Elementary Schools"/>
        <s v="Special Schools"/>
        <s v="Middle Schools"/>
        <s v="Administration"/>
        <s v="High Schools"/>
        <m/>
      </sharedItems>
    </cacheField>
    <cacheField name="Utility" numFmtId="0">
      <sharedItems containsBlank="1"/>
    </cacheField>
    <cacheField name="Place" numFmtId="0">
      <sharedItems containsBlank="1" count="129">
        <s v="ADAM-ES"/>
        <s v="ALCABC"/>
        <s v="ALCWEST"/>
        <s v="ANDREES"/>
        <s v="ANTHONYMS"/>
        <s v="ARAGONMS"/>
        <s v="ARNOLDMS"/>
        <s v="AULTES"/>
        <s v="BANEES"/>
        <s v="BANGES"/>
        <s v="BARKERTRANS"/>
        <s v="BERRYCENTER"/>
        <s v="BIRKESES"/>
        <s v="BLACKES"/>
        <s v="BLEYLMS"/>
        <s v="BRADLEYPOLICESTATION"/>
        <s v="BRIDGELANDHS"/>
        <s v="CAMPBELLMS"/>
        <s v="CFISDNATATORIUM"/>
        <s v="COOKMS"/>
        <s v="COPELANDES"/>
        <s v="CY-CREEKHS"/>
        <s v="CY-FAIRCOMPLEXRETENTIONPOND"/>
        <s v="CY-FAIRHS"/>
        <s v="CY-FAIRHS-BALLFIELD"/>
        <s v="CY-FALLSHS"/>
        <s v="CY-LAKESHS"/>
        <s v="CY-PARKHS"/>
        <s v="CY-RANCHHS"/>
        <s v="CY-RIDGEHS"/>
        <s v="CY-SPRINGSHS"/>
        <s v="CY-WOODSHS"/>
        <s v="DANISHES"/>
        <s v="DEANMS"/>
        <s v="DURYEAES"/>
        <s v="ELC1"/>
        <s v="ELC2"/>
        <s v="ELDRIDGETRANS"/>
        <s v="EMERYES"/>
        <s v="EMMOTTES"/>
        <s v="EXHIBITCENTERSCIENCERESOURCEC"/>
        <s v="EXHIBITCENTERTELGEAG"/>
        <s v="FALCONCOMPLEX"/>
        <s v="FARNEYES"/>
        <s v="FIESTES"/>
        <s v="FOODPRODUCTIONCENTER"/>
        <s v="FOODSERVICEWAREHOUSE"/>
        <s v="FRANCONEES"/>
        <s v="FRAZIERES"/>
        <s v="GLEASONES"/>
        <s v="GOODSONMS"/>
        <s v="HAIRGROVEES"/>
        <s v="HAMILTONES"/>
        <s v="HAMILTONMS"/>
        <s v="HANCOCKES"/>
        <s v="HEMMENWAYES"/>
        <s v="HOLBROOKES"/>
        <s v="HOLMSLEYES"/>
        <s v="HOOVERES"/>
        <s v="HOPPERMS"/>
        <s v="HORNEES"/>
        <s v="ISCA"/>
        <s v="ISCB"/>
        <s v="ISCC"/>
        <s v="ISCC-EXLIGHT"/>
        <s v="ISCD"/>
        <s v="ISCDATACENTER"/>
        <s v="ISCSW"/>
        <s v="ISCW"/>
        <s v="JARVISCENTRALPLANT"/>
        <s v="JERSEYVILLAGEHS"/>
        <s v="JERSEYVILLAGESTADIUM"/>
        <s v="JOWELLES"/>
        <s v="KAHLAMS"/>
        <s v="KEITHES"/>
        <s v="KIRKES"/>
        <s v="LABAYMS"/>
        <s v="LAMKINES"/>
        <s v="LANGHAMCREEKHS"/>
        <s v="LANGHAMCREEKRETENTIONPOND"/>
        <s v="LEEES"/>
        <s v="LIEDERES"/>
        <s v="LOWERYES"/>
        <s v="MAINTENANCEOPER"/>
        <s v="MATZKEES"/>
        <s v="MATZKEMILLSES"/>
        <s v="MCFEEES"/>
        <s v="METCALFES"/>
        <s v="MILLSAPES"/>
        <s v="MILLSAPNATURETRAIL"/>
        <s v="MILLSAPROPES"/>
        <s v="MOOREES"/>
        <s v="OWENSES"/>
        <s v="POPEES"/>
        <s v="POSTES"/>
        <s v="POSTMAES"/>
        <s v="PRIDGEONSTADIUM"/>
        <s v="RECYCLECENTER"/>
        <s v="REEDES"/>
        <s v="RENNELLES"/>
        <s v="ROBINSONES"/>
        <s v="ROBISONES"/>
        <s v="SALYARDSMS"/>
        <s v="SAMPSONES"/>
        <s v="SATELLITECOLDFOODWAREHOUSE"/>
        <s v="SHERIDANES"/>
        <s v="SMITHMS"/>
        <s v="SPILLANEMS"/>
        <s v="SWENKEES"/>
        <s v="TELGETRANS"/>
        <s v="THORNTONMS"/>
        <s v="TIPPSES"/>
        <s v="TRUITTMS"/>
        <s v="WALKERES"/>
        <s v="WARNERES"/>
        <s v="WATKINSMS"/>
        <s v="WELLSES"/>
        <s v="WESTGREENAGSCIENCECENTER"/>
        <s v="WESTGREENTRANS"/>
        <s v="WILLBERNES"/>
        <s v="WILSONES"/>
        <s v="WINDFERNANNEX"/>
        <s v="WINDFERNHS"/>
        <s v="WOODARDES"/>
        <s v="YEAGERES"/>
        <s v="CY-FAIRCOMPLEX"/>
        <s v="CY-FALLSAGVOC"/>
        <s v="CY-WOODSCARLTONCENTERKITCHEN"/>
        <m/>
      </sharedItems>
    </cacheField>
    <cacheField name="Location" numFmtId="0">
      <sharedItems containsBlank="1" count="4">
        <s v="Houston, TX"/>
        <s v="Katy, TX"/>
        <s v="Cypress, TX"/>
        <m/>
      </sharedItems>
    </cacheField>
    <cacheField name="Area" numFmtId="0">
      <sharedItems containsBlank="1" containsMixedTypes="1" containsNumber="1" containsInteger="1" minValue="0" maxValue="590057"/>
    </cacheField>
    <cacheField name="Eff. Date" numFmtId="0">
      <sharedItems containsBlank="1" containsMixedTypes="1" containsNumber="1" containsInteger="1" minValue="36526" maxValue="36526"/>
    </cacheField>
    <cacheField name="Base Year " numFmtId="0">
      <sharedItems containsBlank="1" containsMixedTypes="1" containsNumber="1" minValue="0" maxValue="12496.228505999999"/>
    </cacheField>
    <cacheField name="Mmbtus" numFmtId="0">
      <sharedItems containsBlank="1" containsMixedTypes="1" containsNumber="1" minValue="0" maxValue="12084.235036999999"/>
    </cacheField>
    <cacheField name="Var [%]" numFmtId="0">
      <sharedItems containsBlank="1" containsMixedTypes="1" containsNumber="1" minValue="-100" maxValue="13757.142857142857"/>
    </cacheField>
    <cacheField name="Base Year 2" numFmtId="0">
      <sharedItems containsBlank="1" containsMixedTypes="1" containsNumber="1" minValue="0" maxValue="338523.03"/>
    </cacheField>
    <cacheField name="Cost" numFmtId="0">
      <sharedItems containsMixedTypes="1" containsNumber="1" minValue="0" maxValue="17826664.829999961"/>
    </cacheField>
    <cacheField name="Var [%]3" numFmtId="0">
      <sharedItems containsBlank="1" containsMixedTypes="1" containsNumber="1" minValue="-100" maxValue="1303.0280026990554"/>
    </cacheField>
    <cacheField name="Base Year 4" numFmtId="0">
      <sharedItems containsBlank="1" containsMixedTypes="1" containsNumber="1" containsInteger="1" minValue="0" maxValue="19334"/>
    </cacheField>
    <cacheField name="Current Year5" numFmtId="0">
      <sharedItems containsBlank="1" containsMixedTypes="1" containsNumber="1" containsInteger="1" minValue="0" maxValue="20533"/>
    </cacheField>
    <cacheField name="Var [%]6" numFmtId="0">
      <sharedItems containsBlank="1" containsMixedTypes="1" containsNumber="1" minValue="-73.950910530482986" maxValue="173.20261437908496"/>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JAY BONHAM" refreshedDate="43964.653493171296" createdVersion="6" refreshedVersion="6" minRefreshableVersion="3" recordCount="125">
  <cacheSource type="worksheet">
    <worksheetSource ref="A1:O126" sheet="DataYY03"/>
  </cacheSource>
  <cacheFields count="15">
    <cacheField name="School Type" numFmtId="0">
      <sharedItems count="9">
        <s v="Elementary School"/>
        <s v="Special School"/>
        <s v="Middle School"/>
        <s v="Administration"/>
        <s v="High School"/>
        <s v="Special Schools" u="1"/>
        <s v="Middle Schools" u="1"/>
        <s v="High Schools" u="1"/>
        <s v="Elementary Schools" u="1"/>
      </sharedItems>
    </cacheField>
    <cacheField name="Utility" numFmtId="0">
      <sharedItems count="1">
        <s v="Electric"/>
      </sharedItems>
    </cacheField>
    <cacheField name="Place" numFmtId="0">
      <sharedItems/>
    </cacheField>
    <cacheField name="Location" numFmtId="0">
      <sharedItems/>
    </cacheField>
    <cacheField name="Area" numFmtId="0">
      <sharedItems containsSemiMixedTypes="0" containsString="0" containsNumber="1" containsInteger="1" minValue="0" maxValue="590057"/>
    </cacheField>
    <cacheField name="Eff. Date" numFmtId="0">
      <sharedItems containsNonDate="0" containsDate="1" containsString="0" containsBlank="1" minDate="2000-01-01T00:00:00" maxDate="2000-01-02T00:00:00"/>
    </cacheField>
    <cacheField name="Base Year " numFmtId="3">
      <sharedItems containsSemiMixedTypes="0" containsString="0" containsNumber="1" minValue="4.6642040000000007" maxValue="22312.040419999998"/>
    </cacheField>
    <cacheField name="Mmbtus" numFmtId="3">
      <sharedItems containsSemiMixedTypes="0" containsString="0" containsNumber="1" minValue="3.8316759999999999" maxValue="23366.594083999997"/>
    </cacheField>
    <cacheField name="Var [%]" numFmtId="167">
      <sharedItems containsSemiMixedTypes="0" containsString="0" containsNumber="1" minValue="-64.516129032258078" maxValue="56.254572055596171"/>
    </cacheField>
    <cacheField name="Base Year 2" numFmtId="169">
      <sharedItems containsSemiMixedTypes="0" containsString="0" containsNumber="1" minValue="178.16" maxValue="600208.82999999996"/>
    </cacheField>
    <cacheField name="Cost" numFmtId="169">
      <sharedItems containsSemiMixedTypes="0" containsString="0" containsNumber="1" minValue="216.41" maxValue="526022.68999999994"/>
    </cacheField>
    <cacheField name="Var [%]3" numFmtId="4">
      <sharedItems containsSemiMixedTypes="0" containsString="0" containsNumber="1" minValue="-34.698472002682379" maxValue="28.774762171446479"/>
    </cacheField>
    <cacheField name="Base Year 4" numFmtId="3">
      <sharedItems containsSemiMixedTypes="0" containsString="0" containsNumber="1" containsInteger="1" minValue="0" maxValue="39071"/>
    </cacheField>
    <cacheField name="Current Year5" numFmtId="3">
      <sharedItems containsSemiMixedTypes="0" containsString="0" containsNumber="1" containsInteger="1" minValue="0" maxValue="39991"/>
    </cacheField>
    <cacheField name="Var [%]6" numFmtId="167">
      <sharedItems containsSemiMixedTypes="0" containsString="0" containsNumber="1" minValue="-34.463276836158194" maxValue="69.038884812912698"/>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JAY BONHAM" refreshedDate="43964.653499652777" createdVersion="6" refreshedVersion="6" minRefreshableVersion="3" recordCount="412">
  <cacheSource type="worksheet">
    <worksheetSource ref="A1:O413" sheet="DataYY03"/>
  </cacheSource>
  <cacheFields count="15">
    <cacheField name="School Type" numFmtId="0">
      <sharedItems count="10">
        <s v="Elementary School"/>
        <s v="Special School"/>
        <s v="Middle School"/>
        <s v="Administration"/>
        <s v="High School"/>
        <s v="Special Schools" u="1"/>
        <s v="Middle Schools" u="1"/>
        <e v="#N/A" u="1"/>
        <s v="High Schools" u="1"/>
        <s v="Elementary Schools" u="1"/>
      </sharedItems>
    </cacheField>
    <cacheField name="Utility" numFmtId="0">
      <sharedItems count="5">
        <s v="Electric"/>
        <s v="Water"/>
        <s v="Irrigation"/>
        <s v="Nat_Gas"/>
        <s v="Fire"/>
      </sharedItems>
    </cacheField>
    <cacheField name="Place" numFmtId="0">
      <sharedItems/>
    </cacheField>
    <cacheField name="Location" numFmtId="0">
      <sharedItems/>
    </cacheField>
    <cacheField name="Area" numFmtId="0">
      <sharedItems containsSemiMixedTypes="0" containsString="0" containsNumber="1" containsInteger="1" minValue="0" maxValue="590057"/>
    </cacheField>
    <cacheField name="Eff. Date" numFmtId="0">
      <sharedItems containsDate="1" containsString="0" containsBlank="1" containsMixedTypes="1" minDate="2000-01-01T00:00:00" maxDate="2000-01-02T00:00:00"/>
    </cacheField>
    <cacheField name="Base Year " numFmtId="0">
      <sharedItems containsSemiMixedTypes="0" containsString="0" containsNumber="1" minValue="0" maxValue="22312.040419999998"/>
    </cacheField>
    <cacheField name="Mmbtus" numFmtId="0">
      <sharedItems containsString="0" containsBlank="1" containsNumber="1" minValue="0" maxValue="23366.594083999997"/>
    </cacheField>
    <cacheField name="Var [%]" numFmtId="0">
      <sharedItems containsSemiMixedTypes="0" containsString="0" containsNumber="1" minValue="-64.516129032258078" maxValue="271.21102248005803"/>
    </cacheField>
    <cacheField name="Base Year 2" numFmtId="0">
      <sharedItems containsSemiMixedTypes="0" containsString="0" containsNumber="1" minValue="0" maxValue="600208.82999999996"/>
    </cacheField>
    <cacheField name="Cost" numFmtId="0">
      <sharedItems containsSemiMixedTypes="0" containsString="0" containsNumber="1" minValue="96.52" maxValue="526022.68999999994"/>
    </cacheField>
    <cacheField name="Var [%]3" numFmtId="0">
      <sharedItems containsSemiMixedTypes="0" containsString="0" containsNumber="1" minValue="-88.171130469510516" maxValue="1686.7003465899077"/>
    </cacheField>
    <cacheField name="Base Year 4" numFmtId="0">
      <sharedItems containsSemiMixedTypes="0" containsString="0" containsNumber="1" containsInteger="1" minValue="0" maxValue="39071"/>
    </cacheField>
    <cacheField name="Current Year5" numFmtId="0">
      <sharedItems containsString="0" containsBlank="1" containsNumber="1" containsInteger="1" minValue="0" maxValue="39991"/>
    </cacheField>
    <cacheField name="Var [%]6" numFmtId="0">
      <sharedItems containsSemiMixedTypes="0" containsString="0" containsNumber="1" minValue="-34.463276836158194" maxValue="69.038884812912698"/>
    </cacheField>
  </cacheFields>
  <extLst>
    <ext xmlns:x14="http://schemas.microsoft.com/office/spreadsheetml/2009/9/main" uri="{725AE2AE-9491-48be-B2B4-4EB974FC3084}">
      <x14:pivotCacheDefinition pivotCacheId="3"/>
    </ext>
  </extLst>
</pivotCacheDefinition>
</file>

<file path=xl/pivotCache/pivotCacheRecords1.xml><?xml version="1.0" encoding="utf-8"?>
<pivotCacheRecords xmlns="http://schemas.openxmlformats.org/spreadsheetml/2006/main" xmlns:r="http://schemas.openxmlformats.org/officeDocument/2006/relationships" count="823">
  <r>
    <x v="0"/>
    <s v="Electric"/>
    <x v="0"/>
    <x v="0"/>
    <s v="109321"/>
    <s v="36526"/>
    <s v="2678.5224"/>
    <s v="1919.124"/>
    <s v="-28.35139254"/>
    <s v="60622.81"/>
    <s v="45757.56"/>
    <s v="-24.52088579"/>
    <s v="2578"/>
    <s v="3189"/>
    <s v="23.70054306"/>
  </r>
  <r>
    <x v="1"/>
    <s v="Electric"/>
    <x v="1"/>
    <x v="0"/>
    <n v="56061"/>
    <n v="36526"/>
    <n v="1297.4860800000001"/>
    <n v="1413.4097279999999"/>
    <n v="8.9344810543169597"/>
    <n v="33774.9"/>
    <n v="32329.59"/>
    <n v="-4.2792428697050182"/>
    <n v="1978"/>
    <n v="2149"/>
    <n v="8.645096056622851"/>
  </r>
  <r>
    <x v="1"/>
    <s v="Electric"/>
    <x v="2"/>
    <x v="1"/>
    <n v="50839"/>
    <n v="36526"/>
    <n v="820.10294399999998"/>
    <n v="879.70156799999995"/>
    <n v="7.267212541551368"/>
    <n v="22642.13"/>
    <n v="20136.55"/>
    <n v="-11.066008365820707"/>
    <n v="1394"/>
    <n v="1255"/>
    <n v="-9.9713055954088947"/>
  </r>
  <r>
    <x v="0"/>
    <s v="Electric"/>
    <x v="3"/>
    <x v="2"/>
    <n v="107836"/>
    <n v="36526"/>
    <n v="2128.4014080000002"/>
    <n v="2026.1752320000001"/>
    <n v="-4.8029556650246432"/>
    <n v="54177.7"/>
    <n v="46047.12"/>
    <n v="-15.007244678160941"/>
    <n v="3065"/>
    <n v="2985"/>
    <n v="-2.6101141924959217"/>
  </r>
  <r>
    <x v="2"/>
    <s v="Electric"/>
    <x v="4"/>
    <x v="2"/>
    <n v="244123"/>
    <n v="36526"/>
    <n v="3689.947885"/>
    <n v="3543.8305290000003"/>
    <n v="-3.9598758723390519"/>
    <n v="85034.32"/>
    <n v="78735.350000000006"/>
    <n v="-7.4075620290724968"/>
    <n v="6422"/>
    <n v="5607"/>
    <n v="-12.690750545001556"/>
  </r>
  <r>
    <x v="2"/>
    <s v="Electric"/>
    <x v="5"/>
    <x v="0"/>
    <n v="219821"/>
    <n v="36526"/>
    <n v="4480.9140479999996"/>
    <n v="4084.6101400000002"/>
    <n v="-8.8442648922686811"/>
    <n v="114043.17"/>
    <n v="95597.4"/>
    <n v="-16.174375019564959"/>
    <n v="5536"/>
    <n v="5513"/>
    <n v="-0.41546242774566472"/>
  </r>
  <r>
    <x v="2"/>
    <s v="Electric"/>
    <x v="6"/>
    <x v="2"/>
    <n v="211238"/>
    <n v="36526"/>
    <n v="3729.1427769999996"/>
    <n v="3909.6678580000003"/>
    <n v="4.8409270386055905"/>
    <n v="82532.39"/>
    <n v="60018.92"/>
    <n v="-27.278344901922747"/>
    <n v="3332"/>
    <n v="3013"/>
    <n v="-9.5738295318127253"/>
  </r>
  <r>
    <x v="0"/>
    <s v="Electric"/>
    <x v="7"/>
    <x v="2"/>
    <n v="89416"/>
    <n v="36526"/>
    <n v="1618.5811199999998"/>
    <n v="1158.5272319999999"/>
    <n v="-28.423282732965525"/>
    <n v="42756.01"/>
    <n v="27625.55"/>
    <n v="-35.387913886258332"/>
    <n v="2519"/>
    <n v="1636"/>
    <n v="-35.053592695514091"/>
  </r>
  <r>
    <x v="0"/>
    <s v="Electric"/>
    <x v="8"/>
    <x v="0"/>
    <n v="106804"/>
    <n v="36526"/>
    <n v="2226.6958079999999"/>
    <n v="1799.3796480000001"/>
    <n v="-19.190594353514847"/>
    <n v="51071.28"/>
    <n v="43997.53"/>
    <n v="-13.850739593759938"/>
    <n v="1944"/>
    <n v="2939"/>
    <n v="51.183127572016467"/>
  </r>
  <r>
    <x v="0"/>
    <s v="Electric"/>
    <x v="9"/>
    <x v="0"/>
    <n v="85320"/>
    <n v="36526"/>
    <n v="1422.319968"/>
    <n v="1485.1782720000001"/>
    <n v="4.4194207642594288"/>
    <n v="40267.61"/>
    <n v="32988.22"/>
    <n v="-18.0775317929224"/>
    <n v="2665"/>
    <n v="1730"/>
    <n v="-35.084427767354597"/>
  </r>
  <r>
    <x v="3"/>
    <s v="Electric"/>
    <x v="10"/>
    <x v="0"/>
    <n v="22677"/>
    <n v="36526"/>
    <n v="651.20039999999995"/>
    <n v="698.51731200000006"/>
    <n v="7.2661061019004531"/>
    <n v="15376.71"/>
    <n v="14050.97"/>
    <n v="-8.6217402812435164"/>
    <n v="735"/>
    <n v="745"/>
    <n v="1.3605442176870748"/>
  </r>
  <r>
    <x v="3"/>
    <s v="Electric"/>
    <x v="11"/>
    <x v="2"/>
    <n v="491434"/>
    <n v="36526"/>
    <n v="9328.8689419999992"/>
    <n v="9654.2234059999992"/>
    <n v="3.4876089054612449"/>
    <n v="224512.35"/>
    <n v="192566.61"/>
    <n v="-14.228945534622037"/>
    <n v="10532"/>
    <n v="9463"/>
    <n v="-10.150018989745538"/>
  </r>
  <r>
    <x v="0"/>
    <s v="Electric"/>
    <x v="12"/>
    <x v="0"/>
    <n v="106488"/>
    <n v="36526"/>
    <n v="2640.8428800000002"/>
    <n v="2303.9304959999999"/>
    <n v="-12.757759522596059"/>
    <n v="66882.97"/>
    <n v="51753.89"/>
    <n v="-22.620227540732717"/>
    <n v="3744"/>
    <n v="3359"/>
    <n v="-10.283119658119658"/>
  </r>
  <r>
    <x v="0"/>
    <s v="Electric"/>
    <x v="13"/>
    <x v="2"/>
    <n v="97384"/>
    <n v="36526"/>
    <n v="1733.2579199999996"/>
    <n v="1630.315392"/>
    <n v="-5.9392504030790532"/>
    <n v="47153.52"/>
    <n v="37944.06"/>
    <n v="-19.530800669812137"/>
    <n v="2789"/>
    <n v="2374"/>
    <n v="-14.879885263535318"/>
  </r>
  <r>
    <x v="2"/>
    <s v="Electric"/>
    <x v="14"/>
    <x v="0"/>
    <n v="229363"/>
    <n v="36526"/>
    <n v="3412.8395889999997"/>
    <n v="3604.9688789999996"/>
    <n v="5.6296021242620453"/>
    <n v="100641.68"/>
    <n v="76193.88"/>
    <n v="-24.291923584741429"/>
    <n v="3975"/>
    <n v="3930"/>
    <n v="-1.1320754716981132"/>
  </r>
  <r>
    <x v="3"/>
    <s v="Electric"/>
    <x v="15"/>
    <x v="2"/>
    <n v="18144"/>
    <n v="36526"/>
    <n v="1005.551712"/>
    <n v="966.19132799999988"/>
    <n v="-3.9143072932285015"/>
    <n v="21368.67"/>
    <n v="17599.71"/>
    <n v="-17.637784663247643"/>
    <n v="755"/>
    <n v="737"/>
    <n v="-2.3841059602649004"/>
  </r>
  <r>
    <x v="4"/>
    <s v="Electric"/>
    <x v="16"/>
    <x v="2"/>
    <n v="573468"/>
    <n v="36526"/>
    <n v="12496.228505999999"/>
    <n v="8943.0017850000004"/>
    <n v="-28.434392979401231"/>
    <n v="250888.82"/>
    <n v="203906.03"/>
    <n v="-18.726537914284105"/>
    <n v="11937"/>
    <n v="12712"/>
    <n v="6.4924185306190836"/>
  </r>
  <r>
    <x v="2"/>
    <s v="Electric"/>
    <x v="17"/>
    <x v="0"/>
    <n v="233575"/>
    <n v="36526"/>
    <n v="5066.6633469999997"/>
    <n v="4585.4706160000005"/>
    <n v="-9.497231176508242"/>
    <n v="120576.83"/>
    <n v="105509.53"/>
    <n v="-12.496016025632784"/>
    <n v="5708"/>
    <n v="5945"/>
    <n v="4.1520672740014017"/>
  </r>
  <r>
    <x v="3"/>
    <s v="Electric"/>
    <x v="18"/>
    <x v="0"/>
    <n v="49471"/>
    <n v="36526"/>
    <n v="4354.7354380000006"/>
    <n v="5615.9851579999995"/>
    <n v="28.962717436153895"/>
    <n v="129203.2"/>
    <n v="106389.48"/>
    <n v="-17.657240687537151"/>
    <n v="4270"/>
    <n v="4322"/>
    <n v="1.2177985948477752"/>
  </r>
  <r>
    <x v="2"/>
    <s v="Electric"/>
    <x v="19"/>
    <x v="0"/>
    <n v="204629"/>
    <n v="36526"/>
    <n v="3143.390065"/>
    <n v="4105.6410459999997"/>
    <n v="30.611885928958021"/>
    <n v="75534.05"/>
    <n v="80157.03"/>
    <n v="6.1203920615934138"/>
    <n v="4471"/>
    <n v="4557"/>
    <n v="1.9235070454037129"/>
  </r>
  <r>
    <x v="0"/>
    <s v="Electric"/>
    <x v="20"/>
    <x v="0"/>
    <n v="86318"/>
    <n v="36526"/>
    <n v="1518.6484800000001"/>
    <n v="1643.418144"/>
    <n v="8.2158357014916348"/>
    <n v="43804.17"/>
    <n v="41058.370000000003"/>
    <n v="-6.2683529901376973"/>
    <n v="2971"/>
    <n v="3067"/>
    <n v="3.2312352743184114"/>
  </r>
  <r>
    <x v="4"/>
    <s v="Electric"/>
    <x v="21"/>
    <x v="0"/>
    <n v="525576"/>
    <n v="36526"/>
    <n v="9454.9861180000007"/>
    <n v="8917.384775999999"/>
    <n v="-5.6859030282079228"/>
    <n v="246473.38"/>
    <n v="207825.21"/>
    <n v="-15.68046415397882"/>
    <n v="12451"/>
    <n v="12082"/>
    <n v="-2.9636173801301102"/>
  </r>
  <r>
    <x v="3"/>
    <s v="Electric"/>
    <x v="22"/>
    <x v="2"/>
    <n v="0"/>
    <n v="36526"/>
    <n v="3.9488410000000003"/>
    <n v="4.9848439999999989"/>
    <n v="26.235622047076568"/>
    <n v="577.65"/>
    <n v="760.96"/>
    <n v="31.733748809832946"/>
    <n v="63"/>
    <n v="91"/>
    <n v="44.444444444444443"/>
  </r>
  <r>
    <x v="4"/>
    <s v="Electric"/>
    <x v="23"/>
    <x v="2"/>
    <n v="489057"/>
    <n v="36526"/>
    <n v="11254.015960999999"/>
    <n v="11725.320544"/>
    <n v="4.1878791058522884"/>
    <n v="250194.03"/>
    <n v="217310.51"/>
    <n v="-13.143207293955015"/>
    <n v="12823"/>
    <n v="11605"/>
    <n v="-9.4985572798877005"/>
  </r>
  <r>
    <x v="3"/>
    <s v="Electric"/>
    <x v="24"/>
    <x v="2"/>
    <n v="0"/>
    <n v="36526"/>
    <n v="29.160671999999995"/>
    <n v="43.903968000000006"/>
    <n v="50.558834858126758"/>
    <n v="3284.87"/>
    <n v="6017.98"/>
    <n v="83.202988246110195"/>
    <n v="153"/>
    <n v="418"/>
    <n v="173.20261437908496"/>
  </r>
  <r>
    <x v="4"/>
    <s v="Electric"/>
    <x v="25"/>
    <x v="0"/>
    <n v="578719"/>
    <n v="36526"/>
    <n v="11388.348227999999"/>
    <n v="9363.3614569999991"/>
    <n v="-17.781215769476201"/>
    <n v="267144.31"/>
    <n v="178063.3"/>
    <n v="-33.345651269907265"/>
    <n v="10026"/>
    <n v="6094"/>
    <n v="-39.21803311390385"/>
  </r>
  <r>
    <x v="4"/>
    <s v="Electric"/>
    <x v="26"/>
    <x v="1"/>
    <n v="520212"/>
    <n v="36526"/>
    <n v="10481.831536999998"/>
    <n v="10650.167523"/>
    <n v="1.6059787395531908"/>
    <n v="247711.48"/>
    <n v="205143.16"/>
    <n v="-17.184637546875098"/>
    <n v="10784"/>
    <n v="11056"/>
    <n v="2.5222551928783385"/>
  </r>
  <r>
    <x v="4"/>
    <s v="Electric"/>
    <x v="27"/>
    <x v="2"/>
    <n v="590057"/>
    <n v="36526"/>
    <n v="9284.1995979999992"/>
    <n v="10147.118627"/>
    <n v="9.2944902777175429"/>
    <n v="223594.46"/>
    <n v="214001.66"/>
    <n v="-4.2902672991092894"/>
    <n v="14217"/>
    <n v="14534"/>
    <n v="2.2297249771400436"/>
  </r>
  <r>
    <x v="4"/>
    <s v="Electric"/>
    <x v="28"/>
    <x v="2"/>
    <n v="530203"/>
    <n v="36526"/>
    <n v="12093.456962999999"/>
    <n v="12084.235036999999"/>
    <n v="-7.6255499384637299E-2"/>
    <n v="338523.03"/>
    <n v="289260.53000000003"/>
    <n v="-14.552185710969207"/>
    <n v="19334"/>
    <n v="20533"/>
    <n v="6.2015102927485257"/>
  </r>
  <r>
    <x v="4"/>
    <s v="Electric"/>
    <x v="29"/>
    <x v="0"/>
    <n v="497661"/>
    <n v="36526"/>
    <n v="9543.2326459999986"/>
    <n v="10106.47321"/>
    <n v="5.9019892408897814"/>
    <n v="230320.93"/>
    <n v="198419.07"/>
    <n v="-13.851046884883626"/>
    <n v="11074"/>
    <n v="9999"/>
    <n v="-9.7074227921256995"/>
  </r>
  <r>
    <x v="4"/>
    <s v="Electric"/>
    <x v="30"/>
    <x v="2"/>
    <n v="477795"/>
    <n v="36526"/>
    <n v="12450.675195"/>
    <n v="10092.152262"/>
    <n v="-18.942931978075741"/>
    <n v="260317.55"/>
    <n v="203849.45"/>
    <n v="-21.692006551229451"/>
    <n v="9558"/>
    <n v="9432"/>
    <n v="-1.3182674199623352"/>
  </r>
  <r>
    <x v="4"/>
    <s v="Electric"/>
    <x v="31"/>
    <x v="2"/>
    <n v="535914"/>
    <n v="36526"/>
    <n v="5769.5024370000001"/>
    <n v="6101.6044019999999"/>
    <n v="5.7561630075796373"/>
    <n v="133805.01"/>
    <n v="120729.43"/>
    <n v="-9.7721154088325992"/>
    <n v="6012"/>
    <n v="6576"/>
    <n v="9.3812375249500999"/>
  </r>
  <r>
    <x v="0"/>
    <s v="Electric"/>
    <x v="32"/>
    <x v="0"/>
    <n v="99588"/>
    <n v="36526"/>
    <n v="1805.7944090000001"/>
    <n v="1812.030205"/>
    <n v="0.34532148116757028"/>
    <n v="47536.22"/>
    <n v="39203.85"/>
    <n v="-17.528465662604223"/>
    <n v="2507"/>
    <n v="2401"/>
    <n v="-4.228161148783407"/>
  </r>
  <r>
    <x v="2"/>
    <s v="Electric"/>
    <x v="33"/>
    <x v="0"/>
    <n v="213572"/>
    <n v="36526"/>
    <n v="6251.4043850000007"/>
    <n v="4151.5049399999998"/>
    <n v="-33.590843203786768"/>
    <n v="135658.98000000001"/>
    <n v="92512.4"/>
    <n v="-31.805177954308665"/>
    <n v="4828"/>
    <n v="5101"/>
    <n v="5.6545153272576636"/>
  </r>
  <r>
    <x v="0"/>
    <s v="Electric"/>
    <x v="34"/>
    <x v="1"/>
    <n v="97959"/>
    <n v="36526"/>
    <n v="1566.15744"/>
    <n v="1619.836992"/>
    <n v="3.4274684414869534"/>
    <n v="44555.37"/>
    <n v="39147.730000000003"/>
    <n v="-12.136898425487209"/>
    <n v="2950"/>
    <n v="2744"/>
    <n v="-6.9830508474576263"/>
  </r>
  <r>
    <x v="3"/>
    <s v="Electric"/>
    <x v="35"/>
    <x v="0"/>
    <n v="6832"/>
    <n v="36526"/>
    <n v="178.70468"/>
    <n v="156.17471999999998"/>
    <n v="-12.607369879736797"/>
    <n v="4562.17"/>
    <n v="3654.92"/>
    <n v="-19.886369863464097"/>
    <n v="239"/>
    <n v="210"/>
    <n v="-12.133891213389122"/>
  </r>
  <r>
    <x v="3"/>
    <s v="Electric"/>
    <x v="36"/>
    <x v="0"/>
    <n v="4573"/>
    <n v="36526"/>
    <n v="120.92259"/>
    <n v="111.278367"/>
    <n v="-7.9755345961412187"/>
    <n v="3412.81"/>
    <n v="3194.8"/>
    <n v="-6.3879911275459218"/>
    <n v="193"/>
    <n v="200"/>
    <n v="3.6269430051813472"/>
  </r>
  <r>
    <x v="3"/>
    <s v="Electric"/>
    <x v="37"/>
    <x v="0"/>
    <n v="26451"/>
    <n v="36526"/>
    <n v="1200.604662"/>
    <n v="1322.328"/>
    <n v="10.138502860486138"/>
    <n v="26523.34"/>
    <n v="24914.12"/>
    <n v="-6.0671846004311671"/>
    <n v="1078"/>
    <n v="1151"/>
    <n v="6.7717996289424862"/>
  </r>
  <r>
    <x v="0"/>
    <s v="Electric"/>
    <x v="38"/>
    <x v="1"/>
    <n v="95366"/>
    <n v="36526"/>
    <n v="1459.67184"/>
    <n v="1430.1280800000002"/>
    <n v="-2.0240001341671352"/>
    <n v="39770.94"/>
    <n v="35616.71"/>
    <n v="-10.445390528863536"/>
    <n v="2462"/>
    <n v="2534"/>
    <n v="2.9244516653127537"/>
  </r>
  <r>
    <x v="0"/>
    <s v="Electric"/>
    <x v="39"/>
    <x v="0"/>
    <n v="76544"/>
    <n v="36526"/>
    <n v="1423.3029119999999"/>
    <n v="1649.989824"/>
    <n v="15.926821345532408"/>
    <n v="38757.99"/>
    <n v="36377.089999999997"/>
    <n v="-6.142991419317668"/>
    <n v="2417"/>
    <n v="2070"/>
    <n v="-14.356640463384361"/>
  </r>
  <r>
    <x v="3"/>
    <s v="Electric"/>
    <x v="40"/>
    <x v="2"/>
    <n v="70662"/>
    <n v="36526"/>
    <n v="1675.3734399999998"/>
    <n v="1734.7836799999998"/>
    <n v="3.5460894020141596"/>
    <n v="38828.01"/>
    <n v="33176.300000000003"/>
    <n v="-14.555754982034875"/>
    <n v="1711"/>
    <n v="1602"/>
    <n v="-6.370543541788428"/>
  </r>
  <r>
    <x v="3"/>
    <s v="Electric"/>
    <x v="41"/>
    <x v="2"/>
    <n v="33198"/>
    <n v="36526"/>
    <n v="698.07454199999995"/>
    <n v="664.34226799999988"/>
    <n v="-4.8321879642475265"/>
    <n v="14173.2"/>
    <n v="11323.66"/>
    <n v="-20.105127988033754"/>
    <n v="420"/>
    <n v="378"/>
    <n v="-10"/>
  </r>
  <r>
    <x v="3"/>
    <s v="Electric"/>
    <x v="42"/>
    <x v="0"/>
    <n v="0"/>
    <n v="36526"/>
    <n v="1492.1089920000002"/>
    <n v="1412.7690240000002"/>
    <n v="-5.3173037911696959"/>
    <n v="32771.279999999999"/>
    <n v="26958.6"/>
    <n v="-17.737116157806469"/>
    <n v="1318"/>
    <n v="1275"/>
    <n v="-3.2625189681335356"/>
  </r>
  <r>
    <x v="0"/>
    <s v="Electric"/>
    <x v="43"/>
    <x v="2"/>
    <n v="95036"/>
    <n v="36526"/>
    <n v="2047.8"/>
    <n v="2059.2676799999999"/>
    <n v="0.56000000000000538"/>
    <n v="53452.89"/>
    <n v="48912.59"/>
    <n v="-8.4940215580485923"/>
    <n v="3184"/>
    <n v="3427"/>
    <n v="7.6319095477386929"/>
  </r>
  <r>
    <x v="0"/>
    <s v="Electric"/>
    <x v="44"/>
    <x v="0"/>
    <n v="91621"/>
    <n v="36526"/>
    <n v="1535.358528"/>
    <n v="1526.451552"/>
    <n v="-0.58012352408673695"/>
    <n v="41197.230000000003"/>
    <n v="35639.949999999997"/>
    <n v="-13.48945062568527"/>
    <n v="2485"/>
    <n v="2299"/>
    <n v="-7.4849094567404428"/>
  </r>
  <r>
    <x v="3"/>
    <s v="Electric"/>
    <x v="45"/>
    <x v="0"/>
    <n v="57684"/>
    <n v="36526"/>
    <n v="7132.2075340000001"/>
    <n v="7183.6342760000007"/>
    <n v="0.72104943322026571"/>
    <n v="160693.67000000001"/>
    <n v="134926.07"/>
    <n v="-16.035230261403576"/>
    <n v="4855"/>
    <n v="4472"/>
    <n v="-7.8887744593202891"/>
  </r>
  <r>
    <x v="3"/>
    <s v="Electric"/>
    <x v="46"/>
    <x v="0"/>
    <n v="49742"/>
    <n v="36526"/>
    <n v="1163.8056960000001"/>
    <n v="1303.2650879999999"/>
    <n v="11.983047726894766"/>
    <n v="26506.92"/>
    <n v="20686.259999999998"/>
    <n v="-21.959020512379407"/>
    <n v="1101"/>
    <n v="1198"/>
    <n v="8.810172570390554"/>
  </r>
  <r>
    <x v="0"/>
    <s v="Electric"/>
    <x v="47"/>
    <x v="0"/>
    <n v="90518"/>
    <n v="36526"/>
    <n v="1710.977856"/>
    <n v="1718.7730560000002"/>
    <n v="0.45559911676613696"/>
    <n v="46599.72"/>
    <n v="40452.67"/>
    <n v="-13.191173680871902"/>
    <n v="2922"/>
    <n v="2705"/>
    <n v="-7.4264202600958242"/>
  </r>
  <r>
    <x v="0"/>
    <s v="Electric"/>
    <x v="48"/>
    <x v="0"/>
    <n v="85844"/>
    <n v="36526"/>
    <n v="2024.0694109999999"/>
    <n v="1962.8163"/>
    <n v="-3.0262356946413989"/>
    <n v="53082.65"/>
    <n v="44038.53"/>
    <n v="-17.037808022018496"/>
    <n v="2774"/>
    <n v="2814"/>
    <n v="1.4419610670511895"/>
  </r>
  <r>
    <x v="0"/>
    <s v="Electric"/>
    <x v="49"/>
    <x v="0"/>
    <n v="91424"/>
    <n v="36526"/>
    <n v="1997.342208"/>
    <n v="2091.6290880000001"/>
    <n v="4.7206172093270027"/>
    <n v="49654.69"/>
    <n v="44784.66"/>
    <n v="-9.8077945910043951"/>
    <n v="2651"/>
    <n v="2652"/>
    <n v="3.7721614485099961E-2"/>
  </r>
  <r>
    <x v="2"/>
    <s v="Electric"/>
    <x v="50"/>
    <x v="2"/>
    <n v="218801"/>
    <n v="36526"/>
    <n v="3999.9848050000001"/>
    <n v="3394.699494"/>
    <n v="-15.13219025840775"/>
    <n v="93954.23"/>
    <n v="75796.929999999993"/>
    <n v="-19.325686560360296"/>
    <n v="4835"/>
    <n v="4687"/>
    <n v="-3.0610134436401237"/>
  </r>
  <r>
    <x v="0"/>
    <s v="Electric"/>
    <x v="51"/>
    <x v="0"/>
    <n v="85052"/>
    <n v="36526"/>
    <n v="1671.0048000000002"/>
    <n v="1807.214254"/>
    <n v="8.1513502534522928"/>
    <n v="44739.24"/>
    <n v="40737.08"/>
    <n v="-8.945525225730254"/>
    <n v="2753"/>
    <n v="2585"/>
    <n v="-6.1024337086814384"/>
  </r>
  <r>
    <x v="0"/>
    <s v="Electric"/>
    <x v="52"/>
    <x v="2"/>
    <n v="85650"/>
    <n v="36526"/>
    <n v="1291.5884160000001"/>
    <n v="1545.1462080000001"/>
    <n v="19.631469968216255"/>
    <n v="38010.559999999998"/>
    <n v="34473.870000000003"/>
    <n v="-9.3044932776575777"/>
    <n v="2579"/>
    <n v="2018"/>
    <n v="-21.752617293524622"/>
  </r>
  <r>
    <x v="2"/>
    <s v="Electric"/>
    <x v="53"/>
    <x v="2"/>
    <n v="192751"/>
    <n v="36526"/>
    <n v="3723.0266810000003"/>
    <n v="4002.1448890000001"/>
    <n v="7.4970778325184906"/>
    <n v="96885.07"/>
    <n v="88119.65"/>
    <n v="-9.0472350383810429"/>
    <n v="4687"/>
    <n v="4683"/>
    <n v="-8.5342436526562829E-2"/>
  </r>
  <r>
    <x v="0"/>
    <s v="Electric"/>
    <x v="54"/>
    <x v="0"/>
    <n v="88795"/>
    <n v="36526"/>
    <n v="2072.0459519999999"/>
    <n v="1983.5101440000001"/>
    <n v="-4.2728689445590033"/>
    <n v="55404.99"/>
    <n v="44340.14"/>
    <n v="-19.970854610748958"/>
    <n v="3415"/>
    <n v="2741"/>
    <n v="-19.736456808199122"/>
  </r>
  <r>
    <x v="0"/>
    <s v="Electric"/>
    <x v="55"/>
    <x v="1"/>
    <n v="96483"/>
    <n v="36526"/>
    <n v="1606.1304959999998"/>
    <n v="1426.526016"/>
    <n v="-11.182433833819678"/>
    <n v="46372.11"/>
    <n v="38426.720000000001"/>
    <n v="-17.133984198691845"/>
    <n v="3161"/>
    <n v="2984"/>
    <n v="-5.599493831066118"/>
  </r>
  <r>
    <x v="0"/>
    <s v="Electric"/>
    <x v="56"/>
    <x v="0"/>
    <n v="99937"/>
    <n v="36526"/>
    <n v="1840.0643420000001"/>
    <n v="1867.5221759999999"/>
    <n v="1.492221406244709"/>
    <n v="53774.15"/>
    <n v="45658.39"/>
    <n v="-15.092307363296305"/>
    <n v="3488"/>
    <n v="2954"/>
    <n v="-15.309633027522937"/>
  </r>
  <r>
    <x v="0"/>
    <s v="Electric"/>
    <x v="57"/>
    <x v="0"/>
    <n v="81704"/>
    <n v="36526"/>
    <n v="1573.3656959999998"/>
    <n v="1176.2092799999998"/>
    <n v="-25.2424733175319"/>
    <n v="39420.69"/>
    <n v="29551.759999999998"/>
    <n v="-25.034899186188778"/>
    <n v="1837"/>
    <n v="2037"/>
    <n v="10.887316276537833"/>
  </r>
  <r>
    <x v="0"/>
    <s v="Electric"/>
    <x v="58"/>
    <x v="1"/>
    <n v="112519"/>
    <n v="36526"/>
    <n v="1872.5083200000001"/>
    <n v="1444.8780000000002"/>
    <n v="-22.8372987950195"/>
    <n v="46915.4"/>
    <n v="36677.230000000003"/>
    <n v="-21.822621143590379"/>
    <n v="2366"/>
    <n v="2700"/>
    <n v="14.11665257819104"/>
  </r>
  <r>
    <x v="2"/>
    <s v="Electric"/>
    <x v="59"/>
    <x v="2"/>
    <n v="226178"/>
    <n v="36526"/>
    <n v="4002.9165719999996"/>
    <n v="3861.0415749999997"/>
    <n v="-3.5442906302969499"/>
    <n v="104633.34"/>
    <n v="85231.01"/>
    <n v="-18.543162246373861"/>
    <n v="5346"/>
    <n v="5293"/>
    <n v="-0.99139543583988032"/>
  </r>
  <r>
    <x v="0"/>
    <s v="Electric"/>
    <x v="60"/>
    <x v="0"/>
    <n v="87881"/>
    <n v="36526"/>
    <n v="1720.8072960000002"/>
    <n v="1699.7744639999999"/>
    <n v="-1.2222653895582007"/>
    <n v="45115.94"/>
    <n v="38707.97"/>
    <n v="-14.203339218910212"/>
    <n v="2682"/>
    <n v="2529"/>
    <n v="-5.7046979865771812"/>
  </r>
  <r>
    <x v="3"/>
    <s v="Electric"/>
    <x v="61"/>
    <x v="0"/>
    <n v="132467"/>
    <n v="36526"/>
    <n v="1143.49152"/>
    <n v="1126.186866"/>
    <n v="-1.5133172128814747"/>
    <n v="27908.799999999999"/>
    <n v="24892.09"/>
    <n v="-10.809171300808348"/>
    <n v="1429"/>
    <n v="1539"/>
    <n v="7.697690692792162"/>
  </r>
  <r>
    <x v="3"/>
    <s v="Electric"/>
    <x v="62"/>
    <x v="0"/>
    <n v="0"/>
    <n v="36526"/>
    <n v="1147.0410400000001"/>
    <n v="1160.9163999999998"/>
    <n v="1.2096655233887517"/>
    <n v="26505.56"/>
    <n v="23717.99"/>
    <n v="-10.516925505441122"/>
    <n v="1188"/>
    <n v="1253"/>
    <n v="5.4713804713804715"/>
  </r>
  <r>
    <x v="3"/>
    <s v="Electric"/>
    <x v="63"/>
    <x v="0"/>
    <n v="0"/>
    <n v="36526"/>
    <n v="1913.19128"/>
    <n v="1724.9921600000002"/>
    <n v="-9.8369212721897732"/>
    <n v="42335.01"/>
    <n v="34307.839999999997"/>
    <n v="-18.96106791990837"/>
    <n v="1734"/>
    <n v="1779"/>
    <n v="2.5951557093425608"/>
  </r>
  <r>
    <x v="3"/>
    <s v="Electric"/>
    <x v="64"/>
    <x v="0"/>
    <n v="0"/>
    <n v="36526"/>
    <n v="12.491580000000001"/>
    <n v="12.490969999999999"/>
    <n v="-4.8832893837408194E-3"/>
    <n v="637"/>
    <n v="615.63"/>
    <n v="-3.3547880690737832"/>
    <n v="0"/>
    <n v="0"/>
    <n v="0"/>
  </r>
  <r>
    <x v="3"/>
    <s v="Electric"/>
    <x v="65"/>
    <x v="0"/>
    <n v="0"/>
    <n v="36526"/>
    <n v="48.328079999999993"/>
    <n v="47.644480000000001"/>
    <n v="-1.4144985689478824"/>
    <n v="1683.28"/>
    <n v="1494.23"/>
    <n v="-11.231048904519747"/>
    <n v="114"/>
    <n v="116"/>
    <n v="1.7543859649122808"/>
  </r>
  <r>
    <x v="3"/>
    <s v="Electric"/>
    <x v="66"/>
    <x v="0"/>
    <n v="0"/>
    <n v="36526"/>
    <n v="366.62445999999994"/>
    <n v="377.43191200000001"/>
    <n v="2.947826230688495"/>
    <n v="7362.18"/>
    <n v="6627.21"/>
    <n v="-9.983048499221697"/>
    <n v="172"/>
    <n v="223"/>
    <n v="29.651162790697676"/>
  </r>
  <r>
    <x v="3"/>
    <s v="Electric"/>
    <x v="67"/>
    <x v="0"/>
    <n v="6054"/>
    <n v="36526"/>
    <n v="110.43444100000001"/>
    <n v="91.830483999999998"/>
    <n v="-16.846154905605953"/>
    <n v="2749.65"/>
    <n v="2151.86"/>
    <n v="-21.740585165384687"/>
    <n v="130"/>
    <n v="125"/>
    <n v="-3.8461538461538463"/>
  </r>
  <r>
    <x v="3"/>
    <s v="Electric"/>
    <x v="68"/>
    <x v="0"/>
    <n v="35364"/>
    <n v="36526"/>
    <n v="1081.8936959999999"/>
    <n v="1077.9202560000003"/>
    <n v="-0.36726713675200884"/>
    <n v="27527.83"/>
    <n v="24463.53"/>
    <n v="-11.131643867315368"/>
    <n v="1503"/>
    <n v="1567"/>
    <n v="4.2581503659347968"/>
  </r>
  <r>
    <x v="3"/>
    <s v="Electric"/>
    <x v="69"/>
    <x v="2"/>
    <n v="12152"/>
    <n v="36526"/>
    <n v="5718.1026569999995"/>
    <n v="6107.0140070000016"/>
    <n v="6.8014055243289988"/>
    <n v="175370.92"/>
    <n v="156647.06"/>
    <n v="-10.676718808340631"/>
    <n v="12024"/>
    <n v="10667"/>
    <n v="-11.285761809713906"/>
  </r>
  <r>
    <x v="4"/>
    <s v="Electric"/>
    <x v="70"/>
    <x v="0"/>
    <n v="510425"/>
    <n v="36526"/>
    <n v="8459.5129949999991"/>
    <n v="8767.0242949999993"/>
    <n v="3.6350945992015711"/>
    <n v="218939.73"/>
    <n v="191259.3"/>
    <n v="-12.642945161209434"/>
    <n v="10899"/>
    <n v="11226"/>
    <n v="3.0002752546105147"/>
  </r>
  <r>
    <x v="3"/>
    <s v="Electric"/>
    <x v="71"/>
    <x v="0"/>
    <n v="2385"/>
    <n v="36526"/>
    <n v="68.806080000000009"/>
    <n v="93.047808000000003"/>
    <n v="35.231956245727126"/>
    <n v="5011.8900000000003"/>
    <n v="5758.7"/>
    <n v="14.90076597850312"/>
    <n v="207"/>
    <n v="385"/>
    <n v="85.990338164251213"/>
  </r>
  <r>
    <x v="0"/>
    <s v="Electric"/>
    <x v="72"/>
    <x v="1"/>
    <n v="73726"/>
    <n v="36526"/>
    <n v="1148.733888"/>
    <n v="991.42348800000002"/>
    <n v="-13.694242125466046"/>
    <n v="31236.68"/>
    <n v="26336.35"/>
    <n v="-15.687742743466975"/>
    <n v="1740"/>
    <n v="1950"/>
    <n v="12.068965517241379"/>
  </r>
  <r>
    <x v="2"/>
    <s v="Electric"/>
    <x v="73"/>
    <x v="0"/>
    <n v="221601"/>
    <n v="36526"/>
    <n v="3916.5471940000002"/>
    <n v="3952.4656060000002"/>
    <n v="0.91709381301534865"/>
    <n v="112265.08"/>
    <n v="95585.919999999998"/>
    <n v="-14.856943940181576"/>
    <n v="5923"/>
    <n v="5800"/>
    <n v="-2.0766503461083912"/>
  </r>
  <r>
    <x v="0"/>
    <s v="Electric"/>
    <x v="74"/>
    <x v="2"/>
    <n v="95518"/>
    <n v="36526"/>
    <n v="1638.24"/>
    <n v="1540.542144"/>
    <n v="-5.9635862877234125"/>
    <n v="42903.23"/>
    <n v="36702.47"/>
    <n v="-14.452897835431038"/>
    <n v="2444"/>
    <n v="2506"/>
    <n v="2.5368248772504089"/>
  </r>
  <r>
    <x v="0"/>
    <s v="Electric"/>
    <x v="75"/>
    <x v="0"/>
    <n v="93897"/>
    <n v="36526"/>
    <n v="1988.4957120000001"/>
    <n v="1921.5864000000001"/>
    <n v="-3.3648205322355715"/>
    <n v="52351.75"/>
    <n v="44759.27"/>
    <n v="-14.502819867530693"/>
    <n v="3125"/>
    <n v="3030"/>
    <n v="-3.04"/>
  </r>
  <r>
    <x v="2"/>
    <s v="Electric"/>
    <x v="76"/>
    <x v="0"/>
    <n v="189290"/>
    <n v="36526"/>
    <n v="2885.483307"/>
    <n v="3293.8863000000001"/>
    <n v="14.153711858572887"/>
    <n v="77930"/>
    <n v="71293.16"/>
    <n v="-8.5164121647632491"/>
    <n v="4251"/>
    <n v="3927"/>
    <n v="-7.6217360621030341"/>
  </r>
  <r>
    <x v="0"/>
    <s v="Electric"/>
    <x v="77"/>
    <x v="2"/>
    <n v="115158"/>
    <n v="36526"/>
    <n v="1715.2372800000001"/>
    <n v="1683.2275199999997"/>
    <n v="-1.8662001096431533"/>
    <n v="44900.7"/>
    <n v="39739.800000000003"/>
    <n v="-11.494030159886149"/>
    <n v="2622"/>
    <n v="2650"/>
    <n v="1.0678871090770405"/>
  </r>
  <r>
    <x v="4"/>
    <s v="Electric"/>
    <x v="78"/>
    <x v="0"/>
    <n v="535686"/>
    <n v="36526"/>
    <n v="9092.6961680000004"/>
    <n v="9187.5871420000003"/>
    <n v="1.0435955655699951"/>
    <n v="214697.93"/>
    <n v="192507.42"/>
    <n v="-10.335688844321881"/>
    <n v="9906"/>
    <n v="10291"/>
    <n v="3.8865334140924692"/>
  </r>
  <r>
    <x v="3"/>
    <s v="Electric"/>
    <x v="79"/>
    <x v="0"/>
    <n v="0"/>
    <n v="36526"/>
    <n v="44.547072"/>
    <n v="7.5353280000000007"/>
    <n v="-83.084571753672165"/>
    <n v="3148.39"/>
    <n v="1384.47"/>
    <n v="-56.026095877575528"/>
    <n v="224"/>
    <n v="97"/>
    <n v="-56.696428571428569"/>
  </r>
  <r>
    <x v="0"/>
    <s v="Electric"/>
    <x v="80"/>
    <x v="0"/>
    <n v="95352"/>
    <n v="36526"/>
    <n v="1614.6493439999999"/>
    <n v="1763.9886719999997"/>
    <n v="9.2490254032518777"/>
    <n v="44202.96"/>
    <n v="42413.04"/>
    <n v="-4.0493215838939296"/>
    <n v="2782"/>
    <n v="2935"/>
    <n v="5.4996405463695179"/>
  </r>
  <r>
    <x v="0"/>
    <s v="Electric"/>
    <x v="81"/>
    <x v="0"/>
    <n v="88406"/>
    <n v="36526"/>
    <n v="1426.2517440000001"/>
    <n v="1433.0724479999999"/>
    <n v="0.47822581312823809"/>
    <n v="39264.370000000003"/>
    <n v="34745.58"/>
    <n v="-11.508627287283611"/>
    <n v="2448"/>
    <n v="2445"/>
    <n v="-0.12254901960784315"/>
  </r>
  <r>
    <x v="0"/>
    <s v="Electric"/>
    <x v="82"/>
    <x v="0"/>
    <n v="77078"/>
    <n v="36526"/>
    <n v="1528.1502720000001"/>
    <n v="1592.3093760000002"/>
    <n v="4.1984813388823534"/>
    <n v="42974"/>
    <n v="39901.949999999997"/>
    <n v="-7.1486247498487456"/>
    <n v="2796"/>
    <n v="2834"/>
    <n v="1.3590844062947067"/>
  </r>
  <r>
    <x v="3"/>
    <s v="Electric"/>
    <x v="83"/>
    <x v="0"/>
    <n v="35143"/>
    <n v="36526"/>
    <n v="1769.9544959999998"/>
    <n v="1602.1138560000002"/>
    <n v="-9.482765821342328"/>
    <n v="40740.339999999997"/>
    <n v="33012.85"/>
    <n v="-18.967662027366487"/>
    <n v="1835"/>
    <n v="1828"/>
    <n v="-0.38147138964577659"/>
  </r>
  <r>
    <x v="0"/>
    <s v="Electric"/>
    <x v="84"/>
    <x v="0"/>
    <n v="0"/>
    <n v="36526"/>
    <n v="2196.9310350000001"/>
    <n v="1187.5578489999998"/>
    <n v="-45.944691477308943"/>
    <n v="55126.43"/>
    <n v="32155.21"/>
    <n v="-41.670066427301755"/>
    <n v="2658"/>
    <n v="1214"/>
    <n v="-54.326561324303981"/>
  </r>
  <r>
    <x v="0"/>
    <s v="Electric"/>
    <x v="85"/>
    <x v="0"/>
    <n v="124682"/>
    <n v="36526"/>
    <n v="968.52748800000006"/>
    <n v="1644.0741119999998"/>
    <n v="69.749865891261081"/>
    <n v="25916.92"/>
    <n v="31726.85"/>
    <n v="22.417517204976516"/>
    <n v="1060"/>
    <n v="2729"/>
    <n v="157.45283018867926"/>
  </r>
  <r>
    <x v="0"/>
    <s v="Electric"/>
    <x v="86"/>
    <x v="1"/>
    <n v="107075"/>
    <n v="36526"/>
    <n v="1888.5494200000003"/>
    <n v="2101.083756"/>
    <n v="11.253840315176904"/>
    <n v="52426.96"/>
    <n v="45869.03"/>
    <n v="-12.508697815017312"/>
    <n v="2755"/>
    <n v="2406"/>
    <n v="-12.667876588021779"/>
  </r>
  <r>
    <x v="0"/>
    <s v="Electric"/>
    <x v="87"/>
    <x v="0"/>
    <n v="88192"/>
    <n v="36526"/>
    <n v="1854.8153279999999"/>
    <n v="1603.1324160000001"/>
    <n v="-13.569162827190082"/>
    <n v="49448.78"/>
    <n v="36177.65"/>
    <n v="-26.838134328086557"/>
    <n v="3024"/>
    <n v="2151"/>
    <n v="-28.86904761904762"/>
  </r>
  <r>
    <x v="0"/>
    <s v="Electric"/>
    <x v="88"/>
    <x v="2"/>
    <n v="74252"/>
    <n v="36526"/>
    <n v="1511.1125759999998"/>
    <n v="1311.195264"/>
    <n v="-13.229809292514274"/>
    <n v="41063.53"/>
    <n v="33550.39"/>
    <n v="-18.296381241456835"/>
    <n v="2575"/>
    <n v="2423"/>
    <n v="-5.9029126213592233"/>
  </r>
  <r>
    <x v="3"/>
    <s v="Electric"/>
    <x v="89"/>
    <x v="2"/>
    <n v="1121"/>
    <n v="36526"/>
    <n v="2.3952240000000002"/>
    <n v="2.320627"/>
    <n v="-3.1144060012758716"/>
    <n v="91.41"/>
    <n v="85.22"/>
    <n v="-6.771687999124822"/>
    <n v="12"/>
    <n v="9"/>
    <n v="-25"/>
  </r>
  <r>
    <x v="3"/>
    <s v="Electric"/>
    <x v="90"/>
    <x v="2"/>
    <n v="924"/>
    <n v="36526"/>
    <n v="10.054697999999998"/>
    <n v="8.6753809999999998"/>
    <n v="-13.718134547651246"/>
    <n v="267.56"/>
    <n v="220.97"/>
    <n v="-17.412916728957992"/>
    <n v="10"/>
    <n v="12"/>
    <n v="20"/>
  </r>
  <r>
    <x v="0"/>
    <s v="Electric"/>
    <x v="91"/>
    <x v="0"/>
    <n v="83355"/>
    <n v="36526"/>
    <n v="2024.8646399999998"/>
    <n v="1444.227648"/>
    <n v="-28.675348491442854"/>
    <n v="49184.28"/>
    <n v="32059.11"/>
    <n v="-34.818380994903251"/>
    <n v="2129"/>
    <n v="1754"/>
    <n v="-17.613903240958194"/>
  </r>
  <r>
    <x v="0"/>
    <s v="Electric"/>
    <x v="92"/>
    <x v="0"/>
    <n v="84893"/>
    <n v="36526"/>
    <n v="1572.055104"/>
    <n v="1886.5455360000001"/>
    <n v="20.005051425983609"/>
    <n v="41642.910000000003"/>
    <n v="42975.91"/>
    <n v="3.2010250964690026"/>
    <n v="2508"/>
    <n v="2815"/>
    <n v="12.240829346092504"/>
  </r>
  <r>
    <x v="0"/>
    <s v="Electric"/>
    <x v="93"/>
    <x v="2"/>
    <n v="112970"/>
    <n v="36526"/>
    <n v="1532.7373439999999"/>
    <n v="1495.328256"/>
    <n v="-2.4406717919701024"/>
    <n v="40844.54"/>
    <n v="33349.75"/>
    <n v="-18.34955173935121"/>
    <n v="2411"/>
    <n v="2087"/>
    <n v="-13.438407299875571"/>
  </r>
  <r>
    <x v="0"/>
    <s v="Electric"/>
    <x v="94"/>
    <x v="0"/>
    <n v="104852"/>
    <n v="36526"/>
    <n v="1872.8359680000001"/>
    <n v="1670.2894080000001"/>
    <n v="-10.814965296522962"/>
    <n v="50319.62"/>
    <n v="40962.49"/>
    <n v="-18.59539082369859"/>
    <n v="3027"/>
    <n v="2808"/>
    <n v="-7.2348860257680876"/>
  </r>
  <r>
    <x v="0"/>
    <s v="Electric"/>
    <x v="95"/>
    <x v="2"/>
    <n v="100456"/>
    <n v="36526"/>
    <n v="1469.8289279999997"/>
    <n v="1655.2776960000001"/>
    <n v="12.617030762371844"/>
    <n v="42671.44"/>
    <n v="39501.919999999998"/>
    <n v="-7.4277315225359164"/>
    <n v="2941"/>
    <n v="2692"/>
    <n v="-8.4665079904794283"/>
  </r>
  <r>
    <x v="3"/>
    <s v="Electric"/>
    <x v="96"/>
    <x v="0"/>
    <n v="86181"/>
    <n v="36526"/>
    <n v="1110.7267200000001"/>
    <n v="1196.2022399999998"/>
    <n v="7.695459059452519"/>
    <n v="30106.52"/>
    <n v="27269.85"/>
    <n v="-9.4221118880561416"/>
    <n v="1725"/>
    <n v="1594"/>
    <n v="-7.5942028985507246"/>
  </r>
  <r>
    <x v="3"/>
    <s v="Electric"/>
    <x v="97"/>
    <x v="0"/>
    <n v="1875"/>
    <n v="36526"/>
    <n v="25.556543999999999"/>
    <n v="23.261952000000001"/>
    <n v="-8.9784909884528901"/>
    <n v="984.99"/>
    <n v="845.54"/>
    <n v="-14.157504137097838"/>
    <n v="68"/>
    <n v="66"/>
    <n v="-2.9411764705882355"/>
  </r>
  <r>
    <x v="0"/>
    <s v="Electric"/>
    <x v="98"/>
    <x v="0"/>
    <n v="90012"/>
    <n v="36526"/>
    <n v="1767.9886079999999"/>
    <n v="1994.664192"/>
    <n v="12.821099806543554"/>
    <n v="44255.96"/>
    <n v="43376.49"/>
    <n v="-1.9872351656138516"/>
    <n v="2907"/>
    <n v="2529"/>
    <n v="-13.003095975232197"/>
  </r>
  <r>
    <x v="0"/>
    <s v="Electric"/>
    <x v="99"/>
    <x v="2"/>
    <n v="110549"/>
    <n v="36526"/>
    <n v="921.98781999999994"/>
    <n v="998.74960300000009"/>
    <n v="8.325682979195987"/>
    <n v="21684.79"/>
    <n v="19635.490000000002"/>
    <n v="-9.4504027938476689"/>
    <n v="1074"/>
    <n v="1054"/>
    <n v="-1.8621973929236497"/>
  </r>
  <r>
    <x v="0"/>
    <s v="Electric"/>
    <x v="100"/>
    <x v="1"/>
    <n v="96996"/>
    <n v="36526"/>
    <n v="1573.3656959999998"/>
    <n v="1576.5838079999999"/>
    <n v="0.2045368097309759"/>
    <n v="44277.63"/>
    <n v="38038.75"/>
    <n v="-14.090365721923238"/>
    <n v="2876"/>
    <n v="2595"/>
    <n v="-9.7705146036161334"/>
  </r>
  <r>
    <x v="0"/>
    <s v="Electric"/>
    <x v="101"/>
    <x v="2"/>
    <n v="92346"/>
    <n v="36526"/>
    <n v="1344.9950399999998"/>
    <n v="1215.5740799999999"/>
    <n v="-9.6224116930572414"/>
    <n v="30617.26"/>
    <n v="24748.92"/>
    <n v="-19.166770638522195"/>
    <n v="1339"/>
    <n v="1330"/>
    <n v="-0.67214339058999262"/>
  </r>
  <r>
    <x v="2"/>
    <s v="Electric"/>
    <x v="102"/>
    <x v="2"/>
    <n v="240580"/>
    <n v="36526"/>
    <n v="3716.9617799999996"/>
    <n v="3781.6074129999997"/>
    <n v="1.7392062879914894"/>
    <n v="90656.42"/>
    <n v="78406.23"/>
    <n v="-13.512766111876026"/>
    <n v="5721"/>
    <n v="5632"/>
    <n v="-1.5556720852997727"/>
  </r>
  <r>
    <x v="0"/>
    <s v="Electric"/>
    <x v="103"/>
    <x v="2"/>
    <n v="96096"/>
    <n v="36526"/>
    <n v="2279.4471359999998"/>
    <n v="1903.9625280000002"/>
    <n v="-16.472617507546346"/>
    <n v="57763.64"/>
    <n v="45186.89"/>
    <n v="-21.77277955475105"/>
    <n v="3249"/>
    <n v="3148"/>
    <n v="-3.1086488150200062"/>
  </r>
  <r>
    <x v="3"/>
    <s v="Electric"/>
    <x v="104"/>
    <x v="2"/>
    <n v="22020"/>
    <n v="36526"/>
    <n v="2800.7351039999999"/>
    <n v="2705.0618880000002"/>
    <n v="-3.4160037435657351"/>
    <n v="58526.5"/>
    <n v="48096.85"/>
    <n v="-17.820389054530853"/>
    <n v="2027"/>
    <n v="1911"/>
    <n v="-5.7227429699062657"/>
  </r>
  <r>
    <x v="0"/>
    <s v="Electric"/>
    <x v="105"/>
    <x v="1"/>
    <n v="91338"/>
    <n v="36526"/>
    <n v="2027.4858240000001"/>
    <n v="1960.5753599999998"/>
    <n v="-3.3001692642167746"/>
    <n v="54408.21"/>
    <n v="45311"/>
    <n v="-16.720289088723927"/>
    <n v="3291"/>
    <n v="3025"/>
    <n v="-8.0826496505621392"/>
  </r>
  <r>
    <x v="2"/>
    <s v="Electric"/>
    <x v="106"/>
    <x v="2"/>
    <n v="227015"/>
    <n v="36526"/>
    <n v="2411.4892799999998"/>
    <n v="2548.9881600000003"/>
    <n v="5.7018242270602322"/>
    <n v="58541.08"/>
    <n v="52948.639999999999"/>
    <n v="-9.5530181540894024"/>
    <n v="2861"/>
    <n v="2946"/>
    <n v="2.9709891646277526"/>
  </r>
  <r>
    <x v="2"/>
    <s v="Electric"/>
    <x v="107"/>
    <x v="2"/>
    <n v="235889"/>
    <n v="36526"/>
    <n v="3563.7761009999999"/>
    <n v="4041.9271619999995"/>
    <n v="13.41697815600228"/>
    <n v="80536.89"/>
    <n v="75763.789999999994"/>
    <n v="-5.9266008409314042"/>
    <n v="3201"/>
    <n v="3162"/>
    <n v="-1.2183692596063731"/>
  </r>
  <r>
    <x v="0"/>
    <s v="Electric"/>
    <x v="108"/>
    <x v="2"/>
    <n v="107914"/>
    <n v="36526"/>
    <n v="1796.33016"/>
    <n v="1690.5996000000002"/>
    <n v="-5.8859202141325637"/>
    <n v="46808.15"/>
    <n v="41129.31"/>
    <n v="-12.132160745511198"/>
    <n v="2685"/>
    <n v="2857"/>
    <n v="6.4059590316573551"/>
  </r>
  <r>
    <x v="3"/>
    <s v="Electric"/>
    <x v="109"/>
    <x v="2"/>
    <n v="19649"/>
    <n v="36526"/>
    <n v="799.46111999999994"/>
    <n v="723.25664000000006"/>
    <n v="-9.5319807422279528"/>
    <n v="17754.27"/>
    <n v="14226.83"/>
    <n v="-19.868121865894796"/>
    <n v="727"/>
    <n v="718"/>
    <n v="-1.2379642365887207"/>
  </r>
  <r>
    <x v="2"/>
    <s v="Electric"/>
    <x v="110"/>
    <x v="1"/>
    <n v="194432"/>
    <n v="36526"/>
    <n v="4022.3160640000001"/>
    <n v="3901.4401029999995"/>
    <n v="-3.0051333380250309"/>
    <n v="94476.1"/>
    <n v="78284.27"/>
    <n v="-17.138546150825448"/>
    <n v="4517"/>
    <n v="3658"/>
    <n v="-19.017046712419745"/>
  </r>
  <r>
    <x v="0"/>
    <s v="Electric"/>
    <x v="111"/>
    <x v="0"/>
    <n v="101727"/>
    <n v="36526"/>
    <n v="1999.0691859999999"/>
    <n v="2081.168901"/>
    <n v="4.1068971286719567"/>
    <n v="51195.31"/>
    <n v="45226.23"/>
    <n v="-11.659427396767398"/>
    <n v="2646"/>
    <n v="2540"/>
    <n v="-4.0060468631897201"/>
  </r>
  <r>
    <x v="2"/>
    <s v="Electric"/>
    <x v="112"/>
    <x v="0"/>
    <n v="208340"/>
    <n v="36526"/>
    <n v="3237.1349359999999"/>
    <n v="3635.1214529999997"/>
    <n v="12.294406160645751"/>
    <n v="81536.009999999995"/>
    <n v="71418.41"/>
    <n v="-12.408750440449564"/>
    <n v="5152"/>
    <n v="3429"/>
    <n v="-33.443322981366457"/>
  </r>
  <r>
    <x v="0"/>
    <s v="Electric"/>
    <x v="113"/>
    <x v="1"/>
    <n v="98490"/>
    <n v="36526"/>
    <n v="2038.4790970000001"/>
    <n v="1992.4991609999997"/>
    <n v="-2.2556000729989556"/>
    <n v="53997.58"/>
    <n v="44063.81"/>
    <n v="-18.396694814841702"/>
    <n v="2772"/>
    <n v="2679"/>
    <n v="-3.3549783549783552"/>
  </r>
  <r>
    <x v="0"/>
    <s v="Electric"/>
    <x v="114"/>
    <x v="2"/>
    <n v="99987"/>
    <n v="36526"/>
    <n v="1168.8228059999999"/>
    <n v="1268.7554459999999"/>
    <n v="8.5498537063966182"/>
    <n v="28428.28"/>
    <n v="25278.13"/>
    <n v="-11.081043242855353"/>
    <n v="1352"/>
    <n v="1297"/>
    <n v="-4.0680473372781059"/>
  </r>
  <r>
    <x v="2"/>
    <s v="Electric"/>
    <x v="115"/>
    <x v="0"/>
    <n v="217165"/>
    <n v="36526"/>
    <n v="3934.0627100000002"/>
    <n v="3317.3848050000001"/>
    <n v="-15.675345068406395"/>
    <n v="86359.11"/>
    <n v="70718.52"/>
    <n v="-18.111106054705751"/>
    <n v="3205"/>
    <n v="3986"/>
    <n v="24.368174726989078"/>
  </r>
  <r>
    <x v="0"/>
    <s v="Electric"/>
    <x v="116"/>
    <x v="2"/>
    <n v="122878"/>
    <n v="36526"/>
    <n v="2188.6886399999999"/>
    <n v="1785.6201599999999"/>
    <n v="-18.415980813058898"/>
    <n v="53325.89"/>
    <n v="43520.44"/>
    <n v="-18.387784995243397"/>
    <n v="2562"/>
    <n v="3033"/>
    <n v="18.384074941451992"/>
  </r>
  <r>
    <x v="3"/>
    <s v="Electric"/>
    <x v="117"/>
    <x v="2"/>
    <n v="20124"/>
    <n v="36526"/>
    <n v="188.06995199999997"/>
    <n v="230.66419199999996"/>
    <n v="22.648083623693378"/>
    <n v="4585.13"/>
    <n v="4552.8"/>
    <n v="-0.70510541685840966"/>
    <n v="200"/>
    <n v="218"/>
    <n v="9"/>
  </r>
  <r>
    <x v="3"/>
    <s v="Electric"/>
    <x v="118"/>
    <x v="2"/>
    <n v="45340"/>
    <n v="36526"/>
    <n v="940.34976000000006"/>
    <n v="899.15635999999995"/>
    <n v="-4.3806466223801781"/>
    <n v="21062.39"/>
    <n v="17433.48"/>
    <n v="-17.229336271904565"/>
    <n v="861"/>
    <n v="841"/>
    <n v="-2.3228803716608595"/>
  </r>
  <r>
    <x v="0"/>
    <s v="Electric"/>
    <x v="119"/>
    <x v="0"/>
    <n v="89993"/>
    <n v="36526"/>
    <n v="2176.2380160000002"/>
    <n v="1444.8743999999999"/>
    <n v="-33.606784304975584"/>
    <n v="49054.37"/>
    <n v="32824.379999999997"/>
    <n v="-33.08571693001052"/>
    <n v="2010"/>
    <n v="2109"/>
    <n v="4.9253731343283587"/>
  </r>
  <r>
    <x v="0"/>
    <s v="Electric"/>
    <x v="120"/>
    <x v="0"/>
    <n v="84992"/>
    <n v="36526"/>
    <n v="1465.2418559999999"/>
    <n v="1435.6953599999999"/>
    <n v="-2.0164927639085986"/>
    <n v="41397.19"/>
    <n v="35196.47"/>
    <n v="-14.978601204574513"/>
    <n v="2727"/>
    <n v="2537"/>
    <n v="-6.9673634030069671"/>
  </r>
  <r>
    <x v="1"/>
    <s v="Electric"/>
    <x v="121"/>
    <x v="0"/>
    <n v="41975"/>
    <n v="36526"/>
    <n v="1624.4787840000001"/>
    <n v="1313.1648"/>
    <n v="-19.163930429023075"/>
    <n v="39119.29"/>
    <n v="27360.32"/>
    <n v="-30.059262323012508"/>
    <n v="1953"/>
    <n v="1523"/>
    <n v="-22.017409114183305"/>
  </r>
  <r>
    <x v="1"/>
    <s v="Electric"/>
    <x v="122"/>
    <x v="0"/>
    <n v="50022"/>
    <n v="36526"/>
    <n v="1060.9242239999999"/>
    <n v="1089.0633599999999"/>
    <n v="2.6523228863515893"/>
    <n v="30302.44"/>
    <n v="27105.360000000001"/>
    <n v="-10.55056952509435"/>
    <n v="2044"/>
    <n v="1991"/>
    <n v="-2.5929549902152642"/>
  </r>
  <r>
    <x v="0"/>
    <s v="Electric"/>
    <x v="123"/>
    <x v="2"/>
    <n v="115438"/>
    <n v="36526"/>
    <n v="1838.1052800000002"/>
    <n v="1673.4038399999999"/>
    <n v="-8.9603920837439883"/>
    <n v="44574.98"/>
    <n v="41349.18"/>
    <n v="-7.2367951707437665"/>
    <n v="2915"/>
    <n v="2973"/>
    <n v="1.9897084048027442"/>
  </r>
  <r>
    <x v="0"/>
    <s v="Electric"/>
    <x v="124"/>
    <x v="0"/>
    <n v="81794"/>
    <n v="36526"/>
    <n v="1586.4716159999998"/>
    <n v="1701.4066560000001"/>
    <n v="7.2446956403662606"/>
    <n v="44789.18"/>
    <n v="40312.07"/>
    <n v="-9.9959633107817556"/>
    <n v="2929"/>
    <n v="2687"/>
    <n v="-8.2622055308979174"/>
  </r>
  <r>
    <x v="0"/>
    <s v="Electric"/>
    <x v="0"/>
    <x v="0"/>
    <n v="109321"/>
    <n v="36526"/>
    <n v="1769.2992000000002"/>
    <n v="1729.4745600000001"/>
    <n v="-2.2508708532734358"/>
    <n v="46248.07"/>
    <n v="39705.120000000003"/>
    <n v="-14.147509290657968"/>
    <n v="2801"/>
    <n v="2714"/>
    <n v="-3.1060335594430564"/>
  </r>
  <r>
    <x v="1"/>
    <s v="Electric"/>
    <x v="1"/>
    <x v="0"/>
    <n v="56061"/>
    <n v="36526"/>
    <n v="1269.9636480000001"/>
    <n v="1219.1485439999999"/>
    <n v="-4.0013038231469231"/>
    <n v="34370.160000000003"/>
    <n v="28850.1"/>
    <n v="-16.060617698608329"/>
    <n v="2064"/>
    <n v="2108"/>
    <n v="2.1317829457364339"/>
  </r>
  <r>
    <x v="1"/>
    <s v="Electric"/>
    <x v="2"/>
    <x v="1"/>
    <n v="50839"/>
    <n v="36526"/>
    <n v="754.24569599999984"/>
    <n v="903.06086400000004"/>
    <n v="19.730330420075759"/>
    <n v="20961.73"/>
    <n v="19896.330000000002"/>
    <n v="-5.0825957590332482"/>
    <n v="1313"/>
    <n v="1236"/>
    <n v="-5.8644325971058642"/>
  </r>
  <r>
    <x v="0"/>
    <s v="Electric"/>
    <x v="3"/>
    <x v="2"/>
    <n v="107836"/>
    <n v="36526"/>
    <n v="1914.1196159999997"/>
    <n v="1764.8501759999999"/>
    <n v="-7.7983339574113586"/>
    <n v="49608.6"/>
    <n v="39372.89"/>
    <n v="-20.632934612143863"/>
    <n v="2668"/>
    <n v="2488"/>
    <n v="-6.746626686656672"/>
  </r>
  <r>
    <x v="2"/>
    <s v="Electric"/>
    <x v="4"/>
    <x v="2"/>
    <n v="244123"/>
    <n v="36526"/>
    <n v="2974.521651"/>
    <n v="2975.5096639999997"/>
    <n v="3.3215861772858853E-2"/>
    <n v="73862.06"/>
    <n v="67876"/>
    <n v="-8.1043772675714703"/>
    <n v="5205"/>
    <n v="5041"/>
    <n v="-3.1508165225744476"/>
  </r>
  <r>
    <x v="2"/>
    <s v="Electric"/>
    <x v="5"/>
    <x v="0"/>
    <n v="219821"/>
    <n v="36526"/>
    <n v="3640.4627979999996"/>
    <n v="3560.9338000000002"/>
    <n v="-2.1845848292610284"/>
    <n v="102045.19"/>
    <n v="77924.87"/>
    <n v="-23.636900475171831"/>
    <n v="5353"/>
    <n v="5020"/>
    <n v="-6.2208107603213145"/>
  </r>
  <r>
    <x v="2"/>
    <s v="Electric"/>
    <x v="6"/>
    <x v="2"/>
    <n v="211238"/>
    <n v="36526"/>
    <n v="3876.8096349999996"/>
    <n v="3911.0732399999997"/>
    <n v="0.88380932328136097"/>
    <n v="85806.04"/>
    <n v="73605.47"/>
    <n v="-14.218777605865506"/>
    <n v="3237"/>
    <n v="3227"/>
    <n v="-0.30892801977139328"/>
  </r>
  <r>
    <x v="0"/>
    <s v="Electric"/>
    <x v="7"/>
    <x v="2"/>
    <n v="89416"/>
    <n v="36526"/>
    <n v="1263.4106880000002"/>
    <n v="876.52915199999984"/>
    <n v="-30.621993281728528"/>
    <n v="34380.01"/>
    <n v="21949.08"/>
    <n v="-36.157435672648148"/>
    <n v="1939"/>
    <n v="1433"/>
    <n v="-26.095925734914903"/>
  </r>
  <r>
    <x v="0"/>
    <s v="Electric"/>
    <x v="8"/>
    <x v="0"/>
    <n v="106804"/>
    <n v="36526"/>
    <n v="1772.5756799999999"/>
    <n v="1600.4190720000001"/>
    <n v="-9.7122289300505251"/>
    <n v="46655.61"/>
    <n v="38640.239999999998"/>
    <n v="-17.17986325760182"/>
    <n v="2736"/>
    <n v="2632"/>
    <n v="-3.801169590643275"/>
  </r>
  <r>
    <x v="0"/>
    <s v="Electric"/>
    <x v="9"/>
    <x v="0"/>
    <n v="85320"/>
    <n v="36526"/>
    <n v="1317.1449599999999"/>
    <n v="1124.1584640000001"/>
    <n v="-14.651879774873056"/>
    <n v="36877.97"/>
    <n v="27797.1"/>
    <n v="-24.624104851758378"/>
    <n v="2374"/>
    <n v="1852"/>
    <n v="-21.988205560235887"/>
  </r>
  <r>
    <x v="3"/>
    <s v="Electric"/>
    <x v="10"/>
    <x v="0"/>
    <n v="22677"/>
    <n v="36526"/>
    <n v="646.44950400000005"/>
    <n v="533.25465599999995"/>
    <n v="-17.510238201064514"/>
    <n v="15020.13"/>
    <n v="10970.8"/>
    <n v="-26.959353880425802"/>
    <n v="725"/>
    <n v="647"/>
    <n v="-10.758620689655173"/>
  </r>
  <r>
    <x v="3"/>
    <s v="Electric"/>
    <x v="11"/>
    <x v="2"/>
    <n v="491434"/>
    <n v="36526"/>
    <n v="8239.0229560000007"/>
    <n v="8978.7325920000003"/>
    <n v="8.9781232550312478"/>
    <n v="201828.77"/>
    <n v="179123.9"/>
    <n v="-11.249570613743522"/>
    <n v="8421"/>
    <n v="8480"/>
    <n v="0.70062937893361832"/>
  </r>
  <r>
    <x v="0"/>
    <s v="Electric"/>
    <x v="12"/>
    <x v="0"/>
    <n v="106488"/>
    <n v="36526"/>
    <n v="2296.1571839999997"/>
    <n v="2049.820416"/>
    <n v="-10.728218856989184"/>
    <n v="59192.480000000003"/>
    <n v="45375.4"/>
    <n v="-23.342627306711933"/>
    <n v="3521"/>
    <n v="3044"/>
    <n v="-13.547287702357284"/>
  </r>
  <r>
    <x v="0"/>
    <s v="Electric"/>
    <x v="13"/>
    <x v="2"/>
    <n v="97384"/>
    <n v="36526"/>
    <n v="1611.4820799999998"/>
    <n v="1492.326912"/>
    <n v="-7.39413546565779"/>
    <n v="42188.800000000003"/>
    <n v="35228.019999999997"/>
    <n v="-16.499118249393206"/>
    <n v="2504"/>
    <n v="2377"/>
    <n v="-5.0718849840255595"/>
  </r>
  <r>
    <x v="2"/>
    <s v="Electric"/>
    <x v="14"/>
    <x v="0"/>
    <n v="229363"/>
    <n v="36526"/>
    <n v="3610.1519449999996"/>
    <n v="3209.0883600000002"/>
    <n v="-11.109327006456503"/>
    <n v="94721.96"/>
    <n v="70275.77"/>
    <n v="-25.808365874185878"/>
    <n v="4071"/>
    <n v="3568"/>
    <n v="-12.355686563497912"/>
  </r>
  <r>
    <x v="3"/>
    <s v="Electric"/>
    <x v="15"/>
    <x v="2"/>
    <n v="18144"/>
    <n v="36526"/>
    <n v="884.97724799999992"/>
    <n v="908.62924799999996"/>
    <n v="2.672611081635397"/>
    <n v="18483.95"/>
    <n v="16435.45"/>
    <n v="-11.082587866770901"/>
    <n v="624"/>
    <n v="740"/>
    <n v="18.589743589743588"/>
  </r>
  <r>
    <x v="4"/>
    <s v="Electric"/>
    <x v="16"/>
    <x v="2"/>
    <n v="573468"/>
    <n v="36526"/>
    <n v="7222.5189270000001"/>
    <n v="7855.9013959999984"/>
    <n v="8.7695508367893709"/>
    <n v="179611.76"/>
    <n v="174959.02"/>
    <n v="-2.5904428529624117"/>
    <n v="11135"/>
    <n v="11296"/>
    <n v="1.44589133363269"/>
  </r>
  <r>
    <x v="2"/>
    <s v="Electric"/>
    <x v="17"/>
    <x v="0"/>
    <n v="233575"/>
    <n v="36526"/>
    <n v="4960.2460069999997"/>
    <n v="4198.1964519999992"/>
    <n v="-15.363140334664463"/>
    <n v="130413.13"/>
    <n v="92934.84"/>
    <n v="-28.738126291424795"/>
    <n v="5995"/>
    <n v="5003"/>
    <n v="-16.547122602168475"/>
  </r>
  <r>
    <x v="3"/>
    <s v="Electric"/>
    <x v="18"/>
    <x v="0"/>
    <n v="49471"/>
    <n v="36526"/>
    <n v="5342.6555920000001"/>
    <n v="5870.6633160000001"/>
    <n v="9.8828703237137319"/>
    <n v="115565.41"/>
    <n v="109984.3"/>
    <n v="-4.8293948855457698"/>
    <n v="3926"/>
    <n v="4438"/>
    <n v="13.041263372389201"/>
  </r>
  <r>
    <x v="2"/>
    <s v="Electric"/>
    <x v="19"/>
    <x v="0"/>
    <n v="204629"/>
    <n v="36526"/>
    <n v="2974.9448629999997"/>
    <n v="3180.4855640000001"/>
    <n v="6.9090591747212535"/>
    <n v="73631.199999999997"/>
    <n v="69127.490000000005"/>
    <n v="-6.1165782983300563"/>
    <n v="4201"/>
    <n v="4210"/>
    <n v="0.2142347060223756"/>
  </r>
  <r>
    <x v="0"/>
    <s v="Electric"/>
    <x v="20"/>
    <x v="0"/>
    <n v="86318"/>
    <n v="36526"/>
    <n v="1497.0237119999999"/>
    <n v="1513.29024"/>
    <n v="1.0865912055773841"/>
    <n v="41885.49"/>
    <n v="36250.720000000001"/>
    <n v="-13.452797138102001"/>
    <n v="2739"/>
    <n v="2630"/>
    <n v="-3.9795545819642206"/>
  </r>
  <r>
    <x v="4"/>
    <s v="Electric"/>
    <x v="21"/>
    <x v="0"/>
    <n v="525576"/>
    <n v="36526"/>
    <n v="8506.8205880000005"/>
    <n v="8806.8565040000012"/>
    <n v="3.5270041597355668"/>
    <n v="237804.56"/>
    <n v="187227.75"/>
    <n v="-21.268225470529245"/>
    <n v="10693"/>
    <n v="10036"/>
    <n v="-6.1442064902272513"/>
  </r>
  <r>
    <x v="3"/>
    <s v="Electric"/>
    <x v="22"/>
    <x v="2"/>
    <n v="0"/>
    <n v="36526"/>
    <n v="4.2252939999999999"/>
    <n v="2.2621560000000001"/>
    <n v="-46.461571668148999"/>
    <n v="741.27"/>
    <n v="575.5"/>
    <n v="-22.362971656751252"/>
    <n v="86"/>
    <n v="71"/>
    <n v="-17.441860465116278"/>
  </r>
  <r>
    <x v="4"/>
    <s v="Electric"/>
    <x v="23"/>
    <x v="2"/>
    <n v="489057"/>
    <n v="36526"/>
    <n v="9341.428781999999"/>
    <n v="9659.1399840000013"/>
    <n v="3.4010985836791923"/>
    <n v="217241.63"/>
    <n v="185562.89"/>
    <n v="-14.582260315391668"/>
    <n v="11025"/>
    <n v="10824"/>
    <n v="-1.8231292517006805"/>
  </r>
  <r>
    <x v="3"/>
    <s v="Electric"/>
    <x v="24"/>
    <x v="2"/>
    <n v="0"/>
    <n v="36526"/>
    <n v="72.082560000000001"/>
    <n v="93.679871999999989"/>
    <n v="29.961910342806917"/>
    <n v="7320.41"/>
    <n v="9884.69"/>
    <n v="35.029185523761647"/>
    <n v="945"/>
    <n v="1375"/>
    <n v="45.5026455026455"/>
  </r>
  <r>
    <x v="4"/>
    <s v="Electric"/>
    <x v="25"/>
    <x v="0"/>
    <n v="578719"/>
    <n v="36526"/>
    <n v="11640.940945000002"/>
    <n v="7193.0828640000009"/>
    <n v="-38.208750495469502"/>
    <n v="259668.49"/>
    <n v="129603.49"/>
    <n v="-50.08886522966263"/>
    <n v="8060"/>
    <n v="4788"/>
    <n v="-40.595533498759302"/>
  </r>
  <r>
    <x v="4"/>
    <s v="Electric"/>
    <x v="26"/>
    <x v="1"/>
    <n v="520212"/>
    <n v="36526"/>
    <n v="9423.7844719999994"/>
    <n v="9357.8467359999995"/>
    <n v="-0.69969486458349395"/>
    <n v="218545.2"/>
    <n v="187534.91"/>
    <n v="-14.189417109138065"/>
    <n v="9483"/>
    <n v="10198"/>
    <n v="7.5398080776125695"/>
  </r>
  <r>
    <x v="4"/>
    <s v="Electric"/>
    <x v="27"/>
    <x v="2"/>
    <n v="590057"/>
    <n v="36526"/>
    <n v="8177.7254759999996"/>
    <n v="8442.4071359999998"/>
    <n v="3.2366170859707601"/>
    <n v="191401.76"/>
    <n v="190889.73"/>
    <n v="-0.26751582639574473"/>
    <n v="12961"/>
    <n v="13567"/>
    <n v="4.6755651570094896"/>
  </r>
  <r>
    <x v="4"/>
    <s v="Electric"/>
    <x v="28"/>
    <x v="2"/>
    <n v="530203"/>
    <n v="36526"/>
    <n v="10234.344668"/>
    <n v="10259.587156"/>
    <n v="0.24664488854793959"/>
    <n v="310948.3"/>
    <n v="256615.94"/>
    <n v="-17.473116913647701"/>
    <n v="18538"/>
    <n v="19365"/>
    <n v="4.4611069155248684"/>
  </r>
  <r>
    <x v="4"/>
    <s v="Electric"/>
    <x v="29"/>
    <x v="0"/>
    <n v="497661"/>
    <n v="36526"/>
    <n v="8745.8227390000011"/>
    <n v="8357.5745799999986"/>
    <n v="-4.4392411164326209"/>
    <n v="214640.83"/>
    <n v="174722.72"/>
    <n v="-18.597631214899792"/>
    <n v="9388"/>
    <n v="9572"/>
    <n v="1.95994887089902"/>
  </r>
  <r>
    <x v="4"/>
    <s v="Electric"/>
    <x v="30"/>
    <x v="2"/>
    <n v="477795"/>
    <n v="36526"/>
    <n v="8827.3183529999988"/>
    <n v="8330.8142640000005"/>
    <n v="-5.6246310503943739"/>
    <n v="226416.7"/>
    <n v="178420.11"/>
    <n v="-21.198343585080075"/>
    <n v="10409"/>
    <n v="9111"/>
    <n v="-12.469977903737151"/>
  </r>
  <r>
    <x v="4"/>
    <s v="Electric"/>
    <x v="31"/>
    <x v="2"/>
    <n v="535914"/>
    <n v="36526"/>
    <n v="6216.5405900000005"/>
    <n v="6052.3727879999997"/>
    <n v="-2.6408224899887669"/>
    <n v="143285.29999999999"/>
    <n v="117347.4"/>
    <n v="-18.102275669590668"/>
    <n v="6399"/>
    <n v="6624"/>
    <n v="3.5161744022503516"/>
  </r>
  <r>
    <x v="0"/>
    <s v="Electric"/>
    <x v="32"/>
    <x v="0"/>
    <n v="99588"/>
    <n v="36526"/>
    <n v="1726.6230479999999"/>
    <n v="1745.043516"/>
    <n v="1.0668494215536566"/>
    <n v="43580.86"/>
    <n v="40158"/>
    <n v="-7.8540441836163861"/>
    <n v="2590"/>
    <n v="2264"/>
    <n v="-12.586872586872587"/>
  </r>
  <r>
    <x v="2"/>
    <s v="Electric"/>
    <x v="33"/>
    <x v="0"/>
    <n v="213572"/>
    <n v="36526"/>
    <n v="3997.0359730000009"/>
    <n v="3724.515316"/>
    <n v="-6.8180686598989713"/>
    <n v="102690.72"/>
    <n v="82807.09"/>
    <n v="-19.362635688989229"/>
    <n v="4841"/>
    <n v="4685"/>
    <n v="-3.2224746953108858"/>
  </r>
  <r>
    <x v="0"/>
    <s v="Electric"/>
    <x v="34"/>
    <x v="1"/>
    <n v="97959"/>
    <n v="36526"/>
    <n v="1515.0443520000001"/>
    <n v="1399.302144"/>
    <n v="-7.6395260539541026"/>
    <n v="41526.81"/>
    <n v="34071.06"/>
    <n v="-17.954063892699679"/>
    <n v="2646"/>
    <n v="2483"/>
    <n v="-6.1602418745275882"/>
  </r>
  <r>
    <x v="3"/>
    <s v="Electric"/>
    <x v="35"/>
    <x v="0"/>
    <n v="6832"/>
    <n v="36526"/>
    <n v="140.88864000000001"/>
    <n v="117.50928000000002"/>
    <n v="-16.594212279996441"/>
    <n v="3986.65"/>
    <n v="3087.76"/>
    <n v="-22.547502288889167"/>
    <n v="233"/>
    <n v="225"/>
    <n v="-3.4334763948497851"/>
  </r>
  <r>
    <x v="3"/>
    <s v="Electric"/>
    <x v="36"/>
    <x v="0"/>
    <n v="4573"/>
    <n v="36526"/>
    <n v="96.669812000000007"/>
    <n v="73.143044000000003"/>
    <n v="-24.337243978502826"/>
    <n v="3397.66"/>
    <n v="2438.9899999999998"/>
    <n v="-28.215595439214049"/>
    <n v="218"/>
    <n v="211"/>
    <n v="-3.2110091743119269"/>
  </r>
  <r>
    <x v="3"/>
    <s v="Electric"/>
    <x v="37"/>
    <x v="0"/>
    <n v="26451"/>
    <n v="36526"/>
    <n v="1125.1432319999999"/>
    <n v="1057.9929599999998"/>
    <n v="-5.9681532173141241"/>
    <n v="24497.16"/>
    <n v="20245.27"/>
    <n v="-17.356665017495903"/>
    <n v="1018"/>
    <n v="1033"/>
    <n v="1.4734774066797645"/>
  </r>
  <r>
    <x v="0"/>
    <s v="Electric"/>
    <x v="38"/>
    <x v="1"/>
    <n v="95366"/>
    <n v="36526"/>
    <n v="1376.1215999999999"/>
    <n v="1351.152"/>
    <n v="-1.8144908124398247"/>
    <n v="38852.339999999997"/>
    <n v="26211.27"/>
    <n v="-32.536187009585525"/>
    <n v="2578"/>
    <n v="2397"/>
    <n v="-7.0209464701318849"/>
  </r>
  <r>
    <x v="0"/>
    <s v="Electric"/>
    <x v="39"/>
    <x v="0"/>
    <n v="76544"/>
    <n v="36526"/>
    <n v="1249.6494720000001"/>
    <n v="1091.403264"/>
    <n v="-12.663247698311347"/>
    <n v="34125.61"/>
    <n v="27725.86"/>
    <n v="-18.753510926251575"/>
    <n v="1857"/>
    <n v="2026"/>
    <n v="9.1007000538502965"/>
  </r>
  <r>
    <x v="3"/>
    <s v="Electric"/>
    <x v="40"/>
    <x v="2"/>
    <n v="70662"/>
    <n v="36526"/>
    <n v="1638.24"/>
    <n v="1470.70848"/>
    <n v="-10.226311163199533"/>
    <n v="36003.61"/>
    <n v="28781.119999999999"/>
    <n v="-20.060460603811674"/>
    <n v="1464"/>
    <n v="1563"/>
    <n v="6.7622950819672134"/>
  </r>
  <r>
    <x v="3"/>
    <s v="Electric"/>
    <x v="41"/>
    <x v="2"/>
    <n v="33198"/>
    <n v="36526"/>
    <n v="467.84721400000001"/>
    <n v="428.10705199999995"/>
    <n v="-8.4942606925516611"/>
    <n v="9915.7999999999993"/>
    <n v="7846.75"/>
    <n v="-20.866193347990073"/>
    <n v="375"/>
    <n v="351"/>
    <n v="-6.4"/>
  </r>
  <r>
    <x v="3"/>
    <s v="Electric"/>
    <x v="42"/>
    <x v="0"/>
    <n v="0"/>
    <n v="36526"/>
    <n v="1349.5821119999998"/>
    <n v="1215.545472"/>
    <n v="-9.9317143290648406"/>
    <n v="30387.01"/>
    <n v="23218.94"/>
    <n v="-23.589257383335838"/>
    <n v="1258"/>
    <n v="1145"/>
    <n v="-8.9825119236883939"/>
  </r>
  <r>
    <x v="0"/>
    <s v="Electric"/>
    <x v="43"/>
    <x v="2"/>
    <n v="95036"/>
    <n v="36526"/>
    <n v="2028.14112"/>
    <n v="1742.5766400000002"/>
    <n v="-14.080108981765518"/>
    <n v="54605.86"/>
    <n v="42369.48"/>
    <n v="-22.408547361034142"/>
    <n v="3277"/>
    <n v="3220"/>
    <n v="-1.7393957888312479"/>
  </r>
  <r>
    <x v="0"/>
    <s v="Electric"/>
    <x v="44"/>
    <x v="0"/>
    <n v="91621"/>
    <n v="36526"/>
    <n v="1451.8082879999999"/>
    <n v="1279.4181120000001"/>
    <n v="-11.874169435792608"/>
    <n v="38451.4"/>
    <n v="29576.17"/>
    <n v="-23.081682331462574"/>
    <n v="2221"/>
    <n v="1857"/>
    <n v="-16.389013957676724"/>
  </r>
  <r>
    <x v="3"/>
    <s v="Electric"/>
    <x v="45"/>
    <x v="0"/>
    <n v="57684"/>
    <n v="36526"/>
    <n v="7536.4057109999994"/>
    <n v="6336.6879240000007"/>
    <n v="-15.918964994797362"/>
    <n v="166115.41"/>
    <n v="120857.46"/>
    <n v="-27.244883542110873"/>
    <n v="4414"/>
    <n v="4043"/>
    <n v="-8.4050747621205257"/>
  </r>
  <r>
    <x v="3"/>
    <s v="Electric"/>
    <x v="46"/>
    <x v="0"/>
    <n v="49742"/>
    <n v="36526"/>
    <n v="1091.0678399999999"/>
    <n v="1133.6574719999999"/>
    <n v="3.9034815653626076"/>
    <n v="25373.599999999999"/>
    <n v="22059.82"/>
    <n v="-13.05995207617366"/>
    <n v="1037"/>
    <n v="1079"/>
    <n v="4.050144648023144"/>
  </r>
  <r>
    <x v="0"/>
    <s v="Electric"/>
    <x v="47"/>
    <x v="0"/>
    <n v="90518"/>
    <n v="36526"/>
    <n v="1649.380032"/>
    <n v="1515.2555520000001"/>
    <n v="-8.1318117958154126"/>
    <n v="45511.94"/>
    <n v="35912.129999999997"/>
    <n v="-21.092948355969884"/>
    <n v="2740"/>
    <n v="2497"/>
    <n v="-8.8686131386861309"/>
  </r>
  <r>
    <x v="0"/>
    <s v="Electric"/>
    <x v="48"/>
    <x v="0"/>
    <n v="85844"/>
    <n v="36526"/>
    <n v="1794.6441380000001"/>
    <n v="1690.9428439999997"/>
    <n v="-5.7783764371006647"/>
    <n v="48426.93"/>
    <n v="39691.919999999998"/>
    <n v="-18.03750516499807"/>
    <n v="2867"/>
    <n v="2750"/>
    <n v="-4.0809208231600982"/>
  </r>
  <r>
    <x v="0"/>
    <s v="Electric"/>
    <x v="49"/>
    <x v="0"/>
    <n v="91424"/>
    <n v="36526"/>
    <n v="1799.7704639999999"/>
    <n v="1756.988928"/>
    <n v="-2.3770551220691609"/>
    <n v="45747.49"/>
    <n v="38118.43"/>
    <n v="-16.676455910477276"/>
    <n v="2563"/>
    <n v="2408"/>
    <n v="-6.0476004682013267"/>
  </r>
  <r>
    <x v="2"/>
    <s v="Electric"/>
    <x v="50"/>
    <x v="2"/>
    <n v="218801"/>
    <n v="36526"/>
    <n v="3108.6081819999999"/>
    <n v="3189.3021720000002"/>
    <n v="2.5958237666377073"/>
    <n v="83150.41"/>
    <n v="67924.95"/>
    <n v="-18.310745551344848"/>
    <n v="4560"/>
    <n v="4306"/>
    <n v="-5.5701754385964906"/>
  </r>
  <r>
    <x v="0"/>
    <s v="Electric"/>
    <x v="51"/>
    <x v="0"/>
    <n v="85052"/>
    <n v="36526"/>
    <n v="1593.6798719999999"/>
    <n v="1439.9185919999998"/>
    <n v="-9.6481911268061911"/>
    <n v="41999.8"/>
    <n v="33565.93"/>
    <n v="-20.080738479707048"/>
    <n v="2499"/>
    <n v="2334"/>
    <n v="-6.602641056422569"/>
  </r>
  <r>
    <x v="0"/>
    <s v="Electric"/>
    <x v="52"/>
    <x v="2"/>
    <n v="85650"/>
    <n v="36526"/>
    <n v="1134.317376"/>
    <n v="1047.5112959999999"/>
    <n v="-7.6527153543313027"/>
    <n v="33294.239999999998"/>
    <n v="26171.439999999999"/>
    <n v="-21.393490285406724"/>
    <n v="2047"/>
    <n v="1824"/>
    <n v="-10.893991206643868"/>
  </r>
  <r>
    <x v="2"/>
    <s v="Electric"/>
    <x v="53"/>
    <x v="2"/>
    <n v="192751"/>
    <n v="36526"/>
    <n v="3537.7383239999995"/>
    <n v="3591.9386439999998"/>
    <n v="1.5320613068610913"/>
    <n v="92144.94"/>
    <n v="74955.03"/>
    <n v="-18.655294582643386"/>
    <n v="4273"/>
    <n v="4070"/>
    <n v="-4.7507605897495901"/>
  </r>
  <r>
    <x v="0"/>
    <s v="Electric"/>
    <x v="54"/>
    <x v="0"/>
    <n v="88795"/>
    <n v="36526"/>
    <n v="1691.646624"/>
    <n v="1549.6485119999998"/>
    <n v="-8.3940765160655832"/>
    <n v="47990.21"/>
    <n v="37420.06"/>
    <n v="-22.02563814578015"/>
    <n v="3002"/>
    <n v="2618"/>
    <n v="-12.79147235176549"/>
  </r>
  <r>
    <x v="0"/>
    <s v="Electric"/>
    <x v="55"/>
    <x v="1"/>
    <n v="96483"/>
    <n v="36526"/>
    <n v="1353.8415359999999"/>
    <n v="1354.099968"/>
    <n v="1.9088792382864948E-2"/>
    <n v="39064.589999999997"/>
    <n v="34730.18"/>
    <n v="-11.095495946584874"/>
    <n v="2568"/>
    <n v="2580"/>
    <n v="0.46728971962616828"/>
  </r>
  <r>
    <x v="0"/>
    <s v="Electric"/>
    <x v="56"/>
    <x v="0"/>
    <n v="99937"/>
    <n v="36526"/>
    <n v="1686.0766080000001"/>
    <n v="1625.9681280000002"/>
    <n v="-3.5649910398377331"/>
    <n v="50654.19"/>
    <n v="40422.379999999997"/>
    <n v="-20.199335928577675"/>
    <n v="3259"/>
    <n v="2734"/>
    <n v="-16.109235961951519"/>
  </r>
  <r>
    <x v="0"/>
    <s v="Electric"/>
    <x v="57"/>
    <x v="0"/>
    <n v="81704"/>
    <n v="36526"/>
    <n v="1121.8667520000001"/>
    <n v="1027.8581759999997"/>
    <n v="-8.3796561251509765"/>
    <n v="31631.82"/>
    <n v="25633.03"/>
    <n v="-18.964416211270802"/>
    <n v="1826"/>
    <n v="1670"/>
    <n v="-8.5432639649507127"/>
  </r>
  <r>
    <x v="0"/>
    <s v="Electric"/>
    <x v="58"/>
    <x v="1"/>
    <n v="112519"/>
    <n v="36526"/>
    <n v="1373.6642400000001"/>
    <n v="1262.7129600000001"/>
    <n v="-8.0770305267610372"/>
    <n v="37675.82"/>
    <n v="31533.18"/>
    <n v="-16.303931805598392"/>
    <n v="2195"/>
    <n v="2341"/>
    <n v="6.6514806378132114"/>
  </r>
  <r>
    <x v="2"/>
    <s v="Electric"/>
    <x v="59"/>
    <x v="2"/>
    <n v="226178"/>
    <n v="36526"/>
    <n v="3475.9732630000003"/>
    <n v="3539.5303240000003"/>
    <n v="1.8284680632193948"/>
    <n v="95407.2"/>
    <n v="83863.710000000006"/>
    <n v="-12.099181193872163"/>
    <n v="5134"/>
    <n v="4682"/>
    <n v="-8.8040514218932611"/>
  </r>
  <r>
    <x v="0"/>
    <s v="Electric"/>
    <x v="60"/>
    <x v="0"/>
    <n v="87881"/>
    <n v="36526"/>
    <n v="1595.6457600000001"/>
    <n v="1508.0494080000001"/>
    <n v="-5.48971170142425"/>
    <n v="41250.33"/>
    <n v="34892.53"/>
    <n v="-15.412725183047021"/>
    <n v="2429"/>
    <n v="2500"/>
    <n v="2.9230135858377935"/>
  </r>
  <r>
    <x v="3"/>
    <s v="Electric"/>
    <x v="61"/>
    <x v="0"/>
    <n v="132467"/>
    <n v="36526"/>
    <n v="968.19983999999999"/>
    <n v="965.25480000000016"/>
    <n v="-0.30417687323722992"/>
    <n v="24245.97"/>
    <n v="21061.17"/>
    <n v="-13.135378786660217"/>
    <n v="1311"/>
    <n v="1307"/>
    <n v="-0.30511060259344014"/>
  </r>
  <r>
    <x v="3"/>
    <s v="Electric"/>
    <x v="62"/>
    <x v="0"/>
    <n v="0"/>
    <n v="36526"/>
    <n v="990.58911999999998"/>
    <n v="973.37535999999989"/>
    <n v="-1.737729564403053"/>
    <n v="22987.32"/>
    <n v="20074.37"/>
    <n v="-12.671986121044124"/>
    <n v="1036"/>
    <n v="1094"/>
    <n v="5.5984555984555984"/>
  </r>
  <r>
    <x v="3"/>
    <s v="Electric"/>
    <x v="63"/>
    <x v="0"/>
    <n v="0"/>
    <n v="36526"/>
    <n v="1637.1478400000001"/>
    <n v="1591.0838400000002"/>
    <n v="-2.8136738096908789"/>
    <n v="36694.22"/>
    <n v="30963.9"/>
    <n v="-15.616410431942688"/>
    <n v="1618"/>
    <n v="1617"/>
    <n v="-6.1804697156983932E-2"/>
  </r>
  <r>
    <x v="3"/>
    <s v="Electric"/>
    <x v="64"/>
    <x v="0"/>
    <n v="0"/>
    <n v="36526"/>
    <n v="12.491580000000001"/>
    <n v="12.487920000000001"/>
    <n v="-2.9299736302372113E-2"/>
    <n v="706.6"/>
    <n v="566.16"/>
    <n v="-19.875459949051798"/>
    <n v="0"/>
    <n v="0"/>
    <n v="0"/>
  </r>
  <r>
    <x v="3"/>
    <s v="Electric"/>
    <x v="65"/>
    <x v="0"/>
    <n v="0"/>
    <n v="36526"/>
    <n v="39.31776"/>
    <n v="40.944000000000003"/>
    <n v="4.1361461080183677"/>
    <n v="1426.15"/>
    <n v="1321.38"/>
    <n v="-7.3463520667531466"/>
    <n v="103"/>
    <n v="107"/>
    <n v="3.883495145631068"/>
  </r>
  <r>
    <x v="3"/>
    <s v="Electric"/>
    <x v="66"/>
    <x v="0"/>
    <n v="0"/>
    <n v="36526"/>
    <n v="325.05070699999999"/>
    <n v="357.70725599999997"/>
    <n v="10.046601436864439"/>
    <n v="6490.61"/>
    <n v="6274.08"/>
    <n v="-3.3360500784980149"/>
    <n v="163"/>
    <n v="224"/>
    <n v="37.423312883435585"/>
  </r>
  <r>
    <x v="3"/>
    <s v="Electric"/>
    <x v="67"/>
    <x v="0"/>
    <n v="6054"/>
    <n v="36526"/>
    <n v="91.734614000000008"/>
    <n v="124.11149999999999"/>
    <n v="35.294077762184727"/>
    <n v="2404.1999999999998"/>
    <n v="2607.06"/>
    <n v="8.4377339655602697"/>
    <n v="128"/>
    <n v="143"/>
    <n v="11.71875"/>
  </r>
  <r>
    <x v="3"/>
    <s v="Electric"/>
    <x v="68"/>
    <x v="0"/>
    <n v="35364"/>
    <n v="36526"/>
    <n v="957.38745599999993"/>
    <n v="928.28236800000002"/>
    <n v="-3.0400532007806005"/>
    <n v="25269.41"/>
    <n v="21089.78"/>
    <n v="-16.540275376433403"/>
    <n v="1542"/>
    <n v="1408"/>
    <n v="-8.6900129701686133"/>
  </r>
  <r>
    <x v="3"/>
    <s v="Electric"/>
    <x v="69"/>
    <x v="2"/>
    <n v="12152"/>
    <n v="36526"/>
    <n v="4000.7049480000001"/>
    <n v="3651.785124"/>
    <n v="-8.7214585563084057"/>
    <n v="145063.66"/>
    <n v="108567.18"/>
    <n v="-25.158940564439089"/>
    <n v="10067"/>
    <n v="10575"/>
    <n v="5.0461905234925997"/>
  </r>
  <r>
    <x v="4"/>
    <s v="Electric"/>
    <x v="70"/>
    <x v="0"/>
    <n v="510425"/>
    <n v="36526"/>
    <n v="7818.8997209999998"/>
    <n v="7087.4029880000007"/>
    <n v="-9.3554944954127652"/>
    <n v="205794.71"/>
    <n v="160471.18"/>
    <n v="-22.023661346785833"/>
    <n v="9775"/>
    <n v="8926"/>
    <n v="-8.6854219948849103"/>
  </r>
  <r>
    <x v="3"/>
    <s v="Electric"/>
    <x v="71"/>
    <x v="0"/>
    <n v="2385"/>
    <n v="36526"/>
    <n v="103.53676800000001"/>
    <n v="107.43705600000001"/>
    <n v="3.7670559699139927"/>
    <n v="7988.65"/>
    <n v="6624.43"/>
    <n v="-17.076977962484275"/>
    <n v="874"/>
    <n v="614"/>
    <n v="-29.748283752860413"/>
  </r>
  <r>
    <x v="0"/>
    <s v="Electric"/>
    <x v="72"/>
    <x v="1"/>
    <n v="73726"/>
    <n v="36526"/>
    <n v="918.06969600000002"/>
    <n v="955.7967359999999"/>
    <n v="4.1093873552711164"/>
    <n v="26135.58"/>
    <n v="24171.279999999999"/>
    <n v="-7.5158079522245158"/>
    <n v="1582"/>
    <n v="1697"/>
    <n v="7.2692793931731989"/>
  </r>
  <r>
    <x v="2"/>
    <s v="Electric"/>
    <x v="73"/>
    <x v="0"/>
    <n v="221601"/>
    <n v="36526"/>
    <n v="3795.781602"/>
    <n v="3362.792136"/>
    <n v="-11.407122732558092"/>
    <n v="109204.42"/>
    <n v="82202.47"/>
    <n v="-24.726059622861417"/>
    <n v="5508"/>
    <n v="5162"/>
    <n v="-6.2817719680464776"/>
  </r>
  <r>
    <x v="0"/>
    <s v="Electric"/>
    <x v="74"/>
    <x v="2"/>
    <n v="95518"/>
    <n v="36526"/>
    <n v="1452.7912320000003"/>
    <n v="1404.542976"/>
    <n v="-3.3210729069158087"/>
    <n v="38747.54"/>
    <n v="33577.47"/>
    <n v="-13.342963191985866"/>
    <n v="2331"/>
    <n v="2457"/>
    <n v="5.4054054054054053"/>
  </r>
  <r>
    <x v="0"/>
    <s v="Electric"/>
    <x v="75"/>
    <x v="0"/>
    <n v="93897"/>
    <n v="36526"/>
    <n v="1815.497568"/>
    <n v="1779.5900160000001"/>
    <n v="-1.9778353126386481"/>
    <n v="47200.34"/>
    <n v="40783.78"/>
    <n v="-13.59430885455486"/>
    <n v="2736"/>
    <n v="2871"/>
    <n v="4.9342105263157894"/>
  </r>
  <r>
    <x v="2"/>
    <s v="Electric"/>
    <x v="76"/>
    <x v="0"/>
    <n v="189290"/>
    <n v="36526"/>
    <n v="3125.5776179999998"/>
    <n v="2587.5038479999998"/>
    <n v="-17.215178624944958"/>
    <n v="82349.33"/>
    <n v="63144.02"/>
    <n v="-23.321756230439277"/>
    <n v="3839"/>
    <n v="3610"/>
    <n v="-5.9650950768429274"/>
  </r>
  <r>
    <x v="0"/>
    <s v="Electric"/>
    <x v="77"/>
    <x v="2"/>
    <n v="115158"/>
    <n v="36526"/>
    <n v="1636.60176"/>
    <n v="1437.1343999999999"/>
    <n v="-12.187898417022357"/>
    <n v="42198.85"/>
    <n v="33490.81"/>
    <n v="-20.635728224821293"/>
    <n v="2383"/>
    <n v="2059"/>
    <n v="-13.596307175828787"/>
  </r>
  <r>
    <x v="4"/>
    <s v="Electric"/>
    <x v="78"/>
    <x v="0"/>
    <n v="535686"/>
    <n v="36526"/>
    <n v="8020.3588719999998"/>
    <n v="7647.5100839999996"/>
    <n v="-4.648779362001604"/>
    <n v="202066.76"/>
    <n v="160683.25"/>
    <n v="-20.480117561146621"/>
    <n v="9293"/>
    <n v="8576"/>
    <n v="-7.7154847734854197"/>
  </r>
  <r>
    <x v="3"/>
    <s v="Electric"/>
    <x v="79"/>
    <x v="0"/>
    <n v="0"/>
    <n v="36526"/>
    <n v="33.084384000000007"/>
    <n v="9.1714560000000009"/>
    <n v="-72.278595243000439"/>
    <n v="2790.93"/>
    <n v="1295.3800000000001"/>
    <n v="-53.586080625454599"/>
    <n v="187"/>
    <n v="97"/>
    <n v="-48.128342245989309"/>
  </r>
  <r>
    <x v="0"/>
    <s v="Electric"/>
    <x v="80"/>
    <x v="0"/>
    <n v="95352"/>
    <n v="36526"/>
    <n v="1579.2633599999999"/>
    <n v="1794.9849599999998"/>
    <n v="13.659634324701871"/>
    <n v="43404.93"/>
    <n v="38873.040000000001"/>
    <n v="-10.440956822185868"/>
    <n v="2818"/>
    <n v="2325"/>
    <n v="-17.494677075940384"/>
  </r>
  <r>
    <x v="0"/>
    <s v="Electric"/>
    <x v="81"/>
    <x v="0"/>
    <n v="88406"/>
    <n v="36526"/>
    <n v="1347.6162239999999"/>
    <n v="1352.1346559999999"/>
    <n v="0.3352907095900346"/>
    <n v="36745.65"/>
    <n v="32487.69"/>
    <n v="-11.587657314539271"/>
    <n v="2255"/>
    <n v="2362"/>
    <n v="4.7450110864745012"/>
  </r>
  <r>
    <x v="0"/>
    <s v="Electric"/>
    <x v="82"/>
    <x v="0"/>
    <n v="77078"/>
    <n v="36526"/>
    <n v="1469.173632"/>
    <n v="1428.7818239999999"/>
    <n v="-2.7492875668490098"/>
    <n v="42046.2"/>
    <n v="35410.449999999997"/>
    <n v="-15.782044512940526"/>
    <n v="2881"/>
    <n v="2558"/>
    <n v="-11.211384935786187"/>
  </r>
  <r>
    <x v="3"/>
    <s v="Electric"/>
    <x v="83"/>
    <x v="0"/>
    <n v="35143"/>
    <n v="36526"/>
    <n v="1738.5002879999997"/>
    <n v="1570.2842880000003"/>
    <n v="-9.6759259208129329"/>
    <n v="41365.65"/>
    <n v="32509.87"/>
    <n v="-21.408535826222966"/>
    <n v="1930"/>
    <n v="1930"/>
    <n v="0"/>
  </r>
  <r>
    <x v="0"/>
    <s v="Electric"/>
    <x v="84"/>
    <x v="0"/>
    <n v="0"/>
    <n v="36526"/>
    <n v="2209.3611810000002"/>
    <n v="672.99652800000001"/>
    <n v="-69.538863369755219"/>
    <n v="53427.09"/>
    <n v="20950.349999999999"/>
    <n v="-60.787027704484743"/>
    <n v="2526"/>
    <n v="658"/>
    <n v="-73.950910530482986"/>
  </r>
  <r>
    <x v="0"/>
    <s v="Electric"/>
    <x v="85"/>
    <x v="0"/>
    <n v="124682"/>
    <n v="36526"/>
    <n v="1757.503872"/>
    <n v="1511.324928"/>
    <n v="-14.007305925298121"/>
    <n v="44123.67"/>
    <n v="34097.69"/>
    <n v="-22.722452597438064"/>
    <n v="2348"/>
    <n v="2076"/>
    <n v="-11.584327086882453"/>
  </r>
  <r>
    <x v="0"/>
    <s v="Electric"/>
    <x v="86"/>
    <x v="1"/>
    <n v="107075"/>
    <n v="36526"/>
    <n v="1945.3553919999999"/>
    <n v="1612.5419080000001"/>
    <n v="-17.108107103136447"/>
    <n v="51629.88"/>
    <n v="41576.800000000003"/>
    <n v="-19.471437857302789"/>
    <n v="2213"/>
    <n v="2205"/>
    <n v="-0.3615002259376412"/>
  </r>
  <r>
    <x v="0"/>
    <s v="Electric"/>
    <x v="87"/>
    <x v="0"/>
    <n v="88192"/>
    <n v="36526"/>
    <n v="1555.0174079999999"/>
    <n v="1145.7768960000001"/>
    <n v="-26.317423193760149"/>
    <n v="41798.160000000003"/>
    <n v="28747.34"/>
    <n v="-31.223431844846758"/>
    <n v="2492"/>
    <n v="2195"/>
    <n v="-11.918138041733549"/>
  </r>
  <r>
    <x v="0"/>
    <s v="Electric"/>
    <x v="88"/>
    <x v="2"/>
    <n v="74252"/>
    <n v="36526"/>
    <n v="1314.523776"/>
    <n v="1243.3873919999999"/>
    <n v="-5.4115707375383453"/>
    <n v="37504.04"/>
    <n v="30953.02"/>
    <n v="-17.467504834145867"/>
    <n v="2525"/>
    <n v="2183"/>
    <n v="-13.544554455445546"/>
  </r>
  <r>
    <x v="3"/>
    <s v="Electric"/>
    <x v="89"/>
    <x v="2"/>
    <n v="1121"/>
    <n v="36526"/>
    <n v="2.3442210000000001"/>
    <n v="3.6235440000000008"/>
    <n v="54.573480913275688"/>
    <n v="92.94"/>
    <n v="109.55"/>
    <n v="17.871745211964708"/>
    <n v="12"/>
    <n v="13"/>
    <n v="8.3333333333333339"/>
  </r>
  <r>
    <x v="3"/>
    <s v="Electric"/>
    <x v="90"/>
    <x v="2"/>
    <n v="924"/>
    <n v="36526"/>
    <n v="9.1536660000000012"/>
    <n v="7.2061439999999992"/>
    <n v="-21.275869143575932"/>
    <n v="258.85000000000002"/>
    <n v="207.91"/>
    <n v="-19.679350975468417"/>
    <n v="11"/>
    <n v="11"/>
    <n v="0"/>
  </r>
  <r>
    <x v="0"/>
    <s v="Electric"/>
    <x v="91"/>
    <x v="0"/>
    <n v="83355"/>
    <n v="36526"/>
    <n v="1222.782336"/>
    <n v="1049.4766079999999"/>
    <n v="-14.173064403835154"/>
    <n v="31611.16"/>
    <n v="25159.279999999999"/>
    <n v="-20.410133636348682"/>
    <n v="1102"/>
    <n v="1656"/>
    <n v="50.272232304900179"/>
  </r>
  <r>
    <x v="0"/>
    <s v="Electric"/>
    <x v="92"/>
    <x v="0"/>
    <n v="84893"/>
    <n v="36526"/>
    <n v="1344.6673920000001"/>
    <n v="1359.9959039999999"/>
    <n v="1.1399482199981654"/>
    <n v="36154.379999999997"/>
    <n v="34484.1"/>
    <n v="-4.6198551876702076"/>
    <n v="2200"/>
    <n v="2726"/>
    <n v="23.90909090909091"/>
  </r>
  <r>
    <x v="0"/>
    <s v="Electric"/>
    <x v="93"/>
    <x v="2"/>
    <n v="112970"/>
    <n v="36526"/>
    <n v="1416.094656"/>
    <n v="1403.887872"/>
    <n v="-0.86200339421378647"/>
    <n v="37443.910000000003"/>
    <n v="31001.040000000001"/>
    <n v="-17.206723336318241"/>
    <n v="2143"/>
    <n v="2003"/>
    <n v="-6.5328978068128789"/>
  </r>
  <r>
    <x v="0"/>
    <s v="Electric"/>
    <x v="94"/>
    <x v="0"/>
    <n v="104852"/>
    <n v="36526"/>
    <n v="1695.2507520000001"/>
    <n v="1430.747136"/>
    <n v="-15.602624903009056"/>
    <n v="46343.89"/>
    <n v="35007.89"/>
    <n v="-24.46061390185416"/>
    <n v="2849"/>
    <n v="2467"/>
    <n v="-13.408213408213408"/>
  </r>
  <r>
    <x v="0"/>
    <s v="Electric"/>
    <x v="95"/>
    <x v="2"/>
    <n v="100456"/>
    <n v="36526"/>
    <n v="1423.9582079999998"/>
    <n v="1473.9839999999999"/>
    <n v="3.513150296051391"/>
    <n v="40683"/>
    <n v="34221.15"/>
    <n v="-15.883415677309934"/>
    <n v="2443"/>
    <n v="2151"/>
    <n v="-11.95251739664347"/>
  </r>
  <r>
    <x v="3"/>
    <s v="Electric"/>
    <x v="96"/>
    <x v="0"/>
    <n v="86181"/>
    <n v="36526"/>
    <n v="866.95660800000007"/>
    <n v="896.18227200000013"/>
    <n v="3.3710642182451598"/>
    <n v="24848.79"/>
    <n v="21940.99"/>
    <n v="-11.701978245218379"/>
    <n v="1406"/>
    <n v="1527"/>
    <n v="8.6059743954480794"/>
  </r>
  <r>
    <x v="3"/>
    <s v="Electric"/>
    <x v="97"/>
    <x v="0"/>
    <n v="1875"/>
    <n v="36526"/>
    <n v="20.641823999999996"/>
    <n v="25.549056000000004"/>
    <n v="23.773247945530439"/>
    <n v="915.96"/>
    <n v="919.87"/>
    <n v="0.42687453600593911"/>
    <n v="71"/>
    <n v="77"/>
    <n v="8.4507042253521121"/>
  </r>
  <r>
    <x v="0"/>
    <s v="Electric"/>
    <x v="98"/>
    <x v="0"/>
    <n v="90012"/>
    <n v="36526"/>
    <n v="1601.543424"/>
    <n v="1256.489472"/>
    <n v="-21.545088745592452"/>
    <n v="43241.9"/>
    <n v="31607.88"/>
    <n v="-26.904506971247791"/>
    <n v="2693"/>
    <n v="2277"/>
    <n v="-15.44745636836242"/>
  </r>
  <r>
    <x v="0"/>
    <s v="Electric"/>
    <x v="99"/>
    <x v="2"/>
    <n v="110549"/>
    <n v="36526"/>
    <n v="960.16563800000006"/>
    <n v="972.31081600000005"/>
    <n v="1.2649044622444627"/>
    <n v="22460.45"/>
    <n v="19308.169999999998"/>
    <n v="-14.034803398863335"/>
    <n v="1069"/>
    <n v="1001"/>
    <n v="-6.3610851262862491"/>
  </r>
  <r>
    <x v="0"/>
    <s v="Electric"/>
    <x v="100"/>
    <x v="1"/>
    <n v="96996"/>
    <n v="36526"/>
    <n v="1541.2561920000001"/>
    <n v="1354.7550719999999"/>
    <n v="-12.10059177494615"/>
    <n v="41479.57"/>
    <n v="33204.300000000003"/>
    <n v="-19.950230920908776"/>
    <n v="2484"/>
    <n v="2399"/>
    <n v="-3.4219001610305959"/>
  </r>
  <r>
    <x v="0"/>
    <s v="Electric"/>
    <x v="101"/>
    <x v="2"/>
    <n v="92346"/>
    <n v="36526"/>
    <n v="1264.7212799999998"/>
    <n v="1231.5955199999999"/>
    <n v="-2.6192142509059284"/>
    <n v="30207.19"/>
    <n v="24728.6"/>
    <n v="-18.136708512112513"/>
    <n v="1425"/>
    <n v="1391"/>
    <n v="-2.3859649122807016"/>
  </r>
  <r>
    <x v="2"/>
    <s v="Electric"/>
    <x v="102"/>
    <x v="2"/>
    <n v="240580"/>
    <n v="36526"/>
    <n v="3280.4561450000001"/>
    <n v="3163.0195360000002"/>
    <n v="-3.5798865709268664"/>
    <n v="82030.710000000006"/>
    <n v="70287.490000000005"/>
    <n v="-14.315638618756317"/>
    <n v="4818"/>
    <n v="4092"/>
    <n v="-15.068493150684931"/>
  </r>
  <r>
    <x v="0"/>
    <s v="Electric"/>
    <x v="103"/>
    <x v="2"/>
    <n v="96096"/>
    <n v="36526"/>
    <n v="1933.4508479999997"/>
    <n v="1600.1734080000001"/>
    <n v="-17.237440524787512"/>
    <n v="51425.8"/>
    <n v="38158.49"/>
    <n v="-25.798937498298518"/>
    <n v="2892"/>
    <n v="2780"/>
    <n v="-3.8727524204702628"/>
  </r>
  <r>
    <x v="3"/>
    <s v="Electric"/>
    <x v="104"/>
    <x v="2"/>
    <n v="22020"/>
    <n v="36526"/>
    <n v="2557.6202880000001"/>
    <n v="2526.7565999999997"/>
    <n v="-1.2067345627812074"/>
    <n v="54569.66"/>
    <n v="44231.519999999997"/>
    <n v="-18.944849573920745"/>
    <n v="1916"/>
    <n v="1719"/>
    <n v="-10.281837160751566"/>
  </r>
  <r>
    <x v="0"/>
    <s v="Electric"/>
    <x v="105"/>
    <x v="1"/>
    <n v="91338"/>
    <n v="36526"/>
    <n v="1989.2056160000002"/>
    <n v="1623.3477119999998"/>
    <n v="-18.392161225428605"/>
    <n v="51527.34"/>
    <n v="37752.18"/>
    <n v="-26.733691279231572"/>
    <n v="3032"/>
    <n v="2631"/>
    <n v="-13.225593667546175"/>
  </r>
  <r>
    <x v="2"/>
    <s v="Electric"/>
    <x v="106"/>
    <x v="2"/>
    <n v="227015"/>
    <n v="36526"/>
    <n v="2477.0188800000001"/>
    <n v="2446.8134399999994"/>
    <n v="-1.219427120394033"/>
    <n v="56931.13"/>
    <n v="48145.24"/>
    <n v="-15.432488341615562"/>
    <n v="2563"/>
    <n v="2486"/>
    <n v="-3.0042918454935625"/>
  </r>
  <r>
    <x v="2"/>
    <s v="Electric"/>
    <x v="107"/>
    <x v="2"/>
    <n v="235889"/>
    <n v="36526"/>
    <n v="3882.2636090000001"/>
    <n v="3467.2880480000003"/>
    <n v="-10.689010402023934"/>
    <n v="87628.95"/>
    <n v="66794.7"/>
    <n v="-23.775533085812395"/>
    <n v="3458"/>
    <n v="3076"/>
    <n v="-11.046847888953153"/>
  </r>
  <r>
    <x v="0"/>
    <s v="Electric"/>
    <x v="108"/>
    <x v="2"/>
    <n v="107914"/>
    <n v="36526"/>
    <n v="1616.9428800000001"/>
    <n v="1579.61952"/>
    <n v="-2.3082670675416872"/>
    <n v="41108.769999999997"/>
    <n v="37383.519999999997"/>
    <n v="-9.0619349593772807"/>
    <n v="2175"/>
    <n v="2643"/>
    <n v="21.517241379310345"/>
  </r>
  <r>
    <x v="3"/>
    <s v="Electric"/>
    <x v="109"/>
    <x v="2"/>
    <n v="19649"/>
    <n v="36526"/>
    <n v="700.62063999999998"/>
    <n v="519.71584000000007"/>
    <n v="-25.820649531535352"/>
    <n v="15714.33"/>
    <n v="10468.379999999999"/>
    <n v="-33.383224101822982"/>
    <n v="700"/>
    <n v="550"/>
    <n v="-21.428571428571427"/>
  </r>
  <r>
    <x v="2"/>
    <s v="Electric"/>
    <x v="110"/>
    <x v="1"/>
    <n v="194432"/>
    <n v="36526"/>
    <n v="3904.8201260000001"/>
    <n v="3029.7911719999997"/>
    <n v="-22.408943965784101"/>
    <n v="92281.34"/>
    <n v="56724.4"/>
    <n v="-38.531018296873455"/>
    <n v="3788"/>
    <n v="3603"/>
    <n v="-4.8838437170010556"/>
  </r>
  <r>
    <x v="0"/>
    <s v="Electric"/>
    <x v="111"/>
    <x v="0"/>
    <n v="101727"/>
    <n v="36526"/>
    <n v="1820.7331100000001"/>
    <n v="1798.366252"/>
    <n v="-1.2284534112745424"/>
    <n v="46334.17"/>
    <n v="42294.1"/>
    <n v="-8.7194180882057459"/>
    <n v="2453"/>
    <n v="2338"/>
    <n v="-4.6881369751324913"/>
  </r>
  <r>
    <x v="2"/>
    <s v="Electric"/>
    <x v="112"/>
    <x v="0"/>
    <n v="208340"/>
    <n v="36526"/>
    <n v="2648.8702560000002"/>
    <n v="2484.4307399999998"/>
    <n v="-6.2079113020928682"/>
    <n v="68957.84"/>
    <n v="56734.44"/>
    <n v="-17.725903247549518"/>
    <n v="4633"/>
    <n v="3153"/>
    <n v="-31.944744226203326"/>
  </r>
  <r>
    <x v="0"/>
    <s v="Electric"/>
    <x v="113"/>
    <x v="1"/>
    <n v="98490"/>
    <n v="36526"/>
    <n v="1758.729139"/>
    <n v="1667.3591000000001"/>
    <n v="-5.1952308615272287"/>
    <n v="46663.57"/>
    <n v="39217.769999999997"/>
    <n v="-15.956344531719283"/>
    <n v="2429"/>
    <n v="2079"/>
    <n v="-14.409221902017292"/>
  </r>
  <r>
    <x v="0"/>
    <s v="Electric"/>
    <x v="114"/>
    <x v="2"/>
    <n v="99987"/>
    <n v="36526"/>
    <n v="1294.4655749999999"/>
    <n v="1170.797092"/>
    <n v="-9.5536324324422353"/>
    <n v="30450.77"/>
    <n v="24136.94"/>
    <n v="-20.734549569682475"/>
    <n v="1462"/>
    <n v="1469"/>
    <n v="0.47879616963064292"/>
  </r>
  <r>
    <x v="2"/>
    <s v="Electric"/>
    <x v="115"/>
    <x v="0"/>
    <n v="217165"/>
    <n v="36526"/>
    <n v="3068.3620860000001"/>
    <n v="2857.9116720000002"/>
    <n v="-6.8587216274187748"/>
    <n v="77837.23"/>
    <n v="63881.55"/>
    <n v="-17.929312232719486"/>
    <n v="3566"/>
    <n v="3692"/>
    <n v="3.5333707234997194"/>
  </r>
  <r>
    <x v="0"/>
    <s v="Electric"/>
    <x v="116"/>
    <x v="2"/>
    <n v="122878"/>
    <n v="36526"/>
    <n v="1674.2812799999999"/>
    <n v="1562.4230400000001"/>
    <n v="-6.6809705953350873"/>
    <n v="44882.02"/>
    <n v="36682.83"/>
    <n v="-18.268317691583398"/>
    <n v="2669"/>
    <n v="2343"/>
    <n v="-12.214312476582991"/>
  </r>
  <r>
    <x v="3"/>
    <s v="Electric"/>
    <x v="117"/>
    <x v="2"/>
    <n v="20124"/>
    <n v="36526"/>
    <n v="173.65343999999996"/>
    <n v="145.433088"/>
    <n v="-16.250960533808009"/>
    <n v="4333.6499999999996"/>
    <n v="3185.73"/>
    <n v="-26.488525838496415"/>
    <n v="216"/>
    <n v="184"/>
    <n v="-14.814814814814815"/>
  </r>
  <r>
    <x v="3"/>
    <s v="Electric"/>
    <x v="118"/>
    <x v="2"/>
    <n v="45340"/>
    <n v="36526"/>
    <n v="904.30848000000003"/>
    <n v="922.3864319999999"/>
    <n v="1.9990912835407597"/>
    <n v="19645.55"/>
    <n v="17424.93"/>
    <n v="-11.303424948652493"/>
    <n v="748"/>
    <n v="859"/>
    <n v="14.839572192513369"/>
  </r>
  <r>
    <x v="0"/>
    <s v="Electric"/>
    <x v="119"/>
    <x v="0"/>
    <n v="89993"/>
    <n v="36526"/>
    <n v="1256.202432"/>
    <n v="1199.8229760000002"/>
    <n v="-4.4880868372653957"/>
    <n v="33942.870000000003"/>
    <n v="27932.1"/>
    <n v="-17.708490766985822"/>
    <n v="1856"/>
    <n v="1800"/>
    <n v="-3.0172413793103448"/>
  </r>
  <r>
    <x v="0"/>
    <s v="Electric"/>
    <x v="120"/>
    <x v="0"/>
    <n v="84992"/>
    <n v="36526"/>
    <n v="1390.538112"/>
    <n v="1356.0652799999998"/>
    <n v="-2.4791001197671632"/>
    <n v="38701.81"/>
    <n v="32790.39"/>
    <n v="-15.274272701974404"/>
    <n v="2458"/>
    <n v="2478"/>
    <n v="0.81366965012205039"/>
  </r>
  <r>
    <x v="1"/>
    <s v="Electric"/>
    <x v="121"/>
    <x v="0"/>
    <n v="41975"/>
    <n v="36526"/>
    <n v="1199.1916800000001"/>
    <n v="1084.852224"/>
    <n v="-9.5347105810473973"/>
    <n v="30134.959999999999"/>
    <n v="23354.67"/>
    <n v="-22.499747801224888"/>
    <n v="1429"/>
    <n v="1406"/>
    <n v="-1.6095171448565428"/>
  </r>
  <r>
    <x v="1"/>
    <s v="Electric"/>
    <x v="122"/>
    <x v="0"/>
    <n v="50022"/>
    <n v="36526"/>
    <n v="944.93683199999998"/>
    <n v="927.6272640000002"/>
    <n v="-1.8318227646353247"/>
    <n v="28451.71"/>
    <n v="23902.81"/>
    <n v="-15.988142716202294"/>
    <n v="1934"/>
    <n v="1905"/>
    <n v="-1.499482936918304"/>
  </r>
  <r>
    <x v="0"/>
    <s v="Electric"/>
    <x v="123"/>
    <x v="2"/>
    <n v="115438"/>
    <n v="36526"/>
    <n v="1602.1987200000001"/>
    <n v="1530.4867199999999"/>
    <n v="-4.475849287908563"/>
    <n v="41906.230000000003"/>
    <n v="37522.400000000001"/>
    <n v="-10.461046006763194"/>
    <n v="2772"/>
    <n v="2707"/>
    <n v="-2.3448773448773448"/>
  </r>
  <r>
    <x v="0"/>
    <s v="Electric"/>
    <x v="124"/>
    <x v="0"/>
    <n v="81794"/>
    <n v="36526"/>
    <n v="1551.0856319999998"/>
    <n v="1542.7699200000002"/>
    <n v="-0.5361220443565734"/>
    <n v="44091.16"/>
    <n v="37197.14"/>
    <n v="-15.635832670313052"/>
    <n v="2765"/>
    <n v="2592"/>
    <n v="-6.2567811934900543"/>
  </r>
  <r>
    <x v="0"/>
    <s v="Water"/>
    <x v="0"/>
    <x v="0"/>
    <n v="109321"/>
    <n v="36526"/>
    <n v="0"/>
    <n v="0"/>
    <n v="0"/>
    <n v="16951.78"/>
    <n v="9859.84"/>
    <n v="-41.83596058938943"/>
    <n v="0"/>
    <n v="0"/>
    <n v="0"/>
  </r>
  <r>
    <x v="1"/>
    <s v="Water"/>
    <x v="2"/>
    <x v="1"/>
    <n v="50839"/>
    <n v="36526"/>
    <n v="0"/>
    <n v="0"/>
    <n v="0"/>
    <n v="2088.6999999999998"/>
    <n v="2452.1"/>
    <n v="17.398381768564178"/>
    <n v="0"/>
    <n v="0"/>
    <n v="0"/>
  </r>
  <r>
    <x v="0"/>
    <s v="Water"/>
    <x v="3"/>
    <x v="2"/>
    <n v="107836"/>
    <n v="36526"/>
    <n v="0"/>
    <n v="0"/>
    <n v="0"/>
    <n v="13773.12"/>
    <n v="10047.540000000001"/>
    <n v="-27.049644524987801"/>
    <n v="0"/>
    <n v="0"/>
    <n v="0"/>
  </r>
  <r>
    <x v="2"/>
    <s v="Water"/>
    <x v="4"/>
    <x v="2"/>
    <n v="244123"/>
    <n v="36526"/>
    <n v="0"/>
    <n v="0"/>
    <n v="0"/>
    <n v="28322.880000000001"/>
    <n v="22134.68"/>
    <n v="-21.84876679207764"/>
    <n v="0"/>
    <n v="0"/>
    <n v="0"/>
  </r>
  <r>
    <x v="2"/>
    <s v="Water"/>
    <x v="5"/>
    <x v="0"/>
    <n v="219821"/>
    <n v="36526"/>
    <n v="0"/>
    <n v="0"/>
    <n v="0"/>
    <n v="15593.09"/>
    <n v="10352.36"/>
    <n v="-33.609310277821777"/>
    <n v="0"/>
    <n v="0"/>
    <n v="0"/>
  </r>
  <r>
    <x v="0"/>
    <s v="Water"/>
    <x v="7"/>
    <x v="2"/>
    <n v="89416"/>
    <n v="36526"/>
    <n v="0"/>
    <n v="0"/>
    <n v="0"/>
    <n v="4458.3999999999996"/>
    <n v="7147.5"/>
    <n v="60.315359770321194"/>
    <n v="0"/>
    <n v="0"/>
    <n v="0"/>
  </r>
  <r>
    <x v="0"/>
    <s v="Water"/>
    <x v="8"/>
    <x v="0"/>
    <n v="106804"/>
    <n v="36526"/>
    <n v="0"/>
    <n v="0"/>
    <n v="0"/>
    <n v="2209.66"/>
    <n v="9865.09"/>
    <n v="346.45284794945832"/>
    <n v="0"/>
    <n v="0"/>
    <n v="0"/>
  </r>
  <r>
    <x v="0"/>
    <s v="Water"/>
    <x v="9"/>
    <x v="0"/>
    <n v="85320"/>
    <n v="36526"/>
    <n v="0"/>
    <n v="0"/>
    <n v="0"/>
    <n v="6188.47"/>
    <n v="12088.18"/>
    <n v="95.333903210325005"/>
    <n v="0"/>
    <n v="0"/>
    <n v="0"/>
  </r>
  <r>
    <x v="3"/>
    <s v="Water"/>
    <x v="10"/>
    <x v="0"/>
    <n v="22677"/>
    <n v="36526"/>
    <n v="0"/>
    <n v="0"/>
    <n v="0"/>
    <n v="1387.63"/>
    <n v="2806.15"/>
    <n v="102.22609773498699"/>
    <n v="0"/>
    <n v="0"/>
    <n v="0"/>
  </r>
  <r>
    <x v="3"/>
    <s v="Water"/>
    <x v="11"/>
    <x v="2"/>
    <n v="491434"/>
    <n v="36526"/>
    <n v="0"/>
    <n v="0"/>
    <n v="0"/>
    <n v="32823.56"/>
    <n v="34622.519999999997"/>
    <n v="5.4806974015006293"/>
    <n v="0"/>
    <n v="0"/>
    <n v="0"/>
  </r>
  <r>
    <x v="0"/>
    <s v="Water"/>
    <x v="12"/>
    <x v="0"/>
    <n v="106488"/>
    <n v="36526"/>
    <n v="0"/>
    <n v="0"/>
    <n v="0"/>
    <n v="9578.5300000000007"/>
    <n v="9276.3799999999992"/>
    <n v="-3.1544506307335256"/>
    <n v="0"/>
    <n v="0"/>
    <n v="0"/>
  </r>
  <r>
    <x v="0"/>
    <s v="Water"/>
    <x v="13"/>
    <x v="2"/>
    <n v="97384"/>
    <n v="36526"/>
    <n v="0"/>
    <n v="0"/>
    <n v="0"/>
    <n v="11169.4"/>
    <n v="13693.02"/>
    <n v="22.594051605278711"/>
    <n v="0"/>
    <n v="0"/>
    <n v="0"/>
  </r>
  <r>
    <x v="2"/>
    <s v="Water"/>
    <x v="14"/>
    <x v="0"/>
    <n v="229363"/>
    <n v="36526"/>
    <n v="0"/>
    <n v="0"/>
    <n v="0"/>
    <n v="10519.11"/>
    <n v="10721.89"/>
    <n v="1.9277296273163793"/>
    <n v="0"/>
    <n v="0"/>
    <n v="0"/>
  </r>
  <r>
    <x v="3"/>
    <s v="Water"/>
    <x v="15"/>
    <x v="2"/>
    <n v="18144"/>
    <n v="36526"/>
    <n v="0"/>
    <n v="0"/>
    <n v="0"/>
    <n v="363.8"/>
    <n v="406.05"/>
    <n v="11.613523914238591"/>
    <n v="0"/>
    <n v="0"/>
    <n v="0"/>
  </r>
  <r>
    <x v="4"/>
    <s v="Water"/>
    <x v="16"/>
    <x v="2"/>
    <n v="573468"/>
    <n v="36526"/>
    <n v="0"/>
    <n v="0"/>
    <n v="0"/>
    <n v="22854.86"/>
    <n v="37376.339999999997"/>
    <n v="63.53782083985638"/>
    <n v="0"/>
    <n v="0"/>
    <n v="0"/>
  </r>
  <r>
    <x v="2"/>
    <s v="Water"/>
    <x v="19"/>
    <x v="0"/>
    <n v="204629"/>
    <n v="36526"/>
    <n v="0"/>
    <n v="0"/>
    <n v="0"/>
    <n v="13547.67"/>
    <n v="25706.67"/>
    <n v="89.749750326070824"/>
    <n v="0"/>
    <n v="0"/>
    <n v="0"/>
  </r>
  <r>
    <x v="0"/>
    <s v="Water"/>
    <x v="20"/>
    <x v="0"/>
    <n v="86318"/>
    <n v="36526"/>
    <n v="0"/>
    <n v="0"/>
    <n v="0"/>
    <n v="10519.88"/>
    <n v="9921.9599999999991"/>
    <n v="-5.683715023365286"/>
    <n v="0"/>
    <n v="0"/>
    <n v="0"/>
  </r>
  <r>
    <x v="4"/>
    <s v="Water"/>
    <x v="21"/>
    <x v="0"/>
    <n v="525576"/>
    <n v="36526"/>
    <n v="0"/>
    <n v="0"/>
    <n v="0"/>
    <n v="54178.09"/>
    <n v="50579.23"/>
    <n v="-6.6426483473300744"/>
    <n v="0"/>
    <n v="0"/>
    <n v="0"/>
  </r>
  <r>
    <x v="3"/>
    <s v="Water"/>
    <x v="125"/>
    <x v="2"/>
    <n v="0"/>
    <n v="36526"/>
    <n v="0"/>
    <n v="0"/>
    <n v="0"/>
    <n v="83753.5"/>
    <n v="75622.649999999994"/>
    <n v="-9.7080719014727741"/>
    <n v="0"/>
    <n v="0"/>
    <n v="0"/>
  </r>
  <r>
    <x v="4"/>
    <s v="Water"/>
    <x v="25"/>
    <x v="0"/>
    <n v="578719"/>
    <n v="36526"/>
    <n v="0"/>
    <n v="0"/>
    <n v="0"/>
    <n v="44757.35"/>
    <n v="41779.39"/>
    <n v="-6.6535663974743819"/>
    <n v="0"/>
    <n v="0"/>
    <n v="0"/>
  </r>
  <r>
    <x v="4"/>
    <s v="Water"/>
    <x v="26"/>
    <x v="1"/>
    <n v="520212"/>
    <n v="36526"/>
    <n v="0"/>
    <n v="0"/>
    <n v="0"/>
    <n v="38632.35"/>
    <n v="44452.88"/>
    <n v="15.06646631644205"/>
    <n v="0"/>
    <n v="0"/>
    <n v="0"/>
  </r>
  <r>
    <x v="4"/>
    <s v="Water"/>
    <x v="27"/>
    <x v="2"/>
    <n v="590057"/>
    <n v="36526"/>
    <n v="0"/>
    <n v="0"/>
    <n v="0"/>
    <n v="21690.34"/>
    <n v="27127.93"/>
    <n v="25.069178260921682"/>
    <n v="0"/>
    <n v="0"/>
    <n v="0"/>
  </r>
  <r>
    <x v="4"/>
    <s v="Water"/>
    <x v="28"/>
    <x v="2"/>
    <n v="530203"/>
    <n v="36526"/>
    <n v="0"/>
    <n v="0"/>
    <n v="0"/>
    <n v="40132.6"/>
    <n v="53276.52"/>
    <n v="32.751229673631912"/>
    <n v="0"/>
    <n v="0"/>
    <n v="0"/>
  </r>
  <r>
    <x v="4"/>
    <s v="Water"/>
    <x v="29"/>
    <x v="0"/>
    <n v="497661"/>
    <n v="36526"/>
    <n v="0"/>
    <n v="0"/>
    <n v="0"/>
    <n v="32587.119999999999"/>
    <n v="35101.57"/>
    <n v="7.7160853736077319"/>
    <n v="0"/>
    <n v="0"/>
    <n v="0"/>
  </r>
  <r>
    <x v="4"/>
    <s v="Water"/>
    <x v="30"/>
    <x v="2"/>
    <n v="477795"/>
    <n v="36526"/>
    <n v="0"/>
    <n v="0"/>
    <n v="0"/>
    <n v="94298.86"/>
    <n v="109709.56"/>
    <n v="16.342403290983583"/>
    <n v="0"/>
    <n v="0"/>
    <n v="0"/>
  </r>
  <r>
    <x v="4"/>
    <s v="Water"/>
    <x v="31"/>
    <x v="2"/>
    <n v="535914"/>
    <n v="36526"/>
    <n v="0"/>
    <n v="0"/>
    <n v="0"/>
    <n v="20984.16"/>
    <n v="26324.68"/>
    <n v="25.450244374804615"/>
    <n v="0"/>
    <n v="0"/>
    <n v="0"/>
  </r>
  <r>
    <x v="0"/>
    <s v="Water"/>
    <x v="32"/>
    <x v="0"/>
    <n v="99588"/>
    <n v="36526"/>
    <n v="0"/>
    <n v="0"/>
    <n v="0"/>
    <n v="8000.69"/>
    <n v="8834.69"/>
    <n v="10.424100921295537"/>
    <n v="0"/>
    <n v="0"/>
    <n v="0"/>
  </r>
  <r>
    <x v="2"/>
    <s v="Water"/>
    <x v="33"/>
    <x v="0"/>
    <n v="213572"/>
    <n v="36526"/>
    <n v="0"/>
    <n v="0"/>
    <n v="0"/>
    <n v="25211.119999999999"/>
    <n v="10118.49"/>
    <n v="-59.864972282072358"/>
    <n v="0"/>
    <n v="0"/>
    <n v="0"/>
  </r>
  <r>
    <x v="0"/>
    <s v="Water"/>
    <x v="34"/>
    <x v="1"/>
    <n v="97959"/>
    <n v="36526"/>
    <n v="0"/>
    <n v="0"/>
    <n v="0"/>
    <n v="9218.7099999999991"/>
    <n v="12976.26"/>
    <n v="40.760041263907858"/>
    <n v="0"/>
    <n v="0"/>
    <n v="0"/>
  </r>
  <r>
    <x v="3"/>
    <s v="Water"/>
    <x v="35"/>
    <x v="0"/>
    <n v="6832"/>
    <n v="36526"/>
    <n v="0"/>
    <n v="0"/>
    <n v="0"/>
    <n v="708.36"/>
    <n v="820.98"/>
    <n v="15.898695578519396"/>
    <n v="0"/>
    <n v="0"/>
    <n v="0"/>
  </r>
  <r>
    <x v="3"/>
    <s v="Water"/>
    <x v="36"/>
    <x v="0"/>
    <n v="4573"/>
    <n v="36526"/>
    <n v="0"/>
    <n v="0"/>
    <n v="0"/>
    <n v="2089.6"/>
    <n v="1561.79"/>
    <n v="-25.258901225114855"/>
    <n v="0"/>
    <n v="0"/>
    <n v="0"/>
  </r>
  <r>
    <x v="3"/>
    <s v="Water"/>
    <x v="37"/>
    <x v="0"/>
    <n v="26451"/>
    <n v="36526"/>
    <n v="0"/>
    <n v="0"/>
    <n v="0"/>
    <n v="3968.9"/>
    <n v="3924.9"/>
    <n v="-1.1086195167426742"/>
    <n v="0"/>
    <n v="0"/>
    <n v="0"/>
  </r>
  <r>
    <x v="0"/>
    <s v="Water"/>
    <x v="38"/>
    <x v="1"/>
    <n v="95366"/>
    <n v="36526"/>
    <n v="0"/>
    <n v="0"/>
    <n v="0"/>
    <n v="8764.91"/>
    <n v="10050.959999999999"/>
    <n v="14.672711984492709"/>
    <n v="0"/>
    <n v="0"/>
    <n v="0"/>
  </r>
  <r>
    <x v="0"/>
    <s v="Water"/>
    <x v="39"/>
    <x v="0"/>
    <n v="76544"/>
    <n v="36526"/>
    <n v="0"/>
    <n v="0"/>
    <n v="0"/>
    <n v="4799"/>
    <n v="11607"/>
    <n v="141.86288810168787"/>
    <n v="0"/>
    <n v="0"/>
    <n v="0"/>
  </r>
  <r>
    <x v="3"/>
    <s v="Water"/>
    <x v="42"/>
    <x v="0"/>
    <n v="0"/>
    <n v="36526"/>
    <n v="0"/>
    <n v="0"/>
    <n v="0"/>
    <n v="84600.02"/>
    <n v="95465.21"/>
    <n v="12.843011148224313"/>
    <n v="0"/>
    <n v="0"/>
    <n v="0"/>
  </r>
  <r>
    <x v="0"/>
    <s v="Water"/>
    <x v="43"/>
    <x v="2"/>
    <n v="95036"/>
    <n v="36526"/>
    <n v="0"/>
    <n v="0"/>
    <n v="0"/>
    <n v="10033.44"/>
    <n v="9753.74"/>
    <n v="-2.787678004752109"/>
    <n v="0"/>
    <n v="0"/>
    <n v="0"/>
  </r>
  <r>
    <x v="0"/>
    <s v="Water"/>
    <x v="44"/>
    <x v="0"/>
    <n v="91621"/>
    <n v="36526"/>
    <n v="0"/>
    <n v="0"/>
    <n v="0"/>
    <n v="13008.83"/>
    <n v="12053.02"/>
    <n v="-7.3473940392794734"/>
    <n v="0"/>
    <n v="0"/>
    <n v="0"/>
  </r>
  <r>
    <x v="0"/>
    <s v="Water"/>
    <x v="47"/>
    <x v="0"/>
    <n v="90518"/>
    <n v="36526"/>
    <n v="0"/>
    <n v="0"/>
    <n v="0"/>
    <n v="4554"/>
    <n v="4818.67"/>
    <n v="5.8118137900746589"/>
    <n v="0"/>
    <n v="0"/>
    <n v="0"/>
  </r>
  <r>
    <x v="0"/>
    <s v="Water"/>
    <x v="48"/>
    <x v="0"/>
    <n v="85844"/>
    <n v="36526"/>
    <n v="0"/>
    <n v="0"/>
    <n v="0"/>
    <n v="1876.75"/>
    <n v="1750.65"/>
    <n v="-6.719062208605302"/>
    <n v="0"/>
    <n v="0"/>
    <n v="0"/>
  </r>
  <r>
    <x v="0"/>
    <s v="Water"/>
    <x v="49"/>
    <x v="0"/>
    <n v="91424"/>
    <n v="36526"/>
    <n v="0"/>
    <n v="0"/>
    <n v="0"/>
    <n v="7434.5"/>
    <n v="7292.54"/>
    <n v="-1.909476091196449"/>
    <n v="0"/>
    <n v="0"/>
    <n v="0"/>
  </r>
  <r>
    <x v="2"/>
    <s v="Water"/>
    <x v="50"/>
    <x v="2"/>
    <n v="218801"/>
    <n v="36526"/>
    <n v="0"/>
    <n v="0"/>
    <n v="0"/>
    <n v="16175.94"/>
    <n v="18065.48"/>
    <n v="11.681175869841258"/>
    <n v="0"/>
    <n v="0"/>
    <n v="0"/>
  </r>
  <r>
    <x v="0"/>
    <s v="Water"/>
    <x v="51"/>
    <x v="0"/>
    <n v="85052"/>
    <n v="36526"/>
    <n v="0"/>
    <n v="0"/>
    <n v="0"/>
    <n v="8987.7000000000007"/>
    <n v="9989.6"/>
    <n v="11.147457080231872"/>
    <n v="0"/>
    <n v="0"/>
    <n v="0"/>
  </r>
  <r>
    <x v="0"/>
    <s v="Water"/>
    <x v="52"/>
    <x v="2"/>
    <n v="85650"/>
    <n v="36526"/>
    <n v="0"/>
    <n v="0"/>
    <n v="0"/>
    <n v="8530"/>
    <n v="6961.62"/>
    <n v="-18.386635404454864"/>
    <n v="0"/>
    <n v="0"/>
    <n v="0"/>
  </r>
  <r>
    <x v="2"/>
    <s v="Water"/>
    <x v="53"/>
    <x v="2"/>
    <n v="192751"/>
    <n v="36526"/>
    <n v="0"/>
    <n v="0"/>
    <n v="0"/>
    <n v="21038.75"/>
    <n v="22112.58"/>
    <n v="5.1040579882359927"/>
    <n v="0"/>
    <n v="0"/>
    <n v="0"/>
  </r>
  <r>
    <x v="0"/>
    <s v="Water"/>
    <x v="54"/>
    <x v="0"/>
    <n v="88795"/>
    <n v="36526"/>
    <n v="0"/>
    <n v="0"/>
    <n v="0"/>
    <n v="7503.93"/>
    <n v="7363.48"/>
    <n v="-1.8716859032533619"/>
    <n v="0"/>
    <n v="0"/>
    <n v="0"/>
  </r>
  <r>
    <x v="0"/>
    <s v="Water"/>
    <x v="55"/>
    <x v="1"/>
    <n v="96483"/>
    <n v="36526"/>
    <n v="0"/>
    <n v="0"/>
    <n v="0"/>
    <n v="7423.79"/>
    <n v="7674.86"/>
    <n v="3.3819652764962371"/>
    <n v="0"/>
    <n v="0"/>
    <n v="0"/>
  </r>
  <r>
    <x v="0"/>
    <s v="Water"/>
    <x v="56"/>
    <x v="0"/>
    <n v="99937"/>
    <n v="36526"/>
    <n v="0"/>
    <n v="0"/>
    <n v="0"/>
    <n v="9837.48"/>
    <n v="14253.54"/>
    <n v="44.890154795740372"/>
    <n v="0"/>
    <n v="0"/>
    <n v="0"/>
  </r>
  <r>
    <x v="0"/>
    <s v="Water"/>
    <x v="57"/>
    <x v="0"/>
    <n v="81704"/>
    <n v="36526"/>
    <n v="0"/>
    <n v="0"/>
    <n v="0"/>
    <n v="11188.6"/>
    <n v="11190.57"/>
    <n v="1.7607207336038468E-2"/>
    <n v="0"/>
    <n v="0"/>
    <n v="0"/>
  </r>
  <r>
    <x v="0"/>
    <s v="Water"/>
    <x v="58"/>
    <x v="1"/>
    <n v="112519"/>
    <n v="36526"/>
    <n v="0"/>
    <n v="0"/>
    <n v="0"/>
    <n v="2483.75"/>
    <n v="8422.2999999999993"/>
    <n v="239.09612481127328"/>
    <n v="0"/>
    <n v="0"/>
    <n v="0"/>
  </r>
  <r>
    <x v="2"/>
    <s v="Water"/>
    <x v="59"/>
    <x v="2"/>
    <n v="226178"/>
    <n v="36526"/>
    <n v="0"/>
    <n v="0"/>
    <n v="0"/>
    <n v="26093.45"/>
    <n v="29969.439999999999"/>
    <n v="14.854264192738023"/>
    <n v="0"/>
    <n v="0"/>
    <n v="0"/>
  </r>
  <r>
    <x v="0"/>
    <s v="Water"/>
    <x v="60"/>
    <x v="0"/>
    <n v="87881"/>
    <n v="36526"/>
    <n v="0"/>
    <n v="0"/>
    <n v="0"/>
    <n v="6401.52"/>
    <n v="6899.1"/>
    <n v="7.772841450155588"/>
    <n v="0"/>
    <n v="0"/>
    <n v="0"/>
  </r>
  <r>
    <x v="3"/>
    <s v="Water"/>
    <x v="61"/>
    <x v="0"/>
    <n v="132467"/>
    <n v="36526"/>
    <n v="0"/>
    <n v="0"/>
    <n v="0"/>
    <n v="6276.64"/>
    <n v="7064.44"/>
    <n v="12.55130133319738"/>
    <n v="0"/>
    <n v="0"/>
    <n v="0"/>
  </r>
  <r>
    <x v="3"/>
    <s v="Water"/>
    <x v="68"/>
    <x v="0"/>
    <n v="35364"/>
    <n v="36526"/>
    <n v="0"/>
    <n v="0"/>
    <n v="0"/>
    <n v="1073.22"/>
    <n v="1144.01"/>
    <n v="6.596038090978551"/>
    <n v="0"/>
    <n v="0"/>
    <n v="0"/>
  </r>
  <r>
    <x v="3"/>
    <s v="Water"/>
    <x v="69"/>
    <x v="2"/>
    <n v="12152"/>
    <n v="36526"/>
    <n v="0"/>
    <n v="0"/>
    <n v="0"/>
    <n v="33849.1"/>
    <n v="35754"/>
    <n v="5.6276237772939304"/>
    <n v="0"/>
    <n v="0"/>
    <n v="0"/>
  </r>
  <r>
    <x v="4"/>
    <s v="Water"/>
    <x v="70"/>
    <x v="0"/>
    <n v="510425"/>
    <n v="36526"/>
    <n v="0"/>
    <n v="0"/>
    <n v="0"/>
    <n v="23443.4"/>
    <n v="30584.23"/>
    <n v="30.459873567827195"/>
    <n v="0"/>
    <n v="0"/>
    <n v="0"/>
  </r>
  <r>
    <x v="0"/>
    <s v="Water"/>
    <x v="72"/>
    <x v="1"/>
    <n v="73726"/>
    <n v="36526"/>
    <n v="0"/>
    <n v="0"/>
    <n v="0"/>
    <n v="4222.8500000000004"/>
    <n v="6193.4"/>
    <n v="46.663982855180741"/>
    <n v="0"/>
    <n v="0"/>
    <n v="0"/>
  </r>
  <r>
    <x v="2"/>
    <s v="Water"/>
    <x v="73"/>
    <x v="0"/>
    <n v="221601"/>
    <n v="36526"/>
    <n v="0"/>
    <n v="0"/>
    <n v="0"/>
    <n v="18497.900000000001"/>
    <n v="19024.05"/>
    <n v="2.8443769292730523"/>
    <n v="0"/>
    <n v="0"/>
    <n v="0"/>
  </r>
  <r>
    <x v="0"/>
    <s v="Water"/>
    <x v="74"/>
    <x v="2"/>
    <n v="95518"/>
    <n v="36526"/>
    <n v="0"/>
    <n v="0"/>
    <n v="0"/>
    <n v="5655.2"/>
    <n v="6919.8"/>
    <n v="22.361720186730796"/>
    <n v="0"/>
    <n v="0"/>
    <n v="0"/>
  </r>
  <r>
    <x v="0"/>
    <s v="Water"/>
    <x v="75"/>
    <x v="0"/>
    <n v="93897"/>
    <n v="36526"/>
    <n v="0"/>
    <n v="0"/>
    <n v="0"/>
    <n v="5284.44"/>
    <n v="8740.1"/>
    <n v="65.393116394547008"/>
    <n v="0"/>
    <n v="0"/>
    <n v="0"/>
  </r>
  <r>
    <x v="2"/>
    <s v="Water"/>
    <x v="76"/>
    <x v="0"/>
    <n v="189290"/>
    <n v="36526"/>
    <n v="0"/>
    <n v="0"/>
    <n v="0"/>
    <n v="13796.36"/>
    <n v="11809"/>
    <n v="-14.404958989182653"/>
    <n v="0"/>
    <n v="0"/>
    <n v="0"/>
  </r>
  <r>
    <x v="4"/>
    <s v="Water"/>
    <x v="78"/>
    <x v="0"/>
    <n v="535686"/>
    <n v="36526"/>
    <n v="0"/>
    <n v="0"/>
    <n v="0"/>
    <n v="18319.189999999999"/>
    <n v="27743.13"/>
    <n v="51.442995023251569"/>
    <n v="0"/>
    <n v="0"/>
    <n v="0"/>
  </r>
  <r>
    <x v="0"/>
    <s v="Water"/>
    <x v="80"/>
    <x v="0"/>
    <n v="95352"/>
    <n v="36526"/>
    <n v="0"/>
    <n v="0"/>
    <n v="0"/>
    <n v="6445.75"/>
    <n v="7489.78"/>
    <n v="16.197184191133694"/>
    <n v="0"/>
    <n v="0"/>
    <n v="0"/>
  </r>
  <r>
    <x v="0"/>
    <s v="Water"/>
    <x v="81"/>
    <x v="0"/>
    <n v="88406"/>
    <n v="36526"/>
    <n v="0"/>
    <n v="0"/>
    <n v="0"/>
    <n v="7130.72"/>
    <n v="7064.28"/>
    <n v="-0.93174321807615501"/>
    <n v="0"/>
    <n v="0"/>
    <n v="0"/>
  </r>
  <r>
    <x v="0"/>
    <s v="Water"/>
    <x v="82"/>
    <x v="0"/>
    <n v="77078"/>
    <n v="36526"/>
    <n v="0"/>
    <n v="0"/>
    <n v="0"/>
    <n v="4441.8999999999996"/>
    <n v="5250.8"/>
    <n v="18.21067561178775"/>
    <n v="0"/>
    <n v="0"/>
    <n v="0"/>
  </r>
  <r>
    <x v="3"/>
    <s v="Water"/>
    <x v="83"/>
    <x v="0"/>
    <n v="35143"/>
    <n v="36526"/>
    <n v="0"/>
    <n v="0"/>
    <n v="0"/>
    <n v="2198.44"/>
    <n v="2959.86"/>
    <n v="34.634559050963411"/>
    <n v="0"/>
    <n v="0"/>
    <n v="0"/>
  </r>
  <r>
    <x v="0"/>
    <s v="Water"/>
    <x v="84"/>
    <x v="0"/>
    <n v="0"/>
    <n v="36526"/>
    <n v="0"/>
    <n v="0"/>
    <n v="0"/>
    <n v="12087.89"/>
    <n v="10892.51"/>
    <n v="-9.889070797302093"/>
    <n v="0"/>
    <n v="0"/>
    <n v="0"/>
  </r>
  <r>
    <x v="0"/>
    <s v="Water"/>
    <x v="85"/>
    <x v="0"/>
    <n v="124682"/>
    <n v="36526"/>
    <n v="0"/>
    <n v="0"/>
    <n v="0"/>
    <n v="11817.81"/>
    <n v="10353.94"/>
    <n v="-12.38698202120359"/>
    <n v="0"/>
    <n v="0"/>
    <n v="0"/>
  </r>
  <r>
    <x v="0"/>
    <s v="Water"/>
    <x v="86"/>
    <x v="1"/>
    <n v="107075"/>
    <n v="36526"/>
    <n v="0"/>
    <n v="0"/>
    <n v="0"/>
    <n v="8849.7000000000007"/>
    <n v="10466.48"/>
    <n v="18.269319863950191"/>
    <n v="0"/>
    <n v="0"/>
    <n v="0"/>
  </r>
  <r>
    <x v="0"/>
    <s v="Water"/>
    <x v="87"/>
    <x v="0"/>
    <n v="88192"/>
    <n v="36526"/>
    <n v="0"/>
    <n v="0"/>
    <n v="0"/>
    <n v="12821.56"/>
    <n v="14436.37"/>
    <n v="12.594489282115438"/>
    <n v="0"/>
    <n v="0"/>
    <n v="0"/>
  </r>
  <r>
    <x v="0"/>
    <s v="Water"/>
    <x v="88"/>
    <x v="2"/>
    <n v="74252"/>
    <n v="36526"/>
    <n v="0"/>
    <n v="0"/>
    <n v="0"/>
    <n v="6918.04"/>
    <n v="8292.69"/>
    <n v="19.870512457285589"/>
    <n v="0"/>
    <n v="0"/>
    <n v="0"/>
  </r>
  <r>
    <x v="0"/>
    <s v="Water"/>
    <x v="91"/>
    <x v="0"/>
    <n v="83355"/>
    <n v="36526"/>
    <n v="0"/>
    <n v="0"/>
    <n v="0"/>
    <n v="3039.15"/>
    <n v="10982.05"/>
    <n v="261.3526808482635"/>
    <n v="0"/>
    <n v="0"/>
    <n v="0"/>
  </r>
  <r>
    <x v="0"/>
    <s v="Water"/>
    <x v="92"/>
    <x v="0"/>
    <n v="84893"/>
    <n v="36526"/>
    <n v="0"/>
    <n v="0"/>
    <n v="0"/>
    <n v="5639.31"/>
    <n v="7076.13"/>
    <n v="25.478648983652256"/>
    <n v="0"/>
    <n v="0"/>
    <n v="0"/>
  </r>
  <r>
    <x v="0"/>
    <s v="Water"/>
    <x v="93"/>
    <x v="2"/>
    <n v="112970"/>
    <n v="36526"/>
    <n v="0"/>
    <n v="0"/>
    <n v="0"/>
    <n v="6049.95"/>
    <n v="6358.8"/>
    <n v="5.1050008677757663"/>
    <n v="0"/>
    <n v="0"/>
    <n v="0"/>
  </r>
  <r>
    <x v="0"/>
    <s v="Water"/>
    <x v="94"/>
    <x v="0"/>
    <n v="104852"/>
    <n v="36526"/>
    <n v="0"/>
    <n v="0"/>
    <n v="0"/>
    <n v="10030.81"/>
    <n v="11352.35"/>
    <n v="13.174808415272546"/>
    <n v="0"/>
    <n v="0"/>
    <n v="0"/>
  </r>
  <r>
    <x v="0"/>
    <s v="Water"/>
    <x v="95"/>
    <x v="2"/>
    <n v="100456"/>
    <n v="36526"/>
    <n v="0"/>
    <n v="0"/>
    <n v="0"/>
    <n v="8932.7999999999993"/>
    <n v="6987.08"/>
    <n v="-21.781748164069494"/>
    <n v="0"/>
    <n v="0"/>
    <n v="0"/>
  </r>
  <r>
    <x v="0"/>
    <s v="Water"/>
    <x v="98"/>
    <x v="0"/>
    <n v="90012"/>
    <n v="36526"/>
    <n v="0"/>
    <n v="0"/>
    <n v="0"/>
    <n v="7276.8"/>
    <n v="6583.65"/>
    <n v="-9.5254782321899736"/>
    <n v="0"/>
    <n v="0"/>
    <n v="0"/>
  </r>
  <r>
    <x v="0"/>
    <s v="Water"/>
    <x v="99"/>
    <x v="2"/>
    <n v="110549"/>
    <n v="36526"/>
    <n v="0"/>
    <n v="0"/>
    <n v="0"/>
    <n v="3533.34"/>
    <n v="8830.9"/>
    <n v="149.93066050818771"/>
    <n v="0"/>
    <n v="0"/>
    <n v="0"/>
  </r>
  <r>
    <x v="0"/>
    <s v="Water"/>
    <x v="100"/>
    <x v="1"/>
    <n v="96996"/>
    <n v="36526"/>
    <n v="0"/>
    <n v="0"/>
    <n v="0"/>
    <n v="5156.4799999999996"/>
    <n v="6352.26"/>
    <n v="23.189850440610648"/>
    <n v="0"/>
    <n v="0"/>
    <n v="0"/>
  </r>
  <r>
    <x v="0"/>
    <s v="Water"/>
    <x v="101"/>
    <x v="2"/>
    <n v="92346"/>
    <n v="36526"/>
    <n v="0"/>
    <n v="0"/>
    <n v="0"/>
    <n v="7237.61"/>
    <n v="7012.42"/>
    <n v="-3.1113862172733815"/>
    <n v="0"/>
    <n v="0"/>
    <n v="0"/>
  </r>
  <r>
    <x v="2"/>
    <s v="Water"/>
    <x v="102"/>
    <x v="2"/>
    <n v="240580"/>
    <n v="36526"/>
    <n v="0"/>
    <n v="0"/>
    <n v="0"/>
    <n v="12925.6"/>
    <n v="14171.7"/>
    <n v="9.6405582719564276"/>
    <n v="0"/>
    <n v="0"/>
    <n v="0"/>
  </r>
  <r>
    <x v="0"/>
    <s v="Water"/>
    <x v="103"/>
    <x v="2"/>
    <n v="96096"/>
    <n v="36526"/>
    <n v="0"/>
    <n v="0"/>
    <n v="0"/>
    <n v="7574.8"/>
    <n v="7855.2"/>
    <n v="3.7017479009346785"/>
    <n v="0"/>
    <n v="0"/>
    <n v="0"/>
  </r>
  <r>
    <x v="3"/>
    <s v="Water"/>
    <x v="104"/>
    <x v="2"/>
    <n v="22020"/>
    <n v="36526"/>
    <n v="0"/>
    <n v="0"/>
    <n v="0"/>
    <n v="527.15"/>
    <n v="469.82"/>
    <n v="-10.87546239210851"/>
    <n v="0"/>
    <n v="0"/>
    <n v="0"/>
  </r>
  <r>
    <x v="0"/>
    <s v="Water"/>
    <x v="105"/>
    <x v="1"/>
    <n v="91338"/>
    <n v="36526"/>
    <n v="0"/>
    <n v="0"/>
    <n v="0"/>
    <n v="8800.51"/>
    <n v="8232.08"/>
    <n v="-6.459057486441127"/>
    <n v="0"/>
    <n v="0"/>
    <n v="0"/>
  </r>
  <r>
    <x v="2"/>
    <s v="Water"/>
    <x v="106"/>
    <x v="2"/>
    <n v="227015"/>
    <n v="36526"/>
    <n v="0"/>
    <n v="0"/>
    <n v="0"/>
    <n v="9709.2999999999993"/>
    <n v="11512.14"/>
    <n v="18.568176902557344"/>
    <n v="0"/>
    <n v="0"/>
    <n v="0"/>
  </r>
  <r>
    <x v="2"/>
    <s v="Water"/>
    <x v="107"/>
    <x v="2"/>
    <n v="235889"/>
    <n v="36526"/>
    <n v="0"/>
    <n v="0"/>
    <n v="0"/>
    <n v="8043.27"/>
    <n v="8555.6200000000008"/>
    <n v="6.3699216860804135"/>
    <n v="0"/>
    <n v="0"/>
    <n v="0"/>
  </r>
  <r>
    <x v="0"/>
    <s v="Water"/>
    <x v="108"/>
    <x v="2"/>
    <n v="107914"/>
    <n v="36526"/>
    <n v="0"/>
    <n v="0"/>
    <n v="0"/>
    <n v="6032.8"/>
    <n v="6326.4"/>
    <n v="4.866728550590107"/>
    <n v="0"/>
    <n v="0"/>
    <n v="0"/>
  </r>
  <r>
    <x v="2"/>
    <s v="Water"/>
    <x v="110"/>
    <x v="1"/>
    <n v="194432"/>
    <n v="36526"/>
    <n v="0"/>
    <n v="0"/>
    <n v="0"/>
    <n v="23659.67"/>
    <n v="25899.8"/>
    <n v="9.4681371295542149"/>
    <n v="0"/>
    <n v="0"/>
    <n v="0"/>
  </r>
  <r>
    <x v="0"/>
    <s v="Water"/>
    <x v="111"/>
    <x v="0"/>
    <n v="101727"/>
    <n v="36526"/>
    <n v="0"/>
    <n v="0"/>
    <n v="0"/>
    <n v="8592.6"/>
    <n v="9857.26"/>
    <n v="14.718013174126575"/>
    <n v="0"/>
    <n v="0"/>
    <n v="0"/>
  </r>
  <r>
    <x v="2"/>
    <s v="Water"/>
    <x v="112"/>
    <x v="0"/>
    <n v="208340"/>
    <n v="36526"/>
    <n v="0"/>
    <n v="0"/>
    <n v="0"/>
    <n v="14230.32"/>
    <n v="15981.36"/>
    <n v="12.304993844129999"/>
    <n v="0"/>
    <n v="0"/>
    <n v="0"/>
  </r>
  <r>
    <x v="0"/>
    <s v="Water"/>
    <x v="113"/>
    <x v="1"/>
    <n v="98490"/>
    <n v="36526"/>
    <n v="0"/>
    <n v="0"/>
    <n v="0"/>
    <n v="7409.6"/>
    <n v="7080.18"/>
    <n v="-4.4458540272079468"/>
    <n v="0"/>
    <n v="0"/>
    <n v="0"/>
  </r>
  <r>
    <x v="0"/>
    <s v="Water"/>
    <x v="114"/>
    <x v="2"/>
    <n v="99987"/>
    <n v="36526"/>
    <n v="0"/>
    <n v="0"/>
    <n v="0"/>
    <n v="9787.61"/>
    <n v="11178.31"/>
    <n v="14.208780284461682"/>
    <n v="0"/>
    <n v="0"/>
    <n v="0"/>
  </r>
  <r>
    <x v="2"/>
    <s v="Water"/>
    <x v="115"/>
    <x v="0"/>
    <n v="217165"/>
    <n v="36526"/>
    <n v="0"/>
    <n v="0"/>
    <n v="0"/>
    <n v="19737.580000000002"/>
    <n v="31040.02"/>
    <n v="57.263555106553085"/>
    <n v="0"/>
    <n v="0"/>
    <n v="0"/>
  </r>
  <r>
    <x v="0"/>
    <s v="Water"/>
    <x v="116"/>
    <x v="2"/>
    <n v="122878"/>
    <n v="36526"/>
    <n v="0"/>
    <n v="0"/>
    <n v="0"/>
    <n v="6196.85"/>
    <n v="6744.21"/>
    <n v="8.832874767018728"/>
    <n v="0"/>
    <n v="0"/>
    <n v="0"/>
  </r>
  <r>
    <x v="3"/>
    <s v="Water"/>
    <x v="117"/>
    <x v="2"/>
    <n v="20124"/>
    <n v="36526"/>
    <n v="0"/>
    <n v="0"/>
    <n v="0"/>
    <n v="799.03"/>
    <n v="1120.54"/>
    <n v="40.237538014842997"/>
    <n v="0"/>
    <n v="0"/>
    <n v="0"/>
  </r>
  <r>
    <x v="3"/>
    <s v="Water"/>
    <x v="118"/>
    <x v="2"/>
    <n v="45340"/>
    <n v="36526"/>
    <n v="0"/>
    <n v="0"/>
    <n v="0"/>
    <n v="2128.16"/>
    <n v="2400.08"/>
    <n v="12.777234794376364"/>
    <n v="0"/>
    <n v="0"/>
    <n v="0"/>
  </r>
  <r>
    <x v="0"/>
    <s v="Water"/>
    <x v="119"/>
    <x v="0"/>
    <n v="89993"/>
    <n v="36526"/>
    <n v="0"/>
    <n v="0"/>
    <n v="0"/>
    <n v="8587.27"/>
    <n v="4289.04"/>
    <n v="-50.053509438971879"/>
    <n v="0"/>
    <n v="0"/>
    <n v="0"/>
  </r>
  <r>
    <x v="0"/>
    <s v="Water"/>
    <x v="120"/>
    <x v="0"/>
    <n v="84992"/>
    <n v="36526"/>
    <n v="0"/>
    <n v="0"/>
    <n v="0"/>
    <n v="6729.4"/>
    <n v="6727.7"/>
    <n v="-2.5262281927066307E-2"/>
    <n v="0"/>
    <n v="0"/>
    <n v="0"/>
  </r>
  <r>
    <x v="0"/>
    <s v="Water"/>
    <x v="123"/>
    <x v="2"/>
    <n v="115438"/>
    <n v="36526"/>
    <n v="0"/>
    <n v="0"/>
    <n v="0"/>
    <n v="6964.3"/>
    <n v="7176.09"/>
    <n v="3.041080941372428"/>
    <n v="0"/>
    <n v="0"/>
    <n v="0"/>
  </r>
  <r>
    <x v="0"/>
    <s v="Water"/>
    <x v="124"/>
    <x v="0"/>
    <n v="81794"/>
    <n v="36526"/>
    <n v="0"/>
    <n v="0"/>
    <n v="0"/>
    <n v="8563.24"/>
    <n v="8358.16"/>
    <n v="-2.3948879162559966"/>
    <n v="0"/>
    <n v="0"/>
    <n v="0"/>
  </r>
  <r>
    <x v="0"/>
    <s v="Water"/>
    <x v="0"/>
    <x v="0"/>
    <n v="109321"/>
    <n v="36526"/>
    <n v="0"/>
    <n v="0"/>
    <n v="0"/>
    <n v="11749.86"/>
    <n v="5597.38"/>
    <n v="-52.362155804409582"/>
    <n v="0"/>
    <n v="0"/>
    <n v="0"/>
  </r>
  <r>
    <x v="1"/>
    <s v="Water"/>
    <x v="2"/>
    <x v="1"/>
    <n v="50839"/>
    <n v="36526"/>
    <n v="0"/>
    <n v="0"/>
    <n v="0"/>
    <n v="2634.65"/>
    <n v="2304"/>
    <n v="-12.550054086880609"/>
    <n v="0"/>
    <n v="0"/>
    <n v="0"/>
  </r>
  <r>
    <x v="0"/>
    <s v="Water"/>
    <x v="3"/>
    <x v="2"/>
    <n v="107836"/>
    <n v="36526"/>
    <n v="0"/>
    <n v="0"/>
    <n v="0"/>
    <n v="5471.23"/>
    <n v="15380.63"/>
    <n v="181.11832257097581"/>
    <n v="0"/>
    <n v="0"/>
    <n v="0"/>
  </r>
  <r>
    <x v="2"/>
    <s v="Water"/>
    <x v="4"/>
    <x v="2"/>
    <n v="244123"/>
    <n v="36526"/>
    <n v="0"/>
    <n v="0"/>
    <n v="0"/>
    <n v="27688.080000000002"/>
    <n v="25957.61"/>
    <n v="-6.2498735918127943"/>
    <n v="0"/>
    <n v="0"/>
    <n v="0"/>
  </r>
  <r>
    <x v="2"/>
    <s v="Water"/>
    <x v="5"/>
    <x v="0"/>
    <n v="219821"/>
    <n v="36526"/>
    <n v="0"/>
    <n v="0"/>
    <n v="0"/>
    <n v="12414.76"/>
    <n v="11625.63"/>
    <n v="-6.3563854637544344"/>
    <n v="0"/>
    <n v="0"/>
    <n v="0"/>
  </r>
  <r>
    <x v="0"/>
    <s v="Water"/>
    <x v="7"/>
    <x v="2"/>
    <n v="89416"/>
    <n v="36526"/>
    <n v="0"/>
    <n v="0"/>
    <n v="0"/>
    <n v="578.70000000000005"/>
    <n v="7126.5"/>
    <n v="1131.467081389321"/>
    <n v="0"/>
    <n v="0"/>
    <n v="0"/>
  </r>
  <r>
    <x v="0"/>
    <s v="Water"/>
    <x v="8"/>
    <x v="0"/>
    <n v="106804"/>
    <n v="36526"/>
    <n v="0"/>
    <n v="0"/>
    <n v="0"/>
    <n v="10190.66"/>
    <n v="7872.39"/>
    <n v="-22.748968172817072"/>
    <n v="0"/>
    <n v="0"/>
    <n v="0"/>
  </r>
  <r>
    <x v="0"/>
    <s v="Water"/>
    <x v="9"/>
    <x v="0"/>
    <n v="85320"/>
    <n v="36526"/>
    <n v="0"/>
    <n v="0"/>
    <n v="0"/>
    <n v="10068.629999999999"/>
    <n v="9750.94"/>
    <n v="-3.1552455497917786"/>
    <n v="0"/>
    <n v="0"/>
    <n v="0"/>
  </r>
  <r>
    <x v="3"/>
    <s v="Water"/>
    <x v="10"/>
    <x v="0"/>
    <n v="22677"/>
    <n v="36526"/>
    <n v="0"/>
    <n v="0"/>
    <n v="0"/>
    <n v="2214.7199999999998"/>
    <n v="5235.1499999999996"/>
    <n v="136.37976809709579"/>
    <n v="0"/>
    <n v="0"/>
    <n v="0"/>
  </r>
  <r>
    <x v="3"/>
    <s v="Water"/>
    <x v="11"/>
    <x v="2"/>
    <n v="491434"/>
    <n v="36526"/>
    <n v="0"/>
    <n v="0"/>
    <n v="0"/>
    <n v="47433.1"/>
    <n v="38259.53"/>
    <n v="-19.340017835646414"/>
    <n v="0"/>
    <n v="0"/>
    <n v="0"/>
  </r>
  <r>
    <x v="0"/>
    <s v="Water"/>
    <x v="12"/>
    <x v="0"/>
    <n v="106488"/>
    <n v="36526"/>
    <n v="0"/>
    <n v="0"/>
    <n v="0"/>
    <n v="9593.24"/>
    <n v="6858.38"/>
    <n v="-28.508199523831362"/>
    <n v="0"/>
    <n v="0"/>
    <n v="0"/>
  </r>
  <r>
    <x v="0"/>
    <s v="Water"/>
    <x v="13"/>
    <x v="2"/>
    <n v="97384"/>
    <n v="36526"/>
    <n v="0"/>
    <n v="0"/>
    <n v="0"/>
    <n v="12852.02"/>
    <n v="14358.95"/>
    <n v="11.725238522815868"/>
    <n v="0"/>
    <n v="0"/>
    <n v="0"/>
  </r>
  <r>
    <x v="2"/>
    <s v="Water"/>
    <x v="14"/>
    <x v="0"/>
    <n v="229363"/>
    <n v="36526"/>
    <n v="0"/>
    <n v="0"/>
    <n v="0"/>
    <n v="10734.01"/>
    <n v="10645.4"/>
    <n v="-0.82550696338088003"/>
    <n v="0"/>
    <n v="0"/>
    <n v="0"/>
  </r>
  <r>
    <x v="3"/>
    <s v="Water"/>
    <x v="15"/>
    <x v="2"/>
    <n v="18144"/>
    <n v="36526"/>
    <n v="0"/>
    <n v="0"/>
    <n v="0"/>
    <n v="381.9"/>
    <n v="494.6"/>
    <n v="29.510343021733437"/>
    <n v="0"/>
    <n v="0"/>
    <n v="0"/>
  </r>
  <r>
    <x v="4"/>
    <s v="Water"/>
    <x v="16"/>
    <x v="2"/>
    <n v="573468"/>
    <n v="36526"/>
    <n v="0"/>
    <n v="0"/>
    <n v="0"/>
    <n v="21017.19"/>
    <n v="39258.5"/>
    <n v="86.792335226545504"/>
    <n v="0"/>
    <n v="0"/>
    <n v="0"/>
  </r>
  <r>
    <x v="2"/>
    <s v="Water"/>
    <x v="19"/>
    <x v="0"/>
    <n v="204629"/>
    <n v="36526"/>
    <n v="0"/>
    <n v="0"/>
    <n v="0"/>
    <n v="15159.7"/>
    <n v="14293.95"/>
    <n v="-5.7108649907320066"/>
    <n v="0"/>
    <n v="0"/>
    <n v="0"/>
  </r>
  <r>
    <x v="0"/>
    <s v="Water"/>
    <x v="20"/>
    <x v="0"/>
    <n v="86318"/>
    <n v="36526"/>
    <n v="0"/>
    <n v="0"/>
    <n v="0"/>
    <n v="8507.4599999999991"/>
    <n v="10511.31"/>
    <n v="23.554033753905397"/>
    <n v="0"/>
    <n v="0"/>
    <n v="0"/>
  </r>
  <r>
    <x v="4"/>
    <s v="Water"/>
    <x v="21"/>
    <x v="0"/>
    <n v="525576"/>
    <n v="36526"/>
    <n v="0"/>
    <n v="0"/>
    <n v="0"/>
    <n v="56170.74"/>
    <n v="43922.02"/>
    <n v="-21.806228652141666"/>
    <n v="0"/>
    <n v="0"/>
    <n v="0"/>
  </r>
  <r>
    <x v="3"/>
    <s v="Water"/>
    <x v="125"/>
    <x v="2"/>
    <n v="0"/>
    <n v="36526"/>
    <n v="0"/>
    <n v="0"/>
    <n v="0"/>
    <n v="77074.8"/>
    <n v="70989.75"/>
    <n v="-7.8949929159725354"/>
    <n v="0"/>
    <n v="0"/>
    <n v="0"/>
  </r>
  <r>
    <x v="4"/>
    <s v="Water"/>
    <x v="25"/>
    <x v="0"/>
    <n v="578719"/>
    <n v="36526"/>
    <n v="0"/>
    <n v="0"/>
    <n v="0"/>
    <n v="46541.91"/>
    <n v="37392.550000000003"/>
    <n v="-19.658325152534566"/>
    <n v="0"/>
    <n v="0"/>
    <n v="0"/>
  </r>
  <r>
    <x v="4"/>
    <s v="Water"/>
    <x v="26"/>
    <x v="1"/>
    <n v="520212"/>
    <n v="36526"/>
    <n v="0"/>
    <n v="0"/>
    <n v="0"/>
    <n v="37914.71"/>
    <n v="38320.36"/>
    <n v="1.0699013654594747"/>
    <n v="0"/>
    <n v="0"/>
    <n v="0"/>
  </r>
  <r>
    <x v="4"/>
    <s v="Water"/>
    <x v="27"/>
    <x v="2"/>
    <n v="590057"/>
    <n v="36526"/>
    <n v="0"/>
    <n v="0"/>
    <n v="0"/>
    <n v="36907"/>
    <n v="28392.15"/>
    <n v="-23.071097623757009"/>
    <n v="0"/>
    <n v="0"/>
    <n v="0"/>
  </r>
  <r>
    <x v="4"/>
    <s v="Water"/>
    <x v="28"/>
    <x v="2"/>
    <n v="530203"/>
    <n v="36526"/>
    <n v="0"/>
    <n v="0"/>
    <n v="0"/>
    <n v="51584.88"/>
    <n v="41007.879999999997"/>
    <n v="-20.504070184906894"/>
    <n v="0"/>
    <n v="0"/>
    <n v="0"/>
  </r>
  <r>
    <x v="4"/>
    <s v="Water"/>
    <x v="29"/>
    <x v="0"/>
    <n v="497661"/>
    <n v="36526"/>
    <n v="0"/>
    <n v="0"/>
    <n v="0"/>
    <n v="38012.57"/>
    <n v="38502.019999999997"/>
    <n v="1.287600391133775"/>
    <n v="0"/>
    <n v="0"/>
    <n v="0"/>
  </r>
  <r>
    <x v="4"/>
    <s v="Water"/>
    <x v="30"/>
    <x v="2"/>
    <n v="477795"/>
    <n v="36526"/>
    <n v="0"/>
    <n v="0"/>
    <n v="0"/>
    <n v="73697.62"/>
    <n v="84647.4"/>
    <n v="14.857711822986957"/>
    <n v="0"/>
    <n v="0"/>
    <n v="0"/>
  </r>
  <r>
    <x v="4"/>
    <s v="Water"/>
    <x v="31"/>
    <x v="2"/>
    <n v="535914"/>
    <n v="36526"/>
    <n v="0"/>
    <n v="0"/>
    <n v="0"/>
    <n v="27474.74"/>
    <n v="29610.54"/>
    <n v="7.7736859384292636"/>
    <n v="0"/>
    <n v="0"/>
    <n v="0"/>
  </r>
  <r>
    <x v="0"/>
    <s v="Water"/>
    <x v="32"/>
    <x v="0"/>
    <n v="99588"/>
    <n v="36526"/>
    <n v="0"/>
    <n v="0"/>
    <n v="0"/>
    <n v="8379.58"/>
    <n v="8722.35"/>
    <n v="4.0905391439666428"/>
    <n v="0"/>
    <n v="0"/>
    <n v="0"/>
  </r>
  <r>
    <x v="2"/>
    <s v="Water"/>
    <x v="33"/>
    <x v="0"/>
    <n v="213572"/>
    <n v="36526"/>
    <n v="0"/>
    <n v="0"/>
    <n v="0"/>
    <n v="10885.55"/>
    <n v="17266.830000000002"/>
    <n v="58.621567123388353"/>
    <n v="0"/>
    <n v="0"/>
    <n v="0"/>
  </r>
  <r>
    <x v="0"/>
    <s v="Water"/>
    <x v="34"/>
    <x v="1"/>
    <n v="97959"/>
    <n v="36526"/>
    <n v="0"/>
    <n v="0"/>
    <n v="0"/>
    <n v="10681.82"/>
    <n v="11177.1"/>
    <n v="4.6366630405679929"/>
    <n v="0"/>
    <n v="0"/>
    <n v="0"/>
  </r>
  <r>
    <x v="3"/>
    <s v="Water"/>
    <x v="35"/>
    <x v="0"/>
    <n v="6832"/>
    <n v="36526"/>
    <n v="0"/>
    <n v="0"/>
    <n v="0"/>
    <n v="1142.79"/>
    <n v="945.3"/>
    <n v="-17.281390281679048"/>
    <n v="0"/>
    <n v="0"/>
    <n v="0"/>
  </r>
  <r>
    <x v="3"/>
    <s v="Water"/>
    <x v="36"/>
    <x v="0"/>
    <n v="4573"/>
    <n v="36526"/>
    <n v="0"/>
    <n v="0"/>
    <n v="0"/>
    <n v="1247.31"/>
    <n v="912.82"/>
    <n v="-26.816909990299123"/>
    <n v="0"/>
    <n v="0"/>
    <n v="0"/>
  </r>
  <r>
    <x v="3"/>
    <s v="Water"/>
    <x v="37"/>
    <x v="0"/>
    <n v="26451"/>
    <n v="36526"/>
    <n v="0"/>
    <n v="0"/>
    <n v="0"/>
    <n v="4931.8500000000004"/>
    <n v="4362.3999999999996"/>
    <n v="-11.546377120147612"/>
    <n v="0"/>
    <n v="0"/>
    <n v="0"/>
  </r>
  <r>
    <x v="0"/>
    <s v="Water"/>
    <x v="38"/>
    <x v="1"/>
    <n v="95366"/>
    <n v="36526"/>
    <n v="0"/>
    <n v="0"/>
    <n v="0"/>
    <n v="8992.7800000000007"/>
    <n v="36517.9"/>
    <n v="306.08021101372435"/>
    <n v="0"/>
    <n v="0"/>
    <n v="0"/>
  </r>
  <r>
    <x v="0"/>
    <s v="Water"/>
    <x v="39"/>
    <x v="0"/>
    <n v="76544"/>
    <n v="36526"/>
    <n v="0"/>
    <n v="0"/>
    <n v="0"/>
    <n v="5148.5"/>
    <n v="10467.9"/>
    <n v="103.31941342138487"/>
    <n v="0"/>
    <n v="0"/>
    <n v="0"/>
  </r>
  <r>
    <x v="3"/>
    <s v="Water"/>
    <x v="42"/>
    <x v="0"/>
    <n v="0"/>
    <n v="36526"/>
    <n v="0"/>
    <n v="0"/>
    <n v="0"/>
    <n v="83978.49"/>
    <n v="101883.21"/>
    <n v="21.320602454271324"/>
    <n v="0"/>
    <n v="0"/>
    <n v="0"/>
  </r>
  <r>
    <x v="0"/>
    <s v="Water"/>
    <x v="43"/>
    <x v="2"/>
    <n v="95036"/>
    <n v="36526"/>
    <n v="0"/>
    <n v="0"/>
    <n v="0"/>
    <n v="13480.33"/>
    <n v="9054.0400000000009"/>
    <n v="-32.835175400008751"/>
    <n v="0"/>
    <n v="0"/>
    <n v="0"/>
  </r>
  <r>
    <x v="0"/>
    <s v="Water"/>
    <x v="44"/>
    <x v="0"/>
    <n v="91621"/>
    <n v="36526"/>
    <n v="0"/>
    <n v="0"/>
    <n v="0"/>
    <n v="12021.84"/>
    <n v="12098.77"/>
    <n v="0.63991868133330665"/>
    <n v="0"/>
    <n v="0"/>
    <n v="0"/>
  </r>
  <r>
    <x v="0"/>
    <s v="Water"/>
    <x v="47"/>
    <x v="0"/>
    <n v="90518"/>
    <n v="36526"/>
    <n v="0"/>
    <n v="0"/>
    <n v="0"/>
    <n v="5463.13"/>
    <n v="4704.5600000000004"/>
    <n v="-13.885263576008624"/>
    <n v="0"/>
    <n v="0"/>
    <n v="0"/>
  </r>
  <r>
    <x v="0"/>
    <s v="Water"/>
    <x v="48"/>
    <x v="0"/>
    <n v="85844"/>
    <n v="36526"/>
    <n v="0"/>
    <n v="0"/>
    <n v="0"/>
    <n v="3008.95"/>
    <n v="2045.15"/>
    <n v="-32.031107196862692"/>
    <n v="0"/>
    <n v="0"/>
    <n v="0"/>
  </r>
  <r>
    <x v="0"/>
    <s v="Water"/>
    <x v="49"/>
    <x v="0"/>
    <n v="91424"/>
    <n v="36526"/>
    <n v="0"/>
    <n v="0"/>
    <n v="0"/>
    <n v="7158.18"/>
    <n v="6679.3"/>
    <n v="-6.6899686791894029"/>
    <n v="0"/>
    <n v="0"/>
    <n v="0"/>
  </r>
  <r>
    <x v="2"/>
    <s v="Water"/>
    <x v="50"/>
    <x v="2"/>
    <n v="218801"/>
    <n v="36526"/>
    <n v="0"/>
    <n v="0"/>
    <n v="0"/>
    <n v="21174.92"/>
    <n v="25161.599999999999"/>
    <n v="18.82736747057368"/>
    <n v="0"/>
    <n v="0"/>
    <n v="0"/>
  </r>
  <r>
    <x v="0"/>
    <s v="Water"/>
    <x v="51"/>
    <x v="0"/>
    <n v="85052"/>
    <n v="36526"/>
    <n v="0"/>
    <n v="0"/>
    <n v="0"/>
    <n v="10180.780000000001"/>
    <n v="9516.7199999999993"/>
    <n v="-6.522682937849555"/>
    <n v="0"/>
    <n v="0"/>
    <n v="0"/>
  </r>
  <r>
    <x v="0"/>
    <s v="Water"/>
    <x v="52"/>
    <x v="2"/>
    <n v="85650"/>
    <n v="36526"/>
    <n v="0"/>
    <n v="0"/>
    <n v="0"/>
    <n v="9518.23"/>
    <n v="7212.81"/>
    <n v="-24.221099931394807"/>
    <n v="0"/>
    <n v="0"/>
    <n v="0"/>
  </r>
  <r>
    <x v="2"/>
    <s v="Water"/>
    <x v="53"/>
    <x v="2"/>
    <n v="192751"/>
    <n v="36526"/>
    <n v="0"/>
    <n v="0"/>
    <n v="0"/>
    <n v="24280.880000000001"/>
    <n v="20196.060000000001"/>
    <n v="-16.823195864400301"/>
    <n v="0"/>
    <n v="0"/>
    <n v="0"/>
  </r>
  <r>
    <x v="0"/>
    <s v="Water"/>
    <x v="54"/>
    <x v="0"/>
    <n v="88795"/>
    <n v="36526"/>
    <n v="0"/>
    <n v="0"/>
    <n v="0"/>
    <n v="7261.18"/>
    <n v="7192.93"/>
    <n v="-0.93992987365689873"/>
    <n v="0"/>
    <n v="0"/>
    <n v="0"/>
  </r>
  <r>
    <x v="0"/>
    <s v="Water"/>
    <x v="55"/>
    <x v="1"/>
    <n v="96483"/>
    <n v="36526"/>
    <n v="0"/>
    <n v="0"/>
    <n v="0"/>
    <n v="7685.11"/>
    <n v="7887"/>
    <n v="2.6270281102027169"/>
    <n v="0"/>
    <n v="0"/>
    <n v="0"/>
  </r>
  <r>
    <x v="0"/>
    <s v="Water"/>
    <x v="56"/>
    <x v="0"/>
    <n v="99937"/>
    <n v="36526"/>
    <n v="0"/>
    <n v="0"/>
    <n v="0"/>
    <n v="14817.8"/>
    <n v="13240.57"/>
    <n v="-10.644157702223001"/>
    <n v="0"/>
    <n v="0"/>
    <n v="0"/>
  </r>
  <r>
    <x v="0"/>
    <s v="Water"/>
    <x v="57"/>
    <x v="0"/>
    <n v="81704"/>
    <n v="36526"/>
    <n v="0"/>
    <n v="0"/>
    <n v="0"/>
    <n v="5454.83"/>
    <n v="7858.38"/>
    <n v="44.062784724730193"/>
    <n v="0"/>
    <n v="0"/>
    <n v="0"/>
  </r>
  <r>
    <x v="0"/>
    <s v="Water"/>
    <x v="58"/>
    <x v="1"/>
    <n v="112519"/>
    <n v="36526"/>
    <n v="0"/>
    <n v="0"/>
    <n v="0"/>
    <n v="6920.4"/>
    <n v="5467.5"/>
    <n v="-20.994451187792617"/>
    <n v="0"/>
    <n v="0"/>
    <n v="0"/>
  </r>
  <r>
    <x v="2"/>
    <s v="Water"/>
    <x v="59"/>
    <x v="2"/>
    <n v="226178"/>
    <n v="36526"/>
    <n v="0"/>
    <n v="0"/>
    <n v="0"/>
    <n v="25079.22"/>
    <n v="26680.6"/>
    <n v="6.3852863047574839"/>
    <n v="0"/>
    <n v="0"/>
    <n v="0"/>
  </r>
  <r>
    <x v="0"/>
    <s v="Water"/>
    <x v="60"/>
    <x v="0"/>
    <n v="87881"/>
    <n v="36526"/>
    <n v="0"/>
    <n v="0"/>
    <n v="0"/>
    <n v="6659.52"/>
    <n v="7166.8"/>
    <n v="7.6173658161549183"/>
    <n v="0"/>
    <n v="0"/>
    <n v="0"/>
  </r>
  <r>
    <x v="3"/>
    <s v="Water"/>
    <x v="61"/>
    <x v="0"/>
    <n v="132467"/>
    <n v="36526"/>
    <n v="0"/>
    <n v="0"/>
    <n v="0"/>
    <n v="7091.93"/>
    <n v="7756.05"/>
    <n v="9.364446631593939"/>
    <n v="0"/>
    <n v="0"/>
    <n v="0"/>
  </r>
  <r>
    <x v="3"/>
    <s v="Water"/>
    <x v="68"/>
    <x v="0"/>
    <n v="35364"/>
    <n v="36526"/>
    <n v="0"/>
    <n v="0"/>
    <n v="0"/>
    <n v="1475.76"/>
    <n v="1203.06"/>
    <n v="-18.478614408846969"/>
    <n v="0"/>
    <n v="0"/>
    <n v="0"/>
  </r>
  <r>
    <x v="3"/>
    <s v="Water"/>
    <x v="69"/>
    <x v="2"/>
    <n v="12152"/>
    <n v="36526"/>
    <n v="0"/>
    <n v="0"/>
    <n v="0"/>
    <n v="22089.87"/>
    <n v="36472.92"/>
    <n v="65.111519443075039"/>
    <n v="0"/>
    <n v="0"/>
    <n v="0"/>
  </r>
  <r>
    <x v="4"/>
    <s v="Water"/>
    <x v="70"/>
    <x v="0"/>
    <n v="510425"/>
    <n v="36526"/>
    <n v="0"/>
    <n v="0"/>
    <n v="0"/>
    <n v="25857.49"/>
    <n v="29581.17"/>
    <n v="14.400779039264833"/>
    <n v="0"/>
    <n v="0"/>
    <n v="0"/>
  </r>
  <r>
    <x v="0"/>
    <s v="Water"/>
    <x v="72"/>
    <x v="1"/>
    <n v="73726"/>
    <n v="36526"/>
    <n v="0"/>
    <n v="0"/>
    <n v="0"/>
    <n v="3827.3"/>
    <n v="3307.85"/>
    <n v="-13.572231076738172"/>
    <n v="0"/>
    <n v="0"/>
    <n v="0"/>
  </r>
  <r>
    <x v="2"/>
    <s v="Water"/>
    <x v="73"/>
    <x v="0"/>
    <n v="221601"/>
    <n v="36526"/>
    <n v="0"/>
    <n v="0"/>
    <n v="0"/>
    <n v="17773.900000000001"/>
    <n v="17567.400000000001"/>
    <n v="-1.1618159210977894"/>
    <n v="0"/>
    <n v="0"/>
    <n v="0"/>
  </r>
  <r>
    <x v="0"/>
    <s v="Water"/>
    <x v="74"/>
    <x v="2"/>
    <n v="95518"/>
    <n v="36526"/>
    <n v="0"/>
    <n v="0"/>
    <n v="0"/>
    <n v="6220"/>
    <n v="6359.25"/>
    <n v="2.2387459807073955"/>
    <n v="0"/>
    <n v="0"/>
    <n v="0"/>
  </r>
  <r>
    <x v="0"/>
    <s v="Water"/>
    <x v="75"/>
    <x v="0"/>
    <n v="93897"/>
    <n v="36526"/>
    <n v="0"/>
    <n v="0"/>
    <n v="0"/>
    <n v="6996.88"/>
    <n v="8274.7000000000007"/>
    <n v="18.262711379929339"/>
    <n v="0"/>
    <n v="0"/>
    <n v="0"/>
  </r>
  <r>
    <x v="2"/>
    <s v="Water"/>
    <x v="76"/>
    <x v="0"/>
    <n v="189290"/>
    <n v="36526"/>
    <n v="0"/>
    <n v="0"/>
    <n v="0"/>
    <n v="12764.5"/>
    <n v="9362.65"/>
    <n v="-26.650867640722318"/>
    <n v="0"/>
    <n v="0"/>
    <n v="0"/>
  </r>
  <r>
    <x v="4"/>
    <s v="Water"/>
    <x v="78"/>
    <x v="0"/>
    <n v="535686"/>
    <n v="36526"/>
    <n v="0"/>
    <n v="0"/>
    <n v="0"/>
    <n v="16737.57"/>
    <n v="39425.99"/>
    <n v="135.55384682483779"/>
    <n v="0"/>
    <n v="0"/>
    <n v="0"/>
  </r>
  <r>
    <x v="0"/>
    <s v="Water"/>
    <x v="80"/>
    <x v="0"/>
    <n v="95352"/>
    <n v="36526"/>
    <n v="0"/>
    <n v="0"/>
    <n v="0"/>
    <n v="7228.66"/>
    <n v="7856.28"/>
    <n v="8.6823837336380461"/>
    <n v="0"/>
    <n v="0"/>
    <n v="0"/>
  </r>
  <r>
    <x v="0"/>
    <s v="Water"/>
    <x v="81"/>
    <x v="0"/>
    <n v="88406"/>
    <n v="36526"/>
    <n v="0"/>
    <n v="0"/>
    <n v="0"/>
    <n v="7794.04"/>
    <n v="6989.43"/>
    <n v="-10.323400957654824"/>
    <n v="0"/>
    <n v="0"/>
    <n v="0"/>
  </r>
  <r>
    <x v="0"/>
    <s v="Water"/>
    <x v="82"/>
    <x v="0"/>
    <n v="77078"/>
    <n v="36526"/>
    <n v="0"/>
    <n v="0"/>
    <n v="0"/>
    <n v="6245.6"/>
    <n v="6190.31"/>
    <n v="-0.88526322531061863"/>
    <n v="0"/>
    <n v="0"/>
    <n v="0"/>
  </r>
  <r>
    <x v="3"/>
    <s v="Water"/>
    <x v="83"/>
    <x v="0"/>
    <n v="35143"/>
    <n v="36526"/>
    <n v="0"/>
    <n v="0"/>
    <n v="0"/>
    <n v="2877.21"/>
    <n v="3054.24"/>
    <n v="6.1528355594482154"/>
    <n v="0"/>
    <n v="0"/>
    <n v="0"/>
  </r>
  <r>
    <x v="0"/>
    <s v="Water"/>
    <x v="84"/>
    <x v="0"/>
    <n v="0"/>
    <n v="36526"/>
    <n v="0"/>
    <n v="0"/>
    <n v="0"/>
    <n v="12325.77"/>
    <n v="10467.94"/>
    <n v="-15.072729736154415"/>
    <n v="0"/>
    <n v="0"/>
    <n v="0"/>
  </r>
  <r>
    <x v="0"/>
    <s v="Water"/>
    <x v="85"/>
    <x v="0"/>
    <n v="124682"/>
    <n v="36526"/>
    <n v="0"/>
    <n v="0"/>
    <n v="0"/>
    <n v="8526.68"/>
    <n v="8987.58"/>
    <n v="5.4053863871987691"/>
    <n v="0"/>
    <n v="0"/>
    <n v="0"/>
  </r>
  <r>
    <x v="0"/>
    <s v="Water"/>
    <x v="86"/>
    <x v="1"/>
    <n v="107075"/>
    <n v="36526"/>
    <n v="0"/>
    <n v="0"/>
    <n v="0"/>
    <n v="9261.0400000000009"/>
    <n v="9186.68"/>
    <n v="-0.8029335798139301"/>
    <n v="0"/>
    <n v="0"/>
    <n v="0"/>
  </r>
  <r>
    <x v="0"/>
    <s v="Water"/>
    <x v="87"/>
    <x v="0"/>
    <n v="88192"/>
    <n v="36526"/>
    <n v="0"/>
    <n v="0"/>
    <n v="0"/>
    <n v="15464.58"/>
    <n v="5601.06"/>
    <n v="-63.781363606383103"/>
    <n v="0"/>
    <n v="0"/>
    <n v="0"/>
  </r>
  <r>
    <x v="0"/>
    <s v="Water"/>
    <x v="88"/>
    <x v="2"/>
    <n v="74252"/>
    <n v="36526"/>
    <n v="0"/>
    <n v="0"/>
    <n v="0"/>
    <n v="7391.12"/>
    <n v="7669.74"/>
    <n v="3.7696587256058622"/>
    <n v="0"/>
    <n v="0"/>
    <n v="0"/>
  </r>
  <r>
    <x v="0"/>
    <s v="Water"/>
    <x v="91"/>
    <x v="0"/>
    <n v="83355"/>
    <n v="36526"/>
    <n v="0"/>
    <n v="0"/>
    <n v="0"/>
    <n v="888.55"/>
    <n v="3140.55"/>
    <n v="253.44662652636319"/>
    <n v="0"/>
    <n v="0"/>
    <n v="0"/>
  </r>
  <r>
    <x v="0"/>
    <s v="Water"/>
    <x v="92"/>
    <x v="0"/>
    <n v="84893"/>
    <n v="36526"/>
    <n v="0"/>
    <n v="0"/>
    <n v="0"/>
    <n v="4902.96"/>
    <n v="4907.67"/>
    <n v="9.6064418228988202E-2"/>
    <n v="0"/>
    <n v="0"/>
    <n v="0"/>
  </r>
  <r>
    <x v="0"/>
    <s v="Water"/>
    <x v="93"/>
    <x v="2"/>
    <n v="112970"/>
    <n v="36526"/>
    <n v="0"/>
    <n v="0"/>
    <n v="0"/>
    <n v="6669.6"/>
    <n v="8040.65"/>
    <n v="20.556705049778099"/>
    <n v="0"/>
    <n v="0"/>
    <n v="0"/>
  </r>
  <r>
    <x v="0"/>
    <s v="Water"/>
    <x v="94"/>
    <x v="0"/>
    <n v="104852"/>
    <n v="36526"/>
    <n v="0"/>
    <n v="0"/>
    <n v="0"/>
    <n v="11134.89"/>
    <n v="11586.01"/>
    <n v="4.0514095783613486"/>
    <n v="0"/>
    <n v="0"/>
    <n v="0"/>
  </r>
  <r>
    <x v="0"/>
    <s v="Water"/>
    <x v="95"/>
    <x v="2"/>
    <n v="100456"/>
    <n v="36526"/>
    <n v="0"/>
    <n v="0"/>
    <n v="0"/>
    <n v="6818.27"/>
    <n v="8478.14"/>
    <n v="24.344445145176124"/>
    <n v="0"/>
    <n v="0"/>
    <n v="0"/>
  </r>
  <r>
    <x v="0"/>
    <s v="Water"/>
    <x v="98"/>
    <x v="0"/>
    <n v="90012"/>
    <n v="36526"/>
    <n v="0"/>
    <n v="0"/>
    <n v="0"/>
    <n v="4747.95"/>
    <n v="4445.5"/>
    <n v="-6.3701176297138762"/>
    <n v="0"/>
    <n v="0"/>
    <n v="0"/>
  </r>
  <r>
    <x v="0"/>
    <s v="Water"/>
    <x v="99"/>
    <x v="2"/>
    <n v="110549"/>
    <n v="36526"/>
    <n v="0"/>
    <n v="0"/>
    <n v="0"/>
    <n v="7111.61"/>
    <n v="9174.92"/>
    <n v="29.01326141337897"/>
    <n v="0"/>
    <n v="0"/>
    <n v="0"/>
  </r>
  <r>
    <x v="0"/>
    <s v="Water"/>
    <x v="100"/>
    <x v="1"/>
    <n v="96996"/>
    <n v="36526"/>
    <n v="0"/>
    <n v="0"/>
    <n v="0"/>
    <n v="5839.44"/>
    <n v="7342.9"/>
    <n v="25.746646938747549"/>
    <n v="0"/>
    <n v="0"/>
    <n v="0"/>
  </r>
  <r>
    <x v="0"/>
    <s v="Water"/>
    <x v="101"/>
    <x v="2"/>
    <n v="92346"/>
    <n v="36526"/>
    <n v="0"/>
    <n v="0"/>
    <n v="0"/>
    <n v="8042.93"/>
    <n v="8845.7800000000007"/>
    <n v="9.9820587770874543"/>
    <n v="0"/>
    <n v="0"/>
    <n v="0"/>
  </r>
  <r>
    <x v="2"/>
    <s v="Water"/>
    <x v="102"/>
    <x v="2"/>
    <n v="240580"/>
    <n v="36526"/>
    <n v="0"/>
    <n v="0"/>
    <n v="0"/>
    <n v="12307.5"/>
    <n v="11641.05"/>
    <n v="-5.4149908592321756"/>
    <n v="0"/>
    <n v="0"/>
    <n v="0"/>
  </r>
  <r>
    <x v="0"/>
    <s v="Water"/>
    <x v="103"/>
    <x v="2"/>
    <n v="96096"/>
    <n v="36526"/>
    <n v="0"/>
    <n v="0"/>
    <n v="0"/>
    <n v="7489.7"/>
    <n v="7808.4"/>
    <n v="4.255177109897593"/>
    <n v="0"/>
    <n v="0"/>
    <n v="0"/>
  </r>
  <r>
    <x v="3"/>
    <s v="Water"/>
    <x v="104"/>
    <x v="2"/>
    <n v="22020"/>
    <n v="36526"/>
    <n v="0"/>
    <n v="0"/>
    <n v="0"/>
    <n v="464.98"/>
    <n v="484.04"/>
    <n v="4.0991010366037246"/>
    <n v="0"/>
    <n v="0"/>
    <n v="0"/>
  </r>
  <r>
    <x v="0"/>
    <s v="Water"/>
    <x v="105"/>
    <x v="1"/>
    <n v="91338"/>
    <n v="36526"/>
    <n v="0"/>
    <n v="0"/>
    <n v="0"/>
    <n v="9628.65"/>
    <n v="7066.26"/>
    <n v="-26.612141889049866"/>
    <n v="0"/>
    <n v="0"/>
    <n v="0"/>
  </r>
  <r>
    <x v="2"/>
    <s v="Water"/>
    <x v="106"/>
    <x v="2"/>
    <n v="227015"/>
    <n v="36526"/>
    <n v="0"/>
    <n v="0"/>
    <n v="0"/>
    <n v="12038.28"/>
    <n v="11145.75"/>
    <n v="-7.4140990241130798"/>
    <n v="0"/>
    <n v="0"/>
    <n v="0"/>
  </r>
  <r>
    <x v="2"/>
    <s v="Water"/>
    <x v="107"/>
    <x v="2"/>
    <n v="235889"/>
    <n v="36526"/>
    <n v="0"/>
    <n v="0"/>
    <n v="0"/>
    <n v="10002.959999999999"/>
    <n v="9545.0400000000009"/>
    <n v="-4.5778449578924638"/>
    <n v="0"/>
    <n v="0"/>
    <n v="0"/>
  </r>
  <r>
    <x v="0"/>
    <s v="Water"/>
    <x v="108"/>
    <x v="2"/>
    <n v="107914"/>
    <n v="36526"/>
    <n v="0"/>
    <n v="0"/>
    <n v="0"/>
    <n v="6245.4"/>
    <n v="6446.4"/>
    <n v="3.2183687193774619"/>
    <n v="0"/>
    <n v="0"/>
    <n v="0"/>
  </r>
  <r>
    <x v="2"/>
    <s v="Water"/>
    <x v="110"/>
    <x v="1"/>
    <n v="194432"/>
    <n v="36526"/>
    <n v="0"/>
    <n v="0"/>
    <n v="0"/>
    <n v="14101.02"/>
    <n v="21182.080000000002"/>
    <n v="50.216650994041565"/>
    <n v="0"/>
    <n v="0"/>
    <n v="0"/>
  </r>
  <r>
    <x v="0"/>
    <s v="Water"/>
    <x v="111"/>
    <x v="0"/>
    <n v="101727"/>
    <n v="36526"/>
    <n v="0"/>
    <n v="0"/>
    <n v="0"/>
    <n v="9869.34"/>
    <n v="8901.01"/>
    <n v="-9.8114970200641594"/>
    <n v="0"/>
    <n v="0"/>
    <n v="0"/>
  </r>
  <r>
    <x v="2"/>
    <s v="Water"/>
    <x v="112"/>
    <x v="0"/>
    <n v="208340"/>
    <n v="36526"/>
    <n v="0"/>
    <n v="0"/>
    <n v="0"/>
    <n v="15052.08"/>
    <n v="8114.32"/>
    <n v="-46.091702940723145"/>
    <n v="0"/>
    <n v="0"/>
    <n v="0"/>
  </r>
  <r>
    <x v="0"/>
    <s v="Water"/>
    <x v="113"/>
    <x v="1"/>
    <n v="98490"/>
    <n v="36526"/>
    <n v="0"/>
    <n v="0"/>
    <n v="0"/>
    <n v="6627.94"/>
    <n v="5530.8"/>
    <n v="-16.55325787499585"/>
    <n v="0"/>
    <n v="0"/>
    <n v="0"/>
  </r>
  <r>
    <x v="0"/>
    <s v="Water"/>
    <x v="114"/>
    <x v="2"/>
    <n v="99987"/>
    <n v="36526"/>
    <n v="0"/>
    <n v="0"/>
    <n v="0"/>
    <n v="11724.59"/>
    <n v="9505.1299999999992"/>
    <n v="-18.929958318371902"/>
    <n v="0"/>
    <n v="0"/>
    <n v="0"/>
  </r>
  <r>
    <x v="2"/>
    <s v="Water"/>
    <x v="115"/>
    <x v="0"/>
    <n v="217165"/>
    <n v="36526"/>
    <n v="0"/>
    <n v="0"/>
    <n v="0"/>
    <n v="33492.94"/>
    <n v="14727.28"/>
    <n v="-56.028703362559391"/>
    <n v="0"/>
    <n v="0"/>
    <n v="0"/>
  </r>
  <r>
    <x v="0"/>
    <s v="Water"/>
    <x v="116"/>
    <x v="2"/>
    <n v="122878"/>
    <n v="36526"/>
    <n v="0"/>
    <n v="0"/>
    <n v="0"/>
    <n v="9708.36"/>
    <n v="6895.9"/>
    <n v="-28.969465491596935"/>
    <n v="0"/>
    <n v="0"/>
    <n v="0"/>
  </r>
  <r>
    <x v="3"/>
    <s v="Water"/>
    <x v="117"/>
    <x v="2"/>
    <n v="20124"/>
    <n v="36526"/>
    <n v="0"/>
    <n v="0"/>
    <n v="0"/>
    <n v="2014.8"/>
    <n v="742"/>
    <n v="-63.172523327377405"/>
    <n v="0"/>
    <n v="0"/>
    <n v="0"/>
  </r>
  <r>
    <x v="3"/>
    <s v="Water"/>
    <x v="118"/>
    <x v="2"/>
    <n v="45340"/>
    <n v="36526"/>
    <n v="0"/>
    <n v="0"/>
    <n v="0"/>
    <n v="2636.1"/>
    <n v="2844"/>
    <n v="7.8866507340389216"/>
    <n v="0"/>
    <n v="0"/>
    <n v="0"/>
  </r>
  <r>
    <x v="0"/>
    <s v="Water"/>
    <x v="119"/>
    <x v="0"/>
    <n v="89993"/>
    <n v="36526"/>
    <n v="0"/>
    <n v="0"/>
    <n v="0"/>
    <n v="4558.28"/>
    <n v="3681.05"/>
    <n v="-19.244758988039347"/>
    <n v="0"/>
    <n v="0"/>
    <n v="0"/>
  </r>
  <r>
    <x v="0"/>
    <s v="Water"/>
    <x v="120"/>
    <x v="0"/>
    <n v="84992"/>
    <n v="36526"/>
    <n v="0"/>
    <n v="0"/>
    <n v="0"/>
    <n v="7793.6"/>
    <n v="5229.3999999999996"/>
    <n v="-32.901354957914187"/>
    <n v="0"/>
    <n v="0"/>
    <n v="0"/>
  </r>
  <r>
    <x v="0"/>
    <s v="Water"/>
    <x v="123"/>
    <x v="2"/>
    <n v="115438"/>
    <n v="36526"/>
    <n v="0"/>
    <n v="0"/>
    <n v="0"/>
    <n v="6962.78"/>
    <n v="7393.27"/>
    <n v="6.1827316100752867"/>
    <n v="0"/>
    <n v="0"/>
    <n v="0"/>
  </r>
  <r>
    <x v="0"/>
    <s v="Water"/>
    <x v="124"/>
    <x v="0"/>
    <n v="81794"/>
    <n v="36526"/>
    <n v="0"/>
    <n v="0"/>
    <n v="0"/>
    <n v="9314.85"/>
    <n v="8073.83"/>
    <n v="-13.323027209241159"/>
    <n v="0"/>
    <n v="0"/>
    <n v="0"/>
  </r>
  <r>
    <x v="1"/>
    <s v="Irrigation"/>
    <x v="2"/>
    <x v="1"/>
    <n v="50839"/>
    <n v="36526"/>
    <n v="0"/>
    <n v="0"/>
    <n v="0"/>
    <n v="849.1"/>
    <n v="278.2"/>
    <n v="-67.235896831939698"/>
    <n v="0"/>
    <n v="0"/>
    <n v="0"/>
  </r>
  <r>
    <x v="0"/>
    <s v="Irrigation"/>
    <x v="3"/>
    <x v="2"/>
    <n v="107836"/>
    <n v="36526"/>
    <n v="0"/>
    <n v="0"/>
    <n v="0"/>
    <n v="143.46"/>
    <n v="147.96"/>
    <n v="3.1367628607277287"/>
    <n v="0"/>
    <n v="0"/>
    <n v="0"/>
  </r>
  <r>
    <x v="2"/>
    <s v="Irrigation"/>
    <x v="4"/>
    <x v="2"/>
    <n v="244123"/>
    <n v="36526"/>
    <n v="0"/>
    <n v="0"/>
    <n v="0"/>
    <n v="9147.9599999999991"/>
    <n v="10366.32"/>
    <n v="13.318379179620374"/>
    <n v="0"/>
    <n v="0"/>
    <n v="0"/>
  </r>
  <r>
    <x v="2"/>
    <s v="Irrigation"/>
    <x v="5"/>
    <x v="0"/>
    <n v="219821"/>
    <n v="36526"/>
    <n v="0"/>
    <n v="0"/>
    <n v="0"/>
    <n v="8934.7199999999993"/>
    <n v="6569.97"/>
    <n v="-26.466973783173952"/>
    <n v="0"/>
    <n v="0"/>
    <n v="0"/>
  </r>
  <r>
    <x v="3"/>
    <s v="Irrigation"/>
    <x v="11"/>
    <x v="2"/>
    <n v="491434"/>
    <n v="36526"/>
    <n v="0"/>
    <n v="0"/>
    <n v="0"/>
    <n v="19007.669999999998"/>
    <n v="18507.88"/>
    <n v="-2.6294122320094995"/>
    <n v="0"/>
    <n v="0"/>
    <n v="0"/>
  </r>
  <r>
    <x v="0"/>
    <s v="Irrigation"/>
    <x v="12"/>
    <x v="0"/>
    <n v="106488"/>
    <n v="36526"/>
    <n v="0"/>
    <n v="0"/>
    <n v="0"/>
    <n v="2827.32"/>
    <n v="1048.93"/>
    <n v="-62.900202311729835"/>
    <n v="0"/>
    <n v="0"/>
    <n v="0"/>
  </r>
  <r>
    <x v="0"/>
    <s v="Irrigation"/>
    <x v="13"/>
    <x v="2"/>
    <n v="97384"/>
    <n v="36526"/>
    <n v="0"/>
    <n v="0"/>
    <n v="0"/>
    <n v="2169"/>
    <n v="3612.09"/>
    <n v="66.53250345781467"/>
    <n v="0"/>
    <n v="0"/>
    <n v="0"/>
  </r>
  <r>
    <x v="3"/>
    <s v="Irrigation"/>
    <x v="15"/>
    <x v="2"/>
    <n v="18144"/>
    <n v="36526"/>
    <n v="0"/>
    <n v="0"/>
    <n v="0"/>
    <n v="112.3"/>
    <n v="241.45"/>
    <n v="115.00445235975067"/>
    <n v="0"/>
    <n v="0"/>
    <n v="0"/>
  </r>
  <r>
    <x v="4"/>
    <s v="Irrigation"/>
    <x v="16"/>
    <x v="2"/>
    <n v="573468"/>
    <n v="36526"/>
    <n v="0"/>
    <n v="0"/>
    <n v="0"/>
    <n v="43994.559999999998"/>
    <n v="39866.78"/>
    <n v="-9.382478197304394"/>
    <n v="0"/>
    <n v="0"/>
    <n v="0"/>
  </r>
  <r>
    <x v="2"/>
    <s v="Irrigation"/>
    <x v="19"/>
    <x v="0"/>
    <n v="204629"/>
    <n v="36526"/>
    <n v="0"/>
    <n v="0"/>
    <n v="0"/>
    <n v="3360.7"/>
    <n v="3666.7"/>
    <n v="9.1052459309072518"/>
    <n v="0"/>
    <n v="0"/>
    <n v="0"/>
  </r>
  <r>
    <x v="4"/>
    <s v="Irrigation"/>
    <x v="25"/>
    <x v="0"/>
    <n v="578719"/>
    <n v="36526"/>
    <n v="0"/>
    <n v="0"/>
    <n v="0"/>
    <n v="3225.6"/>
    <n v="1002.08"/>
    <n v="-68.933531746031747"/>
    <n v="0"/>
    <n v="0"/>
    <n v="0"/>
  </r>
  <r>
    <x v="4"/>
    <s v="Irrigation"/>
    <x v="26"/>
    <x v="1"/>
    <n v="520212"/>
    <n v="36526"/>
    <n v="0"/>
    <n v="0"/>
    <n v="0"/>
    <n v="33327.47"/>
    <n v="20794.46"/>
    <n v="-37.605644832926117"/>
    <n v="0"/>
    <n v="0"/>
    <n v="0"/>
  </r>
  <r>
    <x v="4"/>
    <s v="Irrigation"/>
    <x v="27"/>
    <x v="2"/>
    <n v="590057"/>
    <n v="36526"/>
    <n v="0"/>
    <n v="0"/>
    <n v="0"/>
    <n v="37086.870000000003"/>
    <n v="19726.43"/>
    <n v="-46.810205336821362"/>
    <n v="0"/>
    <n v="0"/>
    <n v="0"/>
  </r>
  <r>
    <x v="4"/>
    <s v="Irrigation"/>
    <x v="28"/>
    <x v="2"/>
    <n v="530203"/>
    <n v="36526"/>
    <n v="0"/>
    <n v="0"/>
    <n v="0"/>
    <n v="30591.58"/>
    <n v="20479.79"/>
    <n v="-33.054160654663804"/>
    <n v="0"/>
    <n v="0"/>
    <n v="0"/>
  </r>
  <r>
    <x v="4"/>
    <s v="Irrigation"/>
    <x v="29"/>
    <x v="0"/>
    <n v="497661"/>
    <n v="36526"/>
    <n v="0"/>
    <n v="0"/>
    <n v="0"/>
    <n v="15012.8"/>
    <n v="12786.6"/>
    <n v="-14.828679526803795"/>
    <n v="0"/>
    <n v="0"/>
    <n v="0"/>
  </r>
  <r>
    <x v="4"/>
    <s v="Irrigation"/>
    <x v="30"/>
    <x v="2"/>
    <n v="477795"/>
    <n v="36526"/>
    <n v="0"/>
    <n v="0"/>
    <n v="0"/>
    <n v="9626.61"/>
    <n v="14674.4"/>
    <n v="52.435800349240282"/>
    <n v="0"/>
    <n v="0"/>
    <n v="0"/>
  </r>
  <r>
    <x v="4"/>
    <s v="Irrigation"/>
    <x v="31"/>
    <x v="2"/>
    <n v="535914"/>
    <n v="36526"/>
    <n v="0"/>
    <n v="0"/>
    <n v="0"/>
    <n v="55842.37"/>
    <n v="36047.839999999997"/>
    <n v="-35.447152404169088"/>
    <n v="0"/>
    <n v="0"/>
    <n v="0"/>
  </r>
  <r>
    <x v="0"/>
    <s v="Irrigation"/>
    <x v="32"/>
    <x v="0"/>
    <n v="99588"/>
    <n v="36526"/>
    <n v="0"/>
    <n v="0"/>
    <n v="0"/>
    <n v="217.08"/>
    <n v="217.08"/>
    <n v="0"/>
    <n v="0"/>
    <n v="0"/>
    <n v="0"/>
  </r>
  <r>
    <x v="2"/>
    <s v="Irrigation"/>
    <x v="33"/>
    <x v="0"/>
    <n v="213572"/>
    <n v="36526"/>
    <n v="0"/>
    <n v="0"/>
    <n v="0"/>
    <n v="7814.58"/>
    <n v="8508.2199999999993"/>
    <n v="8.8762287928461916"/>
    <n v="0"/>
    <n v="0"/>
    <n v="0"/>
  </r>
  <r>
    <x v="0"/>
    <s v="Irrigation"/>
    <x v="34"/>
    <x v="1"/>
    <n v="97959"/>
    <n v="36526"/>
    <n v="0"/>
    <n v="0"/>
    <n v="0"/>
    <n v="2014.86"/>
    <n v="2231.8000000000002"/>
    <n v="10.76700118122351"/>
    <n v="0"/>
    <n v="0"/>
    <n v="0"/>
  </r>
  <r>
    <x v="3"/>
    <s v="Irrigation"/>
    <x v="37"/>
    <x v="0"/>
    <n v="26451"/>
    <n v="36526"/>
    <n v="0"/>
    <n v="0"/>
    <n v="0"/>
    <n v="1478.5"/>
    <n v="2614.9499999999998"/>
    <n v="76.865065945214752"/>
    <n v="0"/>
    <n v="0"/>
    <n v="0"/>
  </r>
  <r>
    <x v="0"/>
    <s v="Irrigation"/>
    <x v="38"/>
    <x v="1"/>
    <n v="95366"/>
    <n v="36526"/>
    <n v="0"/>
    <n v="0"/>
    <n v="0"/>
    <n v="407.49"/>
    <n v="2095.6"/>
    <n v="414.27028884144397"/>
    <n v="0"/>
    <n v="0"/>
    <n v="0"/>
  </r>
  <r>
    <x v="0"/>
    <s v="Irrigation"/>
    <x v="43"/>
    <x v="2"/>
    <n v="95036"/>
    <n v="36526"/>
    <n v="0"/>
    <n v="0"/>
    <n v="0"/>
    <n v="2769.27"/>
    <n v="1726.82"/>
    <n v="-37.643494494939098"/>
    <n v="0"/>
    <n v="0"/>
    <n v="0"/>
  </r>
  <r>
    <x v="0"/>
    <s v="Irrigation"/>
    <x v="49"/>
    <x v="0"/>
    <n v="91424"/>
    <n v="36526"/>
    <n v="0"/>
    <n v="0"/>
    <n v="0"/>
    <n v="1928.1"/>
    <n v="705.15"/>
    <n v="-63.427726777656765"/>
    <n v="0"/>
    <n v="0"/>
    <n v="0"/>
  </r>
  <r>
    <x v="2"/>
    <s v="Irrigation"/>
    <x v="50"/>
    <x v="2"/>
    <n v="218801"/>
    <n v="36526"/>
    <n v="0"/>
    <n v="0"/>
    <n v="0"/>
    <n v="13235.37"/>
    <n v="12439.44"/>
    <n v="-6.0136588550225643"/>
    <n v="0"/>
    <n v="0"/>
    <n v="0"/>
  </r>
  <r>
    <x v="0"/>
    <s v="Irrigation"/>
    <x v="55"/>
    <x v="1"/>
    <n v="96483"/>
    <n v="36526"/>
    <n v="0"/>
    <n v="0"/>
    <n v="0"/>
    <n v="1936.83"/>
    <n v="562.6"/>
    <n v="-70.952535844653369"/>
    <n v="0"/>
    <n v="0"/>
    <n v="0"/>
  </r>
  <r>
    <x v="0"/>
    <s v="Irrigation"/>
    <x v="58"/>
    <x v="1"/>
    <n v="112519"/>
    <n v="36526"/>
    <n v="0"/>
    <n v="0"/>
    <n v="0"/>
    <n v="13398.5"/>
    <n v="9338.2999999999993"/>
    <n v="-30.303392170765381"/>
    <n v="0"/>
    <n v="0"/>
    <n v="0"/>
  </r>
  <r>
    <x v="2"/>
    <s v="Irrigation"/>
    <x v="59"/>
    <x v="2"/>
    <n v="226178"/>
    <n v="36526"/>
    <n v="0"/>
    <n v="0"/>
    <n v="0"/>
    <n v="10833.83"/>
    <n v="6644.32"/>
    <n v="-38.670627100480623"/>
    <n v="0"/>
    <n v="0"/>
    <n v="0"/>
  </r>
  <r>
    <x v="3"/>
    <s v="Irrigation"/>
    <x v="68"/>
    <x v="0"/>
    <n v="35364"/>
    <n v="36526"/>
    <n v="0"/>
    <n v="0"/>
    <n v="0"/>
    <n v="299.70999999999998"/>
    <n v="414.44"/>
    <n v="38.280337659737746"/>
    <n v="0"/>
    <n v="0"/>
    <n v="0"/>
  </r>
  <r>
    <x v="3"/>
    <s v="Irrigation"/>
    <x v="71"/>
    <x v="0"/>
    <n v="2385"/>
    <n v="36526"/>
    <n v="0"/>
    <n v="0"/>
    <n v="0"/>
    <n v="21181.83"/>
    <n v="13967.52"/>
    <n v="-34.058955246076472"/>
    <n v="0"/>
    <n v="0"/>
    <n v="0"/>
  </r>
  <r>
    <x v="0"/>
    <s v="Irrigation"/>
    <x v="72"/>
    <x v="1"/>
    <n v="73726"/>
    <n v="36526"/>
    <n v="0"/>
    <n v="0"/>
    <n v="0"/>
    <n v="5405.3"/>
    <n v="6141.4"/>
    <n v="13.618115553253288"/>
    <n v="0"/>
    <n v="0"/>
    <n v="0"/>
  </r>
  <r>
    <x v="2"/>
    <s v="Irrigation"/>
    <x v="73"/>
    <x v="0"/>
    <n v="221601"/>
    <n v="36526"/>
    <n v="0"/>
    <n v="0"/>
    <n v="0"/>
    <n v="12795.56"/>
    <n v="7254.03"/>
    <n v="-43.308225665777819"/>
    <n v="0"/>
    <n v="0"/>
    <n v="0"/>
  </r>
  <r>
    <x v="0"/>
    <s v="Irrigation"/>
    <x v="74"/>
    <x v="2"/>
    <n v="95518"/>
    <n v="36526"/>
    <n v="0"/>
    <n v="0"/>
    <n v="0"/>
    <n v="1750.85"/>
    <n v="1631.75"/>
    <n v="-6.8024102578747465"/>
    <n v="0"/>
    <n v="0"/>
    <n v="0"/>
  </r>
  <r>
    <x v="0"/>
    <s v="Irrigation"/>
    <x v="75"/>
    <x v="0"/>
    <n v="93897"/>
    <n v="36526"/>
    <n v="0"/>
    <n v="0"/>
    <n v="0"/>
    <n v="1910.46"/>
    <n v="464.6"/>
    <n v="-75.681249541995115"/>
    <n v="0"/>
    <n v="0"/>
    <n v="0"/>
  </r>
  <r>
    <x v="4"/>
    <s v="Irrigation"/>
    <x v="78"/>
    <x v="0"/>
    <n v="535686"/>
    <n v="36526"/>
    <n v="0"/>
    <n v="0"/>
    <n v="0"/>
    <n v="24159.88"/>
    <n v="14143.65"/>
    <n v="-41.45811154691166"/>
    <n v="0"/>
    <n v="0"/>
    <n v="0"/>
  </r>
  <r>
    <x v="0"/>
    <s v="Irrigation"/>
    <x v="80"/>
    <x v="0"/>
    <n v="95352"/>
    <n v="36526"/>
    <n v="0"/>
    <n v="0"/>
    <n v="0"/>
    <n v="7073.49"/>
    <n v="5299.64"/>
    <n v="-25.077437021894426"/>
    <n v="0"/>
    <n v="0"/>
    <n v="0"/>
  </r>
  <r>
    <x v="0"/>
    <s v="Irrigation"/>
    <x v="82"/>
    <x v="0"/>
    <n v="77078"/>
    <n v="36526"/>
    <n v="0"/>
    <n v="0"/>
    <n v="0"/>
    <n v="1790.25"/>
    <n v="33.1"/>
    <n v="-98.151096215612341"/>
    <n v="0"/>
    <n v="0"/>
    <n v="0"/>
  </r>
  <r>
    <x v="0"/>
    <s v="Irrigation"/>
    <x v="85"/>
    <x v="0"/>
    <n v="124682"/>
    <n v="36526"/>
    <n v="0"/>
    <n v="0"/>
    <n v="0"/>
    <n v="4247.76"/>
    <n v="1779.76"/>
    <n v="-58.10121099120478"/>
    <n v="0"/>
    <n v="0"/>
    <n v="0"/>
  </r>
  <r>
    <x v="0"/>
    <s v="Irrigation"/>
    <x v="86"/>
    <x v="1"/>
    <n v="107075"/>
    <n v="36526"/>
    <n v="0"/>
    <n v="0"/>
    <n v="0"/>
    <n v="3542.34"/>
    <n v="3967.04"/>
    <n v="11.989250043756387"/>
    <n v="0"/>
    <n v="0"/>
    <n v="0"/>
  </r>
  <r>
    <x v="0"/>
    <s v="Irrigation"/>
    <x v="93"/>
    <x v="2"/>
    <n v="112970"/>
    <n v="36526"/>
    <n v="0"/>
    <n v="0"/>
    <n v="0"/>
    <n v="1109.3499999999999"/>
    <n v="1370.2"/>
    <n v="23.51376932437914"/>
    <n v="0"/>
    <n v="0"/>
    <n v="0"/>
  </r>
  <r>
    <x v="0"/>
    <s v="Irrigation"/>
    <x v="95"/>
    <x v="2"/>
    <n v="100456"/>
    <n v="36526"/>
    <n v="0"/>
    <n v="0"/>
    <n v="0"/>
    <n v="5563.6"/>
    <n v="2286.0700000000002"/>
    <n v="-58.910237975411604"/>
    <n v="0"/>
    <n v="0"/>
    <n v="0"/>
  </r>
  <r>
    <x v="0"/>
    <s v="Irrigation"/>
    <x v="99"/>
    <x v="2"/>
    <n v="110549"/>
    <n v="36526"/>
    <n v="0"/>
    <n v="0"/>
    <n v="0"/>
    <n v="9891.64"/>
    <n v="10296.91"/>
    <n v="4.0970961337048255"/>
    <n v="0"/>
    <n v="0"/>
    <n v="0"/>
  </r>
  <r>
    <x v="0"/>
    <s v="Irrigation"/>
    <x v="100"/>
    <x v="1"/>
    <n v="96996"/>
    <n v="36526"/>
    <n v="0"/>
    <n v="0"/>
    <n v="0"/>
    <n v="5353.36"/>
    <n v="2315.88"/>
    <n v="-56.739692454832102"/>
    <n v="0"/>
    <n v="0"/>
    <n v="0"/>
  </r>
  <r>
    <x v="0"/>
    <s v="Irrigation"/>
    <x v="101"/>
    <x v="2"/>
    <n v="92346"/>
    <n v="36526"/>
    <n v="0"/>
    <n v="0"/>
    <n v="0"/>
    <n v="7267.67"/>
    <n v="2670.66"/>
    <n v="-63.252871965843248"/>
    <n v="0"/>
    <n v="0"/>
    <n v="0"/>
  </r>
  <r>
    <x v="2"/>
    <s v="Irrigation"/>
    <x v="102"/>
    <x v="2"/>
    <n v="240580"/>
    <n v="36526"/>
    <n v="0"/>
    <n v="0"/>
    <n v="0"/>
    <n v="5422.3"/>
    <n v="4033.9"/>
    <n v="-25.60537041476864"/>
    <n v="0"/>
    <n v="0"/>
    <n v="0"/>
  </r>
  <r>
    <x v="0"/>
    <s v="Irrigation"/>
    <x v="103"/>
    <x v="2"/>
    <n v="96096"/>
    <n v="36526"/>
    <n v="0"/>
    <n v="0"/>
    <n v="0"/>
    <n v="1074.0999999999999"/>
    <n v="488.4"/>
    <n v="-54.529373428917232"/>
    <n v="0"/>
    <n v="0"/>
    <n v="0"/>
  </r>
  <r>
    <x v="3"/>
    <s v="Irrigation"/>
    <x v="104"/>
    <x v="2"/>
    <n v="22020"/>
    <n v="36526"/>
    <n v="0"/>
    <n v="0"/>
    <n v="0"/>
    <n v="2584.81"/>
    <n v="966.12"/>
    <n v="-62.623171529048562"/>
    <n v="0"/>
    <n v="0"/>
    <n v="0"/>
  </r>
  <r>
    <x v="2"/>
    <s v="Irrigation"/>
    <x v="106"/>
    <x v="2"/>
    <n v="227015"/>
    <n v="36526"/>
    <n v="0"/>
    <n v="0"/>
    <n v="0"/>
    <n v="7670.8"/>
    <n v="2764.45"/>
    <n v="-63.961386035354856"/>
    <n v="0"/>
    <n v="0"/>
    <n v="0"/>
  </r>
  <r>
    <x v="2"/>
    <s v="Irrigation"/>
    <x v="107"/>
    <x v="2"/>
    <n v="235889"/>
    <n v="36526"/>
    <n v="0"/>
    <n v="0"/>
    <n v="0"/>
    <n v="11905.22"/>
    <n v="6945.72"/>
    <n v="-41.658196992579725"/>
    <n v="0"/>
    <n v="0"/>
    <n v="0"/>
  </r>
  <r>
    <x v="0"/>
    <s v="Irrigation"/>
    <x v="108"/>
    <x v="2"/>
    <n v="107914"/>
    <n v="36526"/>
    <n v="0"/>
    <n v="0"/>
    <n v="0"/>
    <n v="7687.25"/>
    <n v="6420"/>
    <n v="-16.485088945981985"/>
    <n v="0"/>
    <n v="0"/>
    <n v="0"/>
  </r>
  <r>
    <x v="0"/>
    <s v="Irrigation"/>
    <x v="111"/>
    <x v="0"/>
    <n v="101727"/>
    <n v="36526"/>
    <n v="0"/>
    <n v="0"/>
    <n v="0"/>
    <n v="678.02"/>
    <n v="544.01"/>
    <n v="-19.764903690156633"/>
    <n v="0"/>
    <n v="0"/>
    <n v="0"/>
  </r>
  <r>
    <x v="0"/>
    <s v="Irrigation"/>
    <x v="113"/>
    <x v="1"/>
    <n v="98490"/>
    <n v="36526"/>
    <n v="0"/>
    <n v="0"/>
    <n v="0"/>
    <n v="3083.06"/>
    <n v="1396.79"/>
    <n v="-54.694686447879704"/>
    <n v="0"/>
    <n v="0"/>
    <n v="0"/>
  </r>
  <r>
    <x v="0"/>
    <s v="Irrigation"/>
    <x v="114"/>
    <x v="2"/>
    <n v="99987"/>
    <n v="36526"/>
    <n v="0"/>
    <n v="0"/>
    <n v="0"/>
    <n v="4275.7299999999996"/>
    <n v="4209.25"/>
    <n v="-1.5548222174926856"/>
    <n v="0"/>
    <n v="0"/>
    <n v="0"/>
  </r>
  <r>
    <x v="0"/>
    <s v="Irrigation"/>
    <x v="116"/>
    <x v="2"/>
    <n v="122878"/>
    <n v="36526"/>
    <n v="0"/>
    <n v="0"/>
    <n v="0"/>
    <n v="11864.26"/>
    <n v="10767.81"/>
    <n v="-9.2416214749171033"/>
    <n v="0"/>
    <n v="0"/>
    <n v="0"/>
  </r>
  <r>
    <x v="3"/>
    <s v="Irrigation"/>
    <x v="118"/>
    <x v="2"/>
    <n v="45340"/>
    <n v="36526"/>
    <n v="0"/>
    <n v="0"/>
    <n v="0"/>
    <n v="1860.74"/>
    <n v="134.79"/>
    <n v="-92.756107785074761"/>
    <n v="0"/>
    <n v="0"/>
    <n v="0"/>
  </r>
  <r>
    <x v="0"/>
    <s v="Irrigation"/>
    <x v="123"/>
    <x v="2"/>
    <n v="115438"/>
    <n v="36526"/>
    <n v="0"/>
    <n v="0"/>
    <n v="0"/>
    <n v="682.64"/>
    <n v="824.62"/>
    <n v="20.798664010312905"/>
    <n v="0"/>
    <n v="0"/>
    <n v="0"/>
  </r>
  <r>
    <x v="0"/>
    <s v="Irrigation"/>
    <x v="124"/>
    <x v="0"/>
    <n v="81794"/>
    <n v="36526"/>
    <n v="0"/>
    <n v="0"/>
    <n v="0"/>
    <n v="936.27"/>
    <n v="1258.5999999999999"/>
    <n v="34.427034936503361"/>
    <n v="0"/>
    <n v="0"/>
    <n v="0"/>
  </r>
  <r>
    <x v="1"/>
    <s v="Irrigation"/>
    <x v="2"/>
    <x v="1"/>
    <n v="50839"/>
    <n v="36526"/>
    <n v="0"/>
    <n v="0"/>
    <n v="0"/>
    <n v="233.5"/>
    <n v="165"/>
    <n v="-29.336188436830835"/>
    <n v="0"/>
    <n v="0"/>
    <n v="0"/>
  </r>
  <r>
    <x v="0"/>
    <s v="Irrigation"/>
    <x v="3"/>
    <x v="2"/>
    <n v="107836"/>
    <n v="36526"/>
    <n v="0"/>
    <n v="0"/>
    <n v="0"/>
    <n v="120.6"/>
    <n v="133.19999999999999"/>
    <n v="10.447761194029852"/>
    <n v="0"/>
    <n v="0"/>
    <n v="0"/>
  </r>
  <r>
    <x v="2"/>
    <s v="Irrigation"/>
    <x v="4"/>
    <x v="2"/>
    <n v="244123"/>
    <n v="36526"/>
    <n v="0"/>
    <n v="0"/>
    <n v="0"/>
    <n v="5441.68"/>
    <n v="6042.72"/>
    <n v="11.045118419311684"/>
    <n v="0"/>
    <n v="0"/>
    <n v="0"/>
  </r>
  <r>
    <x v="2"/>
    <s v="Irrigation"/>
    <x v="5"/>
    <x v="0"/>
    <n v="219821"/>
    <n v="36526"/>
    <n v="0"/>
    <n v="0"/>
    <n v="0"/>
    <n v="7096.97"/>
    <n v="1037.8599999999999"/>
    <n v="-85.376012580016535"/>
    <n v="0"/>
    <n v="0"/>
    <n v="0"/>
  </r>
  <r>
    <x v="3"/>
    <s v="Irrigation"/>
    <x v="11"/>
    <x v="2"/>
    <n v="491434"/>
    <n v="36526"/>
    <n v="0"/>
    <n v="0"/>
    <n v="0"/>
    <n v="11052.12"/>
    <n v="9776.98"/>
    <n v="-11.537514974502628"/>
    <n v="0"/>
    <n v="0"/>
    <n v="0"/>
  </r>
  <r>
    <x v="0"/>
    <s v="Irrigation"/>
    <x v="12"/>
    <x v="0"/>
    <n v="106488"/>
    <n v="36526"/>
    <n v="0"/>
    <n v="0"/>
    <n v="0"/>
    <n v="772.35"/>
    <n v="89.49"/>
    <n v="-88.413284132841326"/>
    <n v="0"/>
    <n v="0"/>
    <n v="0"/>
  </r>
  <r>
    <x v="0"/>
    <s v="Irrigation"/>
    <x v="13"/>
    <x v="2"/>
    <n v="97384"/>
    <n v="36526"/>
    <n v="0"/>
    <n v="0"/>
    <n v="0"/>
    <n v="1556.95"/>
    <n v="183.78"/>
    <n v="-88.196152734512992"/>
    <n v="0"/>
    <n v="0"/>
    <n v="0"/>
  </r>
  <r>
    <x v="3"/>
    <s v="Irrigation"/>
    <x v="15"/>
    <x v="2"/>
    <n v="18144"/>
    <n v="36526"/>
    <n v="0"/>
    <n v="0"/>
    <n v="0"/>
    <n v="139.6"/>
    <n v="566.15"/>
    <n v="305.55157593123209"/>
    <n v="0"/>
    <n v="0"/>
    <n v="0"/>
  </r>
  <r>
    <x v="4"/>
    <s v="Irrigation"/>
    <x v="16"/>
    <x v="2"/>
    <n v="573468"/>
    <n v="36526"/>
    <n v="0"/>
    <n v="0"/>
    <n v="0"/>
    <n v="23862.86"/>
    <n v="25763.1"/>
    <n v="7.963169544639662"/>
    <n v="0"/>
    <n v="0"/>
    <n v="0"/>
  </r>
  <r>
    <x v="2"/>
    <s v="Irrigation"/>
    <x v="19"/>
    <x v="0"/>
    <n v="204629"/>
    <n v="36526"/>
    <n v="0"/>
    <n v="0"/>
    <n v="0"/>
    <n v="2758.16"/>
    <n v="1605"/>
    <n v="-41.809032108362096"/>
    <n v="0"/>
    <n v="0"/>
    <n v="0"/>
  </r>
  <r>
    <x v="4"/>
    <s v="Irrigation"/>
    <x v="25"/>
    <x v="0"/>
    <n v="578719"/>
    <n v="36526"/>
    <n v="0"/>
    <n v="0"/>
    <n v="0"/>
    <n v="619.82000000000005"/>
    <n v="1335.32"/>
    <n v="115.43673969862219"/>
    <n v="0"/>
    <n v="0"/>
    <n v="0"/>
  </r>
  <r>
    <x v="4"/>
    <s v="Irrigation"/>
    <x v="26"/>
    <x v="1"/>
    <n v="520212"/>
    <n v="36526"/>
    <n v="0"/>
    <n v="0"/>
    <n v="0"/>
    <n v="20133.669999999998"/>
    <n v="17091.34"/>
    <n v="-15.110657917806341"/>
    <n v="0"/>
    <n v="0"/>
    <n v="0"/>
  </r>
  <r>
    <x v="4"/>
    <s v="Irrigation"/>
    <x v="27"/>
    <x v="2"/>
    <n v="590057"/>
    <n v="36526"/>
    <n v="0"/>
    <n v="0"/>
    <n v="0"/>
    <n v="29237.43"/>
    <n v="20158.5"/>
    <n v="-31.052421502163494"/>
    <n v="0"/>
    <n v="0"/>
    <n v="0"/>
  </r>
  <r>
    <x v="4"/>
    <s v="Irrigation"/>
    <x v="28"/>
    <x v="2"/>
    <n v="530203"/>
    <n v="36526"/>
    <n v="0"/>
    <n v="0"/>
    <n v="0"/>
    <n v="25479.74"/>
    <n v="20030.669999999998"/>
    <n v="-21.385893262647105"/>
    <n v="0"/>
    <n v="0"/>
    <n v="0"/>
  </r>
  <r>
    <x v="4"/>
    <s v="Irrigation"/>
    <x v="29"/>
    <x v="0"/>
    <n v="497661"/>
    <n v="36526"/>
    <n v="0"/>
    <n v="0"/>
    <n v="0"/>
    <n v="17710.53"/>
    <n v="7927"/>
    <n v="-55.241316888879098"/>
    <n v="0"/>
    <n v="0"/>
    <n v="0"/>
  </r>
  <r>
    <x v="4"/>
    <s v="Irrigation"/>
    <x v="30"/>
    <x v="2"/>
    <n v="477795"/>
    <n v="36526"/>
    <n v="0"/>
    <n v="0"/>
    <n v="0"/>
    <n v="11925.32"/>
    <n v="9510.6"/>
    <n v="-20.248680957827546"/>
    <n v="0"/>
    <n v="0"/>
    <n v="0"/>
  </r>
  <r>
    <x v="4"/>
    <s v="Irrigation"/>
    <x v="31"/>
    <x v="2"/>
    <n v="535914"/>
    <n v="36526"/>
    <n v="0"/>
    <n v="0"/>
    <n v="0"/>
    <n v="30996.18"/>
    <n v="21420.34"/>
    <n v="-30.89361334203118"/>
    <n v="0"/>
    <n v="0"/>
    <n v="0"/>
  </r>
  <r>
    <x v="0"/>
    <s v="Irrigation"/>
    <x v="32"/>
    <x v="0"/>
    <n v="99588"/>
    <n v="36526"/>
    <n v="0"/>
    <n v="0"/>
    <n v="0"/>
    <n v="217.08"/>
    <n v="217.08"/>
    <n v="0"/>
    <n v="0"/>
    <n v="0"/>
    <n v="0"/>
  </r>
  <r>
    <x v="2"/>
    <s v="Irrigation"/>
    <x v="33"/>
    <x v="0"/>
    <n v="213572"/>
    <n v="36526"/>
    <n v="0"/>
    <n v="0"/>
    <n v="0"/>
    <n v="7931.32"/>
    <n v="3750.95"/>
    <n v="-52.707115587317119"/>
    <n v="0"/>
    <n v="0"/>
    <n v="0"/>
  </r>
  <r>
    <x v="0"/>
    <s v="Irrigation"/>
    <x v="34"/>
    <x v="1"/>
    <n v="97959"/>
    <n v="36526"/>
    <n v="0"/>
    <n v="0"/>
    <n v="0"/>
    <n v="2261"/>
    <n v="0"/>
    <n v="-100"/>
    <n v="0"/>
    <n v="0"/>
    <n v="0"/>
  </r>
  <r>
    <x v="3"/>
    <s v="Irrigation"/>
    <x v="37"/>
    <x v="0"/>
    <n v="26451"/>
    <n v="36526"/>
    <n v="0"/>
    <n v="0"/>
    <n v="0"/>
    <n v="1391.35"/>
    <n v="290.55"/>
    <n v="-79.117403960182557"/>
    <n v="0"/>
    <n v="0"/>
    <n v="0"/>
  </r>
  <r>
    <x v="0"/>
    <s v="Irrigation"/>
    <x v="38"/>
    <x v="1"/>
    <n v="95366"/>
    <n v="36526"/>
    <n v="0"/>
    <n v="0"/>
    <n v="0"/>
    <n v="628.07000000000005"/>
    <n v="330"/>
    <n v="-47.458085882146896"/>
    <n v="0"/>
    <n v="0"/>
    <n v="0"/>
  </r>
  <r>
    <x v="0"/>
    <s v="Irrigation"/>
    <x v="43"/>
    <x v="2"/>
    <n v="95036"/>
    <n v="36526"/>
    <n v="0"/>
    <n v="0"/>
    <n v="0"/>
    <n v="2652.53"/>
    <n v="191.52"/>
    <n v="-92.779723509253429"/>
    <n v="0"/>
    <n v="0"/>
    <n v="0"/>
  </r>
  <r>
    <x v="0"/>
    <s v="Irrigation"/>
    <x v="49"/>
    <x v="0"/>
    <n v="91424"/>
    <n v="36526"/>
    <n v="0"/>
    <n v="0"/>
    <n v="0"/>
    <n v="814.55"/>
    <n v="90.04"/>
    <n v="-88.946043827880416"/>
    <n v="0"/>
    <n v="0"/>
    <n v="0"/>
  </r>
  <r>
    <x v="2"/>
    <s v="Irrigation"/>
    <x v="50"/>
    <x v="2"/>
    <n v="218801"/>
    <n v="36526"/>
    <n v="0"/>
    <n v="0"/>
    <n v="0"/>
    <n v="8148.03"/>
    <n v="3326.6"/>
    <n v="-59.172953462370657"/>
    <n v="0"/>
    <n v="0"/>
    <n v="0"/>
  </r>
  <r>
    <x v="0"/>
    <s v="Irrigation"/>
    <x v="55"/>
    <x v="1"/>
    <n v="96483"/>
    <n v="36526"/>
    <n v="0"/>
    <n v="0"/>
    <n v="0"/>
    <n v="690.93"/>
    <n v="188.25"/>
    <n v="-72.754114020233601"/>
    <n v="0"/>
    <n v="0"/>
    <n v="0"/>
  </r>
  <r>
    <x v="0"/>
    <s v="Irrigation"/>
    <x v="58"/>
    <x v="1"/>
    <n v="112519"/>
    <n v="36526"/>
    <n v="0"/>
    <n v="0"/>
    <n v="0"/>
    <n v="5891.6"/>
    <n v="640.5"/>
    <n v="-89.128589856745208"/>
    <n v="0"/>
    <n v="0"/>
    <n v="0"/>
  </r>
  <r>
    <x v="2"/>
    <s v="Irrigation"/>
    <x v="59"/>
    <x v="2"/>
    <n v="226178"/>
    <n v="36526"/>
    <n v="0"/>
    <n v="0"/>
    <n v="0"/>
    <n v="6319.67"/>
    <n v="4501.2"/>
    <n v="-28.774761973330886"/>
    <n v="0"/>
    <n v="0"/>
    <n v="0"/>
  </r>
  <r>
    <x v="3"/>
    <s v="Irrigation"/>
    <x v="68"/>
    <x v="0"/>
    <n v="35364"/>
    <n v="36526"/>
    <n v="0"/>
    <n v="0"/>
    <n v="0"/>
    <n v="494.81"/>
    <n v="428.45"/>
    <n v="-13.411208342596149"/>
    <n v="0"/>
    <n v="0"/>
    <n v="0"/>
  </r>
  <r>
    <x v="3"/>
    <s v="Irrigation"/>
    <x v="71"/>
    <x v="0"/>
    <n v="2385"/>
    <n v="36526"/>
    <n v="0"/>
    <n v="0"/>
    <n v="0"/>
    <n v="17630.96"/>
    <n v="6110.38"/>
    <n v="-65.342896813332914"/>
    <n v="0"/>
    <n v="0"/>
    <n v="0"/>
  </r>
  <r>
    <x v="0"/>
    <s v="Irrigation"/>
    <x v="72"/>
    <x v="1"/>
    <n v="73726"/>
    <n v="36526"/>
    <n v="0"/>
    <n v="0"/>
    <n v="0"/>
    <n v="8342.7000000000007"/>
    <n v="2042.65"/>
    <n v="-75.515720330348685"/>
    <n v="0"/>
    <n v="0"/>
    <n v="0"/>
  </r>
  <r>
    <x v="2"/>
    <s v="Irrigation"/>
    <x v="73"/>
    <x v="0"/>
    <n v="221601"/>
    <n v="36526"/>
    <n v="0"/>
    <n v="0"/>
    <n v="0"/>
    <n v="4748.25"/>
    <n v="1007.16"/>
    <n v="-78.788816932554099"/>
    <n v="0"/>
    <n v="0"/>
    <n v="0"/>
  </r>
  <r>
    <x v="0"/>
    <s v="Irrigation"/>
    <x v="74"/>
    <x v="2"/>
    <n v="95518"/>
    <n v="36526"/>
    <n v="0"/>
    <n v="0"/>
    <n v="0"/>
    <n v="654.4"/>
    <n v="1463.7"/>
    <n v="123.67053789731051"/>
    <n v="0"/>
    <n v="0"/>
    <n v="0"/>
  </r>
  <r>
    <x v="0"/>
    <s v="Irrigation"/>
    <x v="75"/>
    <x v="0"/>
    <n v="93897"/>
    <n v="36526"/>
    <n v="0"/>
    <n v="0"/>
    <n v="0"/>
    <n v="420.52"/>
    <n v="105"/>
    <n v="-75.030914106344525"/>
    <n v="0"/>
    <n v="0"/>
    <n v="0"/>
  </r>
  <r>
    <x v="4"/>
    <s v="Irrigation"/>
    <x v="78"/>
    <x v="0"/>
    <n v="535686"/>
    <n v="36526"/>
    <n v="0"/>
    <n v="0"/>
    <n v="0"/>
    <n v="17021.2"/>
    <n v="12149.5"/>
    <n v="-28.621366296148331"/>
    <n v="0"/>
    <n v="0"/>
    <n v="0"/>
  </r>
  <r>
    <x v="0"/>
    <s v="Irrigation"/>
    <x v="80"/>
    <x v="0"/>
    <n v="95352"/>
    <n v="36526"/>
    <n v="0"/>
    <n v="0"/>
    <n v="0"/>
    <n v="7413.6"/>
    <n v="157.04"/>
    <n v="-97.881730872990175"/>
    <n v="0"/>
    <n v="0"/>
    <n v="0"/>
  </r>
  <r>
    <x v="0"/>
    <s v="Irrigation"/>
    <x v="82"/>
    <x v="0"/>
    <n v="77078"/>
    <n v="36526"/>
    <n v="0"/>
    <n v="0"/>
    <n v="0"/>
    <n v="137.13"/>
    <n v="1134.25"/>
    <n v="727.1348355575002"/>
    <n v="0"/>
    <n v="0"/>
    <n v="0"/>
  </r>
  <r>
    <x v="0"/>
    <s v="Irrigation"/>
    <x v="85"/>
    <x v="0"/>
    <n v="124682"/>
    <n v="36526"/>
    <n v="0"/>
    <n v="0"/>
    <n v="0"/>
    <n v="1994.48"/>
    <n v="277.76"/>
    <n v="-86.07356303397377"/>
    <n v="0"/>
    <n v="0"/>
    <n v="0"/>
  </r>
  <r>
    <x v="0"/>
    <s v="Irrigation"/>
    <x v="86"/>
    <x v="1"/>
    <n v="107075"/>
    <n v="36526"/>
    <n v="0"/>
    <n v="0"/>
    <n v="0"/>
    <n v="1437.46"/>
    <n v="663.1"/>
    <n v="-53.870020731011643"/>
    <n v="0"/>
    <n v="0"/>
    <n v="0"/>
  </r>
  <r>
    <x v="0"/>
    <s v="Irrigation"/>
    <x v="93"/>
    <x v="2"/>
    <n v="112970"/>
    <n v="36526"/>
    <n v="0"/>
    <n v="0"/>
    <n v="0"/>
    <n v="1682"/>
    <n v="150"/>
    <n v="-91.082045184304405"/>
    <n v="0"/>
    <n v="0"/>
    <n v="0"/>
  </r>
  <r>
    <x v="0"/>
    <s v="Irrigation"/>
    <x v="95"/>
    <x v="2"/>
    <n v="100456"/>
    <n v="36526"/>
    <n v="0"/>
    <n v="0"/>
    <n v="0"/>
    <n v="533.89"/>
    <n v="1997.09"/>
    <n v="274.06394575661653"/>
    <n v="0"/>
    <n v="0"/>
    <n v="0"/>
  </r>
  <r>
    <x v="0"/>
    <s v="Irrigation"/>
    <x v="99"/>
    <x v="2"/>
    <n v="110549"/>
    <n v="36526"/>
    <n v="0"/>
    <n v="0"/>
    <n v="0"/>
    <n v="6931.74"/>
    <n v="454.31"/>
    <n v="-93.44594575099471"/>
    <n v="0"/>
    <n v="0"/>
    <n v="0"/>
  </r>
  <r>
    <x v="0"/>
    <s v="Irrigation"/>
    <x v="100"/>
    <x v="1"/>
    <n v="96996"/>
    <n v="36526"/>
    <n v="0"/>
    <n v="0"/>
    <n v="0"/>
    <n v="864.81"/>
    <n v="144"/>
    <n v="-83.348943698615869"/>
    <n v="0"/>
    <n v="0"/>
    <n v="0"/>
  </r>
  <r>
    <x v="0"/>
    <s v="Irrigation"/>
    <x v="101"/>
    <x v="2"/>
    <n v="92346"/>
    <n v="36526"/>
    <n v="0"/>
    <n v="0"/>
    <n v="0"/>
    <n v="2547.13"/>
    <n v="724.24"/>
    <n v="-71.566429667900735"/>
    <n v="0"/>
    <n v="0"/>
    <n v="0"/>
  </r>
  <r>
    <x v="2"/>
    <s v="Irrigation"/>
    <x v="102"/>
    <x v="2"/>
    <n v="240580"/>
    <n v="36526"/>
    <n v="0"/>
    <n v="0"/>
    <n v="0"/>
    <n v="3785.8"/>
    <n v="1468.9"/>
    <n v="-61.199746420835751"/>
    <n v="0"/>
    <n v="0"/>
    <n v="0"/>
  </r>
  <r>
    <x v="0"/>
    <s v="Irrigation"/>
    <x v="103"/>
    <x v="2"/>
    <n v="96096"/>
    <n v="36526"/>
    <n v="0"/>
    <n v="0"/>
    <n v="0"/>
    <n v="614.28"/>
    <n v="197.4"/>
    <n v="-67.864817347138114"/>
    <n v="0"/>
    <n v="0"/>
    <n v="0"/>
  </r>
  <r>
    <x v="3"/>
    <s v="Irrigation"/>
    <x v="104"/>
    <x v="2"/>
    <n v="22020"/>
    <n v="36526"/>
    <n v="0"/>
    <n v="0"/>
    <n v="0"/>
    <n v="681.28"/>
    <n v="1080.96"/>
    <n v="58.66604039455143"/>
    <n v="0"/>
    <n v="0"/>
    <n v="0"/>
  </r>
  <r>
    <x v="2"/>
    <s v="Irrigation"/>
    <x v="106"/>
    <x v="2"/>
    <n v="227015"/>
    <n v="36526"/>
    <n v="0"/>
    <n v="0"/>
    <n v="0"/>
    <n v="4689.13"/>
    <n v="1631.98"/>
    <n v="-65.19652899365127"/>
    <n v="0"/>
    <n v="0"/>
    <n v="0"/>
  </r>
  <r>
    <x v="2"/>
    <s v="Irrigation"/>
    <x v="107"/>
    <x v="2"/>
    <n v="235889"/>
    <n v="36526"/>
    <n v="0"/>
    <n v="0"/>
    <n v="0"/>
    <n v="8029.07"/>
    <n v="1919.3"/>
    <n v="-76.095612567831637"/>
    <n v="0"/>
    <n v="0"/>
    <n v="0"/>
  </r>
  <r>
    <x v="0"/>
    <s v="Irrigation"/>
    <x v="108"/>
    <x v="2"/>
    <n v="107914"/>
    <n v="36526"/>
    <n v="0"/>
    <n v="0"/>
    <n v="0"/>
    <n v="5281.4"/>
    <n v="6080.9"/>
    <n v="15.138031582534934"/>
    <n v="0"/>
    <n v="0"/>
    <n v="0"/>
  </r>
  <r>
    <x v="0"/>
    <s v="Irrigation"/>
    <x v="111"/>
    <x v="0"/>
    <n v="101727"/>
    <n v="36526"/>
    <n v="0"/>
    <n v="0"/>
    <n v="0"/>
    <n v="546.24"/>
    <n v="270"/>
    <n v="-50.571177504393674"/>
    <n v="0"/>
    <n v="0"/>
    <n v="0"/>
  </r>
  <r>
    <x v="0"/>
    <s v="Irrigation"/>
    <x v="113"/>
    <x v="1"/>
    <n v="98490"/>
    <n v="36526"/>
    <n v="0"/>
    <n v="0"/>
    <n v="0"/>
    <n v="1171.6300000000001"/>
    <n v="1621.75"/>
    <n v="38.418271980061967"/>
    <n v="0"/>
    <n v="0"/>
    <n v="0"/>
  </r>
  <r>
    <x v="0"/>
    <s v="Irrigation"/>
    <x v="114"/>
    <x v="2"/>
    <n v="99987"/>
    <n v="36526"/>
    <n v="0"/>
    <n v="0"/>
    <n v="0"/>
    <n v="3676.02"/>
    <n v="2269.63"/>
    <n v="-38.258496961387586"/>
    <n v="0"/>
    <n v="0"/>
    <n v="0"/>
  </r>
  <r>
    <x v="0"/>
    <s v="Irrigation"/>
    <x v="116"/>
    <x v="2"/>
    <n v="122878"/>
    <n v="36526"/>
    <n v="0"/>
    <n v="0"/>
    <n v="0"/>
    <n v="4457.6400000000003"/>
    <n v="2152.0500000000002"/>
    <n v="-51.722211753304435"/>
    <n v="0"/>
    <n v="0"/>
    <n v="0"/>
  </r>
  <r>
    <x v="3"/>
    <s v="Irrigation"/>
    <x v="118"/>
    <x v="2"/>
    <n v="45340"/>
    <n v="36526"/>
    <n v="0"/>
    <n v="0"/>
    <n v="0"/>
    <n v="114"/>
    <n v="114"/>
    <n v="0"/>
    <n v="0"/>
    <n v="0"/>
    <n v="0"/>
  </r>
  <r>
    <x v="0"/>
    <s v="Irrigation"/>
    <x v="123"/>
    <x v="2"/>
    <n v="115438"/>
    <n v="36526"/>
    <n v="0"/>
    <n v="0"/>
    <n v="0"/>
    <n v="924.05"/>
    <n v="120"/>
    <n v="-87.013689735403929"/>
    <n v="0"/>
    <n v="0"/>
    <n v="0"/>
  </r>
  <r>
    <x v="0"/>
    <s v="Irrigation"/>
    <x v="124"/>
    <x v="0"/>
    <n v="81794"/>
    <n v="36526"/>
    <n v="0"/>
    <n v="0"/>
    <n v="0"/>
    <n v="1271.26"/>
    <n v="800.28"/>
    <n v="-37.048282806034962"/>
    <n v="0"/>
    <n v="0"/>
    <n v="0"/>
  </r>
  <r>
    <x v="0"/>
    <s v="Nat_Gas"/>
    <x v="0"/>
    <x v="0"/>
    <n v="109321"/>
    <n v="36526"/>
    <n v="286.44300000000004"/>
    <n v="236.59099999999998"/>
    <n v="-17.403811578568874"/>
    <n v="1863.39"/>
    <n v="1332.77"/>
    <n v="-28.476057078765049"/>
    <n v="0"/>
    <n v="0"/>
    <n v="0"/>
  </r>
  <r>
    <x v="1"/>
    <s v="Nat_Gas"/>
    <x v="1"/>
    <x v="0"/>
    <n v="56061"/>
    <n v="36526"/>
    <n v="81.472999999999999"/>
    <n v="185.09099999999998"/>
    <n v="127.18078381795196"/>
    <n v="608.72"/>
    <n v="1094.98"/>
    <n v="79.88237613352608"/>
    <n v="0"/>
    <n v="0"/>
    <n v="0"/>
  </r>
  <r>
    <x v="1"/>
    <s v="Nat_Gas"/>
    <x v="2"/>
    <x v="1"/>
    <n v="50839"/>
    <n v="36526"/>
    <n v="280.88099999999997"/>
    <n v="136.47499999999999"/>
    <n v="-51.411807847451421"/>
    <n v="1829.37"/>
    <n v="887.33"/>
    <n v="-51.495323526678582"/>
    <n v="0"/>
    <n v="0"/>
    <n v="0"/>
  </r>
  <r>
    <x v="0"/>
    <s v="Nat_Gas"/>
    <x v="3"/>
    <x v="2"/>
    <n v="107836"/>
    <n v="36526"/>
    <n v="224.54"/>
    <n v="274.80399999999997"/>
    <n v="22.385321100917423"/>
    <n v="1479.14"/>
    <n v="1503.49"/>
    <n v="1.6462268615546873"/>
    <n v="0"/>
    <n v="0"/>
    <n v="0"/>
  </r>
  <r>
    <x v="2"/>
    <s v="Nat_Gas"/>
    <x v="4"/>
    <x v="2"/>
    <n v="244123"/>
    <n v="36526"/>
    <n v="472.255"/>
    <n v="681.96300000000008"/>
    <n v="44.405670665212654"/>
    <n v="2992.9"/>
    <n v="3475"/>
    <n v="16.108122556717564"/>
    <n v="0"/>
    <n v="0"/>
    <n v="0"/>
  </r>
  <r>
    <x v="2"/>
    <s v="Nat_Gas"/>
    <x v="5"/>
    <x v="0"/>
    <n v="219821"/>
    <n v="36526"/>
    <n v="484.71799999999996"/>
    <n v="539.92599999999993"/>
    <n v="11.38971525711858"/>
    <n v="3076.81"/>
    <n v="2844.93"/>
    <n v="-7.5363769618533478"/>
    <n v="0"/>
    <n v="0"/>
    <n v="0"/>
  </r>
  <r>
    <x v="2"/>
    <s v="Nat_Gas"/>
    <x v="6"/>
    <x v="2"/>
    <n v="211238"/>
    <n v="36526"/>
    <n v="1970.39"/>
    <n v="2755.25"/>
    <n v="39.832723470987979"/>
    <n v="11300.88"/>
    <n v="15300.1"/>
    <n v="35.388571509475369"/>
    <n v="0"/>
    <n v="0"/>
    <n v="0"/>
  </r>
  <r>
    <x v="0"/>
    <s v="Nat_Gas"/>
    <x v="7"/>
    <x v="2"/>
    <n v="89416"/>
    <n v="36526"/>
    <n v="140.49199999999999"/>
    <n v="291.69599999999997"/>
    <n v="107.62463343108506"/>
    <n v="969.98"/>
    <n v="1639.46"/>
    <n v="69.019979793397809"/>
    <n v="0"/>
    <n v="0"/>
    <n v="0"/>
  </r>
  <r>
    <x v="0"/>
    <s v="Nat_Gas"/>
    <x v="8"/>
    <x v="0"/>
    <n v="106804"/>
    <n v="36526"/>
    <n v="0"/>
    <n v="314.97399999999999"/>
    <n v="0"/>
    <n v="118.56"/>
    <n v="1663.43"/>
    <n v="1303.0280026990554"/>
    <n v="0"/>
    <n v="0"/>
    <n v="0"/>
  </r>
  <r>
    <x v="0"/>
    <s v="Nat_Gas"/>
    <x v="9"/>
    <x v="0"/>
    <n v="85320"/>
    <n v="36526"/>
    <n v="139.977"/>
    <n v="169.74400000000003"/>
    <n v="21.26563649742458"/>
    <n v="967.07"/>
    <n v="987.66"/>
    <n v="2.1291116465199003"/>
    <n v="0"/>
    <n v="0"/>
    <n v="0"/>
  </r>
  <r>
    <x v="3"/>
    <s v="Nat_Gas"/>
    <x v="10"/>
    <x v="0"/>
    <n v="22677"/>
    <n v="36526"/>
    <n v="27.603999999999999"/>
    <n v="50.676000000000002"/>
    <n v="83.582089552238813"/>
    <n v="279.2"/>
    <n v="359.47"/>
    <n v="28.75"/>
    <n v="0"/>
    <n v="0"/>
    <n v="0"/>
  </r>
  <r>
    <x v="3"/>
    <s v="Nat_Gas"/>
    <x v="11"/>
    <x v="2"/>
    <n v="491434"/>
    <n v="36526"/>
    <n v="1302.95"/>
    <n v="2118.71"/>
    <n v="62.608695652173907"/>
    <n v="7449.58"/>
    <n v="11637.06"/>
    <n v="56.210954174597767"/>
    <n v="0"/>
    <n v="0"/>
    <n v="0"/>
  </r>
  <r>
    <x v="0"/>
    <s v="Nat_Gas"/>
    <x v="12"/>
    <x v="0"/>
    <n v="106488"/>
    <n v="36526"/>
    <n v="419.10699999999997"/>
    <n v="334.95599999999996"/>
    <n v="-20.078643401327106"/>
    <n v="2675.74"/>
    <n v="1763.49"/>
    <n v="-34.093372300746708"/>
    <n v="0"/>
    <n v="0"/>
    <n v="0"/>
  </r>
  <r>
    <x v="0"/>
    <s v="Nat_Gas"/>
    <x v="13"/>
    <x v="2"/>
    <n v="97384"/>
    <n v="36526"/>
    <n v="250.084"/>
    <n v="179.83799999999999"/>
    <n v="-28.088962108731472"/>
    <n v="1640.8"/>
    <n v="979.43"/>
    <n v="-40.30777669429547"/>
    <n v="0"/>
    <n v="0"/>
    <n v="0"/>
  </r>
  <r>
    <x v="2"/>
    <s v="Nat_Gas"/>
    <x v="14"/>
    <x v="0"/>
    <n v="229363"/>
    <n v="36526"/>
    <n v="1039.27"/>
    <n v="1282.3499999999999"/>
    <n v="23.389494549058472"/>
    <n v="7706.25"/>
    <n v="7160.72"/>
    <n v="-7.0790592051905925"/>
    <n v="0"/>
    <n v="0"/>
    <n v="0"/>
  </r>
  <r>
    <x v="3"/>
    <s v="Nat_Gas"/>
    <x v="15"/>
    <x v="2"/>
    <n v="18144"/>
    <n v="36526"/>
    <n v="117.729"/>
    <n v="78.382999999999996"/>
    <n v="-33.420822397200347"/>
    <n v="818.15"/>
    <n v="504.61"/>
    <n v="-38.323045896229296"/>
    <n v="0"/>
    <n v="0"/>
    <n v="0"/>
  </r>
  <r>
    <x v="4"/>
    <s v="Nat_Gas"/>
    <x v="16"/>
    <x v="2"/>
    <n v="573468"/>
    <n v="36526"/>
    <n v="5250.94"/>
    <n v="3119.87"/>
    <n v="-40.584542958022752"/>
    <n v="26884.57"/>
    <n v="16014.01"/>
    <n v="-40.434197013379794"/>
    <n v="0"/>
    <n v="0"/>
    <n v="0"/>
  </r>
  <r>
    <x v="2"/>
    <s v="Nat_Gas"/>
    <x v="17"/>
    <x v="0"/>
    <n v="233575"/>
    <n v="36526"/>
    <n v="817.82"/>
    <n v="1537.79"/>
    <n v="88.035264483627202"/>
    <n v="6294.49"/>
    <n v="8533.15"/>
    <n v="35.565391318438827"/>
    <n v="0"/>
    <n v="0"/>
    <n v="0"/>
  </r>
  <r>
    <x v="3"/>
    <s v="Nat_Gas"/>
    <x v="18"/>
    <x v="0"/>
    <n v="49471"/>
    <n v="36526"/>
    <n v="5262.27"/>
    <n v="8690.11"/>
    <n v="65.139949109414758"/>
    <n v="25112.3"/>
    <n v="39099.769999999997"/>
    <n v="55.699677050688308"/>
    <n v="0"/>
    <n v="0"/>
    <n v="0"/>
  </r>
  <r>
    <x v="2"/>
    <s v="Nat_Gas"/>
    <x v="19"/>
    <x v="0"/>
    <n v="204629"/>
    <n v="36526"/>
    <n v="421.27"/>
    <n v="359.47"/>
    <n v="-14.669926650366749"/>
    <n v="2688.31"/>
    <n v="2014.53"/>
    <n v="-25.063329749917234"/>
    <n v="0"/>
    <n v="0"/>
    <n v="0"/>
  </r>
  <r>
    <x v="0"/>
    <s v="Nat_Gas"/>
    <x v="20"/>
    <x v="0"/>
    <n v="86318"/>
    <n v="36526"/>
    <n v="84.872000000000014"/>
    <n v="116.184"/>
    <n v="36.893203883495133"/>
    <n v="535.79999999999995"/>
    <n v="729.56"/>
    <n v="36.16274729376633"/>
    <n v="0"/>
    <n v="0"/>
    <n v="0"/>
  </r>
  <r>
    <x v="4"/>
    <s v="Nat_Gas"/>
    <x v="21"/>
    <x v="0"/>
    <n v="525576"/>
    <n v="36526"/>
    <n v="2149.61"/>
    <n v="2665.64"/>
    <n v="24.005749880210828"/>
    <n v="11750.29"/>
    <n v="13527.42"/>
    <n v="15.12413736171618"/>
    <n v="0"/>
    <n v="0"/>
    <n v="0"/>
  </r>
  <r>
    <x v="4"/>
    <s v="Nat_Gas"/>
    <x v="126"/>
    <x v="0"/>
    <n v="0"/>
    <n v="36526"/>
    <n v="77.352999999999994"/>
    <n v="90.021999999999991"/>
    <n v="16.378162450066576"/>
    <n v="583.61"/>
    <n v="595.38"/>
    <n v="2.0167577663165472"/>
    <n v="0"/>
    <n v="0"/>
    <n v="0"/>
  </r>
  <r>
    <x v="4"/>
    <s v="Nat_Gas"/>
    <x v="25"/>
    <x v="0"/>
    <n v="578719"/>
    <n v="36526"/>
    <n v="432.6"/>
    <n v="1559.42"/>
    <n v="260.47619047619048"/>
    <n v="3838.66"/>
    <n v="8606.42"/>
    <n v="124.2037586032626"/>
    <n v="0"/>
    <n v="0"/>
    <n v="0"/>
  </r>
  <r>
    <x v="4"/>
    <s v="Nat_Gas"/>
    <x v="26"/>
    <x v="1"/>
    <n v="520212"/>
    <n v="36526"/>
    <n v="1788.08"/>
    <n v="2675.94"/>
    <n v="49.654377880184327"/>
    <n v="9563.1"/>
    <n v="13745.17"/>
    <n v="43.731321433426402"/>
    <n v="0"/>
    <n v="0"/>
    <n v="0"/>
  </r>
  <r>
    <x v="4"/>
    <s v="Nat_Gas"/>
    <x v="27"/>
    <x v="2"/>
    <n v="590057"/>
    <n v="36526"/>
    <n v="2264.9699999999998"/>
    <n v="3993.31"/>
    <n v="76.307412460209193"/>
    <n v="12283.83"/>
    <n v="19554.04"/>
    <n v="59.185205265784369"/>
    <n v="0"/>
    <n v="0"/>
    <n v="0"/>
  </r>
  <r>
    <x v="4"/>
    <s v="Nat_Gas"/>
    <x v="28"/>
    <x v="2"/>
    <n v="530203"/>
    <n v="36526"/>
    <n v="1936.4"/>
    <n v="1993.1529999999998"/>
    <n v="2.9308510638297811"/>
    <n v="11124.22"/>
    <n v="10794.05"/>
    <n v="-2.9680283201878424"/>
    <n v="0"/>
    <n v="0"/>
    <n v="0"/>
  </r>
  <r>
    <x v="4"/>
    <s v="Nat_Gas"/>
    <x v="29"/>
    <x v="0"/>
    <n v="497661"/>
    <n v="36526"/>
    <n v="2102.23"/>
    <n v="2360.7600000000002"/>
    <n v="12.297893189612935"/>
    <n v="12966.1"/>
    <n v="12180.01"/>
    <n v="-6.0626556944647962"/>
    <n v="0"/>
    <n v="0"/>
    <n v="0"/>
  </r>
  <r>
    <x v="4"/>
    <s v="Nat_Gas"/>
    <x v="30"/>
    <x v="2"/>
    <n v="477795"/>
    <n v="36526"/>
    <n v="2980.82"/>
    <n v="1873.57"/>
    <n v="-37.145818935729096"/>
    <n v="15369.14"/>
    <n v="10014.26"/>
    <n v="-34.841767333761034"/>
    <n v="0"/>
    <n v="0"/>
    <n v="0"/>
  </r>
  <r>
    <x v="1"/>
    <s v="Nat_Gas"/>
    <x v="127"/>
    <x v="2"/>
    <n v="37977"/>
    <n v="36526"/>
    <n v="11.845000000000001"/>
    <n v="13.183999999999999"/>
    <n v="11.304347826086964"/>
    <n v="182.8"/>
    <n v="223.38"/>
    <n v="22.199124726477024"/>
    <n v="0"/>
    <n v="0"/>
    <n v="0"/>
  </r>
  <r>
    <x v="4"/>
    <s v="Nat_Gas"/>
    <x v="31"/>
    <x v="2"/>
    <n v="535914"/>
    <n v="36526"/>
    <n v="1659.33"/>
    <n v="2170.21"/>
    <n v="30.788330229671011"/>
    <n v="8998.4500000000007"/>
    <n v="11311.31"/>
    <n v="25.702871050014167"/>
    <n v="0"/>
    <n v="0"/>
    <n v="0"/>
  </r>
  <r>
    <x v="0"/>
    <s v="Nat_Gas"/>
    <x v="32"/>
    <x v="0"/>
    <n v="99588"/>
    <n v="36526"/>
    <n v="100.11599999999997"/>
    <n v="146.363"/>
    <n v="46.193415637860141"/>
    <n v="722.7"/>
    <n v="862.75"/>
    <n v="19.378718693787185"/>
    <n v="0"/>
    <n v="0"/>
    <n v="0"/>
  </r>
  <r>
    <x v="2"/>
    <s v="Nat_Gas"/>
    <x v="33"/>
    <x v="0"/>
    <n v="213572"/>
    <n v="36526"/>
    <n v="632.83199999999999"/>
    <n v="527.77200000000005"/>
    <n v="-16.601562499999989"/>
    <n v="4282.3999999999996"/>
    <n v="3017.42"/>
    <n v="-29.53904352699421"/>
    <n v="0"/>
    <n v="0"/>
    <n v="0"/>
  </r>
  <r>
    <x v="0"/>
    <s v="Nat_Gas"/>
    <x v="34"/>
    <x v="1"/>
    <n v="97959"/>
    <n v="36526"/>
    <n v="200.64400000000001"/>
    <n v="199.61399999999998"/>
    <n v="-0.51334702258728704"/>
    <n v="1338.31"/>
    <n v="1111.4000000000001"/>
    <n v="-16.954965590931849"/>
    <n v="0"/>
    <n v="0"/>
    <n v="0"/>
  </r>
  <r>
    <x v="3"/>
    <s v="Nat_Gas"/>
    <x v="35"/>
    <x v="0"/>
    <n v="6832"/>
    <n v="36526"/>
    <n v="4.2229999999999999"/>
    <n v="14.42"/>
    <n v="241.46341463414632"/>
    <n v="136.12"/>
    <n v="194.55"/>
    <n v="42.925359976491329"/>
    <n v="0"/>
    <n v="0"/>
    <n v="0"/>
  </r>
  <r>
    <x v="3"/>
    <s v="Nat_Gas"/>
    <x v="37"/>
    <x v="0"/>
    <n v="26451"/>
    <n v="36526"/>
    <n v="110.72499999999999"/>
    <n v="108.87100000000001"/>
    <n v="-1.6744186046511595"/>
    <n v="787.89"/>
    <n v="665.5"/>
    <n v="-15.533894325349985"/>
    <n v="0"/>
    <n v="0"/>
    <n v="0"/>
  </r>
  <r>
    <x v="0"/>
    <s v="Nat_Gas"/>
    <x v="38"/>
    <x v="1"/>
    <n v="95366"/>
    <n v="36526"/>
    <n v="151.822"/>
    <n v="136.578"/>
    <n v="-10.040705563093633"/>
    <n v="1039.42"/>
    <n v="824.83"/>
    <n v="-20.645167497258086"/>
    <n v="0"/>
    <n v="0"/>
    <n v="0"/>
  </r>
  <r>
    <x v="0"/>
    <s v="Nat_Gas"/>
    <x v="39"/>
    <x v="0"/>
    <n v="76544"/>
    <n v="36526"/>
    <n v="114.12399999999998"/>
    <n v="254.92500000000001"/>
    <n v="123.37545126353797"/>
    <n v="808.68"/>
    <n v="1344.08"/>
    <n v="66.206657763268538"/>
    <n v="0"/>
    <n v="0"/>
    <n v="0"/>
  </r>
  <r>
    <x v="3"/>
    <s v="Nat_Gas"/>
    <x v="40"/>
    <x v="2"/>
    <n v="70662"/>
    <n v="36526"/>
    <n v="484.51199999999994"/>
    <n v="458.041"/>
    <n v="-5.4634353741496566"/>
    <n v="3075.28"/>
    <n v="2492.0300000000002"/>
    <n v="-18.965752711948181"/>
    <n v="0"/>
    <n v="0"/>
    <n v="0"/>
  </r>
  <r>
    <x v="3"/>
    <s v="Nat_Gas"/>
    <x v="42"/>
    <x v="0"/>
    <n v="0"/>
    <n v="36526"/>
    <n v="94.76"/>
    <n v="142.55199999999999"/>
    <n v="50.434782608695642"/>
    <n v="690.14"/>
    <n v="827.24"/>
    <n v="19.865534529225954"/>
    <n v="0"/>
    <n v="0"/>
    <n v="0"/>
  </r>
  <r>
    <x v="0"/>
    <s v="Nat_Gas"/>
    <x v="43"/>
    <x v="2"/>
    <n v="95036"/>
    <n v="36526"/>
    <n v="517.8839999999999"/>
    <n v="547.548"/>
    <n v="5.7279236276849694"/>
    <n v="3280.33"/>
    <n v="2803.64"/>
    <n v="-14.531769669514958"/>
    <n v="0"/>
    <n v="0"/>
    <n v="0"/>
  </r>
  <r>
    <x v="0"/>
    <s v="Nat_Gas"/>
    <x v="44"/>
    <x v="0"/>
    <n v="91621"/>
    <n v="36526"/>
    <n v="106.81100000000001"/>
    <n v="125.35099999999998"/>
    <n v="17.357762777242026"/>
    <n v="763.95"/>
    <n v="770.19"/>
    <n v="0.81680738268211273"/>
    <n v="0"/>
    <n v="0"/>
    <n v="0"/>
  </r>
  <r>
    <x v="3"/>
    <s v="Nat_Gas"/>
    <x v="45"/>
    <x v="0"/>
    <n v="57684"/>
    <n v="36526"/>
    <n v="0"/>
    <n v="6867.01"/>
    <n v="0"/>
    <n v="0"/>
    <n v="33435.629999999997"/>
    <n v="0"/>
    <n v="0"/>
    <m/>
    <n v="0"/>
  </r>
  <r>
    <x v="3"/>
    <s v="Nat_Gas"/>
    <x v="46"/>
    <x v="0"/>
    <n v="49742"/>
    <n v="36526"/>
    <n v="0"/>
    <n v="134.31200000000001"/>
    <n v="0"/>
    <n v="0"/>
    <n v="761.96"/>
    <n v="0"/>
    <n v="0"/>
    <m/>
    <n v="0"/>
  </r>
  <r>
    <x v="0"/>
    <s v="Nat_Gas"/>
    <x v="47"/>
    <x v="0"/>
    <n v="90518"/>
    <n v="36526"/>
    <n v="137.917"/>
    <n v="149.96799999999999"/>
    <n v="8.7378640776698919"/>
    <n v="954.32"/>
    <n v="877.72"/>
    <n v="-8.0266577248721607"/>
    <n v="0"/>
    <n v="0"/>
    <n v="0"/>
  </r>
  <r>
    <x v="0"/>
    <s v="Nat_Gas"/>
    <x v="49"/>
    <x v="0"/>
    <n v="91424"/>
    <n v="36526"/>
    <n v="61.980249999999998"/>
    <n v="216.19699999999997"/>
    <n v="248.81595346904859"/>
    <n v="443.91"/>
    <n v="1143.4000000000001"/>
    <n v="157.57473361717467"/>
    <n v="0"/>
    <n v="0"/>
    <n v="0"/>
  </r>
  <r>
    <x v="2"/>
    <s v="Nat_Gas"/>
    <x v="50"/>
    <x v="2"/>
    <n v="218801"/>
    <n v="36526"/>
    <n v="345.77099999999996"/>
    <n v="647.76699999999994"/>
    <n v="87.339886803693773"/>
    <n v="2226.89"/>
    <n v="3446.41"/>
    <n v="54.76336954227645"/>
    <n v="0"/>
    <n v="0"/>
    <n v="0"/>
  </r>
  <r>
    <x v="0"/>
    <s v="Nat_Gas"/>
    <x v="51"/>
    <x v="0"/>
    <n v="85052"/>
    <n v="36526"/>
    <n v="85.180999999999997"/>
    <n v="91.67"/>
    <n v="7.6178960096735135"/>
    <n v="631.59"/>
    <n v="613.4"/>
    <n v="-2.8800329327570102"/>
    <n v="0"/>
    <n v="0"/>
    <n v="0"/>
  </r>
  <r>
    <x v="0"/>
    <s v="Nat_Gas"/>
    <x v="52"/>
    <x v="2"/>
    <n v="85650"/>
    <n v="36526"/>
    <n v="146.67200000000003"/>
    <n v="186.94499999999999"/>
    <n v="27.457865168539307"/>
    <n v="1007.89"/>
    <n v="1035.72"/>
    <n v="2.7612140213713796"/>
    <n v="0"/>
    <n v="0"/>
    <n v="0"/>
  </r>
  <r>
    <x v="2"/>
    <s v="Nat_Gas"/>
    <x v="53"/>
    <x v="2"/>
    <n v="192751"/>
    <n v="36526"/>
    <n v="804.53300000000002"/>
    <n v="448.15299999999996"/>
    <n v="-44.296504928946362"/>
    <n v="5034.4399999999996"/>
    <n v="2317.67"/>
    <n v="-53.963698047846435"/>
    <n v="0"/>
    <n v="0"/>
    <n v="0"/>
  </r>
  <r>
    <x v="0"/>
    <s v="Nat_Gas"/>
    <x v="54"/>
    <x v="0"/>
    <n v="88795"/>
    <n v="36526"/>
    <n v="250.70199999999994"/>
    <n v="391.50299999999993"/>
    <n v="56.162695152013178"/>
    <n v="1644.25"/>
    <n v="2004.89"/>
    <n v="21.933404287669148"/>
    <n v="0"/>
    <n v="0"/>
    <n v="0"/>
  </r>
  <r>
    <x v="0"/>
    <s v="Nat_Gas"/>
    <x v="55"/>
    <x v="1"/>
    <n v="96483"/>
    <n v="36526"/>
    <n v="124.527"/>
    <n v="168.61099999999999"/>
    <n v="35.401157981803124"/>
    <n v="872.36"/>
    <n v="962.91"/>
    <n v="10.37988903663625"/>
    <n v="0"/>
    <n v="0"/>
    <n v="0"/>
  </r>
  <r>
    <x v="0"/>
    <s v="Nat_Gas"/>
    <x v="56"/>
    <x v="0"/>
    <n v="99937"/>
    <n v="36526"/>
    <n v="148.62899999999999"/>
    <n v="259.86900000000003"/>
    <n v="74.844074844074868"/>
    <n v="1096.68"/>
    <n v="1406.51"/>
    <n v="28.251632199000618"/>
    <n v="0"/>
    <n v="0"/>
    <n v="0"/>
  </r>
  <r>
    <x v="0"/>
    <s v="Nat_Gas"/>
    <x v="57"/>
    <x v="0"/>
    <n v="81704"/>
    <n v="36526"/>
    <n v="124.93900000000002"/>
    <n v="356.99800000000005"/>
    <n v="185.73784006595216"/>
    <n v="896.52"/>
    <n v="1960.2"/>
    <n v="118.64542899210279"/>
    <n v="0"/>
    <n v="0"/>
    <n v="0"/>
  </r>
  <r>
    <x v="0"/>
    <s v="Nat_Gas"/>
    <x v="58"/>
    <x v="1"/>
    <n v="112519"/>
    <n v="36526"/>
    <n v="1078.8219999999999"/>
    <n v="289.12100000000004"/>
    <n v="-73.200305518426561"/>
    <n v="5111.4799999999996"/>
    <n v="1569.5"/>
    <n v="-69.294607432680948"/>
    <n v="0"/>
    <n v="0"/>
    <n v="0"/>
  </r>
  <r>
    <x v="2"/>
    <s v="Nat_Gas"/>
    <x v="59"/>
    <x v="2"/>
    <n v="226178"/>
    <n v="36526"/>
    <n v="700.4"/>
    <n v="809.99199999999996"/>
    <n v="15.647058823529408"/>
    <n v="4395.78"/>
    <n v="4251.08"/>
    <n v="-3.2917934928499606"/>
    <n v="0"/>
    <n v="0"/>
    <n v="0"/>
  </r>
  <r>
    <x v="0"/>
    <s v="Nat_Gas"/>
    <x v="60"/>
    <x v="0"/>
    <n v="87881"/>
    <n v="36526"/>
    <n v="175.71799999999999"/>
    <n v="232.16200000000001"/>
    <n v="32.1219226260258"/>
    <n v="1185.6600000000001"/>
    <n v="1279.78"/>
    <n v="7.9381947607239853"/>
    <n v="0"/>
    <n v="0"/>
    <n v="0"/>
  </r>
  <r>
    <x v="3"/>
    <s v="Nat_Gas"/>
    <x v="61"/>
    <x v="0"/>
    <n v="132467"/>
    <n v="36526"/>
    <n v="317.137"/>
    <n v="331.96899999999999"/>
    <n v="4.6768431308866543"/>
    <n v="2050.87"/>
    <n v="1886.97"/>
    <n v="-7.9917303388318119"/>
    <n v="0"/>
    <n v="0"/>
    <n v="0"/>
  </r>
  <r>
    <x v="3"/>
    <s v="Nat_Gas"/>
    <x v="68"/>
    <x v="0"/>
    <n v="35364"/>
    <n v="36526"/>
    <n v="86.314000000000021"/>
    <n v="127.82299999999999"/>
    <n v="48.090692124104983"/>
    <n v="638.44000000000005"/>
    <n v="758.49"/>
    <n v="18.803646388070923"/>
    <n v="0"/>
    <n v="0"/>
    <n v="0"/>
  </r>
  <r>
    <x v="4"/>
    <s v="Nat_Gas"/>
    <x v="70"/>
    <x v="0"/>
    <n v="510425"/>
    <n v="36526"/>
    <n v="1022.79"/>
    <n v="1416.25"/>
    <n v="38.469284994964752"/>
    <n v="6698.87"/>
    <n v="7857.71"/>
    <n v="17.299037001762983"/>
    <n v="0"/>
    <n v="0"/>
    <n v="0"/>
  </r>
  <r>
    <x v="0"/>
    <s v="Nat_Gas"/>
    <x v="72"/>
    <x v="1"/>
    <n v="73726"/>
    <n v="36526"/>
    <n v="154.5"/>
    <n v="115.875"/>
    <n v="-25"/>
    <n v="1055.81"/>
    <n v="713.73"/>
    <n v="-32.399768897813054"/>
    <n v="0"/>
    <n v="0"/>
    <n v="0"/>
  </r>
  <r>
    <x v="2"/>
    <s v="Nat_Gas"/>
    <x v="73"/>
    <x v="0"/>
    <n v="221601"/>
    <n v="36526"/>
    <n v="880.65"/>
    <n v="1207.1600000000001"/>
    <n v="37.076023391812868"/>
    <n v="5452.12"/>
    <n v="6852.57"/>
    <n v="25.686338525197538"/>
    <n v="0"/>
    <n v="0"/>
    <n v="0"/>
  </r>
  <r>
    <x v="0"/>
    <s v="Nat_Gas"/>
    <x v="74"/>
    <x v="2"/>
    <n v="95518"/>
    <n v="36526"/>
    <n v="172.21599999999998"/>
    <n v="176.02700000000002"/>
    <n v="2.2129186602870941"/>
    <n v="1164.3499999999999"/>
    <n v="1052.23"/>
    <n v="-9.6294069652595873"/>
    <n v="0"/>
    <n v="0"/>
    <n v="0"/>
  </r>
  <r>
    <x v="0"/>
    <s v="Nat_Gas"/>
    <x v="75"/>
    <x v="0"/>
    <n v="93897"/>
    <n v="36526"/>
    <n v="214.34300000000002"/>
    <n v="231.85300000000004"/>
    <n v="8.1691494473810664"/>
    <n v="1422.26"/>
    <n v="1279.08"/>
    <n v="-10.067076343284633"/>
    <n v="0"/>
    <n v="0"/>
    <n v="0"/>
  </r>
  <r>
    <x v="2"/>
    <s v="Nat_Gas"/>
    <x v="76"/>
    <x v="0"/>
    <n v="189290"/>
    <n v="36526"/>
    <n v="352.15699999999998"/>
    <n v="405.82"/>
    <n v="15.238373793506884"/>
    <n v="2265.39"/>
    <n v="2211.67"/>
    <n v="-2.3713356199153348"/>
    <n v="0"/>
    <n v="0"/>
    <n v="0"/>
  </r>
  <r>
    <x v="0"/>
    <s v="Nat_Gas"/>
    <x v="77"/>
    <x v="2"/>
    <n v="115158"/>
    <n v="36526"/>
    <n v="189.52"/>
    <n v="323.42"/>
    <n v="70.652173913043484"/>
    <n v="632.48"/>
    <n v="1485.77"/>
    <n v="134.91177586643056"/>
    <n v="0"/>
    <n v="0"/>
    <n v="0"/>
  </r>
  <r>
    <x v="4"/>
    <s v="Nat_Gas"/>
    <x v="78"/>
    <x v="0"/>
    <n v="535686"/>
    <n v="36526"/>
    <n v="1408.01"/>
    <n v="1299.8599999999999"/>
    <n v="-7.6810534016093639"/>
    <n v="10057.86"/>
    <n v="7313.9"/>
    <n v="-27.281747807187614"/>
    <n v="0"/>
    <n v="0"/>
    <n v="0"/>
  </r>
  <r>
    <x v="3"/>
    <s v="Nat_Gas"/>
    <x v="79"/>
    <x v="0"/>
    <n v="0"/>
    <n v="36526"/>
    <n v="15.347000000000003"/>
    <n v="8.4459999999999997"/>
    <n v="-44.966442953020142"/>
    <n v="204.2"/>
    <n v="164.67"/>
    <n v="-19.358472086190009"/>
    <n v="0"/>
    <n v="0"/>
    <n v="0"/>
  </r>
  <r>
    <x v="0"/>
    <s v="Nat_Gas"/>
    <x v="80"/>
    <x v="0"/>
    <n v="95352"/>
    <n v="36526"/>
    <n v="366.37099999999998"/>
    <n v="429.81900000000002"/>
    <n v="17.317964576890649"/>
    <n v="2352.6799999999998"/>
    <n v="2193.14"/>
    <n v="-6.781202713501199"/>
    <n v="0"/>
    <n v="0"/>
    <n v="0"/>
  </r>
  <r>
    <x v="0"/>
    <s v="Nat_Gas"/>
    <x v="81"/>
    <x v="0"/>
    <n v="88406"/>
    <n v="36526"/>
    <n v="214.96099999999998"/>
    <n v="250.80500000000001"/>
    <n v="16.674652611403939"/>
    <n v="1424.5"/>
    <n v="1394.25"/>
    <n v="-2.1235521235521237"/>
    <n v="0"/>
    <n v="0"/>
    <n v="0"/>
  </r>
  <r>
    <x v="0"/>
    <s v="Nat_Gas"/>
    <x v="82"/>
    <x v="0"/>
    <n v="77078"/>
    <n v="36526"/>
    <n v="0.92699999999999994"/>
    <n v="0"/>
    <n v="-99.999999999999986"/>
    <n v="115.95"/>
    <n v="116.94"/>
    <n v="0.85381630012936616"/>
    <n v="0"/>
    <n v="0"/>
    <n v="0"/>
  </r>
  <r>
    <x v="3"/>
    <s v="Nat_Gas"/>
    <x v="83"/>
    <x v="0"/>
    <n v="35143"/>
    <n v="36526"/>
    <n v="171.49499999999998"/>
    <n v="156.76599999999999"/>
    <n v="-8.5885885885885767"/>
    <n v="1159.74"/>
    <n v="884.34"/>
    <n v="-23.746701846965699"/>
    <n v="0"/>
    <n v="0"/>
    <n v="0"/>
  </r>
  <r>
    <x v="0"/>
    <s v="Nat_Gas"/>
    <x v="84"/>
    <x v="0"/>
    <n v="0"/>
    <n v="36526"/>
    <n v="75.807999999999993"/>
    <n v="19.364000000000001"/>
    <n v="-74.456521739130437"/>
    <n v="574.28"/>
    <n v="276.67"/>
    <n v="-51.823152469178794"/>
    <n v="0"/>
    <n v="0"/>
    <n v="0"/>
  </r>
  <r>
    <x v="0"/>
    <s v="Nat_Gas"/>
    <x v="85"/>
    <x v="0"/>
    <n v="124682"/>
    <n v="36526"/>
    <n v="1302.6409999999998"/>
    <n v="577.83000000000004"/>
    <n v="-55.641654147228586"/>
    <n v="8030.79"/>
    <n v="3645.4"/>
    <n v="-54.607205517763504"/>
    <n v="0"/>
    <n v="0"/>
    <n v="0"/>
  </r>
  <r>
    <x v="0"/>
    <s v="Nat_Gas"/>
    <x v="86"/>
    <x v="1"/>
    <n v="107075"/>
    <n v="36526"/>
    <n v="390.06100000000004"/>
    <n v="494.60599999999999"/>
    <n v="26.802218114602564"/>
    <n v="2497.29"/>
    <n v="2588.13"/>
    <n v="3.6375430967168412"/>
    <n v="0"/>
    <n v="0"/>
    <n v="0"/>
  </r>
  <r>
    <x v="0"/>
    <s v="Nat_Gas"/>
    <x v="87"/>
    <x v="0"/>
    <n v="88192"/>
    <n v="36526"/>
    <n v="98.570999999999984"/>
    <n v="222.892"/>
    <n v="126.123301985371"/>
    <n v="713.58"/>
    <n v="1305.96"/>
    <n v="83.015219036407984"/>
    <n v="0"/>
    <n v="0"/>
    <n v="0"/>
  </r>
  <r>
    <x v="0"/>
    <s v="Nat_Gas"/>
    <x v="88"/>
    <x v="2"/>
    <n v="74252"/>
    <n v="36526"/>
    <n v="180.04400000000001"/>
    <n v="219.69900000000001"/>
    <n v="22.025171624713959"/>
    <n v="1232.07"/>
    <n v="1237.6099999999999"/>
    <n v="0.44964977639257514"/>
    <n v="0"/>
    <n v="0"/>
    <n v="0"/>
  </r>
  <r>
    <x v="0"/>
    <s v="Nat_Gas"/>
    <x v="91"/>
    <x v="0"/>
    <n v="83355"/>
    <n v="36526"/>
    <n v="41.303000000000004"/>
    <n v="152.23400000000001"/>
    <n v="268.57855361596017"/>
    <n v="376.53"/>
    <n v="922.32"/>
    <n v="144.95259341885108"/>
    <n v="0"/>
    <n v="0"/>
    <n v="0"/>
  </r>
  <r>
    <x v="0"/>
    <s v="Nat_Gas"/>
    <x v="92"/>
    <x v="0"/>
    <n v="84893"/>
    <n v="36526"/>
    <n v="191.88900000000001"/>
    <n v="276.96699999999998"/>
    <n v="44.337090713902306"/>
    <n v="1283.82"/>
    <n v="1440.85"/>
    <n v="12.231465470237261"/>
    <n v="0"/>
    <n v="0"/>
    <n v="0"/>
  </r>
  <r>
    <x v="0"/>
    <s v="Nat_Gas"/>
    <x v="93"/>
    <x v="2"/>
    <n v="112970"/>
    <n v="36526"/>
    <n v="207.85400000000001"/>
    <n v="214.85800000000003"/>
    <n v="3.3696729435084314"/>
    <n v="1382.79"/>
    <n v="1186.6500000000001"/>
    <n v="-14.184366389690409"/>
    <n v="0"/>
    <n v="0"/>
    <n v="0"/>
  </r>
  <r>
    <x v="0"/>
    <s v="Nat_Gas"/>
    <x v="94"/>
    <x v="0"/>
    <n v="104852"/>
    <n v="36526"/>
    <n v="259.97199999999998"/>
    <n v="164.18200000000002"/>
    <n v="-36.84627575277338"/>
    <n v="1773.67"/>
    <n v="973.22"/>
    <n v="-45.129590059030143"/>
    <n v="0"/>
    <n v="0"/>
    <n v="0"/>
  </r>
  <r>
    <x v="0"/>
    <s v="Nat_Gas"/>
    <x v="95"/>
    <x v="2"/>
    <n v="100456"/>
    <n v="36526"/>
    <n v="130.81000000000003"/>
    <n v="215.27"/>
    <n v="64.566929133858252"/>
    <n v="910.28"/>
    <n v="1173.6600000000001"/>
    <n v="28.933954387660936"/>
    <n v="0"/>
    <n v="0"/>
    <n v="0"/>
  </r>
  <r>
    <x v="3"/>
    <s v="Nat_Gas"/>
    <x v="96"/>
    <x v="0"/>
    <n v="86181"/>
    <n v="36526"/>
    <n v="14.934999999999997"/>
    <n v="32.239000000000004"/>
    <n v="115.86206896551728"/>
    <n v="201.72"/>
    <n v="274.48"/>
    <n v="36.069799722387472"/>
    <n v="0"/>
    <n v="0"/>
    <n v="0"/>
  </r>
  <r>
    <x v="0"/>
    <s v="Nat_Gas"/>
    <x v="98"/>
    <x v="0"/>
    <n v="90012"/>
    <n v="36526"/>
    <n v="128.13199999999998"/>
    <n v="215.47600000000003"/>
    <n v="68.167202572347293"/>
    <n v="894.37"/>
    <n v="1185"/>
    <n v="32.495499625434661"/>
    <n v="0"/>
    <n v="0"/>
    <n v="0"/>
  </r>
  <r>
    <x v="0"/>
    <s v="Nat_Gas"/>
    <x v="99"/>
    <x v="2"/>
    <n v="110549"/>
    <n v="36526"/>
    <n v="134.41499999999999"/>
    <n v="279.233"/>
    <n v="107.73946360153258"/>
    <n v="932.96"/>
    <n v="1553.45"/>
    <n v="66.507674498370775"/>
    <n v="0"/>
    <n v="0"/>
    <n v="0"/>
  </r>
  <r>
    <x v="0"/>
    <s v="Nat_Gas"/>
    <x v="100"/>
    <x v="1"/>
    <n v="96996"/>
    <n v="36526"/>
    <n v="98.98299999999999"/>
    <n v="128.85300000000001"/>
    <n v="30.176899063475567"/>
    <n v="715.96"/>
    <n v="775.34"/>
    <n v="8.2937594279009996"/>
    <n v="0"/>
    <n v="0"/>
    <n v="0"/>
  </r>
  <r>
    <x v="0"/>
    <s v="Nat_Gas"/>
    <x v="101"/>
    <x v="2"/>
    <n v="92346"/>
    <n v="36526"/>
    <n v="141.934"/>
    <n v="184.78200000000001"/>
    <n v="30.188679245283023"/>
    <n v="979.33"/>
    <n v="1029.47"/>
    <n v="5.1198268203771962"/>
    <n v="0"/>
    <n v="0"/>
    <n v="0"/>
  </r>
  <r>
    <x v="2"/>
    <s v="Nat_Gas"/>
    <x v="102"/>
    <x v="2"/>
    <n v="240580"/>
    <n v="36526"/>
    <n v="470.71"/>
    <n v="355.35"/>
    <n v="-24.507658643326039"/>
    <n v="2990.96"/>
    <n v="1977.13"/>
    <n v="-33.896474710460858"/>
    <n v="0"/>
    <n v="0"/>
    <n v="0"/>
  </r>
  <r>
    <x v="0"/>
    <s v="Nat_Gas"/>
    <x v="103"/>
    <x v="2"/>
    <n v="96096"/>
    <n v="36526"/>
    <n v="101.45499999999998"/>
    <n v="139.15300000000002"/>
    <n v="37.157360406091406"/>
    <n v="731.49"/>
    <n v="845.93"/>
    <n v="15.644779832943719"/>
    <n v="0"/>
    <n v="0"/>
    <n v="0"/>
  </r>
  <r>
    <x v="3"/>
    <s v="Nat_Gas"/>
    <x v="104"/>
    <x v="2"/>
    <n v="22020"/>
    <n v="36526"/>
    <n v="7.7250000000000014"/>
    <n v="23.587"/>
    <n v="205.33333333333326"/>
    <n v="157.59"/>
    <n v="265.87"/>
    <n v="68.709943524335301"/>
    <n v="0"/>
    <n v="0"/>
    <n v="0"/>
  </r>
  <r>
    <x v="0"/>
    <s v="Nat_Gas"/>
    <x v="105"/>
    <x v="1"/>
    <n v="91338"/>
    <n v="36526"/>
    <n v="89.301000000000002"/>
    <n v="88.992000000000004"/>
    <n v="-0.34602076124567072"/>
    <n v="656.78"/>
    <n v="602.16"/>
    <n v="-8.316331191570999"/>
    <n v="0"/>
    <n v="0"/>
    <n v="0"/>
  </r>
  <r>
    <x v="2"/>
    <s v="Nat_Gas"/>
    <x v="106"/>
    <x v="2"/>
    <n v="227015"/>
    <n v="36526"/>
    <n v="478.64099999999996"/>
    <n v="454.33300000000003"/>
    <n v="-5.078545298041738"/>
    <n v="3039.77"/>
    <n v="2447.5"/>
    <n v="-19.484039910914312"/>
    <n v="0"/>
    <n v="0"/>
    <n v="0"/>
  </r>
  <r>
    <x v="2"/>
    <s v="Nat_Gas"/>
    <x v="107"/>
    <x v="2"/>
    <n v="235889"/>
    <n v="36526"/>
    <n v="1146.3900000000001"/>
    <n v="1707.74"/>
    <n v="48.966756513926327"/>
    <n v="6701.46"/>
    <n v="9134.59"/>
    <n v="36.30746135916651"/>
    <n v="0"/>
    <n v="0"/>
    <n v="0"/>
  </r>
  <r>
    <x v="0"/>
    <s v="Nat_Gas"/>
    <x v="108"/>
    <x v="2"/>
    <n v="107914"/>
    <n v="36526"/>
    <n v="249.77500000000001"/>
    <n v="112.47599999999998"/>
    <n v="-54.969072164948457"/>
    <n v="1637.08"/>
    <n v="717.98"/>
    <n v="-56.142644220196935"/>
    <n v="0"/>
    <n v="0"/>
    <n v="0"/>
  </r>
  <r>
    <x v="3"/>
    <s v="Nat_Gas"/>
    <x v="109"/>
    <x v="2"/>
    <n v="19649"/>
    <n v="36526"/>
    <n v="213.93100000000001"/>
    <n v="147.393"/>
    <n v="-31.102551757342336"/>
    <n v="1419.45"/>
    <n v="839.22"/>
    <n v="-40.877100285321781"/>
    <n v="0"/>
    <n v="0"/>
    <n v="0"/>
  </r>
  <r>
    <x v="2"/>
    <s v="Nat_Gas"/>
    <x v="110"/>
    <x v="1"/>
    <n v="194432"/>
    <n v="36526"/>
    <n v="588.13"/>
    <n v="363.59"/>
    <n v="-38.17863397548161"/>
    <n v="4830.09"/>
    <n v="2458.54"/>
    <n v="-49.099499181174679"/>
    <n v="0"/>
    <n v="0"/>
    <n v="0"/>
  </r>
  <r>
    <x v="0"/>
    <s v="Nat_Gas"/>
    <x v="111"/>
    <x v="0"/>
    <n v="101727"/>
    <n v="36526"/>
    <n v="268.83"/>
    <n v="265.22500000000002"/>
    <n v="-1.3409961685823755"/>
    <n v="1755.82"/>
    <n v="1468.41"/>
    <n v="-16.368989987584147"/>
    <n v="0"/>
    <n v="0"/>
    <n v="0"/>
  </r>
  <r>
    <x v="2"/>
    <s v="Nat_Gas"/>
    <x v="112"/>
    <x v="0"/>
    <n v="208340"/>
    <n v="36526"/>
    <n v="432.70300000000003"/>
    <n v="521.69500000000005"/>
    <n v="20.56653177814805"/>
    <n v="2758.57"/>
    <n v="2793.9"/>
    <n v="1.2807360335246158"/>
    <n v="0"/>
    <n v="0"/>
    <n v="0"/>
  </r>
  <r>
    <x v="0"/>
    <s v="Nat_Gas"/>
    <x v="113"/>
    <x v="1"/>
    <n v="98490"/>
    <n v="36526"/>
    <n v="232.67700000000002"/>
    <n v="132.97299999999998"/>
    <n v="-42.850818946436483"/>
    <n v="1534.44"/>
    <n v="802.51"/>
    <n v="-47.700138161153255"/>
    <n v="0"/>
    <n v="0"/>
    <n v="0"/>
  </r>
  <r>
    <x v="0"/>
    <s v="Nat_Gas"/>
    <x v="114"/>
    <x v="2"/>
    <n v="99987"/>
    <n v="36526"/>
    <n v="136.99"/>
    <n v="122.46700000000001"/>
    <n v="-10.60150375939849"/>
    <n v="975.14"/>
    <n v="696.33"/>
    <n v="-28.591791947822877"/>
    <n v="0"/>
    <n v="0"/>
    <n v="0"/>
  </r>
  <r>
    <x v="2"/>
    <s v="Nat_Gas"/>
    <x v="115"/>
    <x v="0"/>
    <n v="217165"/>
    <n v="36526"/>
    <n v="1076.3499999999999"/>
    <n v="891.053"/>
    <n v="-17.215311004784688"/>
    <n v="6698.69"/>
    <n v="4541.09"/>
    <n v="-32.209282710500112"/>
    <n v="0"/>
    <n v="0"/>
    <n v="0"/>
  </r>
  <r>
    <x v="0"/>
    <s v="Nat_Gas"/>
    <x v="116"/>
    <x v="2"/>
    <n v="122878"/>
    <n v="36526"/>
    <n v="511.91"/>
    <n v="632.41999999999996"/>
    <n v="23.541247484909459"/>
    <n v="1903.56"/>
    <n v="2520.06"/>
    <n v="32.386685998865282"/>
    <n v="0"/>
    <n v="0"/>
    <n v="0"/>
  </r>
  <r>
    <x v="3"/>
    <s v="Nat_Gas"/>
    <x v="118"/>
    <x v="2"/>
    <n v="45340"/>
    <n v="36526"/>
    <n v="266.87299999999999"/>
    <n v="401.7"/>
    <n v="50.521034349671943"/>
    <n v="1743.32"/>
    <n v="2047.97"/>
    <n v="17.47527705756832"/>
    <n v="0"/>
    <n v="0"/>
    <n v="0"/>
  </r>
  <r>
    <x v="0"/>
    <s v="Nat_Gas"/>
    <x v="119"/>
    <x v="0"/>
    <n v="89993"/>
    <n v="36526"/>
    <n v="132.04599999999999"/>
    <n v="108.56199999999998"/>
    <n v="-17.784711388455538"/>
    <n v="901.72"/>
    <n v="684.73"/>
    <n v="-24.064011001197709"/>
    <n v="0"/>
    <n v="0"/>
    <n v="0"/>
  </r>
  <r>
    <x v="0"/>
    <s v="Nat_Gas"/>
    <x v="120"/>
    <x v="0"/>
    <n v="84992"/>
    <n v="36526"/>
    <n v="203.322"/>
    <n v="96.202000000000012"/>
    <n v="-52.684903748733532"/>
    <n v="1354.75"/>
    <n v="616.19000000000005"/>
    <n v="-54.51633142646245"/>
    <n v="0"/>
    <n v="0"/>
    <n v="0"/>
  </r>
  <r>
    <x v="1"/>
    <s v="Nat_Gas"/>
    <x v="121"/>
    <x v="0"/>
    <n v="41975"/>
    <n v="36526"/>
    <n v="1445.09"/>
    <n v="1966.27"/>
    <n v="36.065573770491802"/>
    <n v="8047.08"/>
    <n v="10783.13"/>
    <n v="34.00053186994537"/>
    <n v="0"/>
    <n v="0"/>
    <n v="0"/>
  </r>
  <r>
    <x v="1"/>
    <s v="Nat_Gas"/>
    <x v="122"/>
    <x v="0"/>
    <n v="50022"/>
    <n v="36526"/>
    <n v="59.327999999999996"/>
    <n v="64.477999999999994"/>
    <n v="8.6805555555555571"/>
    <n v="473.37"/>
    <n v="445.31"/>
    <n v="-5.9277098252952234"/>
    <n v="0"/>
    <n v="0"/>
    <n v="0"/>
  </r>
  <r>
    <x v="0"/>
    <s v="Nat_Gas"/>
    <x v="123"/>
    <x v="2"/>
    <n v="115438"/>
    <n v="36526"/>
    <n v="185.50299999999999"/>
    <n v="143.273"/>
    <n v="-22.765130483064965"/>
    <n v="1245.56"/>
    <n v="838.3"/>
    <n v="-32.696939529207746"/>
    <n v="0"/>
    <n v="0"/>
    <n v="0"/>
  </r>
  <r>
    <x v="0"/>
    <s v="Nat_Gas"/>
    <x v="124"/>
    <x v="0"/>
    <n v="81794"/>
    <n v="36526"/>
    <n v="102.07299999999999"/>
    <n v="347.11"/>
    <n v="240.06054490413723"/>
    <n v="734.96"/>
    <n v="1933.27"/>
    <n v="163.04424730597583"/>
    <n v="0"/>
    <n v="0"/>
    <n v="0"/>
  </r>
  <r>
    <x v="0"/>
    <s v="Nat_Gas"/>
    <x v="0"/>
    <x v="0"/>
    <n v="109321"/>
    <n v="36526"/>
    <n v="263.88599999999997"/>
    <n v="337.84"/>
    <n v="28.024980483996885"/>
    <n v="1708.32"/>
    <n v="1482.51"/>
    <n v="-13.218249508288846"/>
    <n v="0"/>
    <n v="0"/>
    <n v="0"/>
  </r>
  <r>
    <x v="1"/>
    <s v="Nat_Gas"/>
    <x v="1"/>
    <x v="0"/>
    <n v="56061"/>
    <n v="36526"/>
    <n v="255.23400000000001"/>
    <n v="321.36"/>
    <n v="25.907990314769968"/>
    <n v="1655.99"/>
    <n v="1404.3"/>
    <n v="-15.198763277556024"/>
    <n v="0"/>
    <n v="0"/>
    <n v="0"/>
  </r>
  <r>
    <x v="1"/>
    <s v="Nat_Gas"/>
    <x v="2"/>
    <x v="1"/>
    <n v="50839"/>
    <n v="36526"/>
    <n v="263.06200000000001"/>
    <n v="641.69000000000005"/>
    <n v="143.93108848864526"/>
    <n v="1703.33"/>
    <n v="2698.47"/>
    <n v="58.423206307644442"/>
    <n v="0"/>
    <n v="0"/>
    <n v="0"/>
  </r>
  <r>
    <x v="0"/>
    <s v="Nat_Gas"/>
    <x v="3"/>
    <x v="2"/>
    <n v="107836"/>
    <n v="36526"/>
    <n v="314.459"/>
    <n v="353.29"/>
    <n v="12.348509662626931"/>
    <n v="2021.63"/>
    <n v="1518.74"/>
    <n v="-24.875471772777413"/>
    <n v="0"/>
    <n v="0"/>
    <n v="0"/>
  </r>
  <r>
    <x v="2"/>
    <s v="Nat_Gas"/>
    <x v="4"/>
    <x v="2"/>
    <n v="244123"/>
    <n v="36526"/>
    <n v="865.81799999999998"/>
    <n v="991.89"/>
    <n v="14.561027837259097"/>
    <n v="5373.27"/>
    <n v="4126.3"/>
    <n v="-23.206911247713219"/>
    <n v="0"/>
    <n v="0"/>
    <n v="0"/>
  </r>
  <r>
    <x v="2"/>
    <s v="Nat_Gas"/>
    <x v="5"/>
    <x v="0"/>
    <n v="219821"/>
    <n v="36526"/>
    <n v="853.25199999999995"/>
    <n v="930.09"/>
    <n v="9.0053114437469848"/>
    <n v="5273.78"/>
    <n v="3995.5"/>
    <n v="-24.238402056968624"/>
    <n v="0"/>
    <n v="0"/>
    <n v="0"/>
  </r>
  <r>
    <x v="2"/>
    <s v="Nat_Gas"/>
    <x v="6"/>
    <x v="2"/>
    <n v="211238"/>
    <n v="36526"/>
    <n v="3623.54"/>
    <n v="4390.8900000000003"/>
    <n v="21.176805002842524"/>
    <n v="18601.11"/>
    <n v="18550.5"/>
    <n v="-0.27208053712923586"/>
    <n v="0"/>
    <n v="0"/>
    <n v="0"/>
  </r>
  <r>
    <x v="0"/>
    <s v="Nat_Gas"/>
    <x v="7"/>
    <x v="2"/>
    <n v="89416"/>
    <n v="36526"/>
    <n v="205.89700000000002"/>
    <n v="258.52999999999997"/>
    <n v="25.562781390695342"/>
    <n v="1357.49"/>
    <n v="1200.56"/>
    <n v="-11.560306153268163"/>
    <n v="0"/>
    <n v="0"/>
    <n v="0"/>
  </r>
  <r>
    <x v="0"/>
    <s v="Nat_Gas"/>
    <x v="8"/>
    <x v="0"/>
    <n v="106804"/>
    <n v="36526"/>
    <n v="37.286000000000001"/>
    <n v="474.83"/>
    <n v="1173.4806629834254"/>
    <n v="402.06"/>
    <n v="2069.46"/>
    <n v="414.71422175794658"/>
    <n v="0"/>
    <n v="0"/>
    <n v="0"/>
  </r>
  <r>
    <x v="0"/>
    <s v="Nat_Gas"/>
    <x v="9"/>
    <x v="0"/>
    <n v="85320"/>
    <n v="36526"/>
    <n v="212.69499999999999"/>
    <n v="341.96"/>
    <n v="60.774818401937047"/>
    <n v="1398.64"/>
    <n v="1484.06"/>
    <n v="6.107361436824343"/>
    <n v="0"/>
    <n v="0"/>
    <n v="0"/>
  </r>
  <r>
    <x v="3"/>
    <s v="Nat_Gas"/>
    <x v="10"/>
    <x v="0"/>
    <n v="22677"/>
    <n v="36526"/>
    <n v="70.142999999999986"/>
    <n v="124.63"/>
    <n v="77.679882525697536"/>
    <n v="536.24"/>
    <n v="609.04"/>
    <n v="13.576010741459049"/>
    <n v="0"/>
    <n v="0"/>
    <n v="0"/>
  </r>
  <r>
    <x v="3"/>
    <s v="Nat_Gas"/>
    <x v="11"/>
    <x v="2"/>
    <n v="491434"/>
    <n v="36526"/>
    <n v="2021.89"/>
    <n v="2753.19"/>
    <n v="36.169128884360674"/>
    <n v="10687.65"/>
    <n v="12164.72"/>
    <n v="13.820344041954966"/>
    <n v="0"/>
    <n v="0"/>
    <n v="0"/>
  </r>
  <r>
    <x v="0"/>
    <s v="Nat_Gas"/>
    <x v="12"/>
    <x v="0"/>
    <n v="106488"/>
    <n v="36526"/>
    <n v="484.20300000000003"/>
    <n v="495.43"/>
    <n v="2.3186556051903788"/>
    <n v="3041.15"/>
    <n v="2205.4899999999998"/>
    <n v="-27.478420992058922"/>
    <n v="0"/>
    <n v="0"/>
    <n v="0"/>
  </r>
  <r>
    <x v="0"/>
    <s v="Nat_Gas"/>
    <x v="13"/>
    <x v="2"/>
    <n v="97384"/>
    <n v="36526"/>
    <n v="139.256"/>
    <n v="275.01"/>
    <n v="97.485207100591708"/>
    <n v="955.35"/>
    <n v="1278.81"/>
    <n v="33.857748469147431"/>
    <n v="0"/>
    <n v="0"/>
    <n v="0"/>
  </r>
  <r>
    <x v="2"/>
    <s v="Nat_Gas"/>
    <x v="14"/>
    <x v="0"/>
    <n v="229363"/>
    <n v="36526"/>
    <n v="2026.01"/>
    <n v="1967.3"/>
    <n v="-2.8978139298423997"/>
    <n v="13861.02"/>
    <n v="8162.89"/>
    <n v="-41.109023722640906"/>
    <n v="0"/>
    <n v="0"/>
    <n v="0"/>
  </r>
  <r>
    <x v="3"/>
    <s v="Nat_Gas"/>
    <x v="15"/>
    <x v="2"/>
    <n v="18144"/>
    <n v="36526"/>
    <n v="134.41499999999999"/>
    <n v="132.87"/>
    <n v="-1.1494252873563218"/>
    <n v="925.05"/>
    <n v="632.88"/>
    <n v="-31.58423868980055"/>
    <n v="0"/>
    <n v="0"/>
    <n v="0"/>
  </r>
  <r>
    <x v="4"/>
    <s v="Nat_Gas"/>
    <x v="16"/>
    <x v="2"/>
    <n v="573468"/>
    <n v="36526"/>
    <n v="4398.1000000000004"/>
    <n v="3448.44"/>
    <n v="-21.592505854800937"/>
    <n v="23399.81"/>
    <n v="13677.15"/>
    <n v="-41.55016643297531"/>
    <n v="0"/>
    <n v="0"/>
    <n v="0"/>
  </r>
  <r>
    <x v="2"/>
    <s v="Nat_Gas"/>
    <x v="17"/>
    <x v="0"/>
    <n v="233575"/>
    <n v="36526"/>
    <n v="1657.27"/>
    <n v="1556.33"/>
    <n v="-6.0907395898073329"/>
    <n v="11543.76"/>
    <n v="6486.01"/>
    <n v="-43.813714075829715"/>
    <n v="0"/>
    <n v="0"/>
    <n v="0"/>
  </r>
  <r>
    <x v="3"/>
    <s v="Nat_Gas"/>
    <x v="18"/>
    <x v="0"/>
    <n v="49471"/>
    <n v="36526"/>
    <n v="8710.7099999999991"/>
    <n v="9761.31"/>
    <n v="12.061014544164598"/>
    <n v="39620.230000000003"/>
    <n v="35570.82"/>
    <n v="-10.220561566654206"/>
    <n v="0"/>
    <n v="0"/>
    <n v="0"/>
  </r>
  <r>
    <x v="2"/>
    <s v="Nat_Gas"/>
    <x v="19"/>
    <x v="0"/>
    <n v="204629"/>
    <n v="36526"/>
    <n v="682.89"/>
    <n v="566.5"/>
    <n v="-17.043740573152338"/>
    <n v="4243.24"/>
    <n v="2481.83"/>
    <n v="-41.510968033860919"/>
    <n v="0"/>
    <n v="0"/>
    <n v="0"/>
  </r>
  <r>
    <x v="0"/>
    <s v="Nat_Gas"/>
    <x v="20"/>
    <x v="0"/>
    <n v="86318"/>
    <n v="36526"/>
    <n v="157.79599999999999"/>
    <n v="142.13999999999999"/>
    <n v="-9.9216710182767649"/>
    <n v="1066.49"/>
    <n v="885.85"/>
    <n v="-16.937805324006789"/>
    <n v="0"/>
    <n v="0"/>
    <n v="0"/>
  </r>
  <r>
    <x v="4"/>
    <s v="Nat_Gas"/>
    <x v="21"/>
    <x v="0"/>
    <n v="525576"/>
    <n v="36526"/>
    <n v="2902.54"/>
    <n v="3476.25"/>
    <n v="19.765791341376861"/>
    <n v="15115.61"/>
    <n v="13985.48"/>
    <n v="-7.4765755401204457"/>
    <n v="0"/>
    <n v="0"/>
    <n v="0"/>
  </r>
  <r>
    <x v="4"/>
    <s v="Nat_Gas"/>
    <x v="126"/>
    <x v="0"/>
    <n v="0"/>
    <n v="36526"/>
    <n v="108.04699999999998"/>
    <n v="108.15"/>
    <n v="9.5328884652059673E-2"/>
    <n v="765.54"/>
    <n v="631.26"/>
    <n v="-17.540559604984718"/>
    <n v="0"/>
    <n v="0"/>
    <n v="0"/>
  </r>
  <r>
    <x v="4"/>
    <s v="Nat_Gas"/>
    <x v="25"/>
    <x v="0"/>
    <n v="578719"/>
    <n v="36526"/>
    <n v="2779.97"/>
    <n v="1841.64"/>
    <n v="-33.753241941459798"/>
    <n v="18708.41"/>
    <n v="8830.34"/>
    <n v="-52.800157789999254"/>
    <n v="0"/>
    <n v="0"/>
    <n v="0"/>
  </r>
  <r>
    <x v="4"/>
    <s v="Nat_Gas"/>
    <x v="26"/>
    <x v="1"/>
    <n v="520212"/>
    <n v="36526"/>
    <n v="3137.38"/>
    <n v="2874.73"/>
    <n v="-8.3716349310571232"/>
    <n v="16048.17"/>
    <n v="12246.43"/>
    <n v="-23.689554634578272"/>
    <n v="0"/>
    <n v="0"/>
    <n v="0"/>
  </r>
  <r>
    <x v="4"/>
    <s v="Nat_Gas"/>
    <x v="27"/>
    <x v="2"/>
    <n v="590057"/>
    <n v="36526"/>
    <n v="3832.63"/>
    <n v="5030.5200000000004"/>
    <n v="31.255038968019349"/>
    <n v="19329.87"/>
    <n v="19476.310000000001"/>
    <n v="0.7575839878902445"/>
    <n v="0"/>
    <n v="0"/>
    <n v="0"/>
  </r>
  <r>
    <x v="4"/>
    <s v="Nat_Gas"/>
    <x v="28"/>
    <x v="2"/>
    <n v="530203"/>
    <n v="36526"/>
    <n v="3069.8119999999999"/>
    <n v="2673.88"/>
    <n v="-12.897597637900956"/>
    <n v="16826.939999999999"/>
    <n v="11253.04"/>
    <n v="-33.124858114428413"/>
    <n v="0"/>
    <n v="0"/>
    <n v="0"/>
  </r>
  <r>
    <x v="4"/>
    <s v="Nat_Gas"/>
    <x v="29"/>
    <x v="0"/>
    <n v="497661"/>
    <n v="36526"/>
    <n v="2005.41"/>
    <n v="3229.05"/>
    <n v="61.016949152542374"/>
    <n v="10996.71"/>
    <n v="12974.35"/>
    <n v="17.983924282808221"/>
    <n v="0"/>
    <n v="0"/>
    <n v="0"/>
  </r>
  <r>
    <x v="4"/>
    <s v="Nat_Gas"/>
    <x v="30"/>
    <x v="2"/>
    <n v="477795"/>
    <n v="36526"/>
    <n v="2048.67"/>
    <n v="2620.3200000000002"/>
    <n v="27.903469079939669"/>
    <n v="11436.81"/>
    <n v="11046.04"/>
    <n v="-3.4167744327308056"/>
    <n v="0"/>
    <n v="0"/>
    <n v="0"/>
  </r>
  <r>
    <x v="1"/>
    <s v="Nat_Gas"/>
    <x v="127"/>
    <x v="2"/>
    <n v="37977"/>
    <n v="36526"/>
    <n v="20.497"/>
    <n v="18.54"/>
    <n v="-9.5477386934673287"/>
    <n v="236.26"/>
    <n v="293.88"/>
    <n v="24.388385676796748"/>
    <n v="0"/>
    <n v="0"/>
    <n v="0"/>
  </r>
  <r>
    <x v="4"/>
    <s v="Nat_Gas"/>
    <x v="31"/>
    <x v="2"/>
    <n v="535914"/>
    <n v="36526"/>
    <n v="3339.26"/>
    <n v="3171.37"/>
    <n v="-5.0277606415792722"/>
    <n v="16400.3"/>
    <n v="13129.76"/>
    <n v="-19.941952281360706"/>
    <n v="0"/>
    <n v="0"/>
    <n v="0"/>
  </r>
  <r>
    <x v="0"/>
    <s v="Nat_Gas"/>
    <x v="32"/>
    <x v="0"/>
    <n v="99588"/>
    <n v="36526"/>
    <n v="195.49400000000003"/>
    <n v="315.18"/>
    <n v="61.222339304531069"/>
    <n v="1294.54"/>
    <n v="1441.78"/>
    <n v="11.373924328332844"/>
    <n v="0"/>
    <n v="0"/>
    <n v="0"/>
  </r>
  <r>
    <x v="2"/>
    <s v="Nat_Gas"/>
    <x v="33"/>
    <x v="0"/>
    <n v="213572"/>
    <n v="36526"/>
    <n v="1063.3720000000001"/>
    <n v="985.71"/>
    <n v="-7.3033707865168518"/>
    <n v="7039.19"/>
    <n v="4412.8599999999997"/>
    <n v="-37.310116646943754"/>
    <n v="0"/>
    <n v="0"/>
    <n v="0"/>
  </r>
  <r>
    <x v="0"/>
    <s v="Nat_Gas"/>
    <x v="34"/>
    <x v="1"/>
    <n v="97959"/>
    <n v="36526"/>
    <n v="305.08600000000001"/>
    <n v="390.37"/>
    <n v="27.95408507765023"/>
    <n v="1957.56"/>
    <n v="1708.28"/>
    <n v="-12.734220151617318"/>
    <n v="0"/>
    <n v="0"/>
    <n v="0"/>
  </r>
  <r>
    <x v="3"/>
    <s v="Nat_Gas"/>
    <x v="35"/>
    <x v="0"/>
    <n v="6832"/>
    <n v="36526"/>
    <n v="21.733000000000001"/>
    <n v="11.33"/>
    <n v="-47.867298578199062"/>
    <n v="243.34"/>
    <n v="179.82"/>
    <n v="-26.103394427549929"/>
    <n v="0"/>
    <n v="0"/>
    <n v="0"/>
  </r>
  <r>
    <x v="3"/>
    <s v="Nat_Gas"/>
    <x v="37"/>
    <x v="0"/>
    <n v="26451"/>
    <n v="36526"/>
    <n v="130.08900000000003"/>
    <n v="178.19"/>
    <n v="36.975455265241472"/>
    <n v="898.89"/>
    <n v="916.11"/>
    <n v="1.9156960250976203"/>
    <n v="0"/>
    <n v="0"/>
    <n v="0"/>
  </r>
  <r>
    <x v="0"/>
    <s v="Nat_Gas"/>
    <x v="38"/>
    <x v="1"/>
    <n v="95366"/>
    <n v="36526"/>
    <n v="185.50299999999996"/>
    <n v="210.12"/>
    <n v="13.270405330372043"/>
    <n v="1234.1199999999999"/>
    <n v="1020.92"/>
    <n v="-17.275467539623374"/>
    <n v="0"/>
    <n v="0"/>
    <n v="0"/>
  </r>
  <r>
    <x v="0"/>
    <s v="Nat_Gas"/>
    <x v="39"/>
    <x v="0"/>
    <n v="76544"/>
    <n v="36526"/>
    <n v="155.63300000000004"/>
    <n v="328.57"/>
    <n v="111.11846459298475"/>
    <n v="1053.43"/>
    <n v="1441.09"/>
    <n v="36.799787361286462"/>
    <n v="0"/>
    <n v="0"/>
    <n v="0"/>
  </r>
  <r>
    <x v="3"/>
    <s v="Nat_Gas"/>
    <x v="40"/>
    <x v="2"/>
    <n v="70662"/>
    <n v="36526"/>
    <n v="424.875"/>
    <n v="561.35"/>
    <n v="32.121212121212118"/>
    <n v="2682.29"/>
    <n v="2396.73"/>
    <n v="-10.646127003418721"/>
    <n v="0"/>
    <n v="0"/>
    <n v="0"/>
  </r>
  <r>
    <x v="3"/>
    <s v="Nat_Gas"/>
    <x v="42"/>
    <x v="0"/>
    <n v="0"/>
    <n v="36526"/>
    <n v="179.63200000000001"/>
    <n v="134.93"/>
    <n v="-24.885321100917437"/>
    <n v="1198.3900000000001"/>
    <n v="733.56"/>
    <n v="-38.787873730588537"/>
    <n v="0"/>
    <n v="0"/>
    <n v="0"/>
  </r>
  <r>
    <x v="0"/>
    <s v="Nat_Gas"/>
    <x v="43"/>
    <x v="2"/>
    <n v="95036"/>
    <n v="36526"/>
    <n v="788.36199999999997"/>
    <n v="724.09"/>
    <n v="-8.1525999477397395"/>
    <n v="4891.9799999999996"/>
    <n v="3142.77"/>
    <n v="-35.756687476236614"/>
    <n v="0"/>
    <n v="0"/>
    <n v="0"/>
  </r>
  <r>
    <x v="0"/>
    <s v="Nat_Gas"/>
    <x v="44"/>
    <x v="0"/>
    <n v="91621"/>
    <n v="36526"/>
    <n v="198.37799999999999"/>
    <n v="198.79"/>
    <n v="0.20768431983385621"/>
    <n v="1312.02"/>
    <n v="958.76"/>
    <n v="-26.924894437584793"/>
    <n v="0"/>
    <n v="0"/>
    <n v="0"/>
  </r>
  <r>
    <x v="3"/>
    <s v="Nat_Gas"/>
    <x v="45"/>
    <x v="0"/>
    <n v="57684"/>
    <n v="36526"/>
    <n v="0"/>
    <n v="7747.66"/>
    <n v="0"/>
    <n v="0"/>
    <n v="30999.31"/>
    <n v="0"/>
    <n v="0"/>
    <m/>
    <n v="0"/>
  </r>
  <r>
    <x v="3"/>
    <s v="Nat_Gas"/>
    <x v="46"/>
    <x v="0"/>
    <n v="49742"/>
    <n v="36526"/>
    <n v="0"/>
    <n v="175.1"/>
    <n v="0"/>
    <n v="0"/>
    <n v="849.77"/>
    <n v="0"/>
    <n v="0"/>
    <m/>
    <n v="0"/>
  </r>
  <r>
    <x v="0"/>
    <s v="Nat_Gas"/>
    <x v="47"/>
    <x v="0"/>
    <n v="90518"/>
    <n v="36526"/>
    <n v="231.95600000000002"/>
    <n v="268.83"/>
    <n v="15.896980461811712"/>
    <n v="1515.17"/>
    <n v="1214.1400000000001"/>
    <n v="-19.867737613601115"/>
    <n v="0"/>
    <n v="0"/>
    <n v="0"/>
  </r>
  <r>
    <x v="0"/>
    <s v="Nat_Gas"/>
    <x v="49"/>
    <x v="0"/>
    <n v="91424"/>
    <n v="36526"/>
    <n v="111.67775"/>
    <n v="513.97"/>
    <n v="360.22596264699104"/>
    <n v="773.2"/>
    <n v="2176.66"/>
    <n v="181.51319192964303"/>
    <n v="0"/>
    <n v="0"/>
    <n v="0"/>
  </r>
  <r>
    <x v="2"/>
    <s v="Nat_Gas"/>
    <x v="50"/>
    <x v="2"/>
    <n v="218801"/>
    <n v="36526"/>
    <n v="1027.9399999999998"/>
    <n v="1380.2"/>
    <n v="34.268537074148313"/>
    <n v="6354.36"/>
    <n v="5400.49"/>
    <n v="-15.011267853883004"/>
    <n v="0"/>
    <n v="0"/>
    <n v="0"/>
  </r>
  <r>
    <x v="0"/>
    <s v="Nat_Gas"/>
    <x v="51"/>
    <x v="0"/>
    <n v="85052"/>
    <n v="36526"/>
    <n v="148.93799999999999"/>
    <n v="222.48"/>
    <n v="49.377593360995853"/>
    <n v="1012.91"/>
    <n v="1069.02"/>
    <n v="5.5394852454808428"/>
    <n v="0"/>
    <n v="0"/>
    <n v="0"/>
  </r>
  <r>
    <x v="0"/>
    <s v="Nat_Gas"/>
    <x v="52"/>
    <x v="2"/>
    <n v="85650"/>
    <n v="36526"/>
    <n v="148.62899999999999"/>
    <n v="261.62"/>
    <n v="76.022176022176026"/>
    <n v="1012.07"/>
    <n v="1206.45"/>
    <n v="19.206181390615274"/>
    <n v="0"/>
    <n v="0"/>
    <n v="0"/>
  </r>
  <r>
    <x v="2"/>
    <s v="Nat_Gas"/>
    <x v="53"/>
    <x v="2"/>
    <n v="192751"/>
    <n v="36526"/>
    <n v="608.62699999999995"/>
    <n v="941.42"/>
    <n v="54.679302758503979"/>
    <n v="3794.86"/>
    <n v="3965.16"/>
    <n v="4.4876490832336371"/>
    <n v="0"/>
    <n v="0"/>
    <n v="0"/>
  </r>
  <r>
    <x v="0"/>
    <s v="Nat_Gas"/>
    <x v="54"/>
    <x v="0"/>
    <n v="88795"/>
    <n v="36526"/>
    <n v="302.30500000000001"/>
    <n v="541.78"/>
    <n v="79.216354344122649"/>
    <n v="1940.71"/>
    <n v="2259.9299999999998"/>
    <n v="16.448619319733499"/>
    <n v="0"/>
    <n v="0"/>
    <n v="0"/>
  </r>
  <r>
    <x v="0"/>
    <s v="Nat_Gas"/>
    <x v="55"/>
    <x v="1"/>
    <n v="96483"/>
    <n v="36526"/>
    <n v="190.035"/>
    <n v="510.88"/>
    <n v="168.8346883468835"/>
    <n v="1443.54"/>
    <n v="2103.7199999999998"/>
    <n v="45.733405378444658"/>
    <n v="0"/>
    <n v="0"/>
    <n v="0"/>
  </r>
  <r>
    <x v="0"/>
    <s v="Nat_Gas"/>
    <x v="56"/>
    <x v="0"/>
    <n v="99937"/>
    <n v="36526"/>
    <n v="364.62000000000006"/>
    <n v="465.56"/>
    <n v="27.683615819209013"/>
    <n v="2492.06"/>
    <n v="2089.6799999999998"/>
    <n v="-16.146481224368596"/>
    <n v="0"/>
    <n v="0"/>
    <n v="0"/>
  </r>
  <r>
    <x v="0"/>
    <s v="Nat_Gas"/>
    <x v="57"/>
    <x v="0"/>
    <n v="81704"/>
    <n v="36526"/>
    <n v="369.46100000000001"/>
    <n v="392.43"/>
    <n v="6.2168943406746635"/>
    <n v="2347.04"/>
    <n v="1626.62"/>
    <n v="-30.694832640261776"/>
    <n v="0"/>
    <n v="0"/>
    <n v="0"/>
  </r>
  <r>
    <x v="0"/>
    <s v="Nat_Gas"/>
    <x v="58"/>
    <x v="1"/>
    <n v="112519"/>
    <n v="36526"/>
    <n v="381.30600000000004"/>
    <n v="443.93"/>
    <n v="16.423554835224184"/>
    <n v="2400.29"/>
    <n v="1888.61"/>
    <n v="-21.317424144582528"/>
    <n v="0"/>
    <n v="0"/>
    <n v="0"/>
  </r>
  <r>
    <x v="2"/>
    <s v="Nat_Gas"/>
    <x v="59"/>
    <x v="2"/>
    <n v="226178"/>
    <n v="36526"/>
    <n v="1395.7530000000002"/>
    <n v="1209.22"/>
    <n v="-13.364327355914703"/>
    <n v="8590.58"/>
    <n v="5180.87"/>
    <n v="-39.691266480260936"/>
    <n v="0"/>
    <n v="0"/>
    <n v="0"/>
  </r>
  <r>
    <x v="0"/>
    <s v="Nat_Gas"/>
    <x v="60"/>
    <x v="0"/>
    <n v="87881"/>
    <n v="36526"/>
    <n v="376.25899999999996"/>
    <n v="354.32"/>
    <n v="-5.8308239802901571"/>
    <n v="2388.14"/>
    <n v="1578.93"/>
    <n v="-33.884529382699505"/>
    <n v="0"/>
    <n v="0"/>
    <n v="0"/>
  </r>
  <r>
    <x v="3"/>
    <s v="Nat_Gas"/>
    <x v="61"/>
    <x v="0"/>
    <n v="132467"/>
    <n v="36526"/>
    <n v="414.78100000000001"/>
    <n v="389.34"/>
    <n v="-6.1335982120685344"/>
    <n v="2621.15"/>
    <n v="1825.87"/>
    <n v="-30.340880911050494"/>
    <n v="0"/>
    <n v="0"/>
    <n v="0"/>
  </r>
  <r>
    <x v="3"/>
    <s v="Nat_Gas"/>
    <x v="68"/>
    <x v="0"/>
    <n v="35364"/>
    <n v="36526"/>
    <n v="145.95099999999999"/>
    <n v="176.13"/>
    <n v="20.677487649964728"/>
    <n v="994.84"/>
    <n v="902.33"/>
    <n v="-9.298982750995135"/>
    <n v="0"/>
    <n v="0"/>
    <n v="0"/>
  </r>
  <r>
    <x v="4"/>
    <s v="Nat_Gas"/>
    <x v="70"/>
    <x v="0"/>
    <n v="510425"/>
    <n v="36526"/>
    <n v="1734.52"/>
    <n v="1709.8"/>
    <n v="-1.4251781472684086"/>
    <n v="11725.48"/>
    <n v="6958.01"/>
    <n v="-40.659060439316768"/>
    <n v="0"/>
    <n v="0"/>
    <n v="0"/>
  </r>
  <r>
    <x v="0"/>
    <s v="Nat_Gas"/>
    <x v="72"/>
    <x v="1"/>
    <n v="73726"/>
    <n v="36526"/>
    <n v="163.46099999999998"/>
    <n v="225.57"/>
    <n v="37.996219281663528"/>
    <n v="1100.79"/>
    <n v="1067.6500000000001"/>
    <n v="-3.0105651395815731"/>
    <n v="0"/>
    <n v="0"/>
    <n v="0"/>
  </r>
  <r>
    <x v="2"/>
    <s v="Nat_Gas"/>
    <x v="73"/>
    <x v="0"/>
    <n v="221601"/>
    <n v="36526"/>
    <n v="1482.17"/>
    <n v="1465.69"/>
    <n v="-1.1118832522585129"/>
    <n v="8241.57"/>
    <n v="6246.35"/>
    <n v="-24.209222271970024"/>
    <n v="0"/>
    <n v="0"/>
    <n v="0"/>
  </r>
  <r>
    <x v="0"/>
    <s v="Nat_Gas"/>
    <x v="74"/>
    <x v="2"/>
    <n v="95518"/>
    <n v="36526"/>
    <n v="285.61899999999997"/>
    <n v="351.23"/>
    <n v="22.971510998918149"/>
    <n v="1839.8"/>
    <n v="1680.92"/>
    <n v="-8.6357212740515266"/>
    <n v="0"/>
    <n v="0"/>
    <n v="0"/>
  </r>
  <r>
    <x v="0"/>
    <s v="Nat_Gas"/>
    <x v="75"/>
    <x v="0"/>
    <n v="93897"/>
    <n v="36526"/>
    <n v="366.68"/>
    <n v="298.7"/>
    <n v="-18.539325842696627"/>
    <n v="2330.1999999999998"/>
    <n v="1462.21"/>
    <n v="-37.249592309672991"/>
    <n v="0"/>
    <n v="0"/>
    <n v="0"/>
  </r>
  <r>
    <x v="2"/>
    <s v="Nat_Gas"/>
    <x v="76"/>
    <x v="0"/>
    <n v="189290"/>
    <n v="36526"/>
    <n v="631.18399999999997"/>
    <n v="550.02"/>
    <n v="-12.859007832898174"/>
    <n v="3930.4"/>
    <n v="2504.0700000000002"/>
    <n v="-36.289690616731122"/>
    <n v="0"/>
    <n v="0"/>
    <n v="0"/>
  </r>
  <r>
    <x v="0"/>
    <s v="Nat_Gas"/>
    <x v="77"/>
    <x v="2"/>
    <n v="115158"/>
    <n v="36526"/>
    <n v="442.9"/>
    <n v="424.36"/>
    <n v="-4.1860465116279064"/>
    <n v="1458.41"/>
    <n v="1835.45"/>
    <n v="25.852812309295743"/>
    <n v="0"/>
    <n v="0"/>
    <n v="0"/>
  </r>
  <r>
    <x v="4"/>
    <s v="Nat_Gas"/>
    <x v="78"/>
    <x v="0"/>
    <n v="535686"/>
    <n v="36526"/>
    <n v="2001.29"/>
    <n v="1913.74"/>
    <n v="-4.3746783324755532"/>
    <n v="13808.27"/>
    <n v="7433.01"/>
    <n v="-46.169867767649386"/>
    <n v="0"/>
    <n v="0"/>
    <n v="0"/>
  </r>
  <r>
    <x v="3"/>
    <s v="Nat_Gas"/>
    <x v="79"/>
    <x v="0"/>
    <n v="0"/>
    <n v="36526"/>
    <n v="16.171000000000003"/>
    <n v="12.36"/>
    <n v="-23.566878980891726"/>
    <n v="209.7"/>
    <n v="177.21"/>
    <n v="-15.493562231759656"/>
    <n v="0"/>
    <n v="0"/>
    <n v="0"/>
  </r>
  <r>
    <x v="0"/>
    <s v="Nat_Gas"/>
    <x v="80"/>
    <x v="0"/>
    <n v="95352"/>
    <n v="36526"/>
    <n v="545.07600000000002"/>
    <n v="844.6"/>
    <n v="54.9508692365835"/>
    <n v="3409.45"/>
    <n v="3511.24"/>
    <n v="2.9855255246447374"/>
    <n v="0"/>
    <n v="0"/>
    <n v="0"/>
  </r>
  <r>
    <x v="0"/>
    <s v="Nat_Gas"/>
    <x v="81"/>
    <x v="0"/>
    <n v="88406"/>
    <n v="36526"/>
    <n v="313.738"/>
    <n v="415.09"/>
    <n v="32.304661851608664"/>
    <n v="2009.9"/>
    <n v="1880.93"/>
    <n v="-6.416737151102045"/>
    <n v="0"/>
    <n v="0"/>
    <n v="0"/>
  </r>
  <r>
    <x v="0"/>
    <s v="Nat_Gas"/>
    <x v="82"/>
    <x v="0"/>
    <n v="77078"/>
    <n v="36526"/>
    <n v="0.61799999999999999"/>
    <n v="1.03"/>
    <n v="66.666666666666671"/>
    <n v="115.61"/>
    <n v="141.47"/>
    <n v="22.368307239858144"/>
    <n v="0"/>
    <n v="0"/>
    <n v="0"/>
  </r>
  <r>
    <x v="3"/>
    <s v="Nat_Gas"/>
    <x v="83"/>
    <x v="0"/>
    <n v="35143"/>
    <n v="36526"/>
    <n v="271.40500000000003"/>
    <n v="258.52999999999997"/>
    <n v="-4.7438330170778116"/>
    <n v="1753.79"/>
    <n v="1242.1099999999999"/>
    <n v="-29.175670975430354"/>
    <n v="0"/>
    <n v="0"/>
    <n v="0"/>
  </r>
  <r>
    <x v="0"/>
    <s v="Nat_Gas"/>
    <x v="84"/>
    <x v="0"/>
    <n v="0"/>
    <n v="36526"/>
    <n v="108.97399999999999"/>
    <n v="0"/>
    <n v="-100"/>
    <n v="771.15"/>
    <n v="227.49"/>
    <n v="-70.499902742657071"/>
    <n v="0"/>
    <n v="0"/>
    <n v="0"/>
  </r>
  <r>
    <x v="0"/>
    <s v="Nat_Gas"/>
    <x v="85"/>
    <x v="0"/>
    <n v="124682"/>
    <n v="36526"/>
    <n v="1242.489"/>
    <n v="569.59"/>
    <n v="-54.157340628367734"/>
    <n v="8156.87"/>
    <n v="2386.85"/>
    <n v="-70.738163045383828"/>
    <n v="0"/>
    <n v="0"/>
    <n v="0"/>
  </r>
  <r>
    <x v="0"/>
    <s v="Nat_Gas"/>
    <x v="86"/>
    <x v="1"/>
    <n v="107075"/>
    <n v="36526"/>
    <n v="409.63099999999997"/>
    <n v="540.75"/>
    <n v="32.009052049283383"/>
    <n v="2590.0100000000002"/>
    <n v="2400.35"/>
    <n v="-7.3227516496075307"/>
    <n v="0"/>
    <n v="0"/>
    <n v="0"/>
  </r>
  <r>
    <x v="0"/>
    <s v="Nat_Gas"/>
    <x v="87"/>
    <x v="0"/>
    <n v="88192"/>
    <n v="36526"/>
    <n v="146.46600000000001"/>
    <n v="126.69"/>
    <n v="-13.502109704641352"/>
    <n v="897.96"/>
    <n v="712.95"/>
    <n v="-20.603367633302149"/>
    <n v="0"/>
    <n v="0"/>
    <n v="0"/>
  </r>
  <r>
    <x v="0"/>
    <s v="Nat_Gas"/>
    <x v="88"/>
    <x v="2"/>
    <n v="74252"/>
    <n v="36526"/>
    <n v="347.21300000000002"/>
    <n v="320.33"/>
    <n v="-7.7425096410560741"/>
    <n v="2212.41"/>
    <n v="1449.84"/>
    <n v="-34.467842759705484"/>
    <n v="0"/>
    <n v="0"/>
    <n v="0"/>
  </r>
  <r>
    <x v="0"/>
    <s v="Nat_Gas"/>
    <x v="91"/>
    <x v="0"/>
    <n v="83355"/>
    <n v="36526"/>
    <n v="2.1630000000000003"/>
    <n v="299.73"/>
    <n v="13757.142857142857"/>
    <n v="125.96"/>
    <n v="1318.21"/>
    <n v="946.53064464909494"/>
    <n v="0"/>
    <n v="0"/>
    <n v="0"/>
  </r>
  <r>
    <x v="0"/>
    <s v="Nat_Gas"/>
    <x v="92"/>
    <x v="0"/>
    <n v="84893"/>
    <n v="36526"/>
    <n v="171.90700000000001"/>
    <n v="440.84"/>
    <n v="156.44098262432593"/>
    <n v="1151.8599999999999"/>
    <n v="1859.38"/>
    <n v="61.42413140485823"/>
    <n v="0"/>
    <n v="0"/>
    <n v="0"/>
  </r>
  <r>
    <x v="0"/>
    <s v="Nat_Gas"/>
    <x v="93"/>
    <x v="2"/>
    <n v="112970"/>
    <n v="36526"/>
    <n v="289.22399999999993"/>
    <n v="371.83"/>
    <n v="28.56125356125359"/>
    <n v="1863.02"/>
    <n v="1631.86"/>
    <n v="-12.407810973580531"/>
    <n v="0"/>
    <n v="0"/>
    <n v="0"/>
  </r>
  <r>
    <x v="0"/>
    <s v="Nat_Gas"/>
    <x v="94"/>
    <x v="0"/>
    <n v="104852"/>
    <n v="36526"/>
    <n v="456.702"/>
    <n v="218.36"/>
    <n v="-52.187640956247172"/>
    <n v="2997.78"/>
    <n v="1166.02"/>
    <n v="-61.103883540486621"/>
    <n v="0"/>
    <n v="0"/>
    <n v="0"/>
  </r>
  <r>
    <x v="0"/>
    <s v="Nat_Gas"/>
    <x v="95"/>
    <x v="2"/>
    <n v="100456"/>
    <n v="36526"/>
    <n v="232.88299999999998"/>
    <n v="410.97"/>
    <n v="76.470588235294116"/>
    <n v="1529.44"/>
    <n v="1769.96"/>
    <n v="15.726017365833245"/>
    <n v="0"/>
    <n v="0"/>
    <n v="0"/>
  </r>
  <r>
    <x v="3"/>
    <s v="Nat_Gas"/>
    <x v="96"/>
    <x v="0"/>
    <n v="86181"/>
    <n v="36526"/>
    <n v="24.72"/>
    <n v="36.049999999999997"/>
    <n v="45.833333333333329"/>
    <n v="261.43"/>
    <n v="272.68"/>
    <n v="4.3032551734689974"/>
    <n v="0"/>
    <n v="0"/>
    <n v="0"/>
  </r>
  <r>
    <x v="0"/>
    <s v="Nat_Gas"/>
    <x v="98"/>
    <x v="0"/>
    <n v="90012"/>
    <n v="36526"/>
    <n v="204.04300000000001"/>
    <n v="221.45"/>
    <n v="8.5310449268046469"/>
    <n v="1346.26"/>
    <n v="1093.8499999999999"/>
    <n v="-18.748978651969161"/>
    <n v="0"/>
    <n v="0"/>
    <n v="0"/>
  </r>
  <r>
    <x v="0"/>
    <s v="Nat_Gas"/>
    <x v="99"/>
    <x v="2"/>
    <n v="110549"/>
    <n v="36526"/>
    <n v="342.26900000000001"/>
    <n v="360.5"/>
    <n v="5.3265121877821198"/>
    <n v="2192.87"/>
    <n v="1577.83"/>
    <n v="-28.047262263608879"/>
    <n v="0"/>
    <n v="0"/>
    <n v="0"/>
  </r>
  <r>
    <x v="0"/>
    <s v="Nat_Gas"/>
    <x v="100"/>
    <x v="1"/>
    <n v="96996"/>
    <n v="36526"/>
    <n v="188.387"/>
    <n v="236.9"/>
    <n v="25.751776927282663"/>
    <n v="1251.57"/>
    <n v="1126.5899999999999"/>
    <n v="-9.9858577626501113"/>
    <n v="0"/>
    <n v="0"/>
    <n v="0"/>
  </r>
  <r>
    <x v="0"/>
    <s v="Nat_Gas"/>
    <x v="101"/>
    <x v="2"/>
    <n v="92346"/>
    <n v="36526"/>
    <n v="361.53"/>
    <n v="306.94"/>
    <n v="-15.0997150997151"/>
    <n v="2308.4299999999998"/>
    <n v="1388.15"/>
    <n v="-39.866056150717156"/>
    <n v="0"/>
    <n v="0"/>
    <n v="0"/>
  </r>
  <r>
    <x v="2"/>
    <s v="Nat_Gas"/>
    <x v="102"/>
    <x v="2"/>
    <n v="240580"/>
    <n v="36526"/>
    <n v="640.66"/>
    <n v="585.04"/>
    <n v="-8.6816720257234721"/>
    <n v="3987.66"/>
    <n v="2617.66"/>
    <n v="-34.355988223670025"/>
    <n v="0"/>
    <n v="0"/>
    <n v="0"/>
  </r>
  <r>
    <x v="0"/>
    <s v="Nat_Gas"/>
    <x v="103"/>
    <x v="2"/>
    <n v="96096"/>
    <n v="36526"/>
    <n v="277.99700000000001"/>
    <n v="276.04000000000002"/>
    <n v="-0.70396443127084363"/>
    <n v="1802.29"/>
    <n v="1289.3399999999999"/>
    <n v="-28.46101348839532"/>
    <n v="0"/>
    <n v="0"/>
    <n v="0"/>
  </r>
  <r>
    <x v="3"/>
    <s v="Nat_Gas"/>
    <x v="104"/>
    <x v="2"/>
    <n v="22020"/>
    <n v="36526"/>
    <n v="7.3129999999999997"/>
    <n v="16.48"/>
    <n v="125.35211267605635"/>
    <n v="156.27000000000001"/>
    <n v="195.39"/>
    <n v="25.033595699750432"/>
    <n v="0"/>
    <n v="0"/>
    <n v="0"/>
  </r>
  <r>
    <x v="0"/>
    <s v="Nat_Gas"/>
    <x v="105"/>
    <x v="1"/>
    <n v="91338"/>
    <n v="36526"/>
    <n v="137.71100000000001"/>
    <n v="169.95"/>
    <n v="23.410620792819742"/>
    <n v="944.99"/>
    <n v="877.59"/>
    <n v="-7.1323506068847289"/>
    <n v="0"/>
    <n v="0"/>
    <n v="0"/>
  </r>
  <r>
    <x v="2"/>
    <s v="Nat_Gas"/>
    <x v="106"/>
    <x v="2"/>
    <n v="227015"/>
    <n v="36526"/>
    <n v="678.35800000000006"/>
    <n v="784.86"/>
    <n v="15.699969632553898"/>
    <n v="4215.71"/>
    <n v="3412.65"/>
    <n v="-19.049223025302975"/>
    <n v="0"/>
    <n v="0"/>
    <n v="0"/>
  </r>
  <r>
    <x v="2"/>
    <s v="Nat_Gas"/>
    <x v="107"/>
    <x v="2"/>
    <n v="235889"/>
    <n v="36526"/>
    <n v="2120.77"/>
    <n v="1748.94"/>
    <n v="-17.532782904322488"/>
    <n v="11134.92"/>
    <n v="7681.49"/>
    <n v="-31.014412317286521"/>
    <n v="0"/>
    <n v="0"/>
    <n v="0"/>
  </r>
  <r>
    <x v="0"/>
    <s v="Nat_Gas"/>
    <x v="108"/>
    <x v="2"/>
    <n v="107914"/>
    <n v="36526"/>
    <n v="342.47500000000002"/>
    <n v="254.41"/>
    <n v="-25.714285714285715"/>
    <n v="2183.7600000000002"/>
    <n v="1293.8599999999999"/>
    <n v="-40.750815107887313"/>
    <n v="0"/>
    <n v="0"/>
    <n v="0"/>
  </r>
  <r>
    <x v="3"/>
    <s v="Nat_Gas"/>
    <x v="109"/>
    <x v="2"/>
    <n v="19649"/>
    <n v="36526"/>
    <n v="250.59900000000002"/>
    <n v="191.58"/>
    <n v="-23.551171393341562"/>
    <n v="1627.87"/>
    <n v="962.28"/>
    <n v="-40.887171580040174"/>
    <n v="0"/>
    <n v="0"/>
    <n v="0"/>
  </r>
  <r>
    <x v="2"/>
    <s v="Nat_Gas"/>
    <x v="110"/>
    <x v="1"/>
    <n v="194432"/>
    <n v="36526"/>
    <n v="1043.3900000000001"/>
    <n v="516.03"/>
    <n v="-50.54294175715696"/>
    <n v="7680.77"/>
    <n v="2560.37"/>
    <n v="-66.665191120161126"/>
    <n v="0"/>
    <n v="0"/>
    <n v="0"/>
  </r>
  <r>
    <x v="0"/>
    <s v="Nat_Gas"/>
    <x v="111"/>
    <x v="0"/>
    <n v="101727"/>
    <n v="36526"/>
    <n v="442.59100000000007"/>
    <n v="393.46"/>
    <n v="-11.100767977658842"/>
    <n v="2789.44"/>
    <n v="1826.38"/>
    <n v="-34.525209361018703"/>
    <n v="0"/>
    <n v="0"/>
    <n v="0"/>
  </r>
  <r>
    <x v="2"/>
    <s v="Nat_Gas"/>
    <x v="112"/>
    <x v="0"/>
    <n v="208340"/>
    <n v="36526"/>
    <n v="533.74600000000009"/>
    <n v="665.38"/>
    <n v="24.662292551138538"/>
    <n v="3340.89"/>
    <n v="2883.93"/>
    <n v="-13.677792444528254"/>
    <n v="0"/>
    <n v="0"/>
    <n v="0"/>
  </r>
  <r>
    <x v="0"/>
    <s v="Nat_Gas"/>
    <x v="113"/>
    <x v="1"/>
    <n v="98490"/>
    <n v="36526"/>
    <n v="217.74200000000002"/>
    <n v="197.76"/>
    <n v="-9.1769157994323578"/>
    <n v="1429.14"/>
    <n v="978.92"/>
    <n v="-31.50286186097933"/>
    <n v="0"/>
    <n v="0"/>
    <n v="0"/>
  </r>
  <r>
    <x v="0"/>
    <s v="Nat_Gas"/>
    <x v="114"/>
    <x v="2"/>
    <n v="99987"/>
    <n v="36526"/>
    <n v="184.16399999999999"/>
    <n v="289.43"/>
    <n v="57.158836689038054"/>
    <n v="1226"/>
    <n v="1304.1099999999999"/>
    <n v="6.371125611745514"/>
    <n v="0"/>
    <n v="0"/>
    <n v="0"/>
  </r>
  <r>
    <x v="2"/>
    <s v="Nat_Gas"/>
    <x v="115"/>
    <x v="0"/>
    <n v="217165"/>
    <n v="36526"/>
    <n v="1301.405"/>
    <n v="1245.27"/>
    <n v="-4.3134151167392165"/>
    <n v="7985.02"/>
    <n v="5010.33"/>
    <n v="-37.253381957715824"/>
    <n v="0"/>
    <n v="0"/>
    <n v="0"/>
  </r>
  <r>
    <x v="0"/>
    <s v="Nat_Gas"/>
    <x v="116"/>
    <x v="2"/>
    <n v="122878"/>
    <n v="36526"/>
    <n v="787.95"/>
    <n v="1291.6199999999999"/>
    <n v="63.921568627450981"/>
    <n v="2744.86"/>
    <n v="4586.74"/>
    <n v="67.102875920811996"/>
    <n v="0"/>
    <n v="0"/>
    <n v="0"/>
  </r>
  <r>
    <x v="3"/>
    <s v="Nat_Gas"/>
    <x v="118"/>
    <x v="2"/>
    <n v="45340"/>
    <n v="36526"/>
    <n v="303.33499999999998"/>
    <n v="642.72"/>
    <n v="111.88455008488965"/>
    <n v="1946.95"/>
    <n v="2616.89"/>
    <n v="34.409717763681655"/>
    <n v="0"/>
    <n v="0"/>
    <n v="0"/>
  </r>
  <r>
    <x v="0"/>
    <s v="Nat_Gas"/>
    <x v="119"/>
    <x v="0"/>
    <n v="89993"/>
    <n v="36526"/>
    <n v="222.68599999999998"/>
    <n v="212.18"/>
    <n v="-4.7178538390379217"/>
    <n v="1457.8"/>
    <n v="1042.5899999999999"/>
    <n v="-28.481959116476883"/>
    <n v="0"/>
    <n v="0"/>
    <n v="0"/>
  </r>
  <r>
    <x v="0"/>
    <s v="Nat_Gas"/>
    <x v="120"/>
    <x v="0"/>
    <n v="84992"/>
    <n v="36526"/>
    <n v="200.02599999999998"/>
    <n v="278.10000000000002"/>
    <n v="39.031925849639556"/>
    <n v="1321.99"/>
    <n v="1243.19"/>
    <n v="-5.960710746677357"/>
    <n v="0"/>
    <n v="0"/>
    <n v="0"/>
  </r>
  <r>
    <x v="1"/>
    <s v="Nat_Gas"/>
    <x v="121"/>
    <x v="0"/>
    <n v="41975"/>
    <n v="36526"/>
    <n v="2399.9"/>
    <n v="1889.02"/>
    <n v="-21.28755364806867"/>
    <n v="12309.13"/>
    <n v="8499.4699999999993"/>
    <n v="-30.949872168057368"/>
    <n v="0"/>
    <n v="0"/>
    <n v="0"/>
  </r>
  <r>
    <x v="1"/>
    <s v="Nat_Gas"/>
    <x v="122"/>
    <x v="0"/>
    <n v="50022"/>
    <n v="36526"/>
    <n v="95.069000000000003"/>
    <n v="87.55"/>
    <n v="-7.908992416034665"/>
    <n v="687.02"/>
    <n v="463.86"/>
    <n v="-32.482314925329682"/>
    <n v="0"/>
    <n v="0"/>
    <n v="0"/>
  </r>
  <r>
    <x v="0"/>
    <s v="Nat_Gas"/>
    <x v="123"/>
    <x v="2"/>
    <n v="115438"/>
    <n v="36526"/>
    <n v="223.81900000000002"/>
    <n v="192.61"/>
    <n v="-13.943856419696282"/>
    <n v="1465.93"/>
    <n v="944.67"/>
    <n v="-35.558314517064254"/>
    <n v="0"/>
    <n v="0"/>
    <n v="0"/>
  </r>
  <r>
    <x v="0"/>
    <s v="Nat_Gas"/>
    <x v="124"/>
    <x v="0"/>
    <n v="81794"/>
    <n v="36526"/>
    <n v="567.32400000000007"/>
    <n v="684.95"/>
    <n v="20.733478576615827"/>
    <n v="3566.92"/>
    <n v="2846.43"/>
    <n v="-20.199219494690098"/>
    <n v="0"/>
    <n v="0"/>
    <n v="0"/>
  </r>
  <r>
    <x v="2"/>
    <s v="Fire"/>
    <x v="4"/>
    <x v="2"/>
    <n v="244123"/>
    <n v="36526"/>
    <n v="0"/>
    <n v="0"/>
    <n v="0"/>
    <n v="153.13999999999999"/>
    <n v="160.22999999999999"/>
    <n v="4.6297505550476687"/>
    <n v="0"/>
    <n v="0"/>
    <n v="0"/>
  </r>
  <r>
    <x v="3"/>
    <s v="Fire"/>
    <x v="11"/>
    <x v="2"/>
    <n v="491434"/>
    <n v="36526"/>
    <n v="0"/>
    <n v="0"/>
    <n v="0"/>
    <n v="1668.92"/>
    <n v="1638.33"/>
    <n v="-1.8329218896052537"/>
    <n v="0"/>
    <n v="0"/>
    <n v="0"/>
  </r>
  <r>
    <x v="2"/>
    <s v="Fire"/>
    <x v="14"/>
    <x v="0"/>
    <n v="229363"/>
    <n v="36526"/>
    <n v="0"/>
    <n v="0"/>
    <n v="0"/>
    <n v="4611"/>
    <n v="4611"/>
    <n v="0"/>
    <n v="0"/>
    <n v="0"/>
    <n v="0"/>
  </r>
  <r>
    <x v="4"/>
    <s v="Fire"/>
    <x v="26"/>
    <x v="1"/>
    <n v="520212"/>
    <n v="36526"/>
    <n v="0"/>
    <n v="0"/>
    <n v="0"/>
    <n v="685.7"/>
    <n v="690.74"/>
    <n v="0.73501531281901711"/>
    <n v="0"/>
    <n v="0"/>
    <n v="0"/>
  </r>
  <r>
    <x v="4"/>
    <s v="Fire"/>
    <x v="31"/>
    <x v="2"/>
    <n v="535914"/>
    <n v="36526"/>
    <n v="0"/>
    <n v="0"/>
    <n v="0"/>
    <n v="300"/>
    <n v="300"/>
    <n v="0"/>
    <n v="0"/>
    <n v="0"/>
    <n v="0"/>
  </r>
  <r>
    <x v="2"/>
    <s v="Fire"/>
    <x v="33"/>
    <x v="0"/>
    <n v="213572"/>
    <n v="36526"/>
    <n v="0"/>
    <n v="0"/>
    <n v="0"/>
    <n v="559.86"/>
    <n v="575.52"/>
    <n v="2.7971278533919195"/>
    <n v="0"/>
    <n v="0"/>
    <n v="0"/>
  </r>
  <r>
    <x v="0"/>
    <s v="Fire"/>
    <x v="38"/>
    <x v="1"/>
    <n v="95366"/>
    <n v="36526"/>
    <n v="0"/>
    <n v="0"/>
    <n v="0"/>
    <n v="330.26"/>
    <n v="330"/>
    <n v="-7.8725852358747656E-2"/>
    <n v="0"/>
    <n v="0"/>
    <n v="0"/>
  </r>
  <r>
    <x v="0"/>
    <s v="Fire"/>
    <x v="39"/>
    <x v="0"/>
    <n v="76544"/>
    <n v="36526"/>
    <n v="0"/>
    <m/>
    <n v="0"/>
    <n v="0"/>
    <n v="167"/>
    <n v="0"/>
    <n v="0"/>
    <m/>
    <n v="0"/>
  </r>
  <r>
    <x v="0"/>
    <s v="Fire"/>
    <x v="43"/>
    <x v="2"/>
    <n v="95036"/>
    <n v="36526"/>
    <n v="0"/>
    <n v="0"/>
    <n v="0"/>
    <n v="150"/>
    <n v="150"/>
    <n v="0"/>
    <n v="0"/>
    <n v="0"/>
    <n v="0"/>
  </r>
  <r>
    <x v="2"/>
    <s v="Fire"/>
    <x v="50"/>
    <x v="2"/>
    <n v="218801"/>
    <n v="36526"/>
    <n v="0"/>
    <n v="0"/>
    <n v="0"/>
    <n v="150"/>
    <n v="150"/>
    <n v="0"/>
    <n v="0"/>
    <n v="0"/>
    <n v="0"/>
  </r>
  <r>
    <x v="0"/>
    <s v="Fire"/>
    <x v="55"/>
    <x v="1"/>
    <n v="96483"/>
    <n v="36526"/>
    <n v="0"/>
    <n v="0"/>
    <n v="0"/>
    <n v="114"/>
    <n v="116.97"/>
    <n v="2.6052631578947372"/>
    <n v="0"/>
    <n v="0"/>
    <n v="0"/>
  </r>
  <r>
    <x v="0"/>
    <s v="Fire"/>
    <x v="87"/>
    <x v="0"/>
    <n v="88192"/>
    <n v="36526"/>
    <n v="0"/>
    <n v="0"/>
    <n v="0"/>
    <n v="966"/>
    <n v="983.05"/>
    <n v="1.7650103519668738"/>
    <n v="0"/>
    <n v="0"/>
    <n v="0"/>
  </r>
  <r>
    <x v="0"/>
    <s v="Fire"/>
    <x v="91"/>
    <x v="0"/>
    <n v="83355"/>
    <n v="36526"/>
    <n v="0"/>
    <m/>
    <n v="0"/>
    <n v="0"/>
    <n v="96"/>
    <n v="0"/>
    <n v="0"/>
    <m/>
    <n v="0"/>
  </r>
  <r>
    <x v="0"/>
    <s v="Fire"/>
    <x v="95"/>
    <x v="2"/>
    <n v="100456"/>
    <n v="36526"/>
    <n v="0"/>
    <n v="0"/>
    <n v="0"/>
    <n v="81.56"/>
    <n v="85.24"/>
    <n v="4.5120156939676308"/>
    <n v="0"/>
    <n v="0"/>
    <n v="0"/>
  </r>
  <r>
    <x v="0"/>
    <s v="Fire"/>
    <x v="99"/>
    <x v="2"/>
    <n v="110549"/>
    <n v="36526"/>
    <n v="0"/>
    <n v="0"/>
    <n v="0"/>
    <n v="150"/>
    <n v="150"/>
    <n v="0"/>
    <n v="0"/>
    <n v="0"/>
    <n v="0"/>
  </r>
  <r>
    <x v="0"/>
    <s v="Fire"/>
    <x v="100"/>
    <x v="1"/>
    <n v="96996"/>
    <n v="36526"/>
    <n v="0"/>
    <n v="0"/>
    <n v="0"/>
    <n v="144"/>
    <n v="144"/>
    <n v="0"/>
    <n v="0"/>
    <n v="0"/>
    <n v="0"/>
  </r>
  <r>
    <x v="0"/>
    <s v="Fire"/>
    <x v="101"/>
    <x v="2"/>
    <n v="92346"/>
    <n v="36526"/>
    <n v="0"/>
    <n v="0"/>
    <n v="0"/>
    <n v="150"/>
    <n v="150"/>
    <n v="0"/>
    <n v="0"/>
    <n v="0"/>
    <n v="0"/>
  </r>
  <r>
    <x v="3"/>
    <s v="Fire"/>
    <x v="104"/>
    <x v="2"/>
    <n v="22020"/>
    <n v="36526"/>
    <n v="0"/>
    <n v="0"/>
    <n v="0"/>
    <n v="150"/>
    <n v="150"/>
    <n v="0"/>
    <n v="0"/>
    <n v="0"/>
    <n v="0"/>
  </r>
  <r>
    <x v="2"/>
    <s v="Fire"/>
    <x v="106"/>
    <x v="2"/>
    <n v="227015"/>
    <n v="36526"/>
    <n v="0"/>
    <n v="0"/>
    <n v="0"/>
    <n v="90"/>
    <n v="90"/>
    <n v="0"/>
    <n v="0"/>
    <n v="0"/>
    <n v="0"/>
  </r>
  <r>
    <x v="2"/>
    <s v="Fire"/>
    <x v="112"/>
    <x v="0"/>
    <n v="208340"/>
    <n v="36526"/>
    <n v="0"/>
    <n v="0"/>
    <n v="0"/>
    <n v="122.99"/>
    <n v="292.2"/>
    <n v="137.58029108057565"/>
    <n v="0"/>
    <n v="0"/>
    <n v="0"/>
  </r>
  <r>
    <x v="0"/>
    <s v="Fire"/>
    <x v="114"/>
    <x v="2"/>
    <n v="99987"/>
    <n v="36526"/>
    <n v="0"/>
    <n v="0"/>
    <n v="0"/>
    <n v="101.16"/>
    <n v="93.41"/>
    <n v="-7.6611308817714505"/>
    <n v="0"/>
    <n v="0"/>
    <n v="0"/>
  </r>
  <r>
    <x v="2"/>
    <s v="Fire"/>
    <x v="4"/>
    <x v="2"/>
    <n v="244123"/>
    <n v="36526"/>
    <n v="0"/>
    <n v="0"/>
    <n v="0"/>
    <n v="153.41"/>
    <n v="153.69"/>
    <n v="0.18251743693370706"/>
    <n v="0"/>
    <n v="0"/>
    <n v="0"/>
  </r>
  <r>
    <x v="3"/>
    <s v="Fire"/>
    <x v="11"/>
    <x v="2"/>
    <n v="491434"/>
    <n v="36526"/>
    <n v="0"/>
    <n v="0"/>
    <n v="0"/>
    <n v="1650.08"/>
    <n v="1694.52"/>
    <n v="2.6932027538058758"/>
    <n v="0"/>
    <n v="0"/>
    <n v="0"/>
  </r>
  <r>
    <x v="2"/>
    <s v="Fire"/>
    <x v="14"/>
    <x v="0"/>
    <n v="229363"/>
    <n v="36526"/>
    <n v="0"/>
    <n v="0"/>
    <n v="0"/>
    <n v="4611"/>
    <n v="4611.34"/>
    <n v="7.3736716547386678E-3"/>
    <n v="0"/>
    <n v="0"/>
    <n v="0"/>
  </r>
  <r>
    <x v="4"/>
    <s v="Fire"/>
    <x v="26"/>
    <x v="1"/>
    <n v="520212"/>
    <n v="36526"/>
    <n v="0"/>
    <n v="0"/>
    <n v="0"/>
    <n v="2803.34"/>
    <n v="475.5"/>
    <n v="-83.038090278025507"/>
    <n v="0"/>
    <n v="0"/>
    <n v="0"/>
  </r>
  <r>
    <x v="4"/>
    <s v="Fire"/>
    <x v="31"/>
    <x v="2"/>
    <n v="535914"/>
    <n v="36526"/>
    <n v="0"/>
    <n v="0"/>
    <n v="0"/>
    <n v="300"/>
    <n v="300"/>
    <n v="0"/>
    <n v="0"/>
    <n v="0"/>
    <n v="0"/>
  </r>
  <r>
    <x v="2"/>
    <s v="Fire"/>
    <x v="33"/>
    <x v="0"/>
    <n v="213572"/>
    <n v="36526"/>
    <n v="0"/>
    <n v="0"/>
    <n v="0"/>
    <n v="567.69000000000005"/>
    <n v="583.59"/>
    <n v="2.8008243935950956"/>
    <n v="0"/>
    <n v="0"/>
    <n v="0"/>
  </r>
  <r>
    <x v="0"/>
    <s v="Fire"/>
    <x v="38"/>
    <x v="1"/>
    <n v="95366"/>
    <n v="36526"/>
    <n v="0"/>
    <n v="0"/>
    <n v="0"/>
    <n v="330"/>
    <n v="330"/>
    <n v="0"/>
    <n v="0"/>
    <n v="0"/>
    <n v="0"/>
  </r>
  <r>
    <x v="0"/>
    <s v="Fire"/>
    <x v="39"/>
    <x v="0"/>
    <n v="76544"/>
    <n v="36526"/>
    <n v="0"/>
    <m/>
    <n v="0"/>
    <n v="0"/>
    <n v="162"/>
    <n v="0"/>
    <n v="0"/>
    <m/>
    <n v="0"/>
  </r>
  <r>
    <x v="0"/>
    <s v="Fire"/>
    <x v="43"/>
    <x v="2"/>
    <n v="95036"/>
    <n v="36526"/>
    <n v="0"/>
    <n v="0"/>
    <n v="0"/>
    <n v="150"/>
    <n v="198.8"/>
    <n v="32.533333333333331"/>
    <n v="0"/>
    <n v="0"/>
    <n v="0"/>
  </r>
  <r>
    <x v="2"/>
    <s v="Fire"/>
    <x v="50"/>
    <x v="2"/>
    <n v="218801"/>
    <n v="36526"/>
    <n v="0"/>
    <n v="0"/>
    <n v="0"/>
    <n v="150"/>
    <n v="150"/>
    <n v="0"/>
    <n v="0"/>
    <n v="0"/>
    <n v="0"/>
  </r>
  <r>
    <x v="0"/>
    <s v="Fire"/>
    <x v="55"/>
    <x v="1"/>
    <n v="96483"/>
    <n v="36526"/>
    <n v="0"/>
    <n v="0"/>
    <n v="0"/>
    <n v="143.65"/>
    <n v="123.75"/>
    <n v="-13.853115210581274"/>
    <n v="0"/>
    <n v="0"/>
    <n v="0"/>
  </r>
  <r>
    <x v="0"/>
    <s v="Fire"/>
    <x v="87"/>
    <x v="0"/>
    <n v="88192"/>
    <n v="36526"/>
    <n v="0"/>
    <n v="0"/>
    <n v="0"/>
    <n v="966"/>
    <n v="973.38"/>
    <n v="0.76397515527950299"/>
    <n v="0"/>
    <n v="0"/>
    <n v="0"/>
  </r>
  <r>
    <x v="0"/>
    <s v="Fire"/>
    <x v="91"/>
    <x v="0"/>
    <n v="83355"/>
    <n v="36526"/>
    <n v="0"/>
    <n v="0"/>
    <n v="0"/>
    <n v="16"/>
    <n v="96"/>
    <n v="500"/>
    <n v="0"/>
    <n v="0"/>
    <n v="0"/>
  </r>
  <r>
    <x v="0"/>
    <s v="Fire"/>
    <x v="95"/>
    <x v="2"/>
    <n v="100456"/>
    <n v="36526"/>
    <n v="0"/>
    <n v="0"/>
    <n v="0"/>
    <n v="78.42"/>
    <n v="78.42"/>
    <n v="0"/>
    <n v="0"/>
    <n v="0"/>
    <n v="0"/>
  </r>
  <r>
    <x v="0"/>
    <s v="Fire"/>
    <x v="99"/>
    <x v="2"/>
    <n v="110549"/>
    <n v="36526"/>
    <n v="0"/>
    <n v="0"/>
    <n v="0"/>
    <n v="150"/>
    <n v="150"/>
    <n v="0"/>
    <n v="0"/>
    <n v="0"/>
    <n v="0"/>
  </r>
  <r>
    <x v="0"/>
    <s v="Fire"/>
    <x v="100"/>
    <x v="1"/>
    <n v="96996"/>
    <n v="36526"/>
    <n v="0"/>
    <n v="0"/>
    <n v="0"/>
    <n v="144"/>
    <n v="144"/>
    <n v="0"/>
    <n v="0"/>
    <n v="0"/>
    <n v="0"/>
  </r>
  <r>
    <x v="0"/>
    <s v="Fire"/>
    <x v="101"/>
    <x v="2"/>
    <n v="92346"/>
    <n v="36526"/>
    <n v="0"/>
    <n v="0"/>
    <n v="0"/>
    <n v="150"/>
    <n v="125"/>
    <n v="-16.666666666666668"/>
    <n v="0"/>
    <n v="0"/>
    <n v="0"/>
  </r>
  <r>
    <x v="3"/>
    <s v="Fire"/>
    <x v="104"/>
    <x v="2"/>
    <n v="22020"/>
    <n v="36526"/>
    <n v="0"/>
    <n v="0"/>
    <n v="0"/>
    <n v="150"/>
    <n v="150"/>
    <n v="0"/>
    <n v="0"/>
    <n v="0"/>
    <n v="0"/>
  </r>
  <r>
    <x v="2"/>
    <s v="Fire"/>
    <x v="106"/>
    <x v="2"/>
    <n v="227015"/>
    <n v="36526"/>
    <n v="0"/>
    <n v="0"/>
    <n v="0"/>
    <n v="90"/>
    <n v="90"/>
    <n v="0"/>
    <n v="0"/>
    <n v="0"/>
    <n v="0"/>
  </r>
  <r>
    <x v="2"/>
    <s v="Fire"/>
    <x v="112"/>
    <x v="0"/>
    <n v="208340"/>
    <n v="36526"/>
    <n v="0"/>
    <n v="0"/>
    <n v="0"/>
    <n v="129.78"/>
    <n v="411.72"/>
    <n v="217.24456773000463"/>
    <n v="0"/>
    <n v="0"/>
    <n v="0"/>
  </r>
  <r>
    <x v="0"/>
    <s v="Fire"/>
    <x v="114"/>
    <x v="2"/>
    <n v="99987"/>
    <n v="36526"/>
    <n v="0"/>
    <n v="0"/>
    <n v="0"/>
    <n v="98.57"/>
    <n v="99.12"/>
    <n v="0.55797910114639349"/>
    <n v="0"/>
    <n v="0"/>
    <n v="0"/>
  </r>
  <r>
    <x v="5"/>
    <m/>
    <x v="128"/>
    <x v="3"/>
    <m/>
    <m/>
    <m/>
    <m/>
    <m/>
    <m/>
    <n v="17826664.829999961"/>
    <m/>
    <m/>
    <m/>
    <m/>
  </r>
</pivotCacheRecords>
</file>

<file path=xl/pivotCache/pivotCacheRecords2.xml><?xml version="1.0" encoding="utf-8"?>
<pivotCacheRecords xmlns="http://schemas.openxmlformats.org/spreadsheetml/2006/main" xmlns:r="http://schemas.openxmlformats.org/officeDocument/2006/relationships" count="125">
  <r>
    <x v="0"/>
    <x v="0"/>
    <s v="ADAM-ES"/>
    <s v="Houston, TX"/>
    <n v="109321"/>
    <d v="2000-01-01T00:00:00"/>
    <n v="3687.4166399999999"/>
    <n v="3731.63616"/>
    <n v="1.199200532978012"/>
    <n v="92005.63"/>
    <n v="83845.05"/>
    <n v="-8.8696528679821007"/>
    <n v="5990"/>
    <n v="5925"/>
    <n v="-1.0851419031719534"/>
  </r>
  <r>
    <x v="1"/>
    <x v="0"/>
    <s v="ALCABC"/>
    <s v="Houston, TX"/>
    <n v="56061"/>
    <d v="2000-01-01T00:00:00"/>
    <n v="2682.6508799999997"/>
    <n v="2507.0830080000001"/>
    <n v="-6.5445665445665302"/>
    <n v="66699.75"/>
    <n v="57548.75"/>
    <n v="-13.719691603041991"/>
    <n v="4213"/>
    <n v="4246"/>
    <n v="0.78328981723237601"/>
  </r>
  <r>
    <x v="1"/>
    <x v="0"/>
    <s v="ALCWEST"/>
    <s v="Katy, TX"/>
    <n v="50839"/>
    <d v="2000-01-01T00:00:00"/>
    <n v="1633.5018239999999"/>
    <n v="1845.100416"/>
    <n v="12.953679566873875"/>
    <n v="41098.28"/>
    <n v="40143.019999999997"/>
    <n v="-2.3243308479089633"/>
    <n v="2568"/>
    <n v="2632"/>
    <n v="2.4922118380062308"/>
  </r>
  <r>
    <x v="0"/>
    <x v="0"/>
    <s v="ANDREES"/>
    <s v="Cypress, TX"/>
    <n v="107836"/>
    <d v="2000-01-01T00:00:00"/>
    <n v="3939.1403519999994"/>
    <n v="3862.4931839999999"/>
    <n v="-1.9457841343755038"/>
    <n v="95655.72"/>
    <n v="83470.42"/>
    <n v="-12.738705014190472"/>
    <n v="5653"/>
    <n v="5450"/>
    <n v="-3.5910136210861494"/>
  </r>
  <r>
    <x v="2"/>
    <x v="0"/>
    <s v="ANTHONYMS"/>
    <s v="Cypress, TX"/>
    <n v="244123"/>
    <d v="2000-01-01T00:00:00"/>
    <n v="6516.442320000001"/>
    <n v="6930.3929840000001"/>
    <n v="6.3524027939220504"/>
    <n v="152597.41"/>
    <n v="148222.56"/>
    <n v="-2.8669228396471476"/>
    <n v="10812"/>
    <n v="11233"/>
    <n v="3.8938216796152427"/>
  </r>
  <r>
    <x v="2"/>
    <x v="0"/>
    <s v="ARAGONMS"/>
    <s v="Houston, TX"/>
    <n v="219821"/>
    <d v="2000-01-01T00:00:00"/>
    <n v="7722.8095120000016"/>
    <n v="7749.2798080000002"/>
    <n v="0.3427547443565499"/>
    <n v="197642.59"/>
    <n v="160667.82999999999"/>
    <n v="-18.707890844781986"/>
    <n v="10866"/>
    <n v="10265"/>
    <n v="-5.5310141726486286"/>
  </r>
  <r>
    <x v="2"/>
    <x v="0"/>
    <s v="ARNOLDMS"/>
    <s v="Cypress, TX"/>
    <n v="211238"/>
    <d v="2000-01-01T00:00:00"/>
    <n v="7784.4029359999986"/>
    <n v="7975.0518480000001"/>
    <n v="2.4491141268949583"/>
    <n v="145824.95999999999"/>
    <n v="145448.18"/>
    <n v="-0.25837826391311886"/>
    <n v="6250"/>
    <n v="6341"/>
    <n v="1.456"/>
  </r>
  <r>
    <x v="0"/>
    <x v="0"/>
    <s v="AULTES"/>
    <s v="Cypress, TX"/>
    <n v="89416"/>
    <d v="2000-01-01T00:00:00"/>
    <n v="2421.2643840000001"/>
    <n v="1956.1405439999999"/>
    <n v="-19.209956709956707"/>
    <n v="62005.56"/>
    <n v="45215.28"/>
    <n v="-27.078668429089262"/>
    <n v="3575"/>
    <n v="2973"/>
    <n v="-16.83916083916084"/>
  </r>
  <r>
    <x v="0"/>
    <x v="0"/>
    <s v="BANEES"/>
    <s v="Houston, TX"/>
    <n v="106804"/>
    <d v="2000-01-01T00:00:00"/>
    <n v="3570.9719039999995"/>
    <n v="3502.8410879999997"/>
    <n v="-1.9079068060906192"/>
    <n v="90653.14"/>
    <n v="81293.87"/>
    <n v="-10.324264553880869"/>
    <n v="5675"/>
    <n v="5619"/>
    <n v="-0.986784140969163"/>
  </r>
  <r>
    <x v="0"/>
    <x v="0"/>
    <s v="BANGES"/>
    <s v="Houston, TX"/>
    <n v="85320"/>
    <d v="2000-01-01T00:00:00"/>
    <n v="2801.5522559999995"/>
    <n v="2500.85952"/>
    <n v="-10.733076113644323"/>
    <n v="69866.19"/>
    <n v="57222.27"/>
    <n v="-18.097337209886497"/>
    <n v="4104"/>
    <n v="3727"/>
    <n v="-9.1861598440545809"/>
  </r>
  <r>
    <x v="3"/>
    <x v="0"/>
    <s v="BARKERTRANS"/>
    <s v="Houston, TX"/>
    <n v="22677"/>
    <d v="2000-01-01T00:00:00"/>
    <n v="1344.6009600000002"/>
    <n v="1149.052416"/>
    <n v="-14.543239951278947"/>
    <n v="29071.1"/>
    <n v="22460.85"/>
    <n v="-22.738217680101542"/>
    <n v="1470"/>
    <n v="1297"/>
    <n v="-11.768707482993198"/>
  </r>
  <r>
    <x v="3"/>
    <x v="0"/>
    <s v="BERRYCENTER"/>
    <s v="Cypress, TX"/>
    <n v="491434"/>
    <d v="2000-01-01T00:00:00"/>
    <n v="17888.003687999997"/>
    <n v="18486.700504000004"/>
    <n v="3.346918004056735"/>
    <n v="394395.38"/>
    <n v="359401.35"/>
    <n v="-8.8728295955190966"/>
    <n v="17884"/>
    <n v="18054"/>
    <n v="0.9505703422053231"/>
  </r>
  <r>
    <x v="0"/>
    <x v="0"/>
    <s v="BIRKESES"/>
    <s v="Houston, TX"/>
    <n v="106488"/>
    <d v="2000-01-01T00:00:00"/>
    <n v="4598.8300799999997"/>
    <n v="4208.3880960000006"/>
    <n v="-8.4900284900284753"/>
    <n v="110946.37"/>
    <n v="91267.09"/>
    <n v="-17.737651083131428"/>
    <n v="6880"/>
    <n v="6244"/>
    <n v="-9.2441860465116275"/>
  </r>
  <r>
    <x v="0"/>
    <x v="0"/>
    <s v="BLACKES"/>
    <s v="Cypress, TX"/>
    <n v="97384"/>
    <d v="2000-01-01T00:00:00"/>
    <n v="3240.9086720000005"/>
    <n v="3103.8827520000004"/>
    <n v="-4.2280092982515249"/>
    <n v="80132.86"/>
    <n v="71456.06"/>
    <n v="-10.828017370152519"/>
    <n v="4878"/>
    <n v="5045"/>
    <n v="3.4235342353423532"/>
  </r>
  <r>
    <x v="2"/>
    <x v="0"/>
    <s v="BLEYLMS"/>
    <s v="Houston, TX"/>
    <n v="229363"/>
    <d v="2000-01-01T00:00:00"/>
    <n v="7213.1454239999994"/>
    <n v="6747.9021640000001"/>
    <n v="-6.4499359523795867"/>
    <n v="170915.84"/>
    <n v="140671.25"/>
    <n v="-17.695603871472649"/>
    <n v="8001"/>
    <n v="7303"/>
    <n v="-8.7239095113110867"/>
  </r>
  <r>
    <x v="3"/>
    <x v="0"/>
    <s v="BRADLEYPOLICESTATION"/>
    <s v="Cypress, TX"/>
    <n v="18144"/>
    <d v="2000-01-01T00:00:00"/>
    <n v="1850.6688000000001"/>
    <n v="1957.7783040000002"/>
    <n v="5.7876106194690262"/>
    <n v="36083.660000000003"/>
    <n v="33906.99"/>
    <n v="-6.0322871903792468"/>
    <n v="1361"/>
    <n v="1507"/>
    <n v="10.727406318883174"/>
  </r>
  <r>
    <x v="1"/>
    <x v="0"/>
    <s v="BRAUTIGAMCENTER"/>
    <s v="Houston, TX"/>
    <n v="85995"/>
    <m/>
    <n v="3395.9465400000004"/>
    <n v="2646.5382719999993"/>
    <n v="-22.067728663361141"/>
    <n v="85582.3"/>
    <n v="57831.59"/>
    <n v="-32.425758597280044"/>
    <n v="3740"/>
    <n v="3136"/>
    <n v="-16.149732620320854"/>
  </r>
  <r>
    <x v="4"/>
    <x v="0"/>
    <s v="BRIDGELANDHS"/>
    <s v="Cypress, TX"/>
    <n v="573468"/>
    <d v="2000-01-01T00:00:00"/>
    <n v="16161.006239999999"/>
    <n v="18077.151320000001"/>
    <n v="11.856595137358253"/>
    <n v="383517.79"/>
    <n v="378802.98"/>
    <n v="-1.2293588779806017"/>
    <n v="23847"/>
    <n v="25360"/>
    <n v="6.344613578227869"/>
  </r>
  <r>
    <x v="2"/>
    <x v="0"/>
    <s v="CAMPBELLMS"/>
    <s v="Houston, TX"/>
    <n v="233575"/>
    <d v="2000-01-01T00:00:00"/>
    <n v="9543.1012759999994"/>
    <n v="8693.079952"/>
    <n v="-8.9071812130687888"/>
    <n v="235922.66"/>
    <n v="185774.22"/>
    <n v="-21.256304926368667"/>
    <n v="11940"/>
    <n v="10789"/>
    <n v="-9.6398659966499167"/>
  </r>
  <r>
    <x v="3"/>
    <x v="0"/>
    <s v="CFISDNATATORIUM"/>
    <s v="Houston, TX"/>
    <n v="49471"/>
    <d v="2000-01-01T00:00:00"/>
    <n v="10955.638567999997"/>
    <n v="12853.798996"/>
    <n v="17.325876681842011"/>
    <n v="221954.89"/>
    <n v="229066.48"/>
    <n v="3.2040699801657895"/>
    <n v="8248"/>
    <n v="9206"/>
    <n v="11.61493695441319"/>
  </r>
  <r>
    <x v="2"/>
    <x v="0"/>
    <s v="COOKMS"/>
    <s v="Houston, TX"/>
    <n v="204629"/>
    <d v="2000-01-01T00:00:00"/>
    <n v="7078.5113160000001"/>
    <n v="6967.9795760000006"/>
    <n v="-1.5615111012135707"/>
    <n v="153788.23000000001"/>
    <n v="142773.51"/>
    <n v="-7.1622646284439329"/>
    <n v="8758"/>
    <n v="8169"/>
    <n v="-6.725279744233843"/>
  </r>
  <r>
    <x v="0"/>
    <x v="0"/>
    <s v="COPELANDES"/>
    <s v="Houston, TX"/>
    <n v="86318"/>
    <d v="2000-01-01T00:00:00"/>
    <n v="3139.5859200000004"/>
    <n v="3193.6320000000001"/>
    <n v="1.7214397496087472"/>
    <n v="82943.86"/>
    <n v="74828.91"/>
    <n v="-9.7836657228154085"/>
    <n v="5806"/>
    <n v="5602"/>
    <n v="-3.5136066138477435"/>
  </r>
  <r>
    <x v="4"/>
    <x v="0"/>
    <s v="CY-CREEKHS"/>
    <s v="Houston, TX"/>
    <n v="525576"/>
    <d v="2000-01-01T00:00:00"/>
    <n v="17419.42008"/>
    <n v="19897.876408"/>
    <n v="14.228121927236987"/>
    <n v="445629.77"/>
    <n v="387714.03"/>
    <n v="-12.996380380960634"/>
    <n v="22775"/>
    <n v="22271"/>
    <n v="-2.2129527991218443"/>
  </r>
  <r>
    <x v="3"/>
    <x v="0"/>
    <s v="CY-FAIRCOMPLEXRETENTIONPOND"/>
    <s v="Cypress, TX"/>
    <n v="0"/>
    <d v="2000-01-01T00:00:00"/>
    <n v="9.2079299999999993"/>
    <n v="3.8316759999999999"/>
    <n v="-58.387216236439684"/>
    <n v="1502.23"/>
    <n v="1002.49"/>
    <n v="-33.266543738309046"/>
    <n v="177"/>
    <n v="116"/>
    <n v="-34.463276836158194"/>
  </r>
  <r>
    <x v="4"/>
    <x v="0"/>
    <s v="CY-FAIRHS"/>
    <s v="Cypress, TX"/>
    <n v="507380"/>
    <m/>
    <n v="21060.576824000003"/>
    <n v="23366.594083999997"/>
    <n v="10.949449672110239"/>
    <n v="434552.14"/>
    <n v="416905.79"/>
    <n v="-4.0608130476586766"/>
    <n v="22630"/>
    <n v="22785"/>
    <n v="0.68493150684931503"/>
  </r>
  <r>
    <x v="3"/>
    <x v="0"/>
    <s v="CY-FAIRHS-BALLFIELD"/>
    <s v="Cypress, TX"/>
    <n v="0"/>
    <d v="2000-01-01T00:00:00"/>
    <n v="115.953408"/>
    <n v="145.43308800000003"/>
    <n v="25.423728813559347"/>
    <n v="13338.39"/>
    <n v="17176.48"/>
    <n v="28.774762171446479"/>
    <n v="1363"/>
    <n v="2304"/>
    <n v="69.038884812912698"/>
  </r>
  <r>
    <x v="4"/>
    <x v="0"/>
    <s v="CY-FALLSHS"/>
    <s v="Houston, TX"/>
    <n v="578719"/>
    <d v="2000-01-01T00:00:00"/>
    <n v="20998.495483999999"/>
    <n v="15574.647215999998"/>
    <n v="-25.829699428384057"/>
    <n v="437731.79"/>
    <n v="318614.37"/>
    <n v="-27.212421560700445"/>
    <n v="14154"/>
    <n v="14920"/>
    <n v="5.4118976967641652"/>
  </r>
  <r>
    <x v="4"/>
    <x v="0"/>
    <s v="CY-LAKESHS"/>
    <s v="Katy, TX"/>
    <n v="520212"/>
    <d v="2000-01-01T00:00:00"/>
    <n v="20068.070380000001"/>
    <n v="20200.841536"/>
    <n v="0.66160399822157201"/>
    <n v="423688.36"/>
    <n v="386366.43"/>
    <n v="-8.8088164612310802"/>
    <n v="20539"/>
    <n v="21996"/>
    <n v="7.0938215102974826"/>
  </r>
  <r>
    <x v="4"/>
    <x v="0"/>
    <s v="CY-PARKHS"/>
    <s v="Cypress, TX"/>
    <n v="590057"/>
    <d v="2000-01-01T00:00:00"/>
    <n v="18319.474972"/>
    <n v="19319.10226"/>
    <n v="5.4566372100066065"/>
    <n v="405403.42"/>
    <n v="418133.42"/>
    <n v="3.1400820446951339"/>
    <n v="27495"/>
    <n v="30334"/>
    <n v="10.32551372976905"/>
  </r>
  <r>
    <x v="4"/>
    <x v="0"/>
    <s v="CY-RANCHHS"/>
    <s v="Cypress, TX"/>
    <n v="530203"/>
    <d v="2000-01-01T00:00:00"/>
    <n v="22312.040419999998"/>
    <n v="22826.737208000002"/>
    <n v="2.306811830345382"/>
    <n v="600208.82999999996"/>
    <n v="526022.68999999994"/>
    <n v="-12.360054749611065"/>
    <n v="39071"/>
    <n v="39991"/>
    <n v="2.3546876199738938"/>
  </r>
  <r>
    <x v="4"/>
    <x v="0"/>
    <s v="CY-RIDGEHS"/>
    <s v="Houston, TX"/>
    <n v="497661"/>
    <d v="2000-01-01T00:00:00"/>
    <n v="18846.772276000003"/>
    <n v="17884.134479999997"/>
    <n v="-5.1077064120197075"/>
    <n v="413059.9"/>
    <n v="346177.65"/>
    <n v="-16.191900980947317"/>
    <n v="19387"/>
    <n v="19058"/>
    <n v="-1.697013462629597"/>
  </r>
  <r>
    <x v="4"/>
    <x v="0"/>
    <s v="CY-SPRINGSHS"/>
    <s v="Cypress, TX"/>
    <n v="477795"/>
    <d v="2000-01-01T00:00:00"/>
    <n v="18913.927259999997"/>
    <n v="18138.348952"/>
    <n v="-4.1005672557503479"/>
    <n v="430266.15"/>
    <n v="361916.91"/>
    <n v="-15.885339806536024"/>
    <n v="19841"/>
    <n v="18739"/>
    <n v="-5.5541555365152968"/>
  </r>
  <r>
    <x v="4"/>
    <x v="0"/>
    <s v="CY-WOODSHS"/>
    <s v="Cypress, TX"/>
    <n v="535914"/>
    <d v="2000-01-01T00:00:00"/>
    <n v="12314.535807999999"/>
    <n v="12107.420584"/>
    <n v="-1.6818760140796289"/>
    <n v="264014.73"/>
    <n v="227934.11"/>
    <n v="-13.666139006713754"/>
    <n v="12975"/>
    <n v="12959"/>
    <n v="-0.1233140655105973"/>
  </r>
  <r>
    <x v="0"/>
    <x v="0"/>
    <s v="DANISHES"/>
    <s v="Houston, TX"/>
    <n v="99588"/>
    <d v="2000-01-01T00:00:00"/>
    <n v="3537.6844320000005"/>
    <n v="3787.6339040000003"/>
    <n v="7.0653410954094928"/>
    <n v="82784.710000000006"/>
    <n v="83083.899999999994"/>
    <n v="0.36140731784891195"/>
    <n v="4991"/>
    <n v="4776"/>
    <n v="-4.3077539571228209"/>
  </r>
  <r>
    <x v="2"/>
    <x v="0"/>
    <s v="DEANMS"/>
    <s v="Houston, TX"/>
    <n v="213572"/>
    <d v="2000-01-01T00:00:00"/>
    <n v="8146.1534120000006"/>
    <n v="7904.4814520000018"/>
    <n v="-2.9667003280836171"/>
    <n v="195203.12"/>
    <n v="168256.08"/>
    <n v="-13.804615418032254"/>
    <n v="9942"/>
    <n v="10109"/>
    <n v="1.6797425065379199"/>
  </r>
  <r>
    <x v="0"/>
    <x v="0"/>
    <s v="DURYEAES"/>
    <s v="Katy, TX"/>
    <n v="97959"/>
    <d v="2000-01-01T00:00:00"/>
    <n v="3134.0175359999998"/>
    <n v="2910.6270719999993"/>
    <n v="-7.1279264214047"/>
    <n v="80674.539999999994"/>
    <n v="69577.210000000006"/>
    <n v="-13.755678061504907"/>
    <n v="5390"/>
    <n v="5167"/>
    <n v="-4.137291280148423"/>
  </r>
  <r>
    <x v="3"/>
    <x v="0"/>
    <s v="ELC1"/>
    <s v="Houston, TX"/>
    <n v="6832"/>
    <d v="2000-01-01T00:00:00"/>
    <n v="296.98048"/>
    <n v="254.39872000000003"/>
    <n v="-14.338235294117645"/>
    <n v="7641.57"/>
    <n v="6357.23"/>
    <n v="-16.807279132429592"/>
    <n v="443"/>
    <n v="456"/>
    <n v="2.9345372460496613"/>
  </r>
  <r>
    <x v="3"/>
    <x v="0"/>
    <s v="ELC2"/>
    <s v="Houston, TX"/>
    <n v="4573"/>
    <d v="2000-01-01T00:00:00"/>
    <n v="207.889748"/>
    <n v="165.94603199999997"/>
    <n v="-20.175942490439702"/>
    <n v="6592.46"/>
    <n v="4933.93"/>
    <n v="-25.157983514499897"/>
    <n v="418"/>
    <n v="389"/>
    <n v="-6.9377990430622019"/>
  </r>
  <r>
    <x v="3"/>
    <x v="0"/>
    <s v="ELDRIDGETRANS"/>
    <s v="Houston, TX"/>
    <n v="26451"/>
    <d v="2000-01-01T00:00:00"/>
    <n v="2446.8134399999999"/>
    <n v="2409.4725119999998"/>
    <n v="-1.5261044176706762"/>
    <n v="49411.28"/>
    <n v="43795.78"/>
    <n v="-11.364813864364573"/>
    <n v="2169"/>
    <n v="2202"/>
    <n v="1.5214384508990317"/>
  </r>
  <r>
    <x v="0"/>
    <x v="0"/>
    <s v="EMERYES"/>
    <s v="Katy, TX"/>
    <n v="95366"/>
    <d v="2000-01-01T00:00:00"/>
    <n v="2805.48288"/>
    <n v="2903.7484800000002"/>
    <n v="3.50262697022767"/>
    <n v="74469.05"/>
    <n v="69080.12"/>
    <n v="-7.2364693788896197"/>
    <n v="5112"/>
    <n v="5198"/>
    <n v="1.6823161189358373"/>
  </r>
  <r>
    <x v="0"/>
    <x v="0"/>
    <s v="EMMOTTES"/>
    <s v="Houston, TX"/>
    <n v="76544"/>
    <d v="2000-01-01T00:00:00"/>
    <n v="2898.8352"/>
    <n v="2308.5864959999999"/>
    <n v="-20.361581920903959"/>
    <n v="70502.7"/>
    <n v="57041.2"/>
    <n v="-19.093594997071033"/>
    <n v="3927"/>
    <n v="4313"/>
    <n v="9.8293862999745354"/>
  </r>
  <r>
    <x v="3"/>
    <x v="0"/>
    <s v="EXHIBITCENTERSCIENCERESOURCEC"/>
    <s v="Cypress, TX"/>
    <n v="72198"/>
    <d v="2000-01-01T00:00:00"/>
    <n v="3372.1478399999996"/>
    <n v="3174.5248000000006"/>
    <n v="-5.8604500566617945"/>
    <n v="69179.91"/>
    <n v="59183.66"/>
    <n v="-14.449642967156217"/>
    <n v="3066"/>
    <n v="3172"/>
    <n v="3.4572733202870189"/>
  </r>
  <r>
    <x v="3"/>
    <x v="0"/>
    <s v="EXHIBITCENTERTELGEAG"/>
    <s v="Cypress, TX"/>
    <n v="33198"/>
    <d v="2000-01-01T00:00:00"/>
    <n v="1131.8934680000002"/>
    <n v="1062.5855120000001"/>
    <n v="-6.1231872043986355"/>
    <n v="21239.46"/>
    <n v="18092.54"/>
    <n v="-14.816384220691109"/>
    <n v="753"/>
    <n v="759"/>
    <n v="0.79681274900398402"/>
  </r>
  <r>
    <x v="3"/>
    <x v="0"/>
    <s v="FALCONCOMPLEX"/>
    <s v="Houston, TX"/>
    <n v="6832"/>
    <d v="2000-01-01T00:00:00"/>
    <n v="2761.5909119999997"/>
    <n v="2674.4620799999998"/>
    <n v="-3.155023128928947"/>
    <n v="57345.61"/>
    <n v="48599.33"/>
    <n v="-15.251873683094486"/>
    <n v="2533"/>
    <n v="2402"/>
    <n v="-5.1717331227793135"/>
  </r>
  <r>
    <x v="0"/>
    <x v="0"/>
    <s v="FARNEYES"/>
    <s v="Cypress, TX"/>
    <n v="95036"/>
    <d v="2000-01-01T00:00:00"/>
    <n v="4086.2111999999997"/>
    <n v="3657.1180800000006"/>
    <n v="-10.501002004007995"/>
    <n v="103518.45"/>
    <n v="84291.17"/>
    <n v="-18.573771149007737"/>
    <n v="6704"/>
    <n v="6279"/>
    <n v="-6.3394988066825775"/>
  </r>
  <r>
    <x v="0"/>
    <x v="0"/>
    <s v="FIESTES"/>
    <s v="Houston, TX"/>
    <n v="91621"/>
    <d v="2000-01-01T00:00:00"/>
    <n v="2977.4476800000002"/>
    <n v="2728.8357120000001"/>
    <n v="-8.3498349834983614"/>
    <n v="74091.350000000006"/>
    <n v="60086.95"/>
    <n v="-18.901531690271536"/>
    <n v="4520"/>
    <n v="3855"/>
    <n v="-14.712389380530974"/>
  </r>
  <r>
    <x v="3"/>
    <x v="0"/>
    <s v="FOODPRODUCTIONCENTER"/>
    <s v="Houston, TX"/>
    <n v="57684"/>
    <d v="2000-01-01T00:00:00"/>
    <n v="14716.044712000003"/>
    <n v="13226.832956"/>
    <n v="-10.119646855826987"/>
    <n v="301041.48"/>
    <n v="243174.9"/>
    <n v="-19.222128458842281"/>
    <n v="8886"/>
    <n v="8311"/>
    <n v="-6.4708530272338507"/>
  </r>
  <r>
    <x v="3"/>
    <x v="0"/>
    <s v="FOODSERVICEWAREHOUSE"/>
    <s v="Houston, TX"/>
    <n v="49742"/>
    <d v="2000-01-01T00:00:00"/>
    <n v="2393.750016"/>
    <n v="2563.7495039999999"/>
    <n v="7.1018062397372796"/>
    <n v="46059.86"/>
    <n v="46707.839999999997"/>
    <n v="1.406821471016195"/>
    <n v="2235"/>
    <n v="2255"/>
    <n v="0.89485458612975388"/>
  </r>
  <r>
    <x v="0"/>
    <x v="0"/>
    <s v="FRANCONEES"/>
    <s v="Houston, TX"/>
    <n v="90518"/>
    <d v="2000-01-01T00:00:00"/>
    <n v="3367.2345599999999"/>
    <n v="3164.0158399999996"/>
    <n v="-6.0351815823605808"/>
    <n v="85964.61"/>
    <n v="72669.31"/>
    <n v="-15.466015608050803"/>
    <n v="5445"/>
    <n v="5170"/>
    <n v="-5.0505050505050502"/>
  </r>
  <r>
    <x v="0"/>
    <x v="0"/>
    <s v="FRAZIERES"/>
    <s v="Houston, TX"/>
    <n v="85844"/>
    <d v="2000-01-01T00:00:00"/>
    <n v="3756.359512"/>
    <n v="3538.7148560000001"/>
    <n v="-5.7940315697876148"/>
    <n v="92465.46"/>
    <n v="79938.490000000005"/>
    <n v="-13.547729065534309"/>
    <n v="5681"/>
    <n v="5273"/>
    <n v="-7.181834184122514"/>
  </r>
  <r>
    <x v="0"/>
    <x v="0"/>
    <s v="GLEASONES"/>
    <s v="Houston, TX"/>
    <n v="91424"/>
    <d v="2000-01-01T00:00:00"/>
    <n v="3890.3351040000002"/>
    <n v="3704.61312"/>
    <n v="-4.7739328113160013"/>
    <n v="90532.15"/>
    <n v="78116.039999999994"/>
    <n v="-13.714586475633242"/>
    <n v="5215"/>
    <n v="5092"/>
    <n v="-2.3585810162991372"/>
  </r>
  <r>
    <x v="2"/>
    <x v="0"/>
    <s v="GOODSONMS"/>
    <s v="Cypress, TX"/>
    <n v="218801"/>
    <d v="2000-01-01T00:00:00"/>
    <n v="6501.4022240000013"/>
    <n v="6697.8856559999986"/>
    <n v="3.0221700677844057"/>
    <n v="158947.34"/>
    <n v="138128.37"/>
    <n v="-13.098029825475532"/>
    <n v="9247"/>
    <n v="9034"/>
    <n v="-2.3034497674921597"/>
  </r>
  <r>
    <x v="0"/>
    <x v="0"/>
    <s v="HAIRGROVEES"/>
    <s v="Houston, TX"/>
    <n v="85052"/>
    <d v="2000-01-01T00:00:00"/>
    <n v="3399.9556400000001"/>
    <n v="3156.2910719999995"/>
    <n v="-7.1666984455126723"/>
    <n v="82736.88"/>
    <n v="70345.919999999998"/>
    <n v="-14.976344285643838"/>
    <n v="5084"/>
    <n v="4910"/>
    <n v="-3.4225019669551533"/>
  </r>
  <r>
    <x v="0"/>
    <x v="0"/>
    <s v="HAMILTONES"/>
    <s v="Cypress, TX"/>
    <n v="85650"/>
    <d v="2000-01-01T00:00:00"/>
    <n v="2678.7202560000001"/>
    <n v="2306.2936319999999"/>
    <n v="-13.903154805575937"/>
    <n v="67768.11"/>
    <n v="54417.7"/>
    <n v="-19.700136244023923"/>
    <n v="4065"/>
    <n v="3842"/>
    <n v="-5.4858548585485858"/>
  </r>
  <r>
    <x v="2"/>
    <x v="0"/>
    <s v="HAMILTONMS"/>
    <s v="Cypress, TX"/>
    <n v="192751"/>
    <d v="2000-01-01T00:00:00"/>
    <n v="7537.8176960000001"/>
    <n v="8676.5419880000009"/>
    <n v="15.106816560504944"/>
    <n v="180264.59"/>
    <n v="165118.34"/>
    <n v="-8.4022325183220943"/>
    <n v="8956"/>
    <n v="8717"/>
    <n v="-2.6686020544886109"/>
  </r>
  <r>
    <x v="0"/>
    <x v="0"/>
    <s v="HANCOCKES"/>
    <s v="Houston, TX"/>
    <n v="88795"/>
    <d v="2000-01-01T00:00:00"/>
    <n v="3674.1507840000004"/>
    <n v="3303.6894720000005"/>
    <n v="-10.082909868948917"/>
    <n v="92330.35"/>
    <n v="77133.399999999994"/>
    <n v="-16.459322422150464"/>
    <n v="5743"/>
    <n v="5527"/>
    <n v="-3.761100470137559"/>
  </r>
  <r>
    <x v="0"/>
    <x v="0"/>
    <s v="HEMMENWAYES"/>
    <s v="Katy, TX"/>
    <n v="96483"/>
    <d v="2000-01-01T00:00:00"/>
    <n v="2779.606272"/>
    <n v="2868.7004160000001"/>
    <n v="3.2052792835258104"/>
    <n v="77491.31"/>
    <n v="73350.210000000006"/>
    <n v="-5.3439540511058592"/>
    <n v="5552"/>
    <n v="5804"/>
    <n v="4.5389048991354466"/>
  </r>
  <r>
    <x v="0"/>
    <x v="0"/>
    <s v="HOLBROOKES"/>
    <s v="Houston, TX"/>
    <n v="99937"/>
    <d v="2000-01-01T00:00:00"/>
    <n v="3552.6289920000004"/>
    <n v="3578.8331520000002"/>
    <n v="0.73759911488105312"/>
    <n v="96312.58"/>
    <n v="84514.37"/>
    <n v="-12.249915846922592"/>
    <n v="6213"/>
    <n v="5903"/>
    <n v="-4.9895380653468528"/>
  </r>
  <r>
    <x v="0"/>
    <x v="0"/>
    <s v="HOLMSLEYES"/>
    <s v="Houston, TX"/>
    <n v="81704"/>
    <d v="2000-01-01T00:00:00"/>
    <n v="2297.4497280000001"/>
    <n v="2199.1841279999999"/>
    <n v="-4.2771599657827322"/>
    <n v="61183.58"/>
    <n v="52042.35"/>
    <n v="-14.940658915349511"/>
    <n v="3863"/>
    <n v="3537"/>
    <n v="-8.4390370178617644"/>
  </r>
  <r>
    <x v="0"/>
    <x v="0"/>
    <s v="HOOVERES"/>
    <s v="Katy, TX"/>
    <n v="112519"/>
    <d v="2000-01-01T00:00:00"/>
    <n v="2817.7660799999999"/>
    <n v="2694.9340799999995"/>
    <n v="-4.3591979075850293"/>
    <n v="74353.05"/>
    <n v="65620.17"/>
    <n v="-11.745153695779798"/>
    <n v="4895"/>
    <n v="4905"/>
    <n v="0.20429009193054137"/>
  </r>
  <r>
    <x v="2"/>
    <x v="0"/>
    <s v="HOPPERMS"/>
    <s v="Cypress, TX"/>
    <n v="226178"/>
    <d v="2000-01-01T00:00:00"/>
    <n v="7334.8651119999995"/>
    <n v="7629.6448520000004"/>
    <n v="4.0188842671112575"/>
    <n v="180638.21"/>
    <n v="169315.67"/>
    <n v="-6.2680758406540891"/>
    <n v="10427"/>
    <n v="9878"/>
    <n v="-5.2651769444710848"/>
  </r>
  <r>
    <x v="0"/>
    <x v="0"/>
    <s v="HORNEES"/>
    <s v="Houston, TX"/>
    <n v="87881"/>
    <d v="2000-01-01T00:00:00"/>
    <n v="3294.5180160000004"/>
    <n v="3235.5586560000002"/>
    <n v="-1.7896202028236365"/>
    <n v="79958.3"/>
    <n v="71593.55"/>
    <n v="-10.46139049979802"/>
    <n v="4958"/>
    <n v="5001"/>
    <n v="0.86728519564340456"/>
  </r>
  <r>
    <x v="3"/>
    <x v="0"/>
    <s v="ISCA"/>
    <s v="Houston, TX"/>
    <n v="132467"/>
    <d v="2000-01-01T00:00:00"/>
    <n v="2093.8147440000002"/>
    <n v="2130.5210400000001"/>
    <n v="1.7530823156721385"/>
    <n v="49138.06"/>
    <n v="44771.25"/>
    <n v="-8.886818079509041"/>
    <n v="2850"/>
    <n v="2831"/>
    <n v="-0.66666666666666674"/>
  </r>
  <r>
    <x v="3"/>
    <x v="0"/>
    <s v="ISCB"/>
    <s v="Houston, TX"/>
    <n v="0"/>
    <d v="2000-01-01T00:00:00"/>
    <n v="2150.9247999999993"/>
    <n v="2025.9091199999998"/>
    <n v="-5.8121827411167386"/>
    <n v="46705.31"/>
    <n v="40349.96"/>
    <n v="-13.607339293968931"/>
    <n v="2289"/>
    <n v="2302"/>
    <n v="0.56793359545653122"/>
  </r>
  <r>
    <x v="3"/>
    <x v="0"/>
    <s v="ISCC"/>
    <s v="Houston, TX"/>
    <n v="0"/>
    <d v="2000-01-01T00:00:00"/>
    <n v="3361.2294399999996"/>
    <n v="3389.0713599999999"/>
    <n v="0.82832548318987687"/>
    <n v="71002.06"/>
    <n v="63560.06"/>
    <n v="-10.481386033024958"/>
    <n v="3397"/>
    <n v="3368"/>
    <n v="-0.85369443626729469"/>
  </r>
  <r>
    <x v="3"/>
    <x v="0"/>
    <s v="ISCC-EXLIGHT"/>
    <s v="Houston, TX"/>
    <n v="0"/>
    <d v="2000-01-01T00:00:00"/>
    <n v="24.975840000000002"/>
    <n v="24.975840000000002"/>
    <n v="0"/>
    <n v="1322.23"/>
    <n v="1130.3699999999999"/>
    <n v="-14.510334813156563"/>
    <n v="0"/>
    <n v="0"/>
    <n v="0"/>
  </r>
  <r>
    <x v="3"/>
    <x v="0"/>
    <s v="ISCD"/>
    <s v="Houston, TX"/>
    <n v="0"/>
    <d v="2000-01-01T00:00:00"/>
    <n v="86.937759999999997"/>
    <n v="93.761759999999995"/>
    <n v="7.8492935635792733"/>
    <n v="2920.38"/>
    <n v="2824.22"/>
    <n v="-3.2927221799902755"/>
    <n v="219"/>
    <n v="224"/>
    <n v="2.2831050228310503"/>
  </r>
  <r>
    <x v="3"/>
    <x v="0"/>
    <s v="ISCDATACENTER"/>
    <s v="Houston, TX"/>
    <n v="0"/>
    <d v="2000-01-01T00:00:00"/>
    <n v="702.29537199999993"/>
    <n v="757.893912"/>
    <n v="7.9166889341255811"/>
    <n v="13117.82"/>
    <n v="12612.88"/>
    <n v="-3.8492676374580532"/>
    <n v="386"/>
    <n v="410"/>
    <n v="6.2176165803108816"/>
  </r>
  <r>
    <x v="3"/>
    <x v="0"/>
    <s v="ISCSW"/>
    <s v="Houston, TX"/>
    <n v="0"/>
    <d v="2000-01-01T00:00:00"/>
    <n v="183.51442"/>
    <n v="274.76153600000004"/>
    <n v="49.722041461374012"/>
    <n v="4556.0600000000004"/>
    <n v="5509.41"/>
    <n v="20.924878074476634"/>
    <n v="253"/>
    <n v="301"/>
    <n v="18.972332015810277"/>
  </r>
  <r>
    <x v="3"/>
    <x v="0"/>
    <s v="ISCW"/>
    <s v="Houston, TX"/>
    <n v="35364"/>
    <d v="2000-01-01T00:00:00"/>
    <n v="2034.7530240000001"/>
    <n v="1984.3100159999999"/>
    <n v="-2.4790727623953766"/>
    <n v="49732.94"/>
    <n v="42989.23"/>
    <n v="-13.559845848646791"/>
    <n v="3109"/>
    <n v="2875"/>
    <n v="-7.526535863621743"/>
  </r>
  <r>
    <x v="3"/>
    <x v="0"/>
    <s v="JARVISCENTRALPLANT"/>
    <s v="Cypress, TX"/>
    <n v="12152"/>
    <d v="2000-01-01T00:00:00"/>
    <n v="10104.75742"/>
    <n v="9624.5593640000006"/>
    <n v="-4.7521977623090699"/>
    <n v="301710.71999999997"/>
    <n v="245349.63"/>
    <n v="-18.68050628098332"/>
    <n v="20734"/>
    <n v="23703"/>
    <n v="14.319475258030288"/>
  </r>
  <r>
    <x v="4"/>
    <x v="0"/>
    <s v="JERSEYVILLAGEHS"/>
    <s v="Houston, TX"/>
    <n v="510425"/>
    <d v="2000-01-01T00:00:00"/>
    <n v="16581.064384000001"/>
    <n v="16243.679000000002"/>
    <n v="-2.0347631260967889"/>
    <n v="397054.01"/>
    <n v="340694.22"/>
    <n v="-14.194489560752704"/>
    <n v="21001"/>
    <n v="20352"/>
    <n v="-3.0903290319508598"/>
  </r>
  <r>
    <x v="3"/>
    <x v="0"/>
    <s v="JERSEYVILLAGESTADIUM"/>
    <s v="Houston, TX"/>
    <n v="2385"/>
    <d v="2000-01-01T00:00:00"/>
    <n v="196.53120000000001"/>
    <n v="186.04953599999996"/>
    <n v="-5.3333333333333606"/>
    <n v="13747.35"/>
    <n v="11230.31"/>
    <n v="-18.309274151018197"/>
    <n v="1259"/>
    <n v="1182"/>
    <n v="-6.115965051628276"/>
  </r>
  <r>
    <x v="0"/>
    <x v="0"/>
    <s v="JOWELLES"/>
    <s v="Katy, TX"/>
    <n v="73726"/>
    <d v="2000-01-01T00:00:00"/>
    <n v="1908.9730559999996"/>
    <n v="2009.2039680000003"/>
    <n v="5.2505147563486911"/>
    <n v="52471.93"/>
    <n v="51231.24"/>
    <n v="-2.364483258000992"/>
    <n v="3532"/>
    <n v="3793"/>
    <n v="7.3895809739524347"/>
  </r>
  <r>
    <x v="2"/>
    <x v="0"/>
    <s v="KAHLAMS"/>
    <s v="Houston, TX"/>
    <n v="221601"/>
    <d v="2000-01-01T00:00:00"/>
    <n v="7745.976991999999"/>
    <n v="7539.6397040000002"/>
    <n v="-2.6637993917759273"/>
    <n v="204790.34"/>
    <n v="170681.03"/>
    <n v="-16.655722140018909"/>
    <n v="11308"/>
    <n v="11155"/>
    <n v="-1.3530244074991158"/>
  </r>
  <r>
    <x v="0"/>
    <x v="0"/>
    <s v="KEITHES"/>
    <s v="Cypress, TX"/>
    <n v="95518"/>
    <d v="2000-01-01T00:00:00"/>
    <n v="2992.5150720000001"/>
    <n v="2934.2108160000002"/>
    <n v="-1.9483362521891281"/>
    <n v="75450.009999999995"/>
    <n v="68392.69"/>
    <n v="-9.3536369312608443"/>
    <n v="4837"/>
    <n v="4972"/>
    <n v="2.790986148439115"/>
  </r>
  <r>
    <x v="0"/>
    <x v="0"/>
    <s v="KIRKES"/>
    <s v="Houston, TX"/>
    <n v="93897"/>
    <d v="2000-01-01T00:00:00"/>
    <n v="3736.0581120000006"/>
    <n v="3716.4049920000002"/>
    <n v="-0.52603892688059828"/>
    <n v="91959.61"/>
    <n v="84146.87"/>
    <n v="-8.4958385534692891"/>
    <n v="5766"/>
    <n v="6082"/>
    <n v="5.480402358654179"/>
  </r>
  <r>
    <x v="2"/>
    <x v="0"/>
    <s v="LABAYMS"/>
    <s v="Houston, TX"/>
    <n v="189290"/>
    <d v="2000-01-01T00:00:00"/>
    <n v="6417.5830319999995"/>
    <n v="6602.4861360000004"/>
    <n v="2.8811953515524187"/>
    <n v="153642.49"/>
    <n v="135704.60999999999"/>
    <n v="-11.675077642909848"/>
    <n v="7766"/>
    <n v="7080"/>
    <n v="-8.8333762554725723"/>
  </r>
  <r>
    <x v="0"/>
    <x v="0"/>
    <s v="LAMKINES"/>
    <s v="Cypress, TX"/>
    <n v="115158"/>
    <d v="2000-01-01T00:00:00"/>
    <n v="3318.9206400000003"/>
    <n v="3060.9734399999998"/>
    <n v="-7.7720207253886091"/>
    <n v="81938.649999999994"/>
    <n v="69140.87"/>
    <n v="-15.618734260327697"/>
    <n v="5033"/>
    <n v="4585"/>
    <n v="-8.9012517385257297"/>
  </r>
  <r>
    <x v="4"/>
    <x v="0"/>
    <s v="LANGHAMCREEKHS"/>
    <s v="Houston, TX"/>
    <n v="535686"/>
    <d v="2000-01-01T00:00:00"/>
    <n v="17202.942328000001"/>
    <n v="14829.039916000002"/>
    <n v="-13.799397607327723"/>
    <n v="394574.18"/>
    <n v="296292.12"/>
    <n v="-24.90838604796695"/>
    <n v="19584"/>
    <n v="16526"/>
    <n v="-15.614787581699348"/>
  </r>
  <r>
    <x v="3"/>
    <x v="0"/>
    <s v="LANGHAMCREEKRETENTIONPOND"/>
    <s v="Houston, TX"/>
    <n v="0"/>
    <d v="2000-01-01T00:00:00"/>
    <n v="40.616448000000013"/>
    <n v="14.412288"/>
    <n v="-64.516129032258078"/>
    <n v="4175.3999999999996"/>
    <n v="2726.6"/>
    <n v="-34.698472002682379"/>
    <n v="284"/>
    <n v="250"/>
    <n v="-11.971830985915492"/>
  </r>
  <r>
    <x v="0"/>
    <x v="0"/>
    <s v="LEEES"/>
    <s v="Houston, TX"/>
    <n v="95352"/>
    <d v="2000-01-01T00:00:00"/>
    <n v="3342.340608"/>
    <n v="4105.5367679999999"/>
    <n v="22.834182673461399"/>
    <n v="85817.97"/>
    <n v="83973.89"/>
    <n v="-2.1488273376776448"/>
    <n v="5753"/>
    <n v="5104"/>
    <n v="-11.281070745697896"/>
  </r>
  <r>
    <x v="0"/>
    <x v="0"/>
    <s v="LIEDERES"/>
    <s v="Houston, TX"/>
    <n v="88406"/>
    <d v="2000-01-01T00:00:00"/>
    <n v="2779.9338240000002"/>
    <n v="2895.887232"/>
    <n v="4.1710851891127625"/>
    <n v="71491.23"/>
    <n v="67008.850000000006"/>
    <n v="-6.2698319779922658"/>
    <n v="4700"/>
    <n v="4772"/>
    <n v="1.5319148936170215"/>
  </r>
  <r>
    <x v="0"/>
    <x v="0"/>
    <s v="LOWERYES"/>
    <s v="Houston, TX"/>
    <n v="77078"/>
    <d v="2000-01-01T00:00:00"/>
    <n v="3060.6458879999996"/>
    <n v="3037.7172479999995"/>
    <n v="-0.74914383561643882"/>
    <n v="81948.149999999994"/>
    <n v="74402.53"/>
    <n v="-9.2077978575477299"/>
    <n v="5715"/>
    <n v="5692"/>
    <n v="-0.4024496937882765"/>
  </r>
  <r>
    <x v="3"/>
    <x v="0"/>
    <s v="MAINTENANCEOPER"/>
    <s v="Houston, TX"/>
    <n v="35143"/>
    <d v="2000-01-01T00:00:00"/>
    <n v="3339.7201920000002"/>
    <n v="3371.8202880000003"/>
    <n v="0.96116123970184086"/>
    <n v="74378.5"/>
    <n v="65379.519999999997"/>
    <n v="-12.098899547584315"/>
    <n v="3758"/>
    <n v="3727"/>
    <n v="-0.82490686535391167"/>
  </r>
  <r>
    <x v="0"/>
    <x v="0"/>
    <s v="MATZKEMILLSES"/>
    <s v="Houston, TX"/>
    <n v="124682"/>
    <d v="2000-01-01T00:00:00"/>
    <n v="3400.6448640000003"/>
    <n v="3232.283136"/>
    <n v="-4.950876517048755"/>
    <n v="75850.52"/>
    <n v="69790.75"/>
    <n v="-7.989094867114952"/>
    <n v="5077"/>
    <n v="4347"/>
    <n v="-14.37857002166634"/>
  </r>
  <r>
    <x v="0"/>
    <x v="0"/>
    <s v="MCFEEES"/>
    <s v="Katy, TX"/>
    <n v="107075"/>
    <d v="2000-01-01T00:00:00"/>
    <n v="4045.2535520000006"/>
    <n v="3507.1436199999998"/>
    <n v="-13.302254730953903"/>
    <n v="97498.91"/>
    <n v="84372.82"/>
    <n v="-13.462806917533744"/>
    <n v="4619"/>
    <n v="4609"/>
    <n v="-0.21649707728945661"/>
  </r>
  <r>
    <x v="0"/>
    <x v="0"/>
    <s v="METCALFES"/>
    <s v="Houston, TX"/>
    <n v="88192"/>
    <d v="2000-01-01T00:00:00"/>
    <n v="3157.2737280000001"/>
    <n v="2424.212352"/>
    <n v="-23.218176159352634"/>
    <n v="77975.81"/>
    <n v="58856.69"/>
    <n v="-24.519296433086105"/>
    <n v="4643"/>
    <n v="4497"/>
    <n v="-3.1445186301959938"/>
  </r>
  <r>
    <x v="0"/>
    <x v="0"/>
    <s v="MILLSAPES"/>
    <s v="Cypress, TX"/>
    <n v="74252"/>
    <d v="2000-01-01T00:00:00"/>
    <n v="2625.0017280000002"/>
    <n v="2657.7569280000002"/>
    <n v="1.2478163214374915"/>
    <n v="71054.429999999993"/>
    <n v="63850.81"/>
    <n v="-10.138171539761842"/>
    <n v="4948"/>
    <n v="4685"/>
    <n v="-5.3152789005658851"/>
  </r>
  <r>
    <x v="3"/>
    <x v="0"/>
    <s v="MILLSAPNATURETRAIL"/>
    <s v="Cypress, TX"/>
    <n v="1121"/>
    <d v="2000-01-01T00:00:00"/>
    <n v="4.6642040000000007"/>
    <n v="7.2880319999999994"/>
    <n v="56.254572055596171"/>
    <n v="178.16"/>
    <n v="216.41"/>
    <n v="21.46946564885496"/>
    <n v="21"/>
    <n v="22"/>
    <n v="4.7619047619047619"/>
  </r>
  <r>
    <x v="3"/>
    <x v="0"/>
    <s v="MILLSAPROPES"/>
    <s v="Cypress, TX"/>
    <n v="924"/>
    <d v="2000-01-01T00:00:00"/>
    <n v="17.824287999999996"/>
    <n v="15.674728"/>
    <n v="-12.059724349157719"/>
    <n v="479.82"/>
    <n v="407.29"/>
    <n v="-15.116085198616148"/>
    <n v="23"/>
    <n v="21"/>
    <n v="-8.695652173913043"/>
  </r>
  <r>
    <x v="0"/>
    <x v="0"/>
    <s v="MOOREES"/>
    <s v="Houston, TX"/>
    <n v="83355"/>
    <d v="2000-01-01T00:00:00"/>
    <n v="2666.2732800000003"/>
    <n v="2197.2188160000001"/>
    <n v="-17.592137592137597"/>
    <n v="63670.27"/>
    <n v="51165.86"/>
    <n v="-19.639323030984475"/>
    <n v="2856"/>
    <n v="3420"/>
    <n v="19.747899159663866"/>
  </r>
  <r>
    <x v="0"/>
    <x v="0"/>
    <s v="OWENSES"/>
    <s v="Houston, TX"/>
    <n v="84893"/>
    <d v="2000-01-01T00:00:00"/>
    <n v="3230.3178240000002"/>
    <n v="2974.1721600000001"/>
    <n v="-7.9294260799026599"/>
    <n v="79130.289999999994"/>
    <n v="72177.929999999993"/>
    <n v="-8.7859655259698908"/>
    <n v="5015"/>
    <n v="5590"/>
    <n v="11.465603190428714"/>
  </r>
  <r>
    <x v="0"/>
    <x v="0"/>
    <s v="POPEES"/>
    <s v="Cypress, TX"/>
    <n v="112970"/>
    <d v="2000-01-01T00:00:00"/>
    <n v="2910.6270720000002"/>
    <n v="3029.2008959999994"/>
    <n v="4.0738239927976396"/>
    <n v="70793.66"/>
    <n v="63940.15"/>
    <n v="-9.6809657813990686"/>
    <n v="4230"/>
    <n v="4154"/>
    <n v="-1.7966903073286054"/>
  </r>
  <r>
    <x v="0"/>
    <x v="0"/>
    <s v="POSTES"/>
    <s v="Houston, TX"/>
    <n v="104852"/>
    <d v="2000-01-01T00:00:00"/>
    <n v="3364.6141440000001"/>
    <n v="3227.6974079999995"/>
    <n v="-4.06931464174456"/>
    <n v="87306.38"/>
    <n v="75541.31"/>
    <n v="-13.475613122431604"/>
    <n v="5657"/>
    <n v="5356"/>
    <n v="-5.3208414353897835"/>
  </r>
  <r>
    <x v="0"/>
    <x v="0"/>
    <s v="POSTMAES"/>
    <s v="Cypress, TX"/>
    <n v="100456"/>
    <d v="2000-01-01T00:00:00"/>
    <n v="3078.3336959999997"/>
    <n v="3181.8401280000003"/>
    <n v="3.3624175356458981"/>
    <n v="80184.92"/>
    <n v="71784.53"/>
    <n v="-10.476271598200759"/>
    <n v="5135"/>
    <n v="4887"/>
    <n v="-4.8296007789678672"/>
  </r>
  <r>
    <x v="3"/>
    <x v="0"/>
    <s v="PRIDGEONSTADIUM"/>
    <s v="Houston, TX"/>
    <n v="86181"/>
    <d v="2000-01-01T00:00:00"/>
    <n v="2062.5949439999995"/>
    <n v="2278.7792640000002"/>
    <n v="10.481181515007174"/>
    <n v="52118.64"/>
    <n v="50324.5"/>
    <n v="-3.4424152280259039"/>
    <n v="3000"/>
    <n v="3246"/>
    <n v="8.1999999999999993"/>
  </r>
  <r>
    <x v="3"/>
    <x v="0"/>
    <s v="RECYCLECENTER"/>
    <s v="Houston, TX"/>
    <n v="0"/>
    <d v="2000-01-01T00:00:00"/>
    <n v="43.891968000000006"/>
    <n v="53.390976000000009"/>
    <n v="21.641791044776124"/>
    <n v="1761.5"/>
    <n v="1829.72"/>
    <n v="3.8728356514334377"/>
    <n v="137"/>
    <n v="150"/>
    <n v="9.4890510948905114"/>
  </r>
  <r>
    <x v="0"/>
    <x v="0"/>
    <s v="REEDES"/>
    <s v="Houston, TX"/>
    <n v="90012"/>
    <d v="2000-01-01T00:00:00"/>
    <n v="3595.2107519999995"/>
    <n v="2714.7509759999998"/>
    <n v="-24.489795918367346"/>
    <n v="86618.39"/>
    <n v="65321.120000000003"/>
    <n v="-24.587469242963301"/>
    <n v="5222"/>
    <n v="4768"/>
    <n v="-8.6939869781692831"/>
  </r>
  <r>
    <x v="0"/>
    <x v="0"/>
    <s v="RENNELLES"/>
    <s v="Cypress, TX"/>
    <n v="110549"/>
    <d v="2000-01-01T00:00:00"/>
    <n v="1958.3412840000001"/>
    <n v="1956.7819999999999"/>
    <n v="-7.9622689504631528E-2"/>
    <n v="42095.94"/>
    <n v="38170.339999999997"/>
    <n v="-9.3253648689161004"/>
    <n v="2123"/>
    <n v="2129"/>
    <n v="0.28261893546867639"/>
  </r>
  <r>
    <x v="0"/>
    <x v="0"/>
    <s v="ROBINSONES"/>
    <s v="Katy, TX"/>
    <n v="96996"/>
    <d v="2000-01-01T00:00:00"/>
    <n v="3116.9848319999996"/>
    <n v="2919.1434239999999"/>
    <n v="-6.3472047078604446"/>
    <n v="79518.320000000007"/>
    <n v="69904.39"/>
    <n v="-12.090207640201655"/>
    <n v="5079"/>
    <n v="5171"/>
    <n v="1.8113801929513684"/>
  </r>
  <r>
    <x v="0"/>
    <x v="0"/>
    <s v="ROBISONES"/>
    <s v="Cypress, TX"/>
    <n v="92346"/>
    <d v="2000-01-01T00:00:00"/>
    <n v="2479.56864"/>
    <n v="2505.7728000000002"/>
    <n v="1.05680317040951"/>
    <n v="54956.11"/>
    <n v="48486.22"/>
    <n v="-11.772831082840471"/>
    <n v="2755"/>
    <n v="2730"/>
    <n v="-0.90744101633393826"/>
  </r>
  <r>
    <x v="2"/>
    <x v="0"/>
    <s v="SALYARDSMS"/>
    <s v="Cypress, TX"/>
    <n v="240580"/>
    <d v="2000-01-01T00:00:00"/>
    <n v="7059.9943920000005"/>
    <n v="7132.1206599999996"/>
    <n v="1.0216193384194361"/>
    <n v="160436.94"/>
    <n v="149181.04999999999"/>
    <n v="-7.015772053493416"/>
    <n v="10450"/>
    <n v="9901"/>
    <n v="-5.2535885167464116"/>
  </r>
  <r>
    <x v="0"/>
    <x v="0"/>
    <s v="SAMPSONES"/>
    <s v="Cypress, TX"/>
    <n v="96096"/>
    <d v="2000-01-01T00:00:00"/>
    <n v="3836.2890240000002"/>
    <n v="3374.8501440000005"/>
    <n v="-12.028261612021852"/>
    <n v="96612.69"/>
    <n v="78435.48"/>
    <n v="-18.814515981285687"/>
    <n v="6040"/>
    <n v="5772"/>
    <n v="-4.4370860927152318"/>
  </r>
  <r>
    <x v="3"/>
    <x v="0"/>
    <s v="SATELLITECOLDFOODWAREHOUSE"/>
    <s v="Cypress, TX"/>
    <n v="22020"/>
    <d v="2000-01-01T00:00:00"/>
    <n v="5261.1402239999998"/>
    <n v="5274.9178799999991"/>
    <n v="0.26187585605776209"/>
    <n v="102666.51"/>
    <n v="89165.45"/>
    <n v="-13.150403184056806"/>
    <n v="3827"/>
    <n v="3626"/>
    <n v="-5.2521557355631048"/>
  </r>
  <r>
    <x v="0"/>
    <x v="0"/>
    <s v="SHERIDANES"/>
    <s v="Katy, TX"/>
    <n v="91338"/>
    <d v="2000-01-01T00:00:00"/>
    <n v="3948.6939519999996"/>
    <n v="3551.9738880000009"/>
    <n v="-10.046867871313797"/>
    <n v="96838.34"/>
    <n v="79963.899999999994"/>
    <n v="-17.425370984260987"/>
    <n v="6057"/>
    <n v="5664"/>
    <n v="-6.4883605745418524"/>
  </r>
  <r>
    <x v="2"/>
    <x v="0"/>
    <s v="SMITHMS"/>
    <s v="Cypress, TX"/>
    <n v="227015"/>
    <d v="2000-01-01T00:00:00"/>
    <n v="5024.64768"/>
    <n v="4991.8924800000004"/>
    <n v="-0.6518904823989492"/>
    <n v="109879.77"/>
    <n v="97629.57"/>
    <n v="-11.148731017547634"/>
    <n v="5509"/>
    <n v="5424"/>
    <n v="-1.5429297513160285"/>
  </r>
  <r>
    <x v="2"/>
    <x v="0"/>
    <s v="SPILLANEMS"/>
    <s v="Cypress, TX"/>
    <n v="235889"/>
    <d v="2000-01-01T00:00:00"/>
    <n v="7921.8690040000001"/>
    <n v="6808.5334039999998"/>
    <n v="-14.053951150136948"/>
    <n v="163392.74"/>
    <n v="128770.89"/>
    <n v="-21.189344153234714"/>
    <n v="6620"/>
    <n v="6054"/>
    <n v="-8.549848942598187"/>
  </r>
  <r>
    <x v="0"/>
    <x v="0"/>
    <s v="SWENKEES"/>
    <s v="Cypress, TX"/>
    <n v="107914"/>
    <d v="2000-01-01T00:00:00"/>
    <n v="3306.6374399999995"/>
    <n v="3399.9897600000004"/>
    <n v="2.8231797919762496"/>
    <n v="82238.080000000002"/>
    <n v="76214.86"/>
    <n v="-7.3241252714071141"/>
    <n v="5032"/>
    <n v="5343"/>
    <n v="6.1804451510333864"/>
  </r>
  <r>
    <x v="3"/>
    <x v="0"/>
    <s v="TELGETRANS"/>
    <s v="Cypress, TX"/>
    <n v="19649"/>
    <d v="2000-01-01T00:00:00"/>
    <n v="1423.4864000000002"/>
    <n v="1142.3375999999998"/>
    <n v="-19.75071907957815"/>
    <n v="29941.16"/>
    <n v="21976.6"/>
    <n v="-26.600706185064304"/>
    <n v="1418"/>
    <n v="1186"/>
    <n v="-16.361071932299012"/>
  </r>
  <r>
    <x v="2"/>
    <x v="0"/>
    <s v="THORNTONMS"/>
    <s v="Katy, TX"/>
    <n v="194432"/>
    <d v="2000-01-01T00:00:00"/>
    <n v="7804.1311200000009"/>
    <n v="6809.4409959999994"/>
    <n v="-12.745686979180343"/>
    <n v="170565.61"/>
    <n v="137991.70000000001"/>
    <n v="-19.097583621927068"/>
    <n v="7446"/>
    <n v="8146"/>
    <n v="9.4010206822455"/>
  </r>
  <r>
    <x v="0"/>
    <x v="0"/>
    <s v="TIPPSES"/>
    <s v="Houston, TX"/>
    <n v="101727"/>
    <d v="2000-01-01T00:00:00"/>
    <n v="3900.7587640000002"/>
    <n v="3730.5647920000001"/>
    <n v="-4.3630991378066168"/>
    <n v="91560.4"/>
    <n v="84275.34"/>
    <n v="-7.9565620071559318"/>
    <n v="4993"/>
    <n v="4835"/>
    <n v="-3.1644302022831967"/>
  </r>
  <r>
    <x v="2"/>
    <x v="0"/>
    <s v="TRUITTMS"/>
    <s v="Houston, TX"/>
    <n v="208340"/>
    <d v="2000-01-01T00:00:00"/>
    <n v="6282.1505159999997"/>
    <n v="5712.8822"/>
    <n v="-9.0616790309326678"/>
    <n v="140376.25"/>
    <n v="118766.51"/>
    <n v="-15.394156775095503"/>
    <n v="8062"/>
    <n v="7002"/>
    <n v="-13.148102207888861"/>
  </r>
  <r>
    <x v="0"/>
    <x v="0"/>
    <s v="WALKERES"/>
    <s v="Katy, TX"/>
    <n v="98490"/>
    <d v="2000-01-01T00:00:00"/>
    <n v="3750.1291999999999"/>
    <n v="3988.8190719999998"/>
    <n v="6.3648439632426461"/>
    <n v="90727.38"/>
    <n v="85520.81"/>
    <n v="-5.7386976235839722"/>
    <n v="5108"/>
    <n v="4526"/>
    <n v="-11.39389193422083"/>
  </r>
  <r>
    <x v="0"/>
    <x v="0"/>
    <s v="WARNERES"/>
    <s v="Cypress, TX"/>
    <n v="99987"/>
    <d v="2000-01-01T00:00:00"/>
    <n v="2562.4700039999998"/>
    <n v="2247.9859640000004"/>
    <n v="-12.27269156357311"/>
    <n v="55728.9"/>
    <n v="45703.23"/>
    <n v="-17.990073373061374"/>
    <n v="2759"/>
    <n v="2671"/>
    <n v="-3.1895614353026458"/>
  </r>
  <r>
    <x v="2"/>
    <x v="0"/>
    <s v="WATKINSMS"/>
    <s v="Houston, TX"/>
    <n v="217165"/>
    <d v="2000-01-01T00:00:00"/>
    <n v="6383.875884000001"/>
    <n v="6411.9532319999989"/>
    <n v="0.43981663350266714"/>
    <n v="148555.75"/>
    <n v="133568.54"/>
    <n v="-10.088609831662524"/>
    <n v="7552"/>
    <n v="8020"/>
    <n v="6.1970338983050848"/>
  </r>
  <r>
    <x v="0"/>
    <x v="0"/>
    <s v="WELLSES"/>
    <s v="Cypress, TX"/>
    <n v="122878"/>
    <d v="2000-01-01T00:00:00"/>
    <n v="3458.9491200000002"/>
    <n v="3442.5715200000004"/>
    <n v="-0.47348484848483435"/>
    <n v="88402.46"/>
    <n v="78349.03"/>
    <n v="-11.372341900892803"/>
    <n v="5702"/>
    <n v="5262"/>
    <n v="-7.7165906699403717"/>
  </r>
  <r>
    <x v="3"/>
    <x v="0"/>
    <s v="WESTGREENAGSCIENCECENTER"/>
    <s v="Cypress, TX"/>
    <n v="20124"/>
    <d v="2000-01-01T00:00:00"/>
    <n v="404.19916800000004"/>
    <n v="349.825536"/>
    <n v="-13.452188006482997"/>
    <n v="8886.4500000000007"/>
    <n v="7033.83"/>
    <n v="-20.847695086339314"/>
    <n v="434"/>
    <n v="390"/>
    <n v="-10.138248847926267"/>
  </r>
  <r>
    <x v="3"/>
    <x v="0"/>
    <s v="WESTGREENTRANS"/>
    <s v="Cypress, TX"/>
    <n v="45340"/>
    <d v="2000-01-01T00:00:00"/>
    <n v="1802.9826879999998"/>
    <n v="1842.1524479999998"/>
    <n v="2.1724978426415125"/>
    <n v="37079.03"/>
    <n v="34122.65"/>
    <n v="-7.9731859220696979"/>
    <n v="1589"/>
    <n v="1744"/>
    <n v="9.7545626179987419"/>
  </r>
  <r>
    <x v="0"/>
    <x v="0"/>
    <s v="WILLBERNES"/>
    <s v="Houston, TX"/>
    <n v="89993"/>
    <d v="2000-01-01T00:00:00"/>
    <n v="2700.3386880000007"/>
    <n v="2733.7489919999998"/>
    <n v="1.2372634643376741"/>
    <n v="66767.25"/>
    <n v="60113.63"/>
    <n v="-9.9653947107301857"/>
    <n v="3965"/>
    <n v="3934"/>
    <n v="-0.78184110970996212"/>
  </r>
  <r>
    <x v="0"/>
    <x v="0"/>
    <s v="WILSONES"/>
    <s v="Houston, TX"/>
    <n v="84992"/>
    <d v="2000-01-01T00:00:00"/>
    <n v="2825.4635519999997"/>
    <n v="2950.5884160000001"/>
    <n v="4.428472061210293"/>
    <n v="73898.28"/>
    <n v="69315.83"/>
    <n v="-6.2010238939255418"/>
    <n v="4995"/>
    <n v="5259"/>
    <n v="5.2852852852852861"/>
  </r>
  <r>
    <x v="1"/>
    <x v="0"/>
    <s v="WINDFERNANNEX"/>
    <s v="Houston, TX"/>
    <n v="41975"/>
    <d v="2000-01-01T00:00:00"/>
    <n v="2511.6687360000001"/>
    <n v="2469.74208"/>
    <n v="-1.6692749087115197"/>
    <n v="57495.28"/>
    <n v="50413.11"/>
    <n v="-12.31782852435887"/>
    <n v="2952"/>
    <n v="3071"/>
    <n v="4.0311653116531163"/>
  </r>
  <r>
    <x v="1"/>
    <x v="0"/>
    <s v="WINDFERNHS"/>
    <s v="Houston, TX"/>
    <n v="50022"/>
    <d v="2000-01-01T00:00:00"/>
    <n v="2033.4428159999995"/>
    <n v="1943.0043439999997"/>
    <n v="-4.4475542310996516"/>
    <n v="55557.07"/>
    <n v="47721.41"/>
    <n v="-14.103803530315764"/>
    <n v="3925"/>
    <n v="3756"/>
    <n v="-4.3057324840764331"/>
  </r>
  <r>
    <x v="0"/>
    <x v="0"/>
    <s v="WOODARDES"/>
    <s v="Cypress, TX"/>
    <n v="115438"/>
    <d v="2000-01-01T00:00:00"/>
    <n v="3274.7011200000006"/>
    <n v="3323.8339200000005"/>
    <n v="1.5003750937734335"/>
    <n v="83255.41"/>
    <n v="78771.31"/>
    <n v="-5.3859563000170203"/>
    <n v="5745"/>
    <n v="5688"/>
    <n v="-0.99216710182767631"/>
  </r>
  <r>
    <x v="0"/>
    <x v="0"/>
    <s v="YEAGERES"/>
    <s v="Houston, TX"/>
    <n v="81794"/>
    <d v="2000-01-01T00:00:00"/>
    <n v="3251.6087039999998"/>
    <n v="3193.6319999999996"/>
    <n v="-1.7830160169235429"/>
    <n v="84403.23"/>
    <n v="75335.259999999995"/>
    <n v="-10.743629124146077"/>
    <n v="5452"/>
    <n v="5496"/>
    <n v="0.80704328686720472"/>
  </r>
</pivotCacheRecords>
</file>

<file path=xl/pivotCache/pivotCacheRecords3.xml><?xml version="1.0" encoding="utf-8"?>
<pivotCacheRecords xmlns="http://schemas.openxmlformats.org/spreadsheetml/2006/main" xmlns:r="http://schemas.openxmlformats.org/officeDocument/2006/relationships" count="412">
  <r>
    <x v="0"/>
    <x v="0"/>
    <s v="ADAM-ES"/>
    <s v="Houston, TX"/>
    <n v="109321"/>
    <d v="2000-01-01T00:00:00"/>
    <n v="3687.4166399999999"/>
    <n v="3731.63616"/>
    <n v="1.199200532978012"/>
    <n v="92005.63"/>
    <n v="83845.05"/>
    <n v="-8.8696528679821007"/>
    <n v="5990"/>
    <n v="5925"/>
    <n v="-1.0851419031719534"/>
  </r>
  <r>
    <x v="1"/>
    <x v="0"/>
    <s v="ALCABC"/>
    <s v="Houston, TX"/>
    <n v="56061"/>
    <d v="2000-01-01T00:00:00"/>
    <n v="2682.6508799999997"/>
    <n v="2507.0830080000001"/>
    <n v="-6.5445665445665302"/>
    <n v="66699.75"/>
    <n v="57548.75"/>
    <n v="-13.719691603041991"/>
    <n v="4213"/>
    <n v="4246"/>
    <n v="0.78328981723237601"/>
  </r>
  <r>
    <x v="1"/>
    <x v="0"/>
    <s v="ALCWEST"/>
    <s v="Katy, TX"/>
    <n v="50839"/>
    <d v="2000-01-01T00:00:00"/>
    <n v="1633.5018239999999"/>
    <n v="1845.100416"/>
    <n v="12.953679566873875"/>
    <n v="41098.28"/>
    <n v="40143.019999999997"/>
    <n v="-2.3243308479089633"/>
    <n v="2568"/>
    <n v="2632"/>
    <n v="2.4922118380062308"/>
  </r>
  <r>
    <x v="0"/>
    <x v="0"/>
    <s v="ANDREES"/>
    <s v="Cypress, TX"/>
    <n v="107836"/>
    <d v="2000-01-01T00:00:00"/>
    <n v="3939.1403519999994"/>
    <n v="3862.4931839999999"/>
    <n v="-1.9457841343755038"/>
    <n v="95655.72"/>
    <n v="83470.42"/>
    <n v="-12.738705014190472"/>
    <n v="5653"/>
    <n v="5450"/>
    <n v="-3.5910136210861494"/>
  </r>
  <r>
    <x v="2"/>
    <x v="0"/>
    <s v="ANTHONYMS"/>
    <s v="Cypress, TX"/>
    <n v="244123"/>
    <d v="2000-01-01T00:00:00"/>
    <n v="6516.442320000001"/>
    <n v="6930.3929840000001"/>
    <n v="6.3524027939220504"/>
    <n v="152597.41"/>
    <n v="148222.56"/>
    <n v="-2.8669228396471476"/>
    <n v="10812"/>
    <n v="11233"/>
    <n v="3.8938216796152427"/>
  </r>
  <r>
    <x v="2"/>
    <x v="0"/>
    <s v="ARAGONMS"/>
    <s v="Houston, TX"/>
    <n v="219821"/>
    <d v="2000-01-01T00:00:00"/>
    <n v="7722.8095120000016"/>
    <n v="7749.2798080000002"/>
    <n v="0.3427547443565499"/>
    <n v="197642.59"/>
    <n v="160667.82999999999"/>
    <n v="-18.707890844781986"/>
    <n v="10866"/>
    <n v="10265"/>
    <n v="-5.5310141726486286"/>
  </r>
  <r>
    <x v="2"/>
    <x v="0"/>
    <s v="ARNOLDMS"/>
    <s v="Cypress, TX"/>
    <n v="211238"/>
    <d v="2000-01-01T00:00:00"/>
    <n v="7784.4029359999986"/>
    <n v="7975.0518480000001"/>
    <n v="2.4491141268949583"/>
    <n v="145824.95999999999"/>
    <n v="145448.18"/>
    <n v="-0.25837826391311886"/>
    <n v="6250"/>
    <n v="6341"/>
    <n v="1.456"/>
  </r>
  <r>
    <x v="0"/>
    <x v="0"/>
    <s v="AULTES"/>
    <s v="Cypress, TX"/>
    <n v="89416"/>
    <d v="2000-01-01T00:00:00"/>
    <n v="2421.2643840000001"/>
    <n v="1956.1405439999999"/>
    <n v="-19.209956709956707"/>
    <n v="62005.56"/>
    <n v="45215.28"/>
    <n v="-27.078668429089262"/>
    <n v="3575"/>
    <n v="2973"/>
    <n v="-16.83916083916084"/>
  </r>
  <r>
    <x v="0"/>
    <x v="0"/>
    <s v="BANEES"/>
    <s v="Houston, TX"/>
    <n v="106804"/>
    <d v="2000-01-01T00:00:00"/>
    <n v="3570.9719039999995"/>
    <n v="3502.8410879999997"/>
    <n v="-1.9079068060906192"/>
    <n v="90653.14"/>
    <n v="81293.87"/>
    <n v="-10.324264553880869"/>
    <n v="5675"/>
    <n v="5619"/>
    <n v="-0.986784140969163"/>
  </r>
  <r>
    <x v="0"/>
    <x v="0"/>
    <s v="BANGES"/>
    <s v="Houston, TX"/>
    <n v="85320"/>
    <d v="2000-01-01T00:00:00"/>
    <n v="2801.5522559999995"/>
    <n v="2500.85952"/>
    <n v="-10.733076113644323"/>
    <n v="69866.19"/>
    <n v="57222.27"/>
    <n v="-18.097337209886497"/>
    <n v="4104"/>
    <n v="3727"/>
    <n v="-9.1861598440545809"/>
  </r>
  <r>
    <x v="3"/>
    <x v="0"/>
    <s v="BARKERTRANS"/>
    <s v="Houston, TX"/>
    <n v="22677"/>
    <d v="2000-01-01T00:00:00"/>
    <n v="1344.6009600000002"/>
    <n v="1149.052416"/>
    <n v="-14.543239951278947"/>
    <n v="29071.1"/>
    <n v="22460.85"/>
    <n v="-22.738217680101542"/>
    <n v="1470"/>
    <n v="1297"/>
    <n v="-11.768707482993198"/>
  </r>
  <r>
    <x v="3"/>
    <x v="0"/>
    <s v="BERRYCENTER"/>
    <s v="Cypress, TX"/>
    <n v="491434"/>
    <d v="2000-01-01T00:00:00"/>
    <n v="17888.003687999997"/>
    <n v="18486.700504000004"/>
    <n v="3.346918004056735"/>
    <n v="394395.38"/>
    <n v="359401.35"/>
    <n v="-8.8728295955190966"/>
    <n v="17884"/>
    <n v="18054"/>
    <n v="0.9505703422053231"/>
  </r>
  <r>
    <x v="0"/>
    <x v="0"/>
    <s v="BIRKESES"/>
    <s v="Houston, TX"/>
    <n v="106488"/>
    <d v="2000-01-01T00:00:00"/>
    <n v="4598.8300799999997"/>
    <n v="4208.3880960000006"/>
    <n v="-8.4900284900284753"/>
    <n v="110946.37"/>
    <n v="91267.09"/>
    <n v="-17.737651083131428"/>
    <n v="6880"/>
    <n v="6244"/>
    <n v="-9.2441860465116275"/>
  </r>
  <r>
    <x v="0"/>
    <x v="0"/>
    <s v="BLACKES"/>
    <s v="Cypress, TX"/>
    <n v="97384"/>
    <d v="2000-01-01T00:00:00"/>
    <n v="3240.9086720000005"/>
    <n v="3103.8827520000004"/>
    <n v="-4.2280092982515249"/>
    <n v="80132.86"/>
    <n v="71456.06"/>
    <n v="-10.828017370152519"/>
    <n v="4878"/>
    <n v="5045"/>
    <n v="3.4235342353423532"/>
  </r>
  <r>
    <x v="2"/>
    <x v="0"/>
    <s v="BLEYLMS"/>
    <s v="Houston, TX"/>
    <n v="229363"/>
    <d v="2000-01-01T00:00:00"/>
    <n v="7213.1454239999994"/>
    <n v="6747.9021640000001"/>
    <n v="-6.4499359523795867"/>
    <n v="170915.84"/>
    <n v="140671.25"/>
    <n v="-17.695603871472649"/>
    <n v="8001"/>
    <n v="7303"/>
    <n v="-8.7239095113110867"/>
  </r>
  <r>
    <x v="3"/>
    <x v="0"/>
    <s v="BRADLEYPOLICESTATION"/>
    <s v="Cypress, TX"/>
    <n v="18144"/>
    <d v="2000-01-01T00:00:00"/>
    <n v="1850.6688000000001"/>
    <n v="1957.7783040000002"/>
    <n v="5.7876106194690262"/>
    <n v="36083.660000000003"/>
    <n v="33906.99"/>
    <n v="-6.0322871903792468"/>
    <n v="1361"/>
    <n v="1507"/>
    <n v="10.727406318883174"/>
  </r>
  <r>
    <x v="1"/>
    <x v="0"/>
    <s v="BRAUTIGAMCENTER"/>
    <s v="Houston, TX"/>
    <n v="85995"/>
    <m/>
    <n v="3395.9465400000004"/>
    <n v="2646.5382719999993"/>
    <n v="-22.067728663361141"/>
    <n v="85582.3"/>
    <n v="57831.59"/>
    <n v="-32.425758597280044"/>
    <n v="3740"/>
    <n v="3136"/>
    <n v="-16.149732620320854"/>
  </r>
  <r>
    <x v="4"/>
    <x v="0"/>
    <s v="BRIDGELANDHS"/>
    <s v="Cypress, TX"/>
    <n v="573468"/>
    <d v="2000-01-01T00:00:00"/>
    <n v="16161.006239999999"/>
    <n v="18077.151320000001"/>
    <n v="11.856595137358253"/>
    <n v="383517.79"/>
    <n v="378802.98"/>
    <n v="-1.2293588779806017"/>
    <n v="23847"/>
    <n v="25360"/>
    <n v="6.344613578227869"/>
  </r>
  <r>
    <x v="2"/>
    <x v="0"/>
    <s v="CAMPBELLMS"/>
    <s v="Houston, TX"/>
    <n v="233575"/>
    <d v="2000-01-01T00:00:00"/>
    <n v="9543.1012759999994"/>
    <n v="8693.079952"/>
    <n v="-8.9071812130687888"/>
    <n v="235922.66"/>
    <n v="185774.22"/>
    <n v="-21.256304926368667"/>
    <n v="11940"/>
    <n v="10789"/>
    <n v="-9.6398659966499167"/>
  </r>
  <r>
    <x v="3"/>
    <x v="0"/>
    <s v="CFISDNATATORIUM"/>
    <s v="Houston, TX"/>
    <n v="49471"/>
    <d v="2000-01-01T00:00:00"/>
    <n v="10955.638567999997"/>
    <n v="12853.798996"/>
    <n v="17.325876681842011"/>
    <n v="221954.89"/>
    <n v="229066.48"/>
    <n v="3.2040699801657895"/>
    <n v="8248"/>
    <n v="9206"/>
    <n v="11.61493695441319"/>
  </r>
  <r>
    <x v="2"/>
    <x v="0"/>
    <s v="COOKMS"/>
    <s v="Houston, TX"/>
    <n v="204629"/>
    <d v="2000-01-01T00:00:00"/>
    <n v="7078.5113160000001"/>
    <n v="6967.9795760000006"/>
    <n v="-1.5615111012135707"/>
    <n v="153788.23000000001"/>
    <n v="142773.51"/>
    <n v="-7.1622646284439329"/>
    <n v="8758"/>
    <n v="8169"/>
    <n v="-6.725279744233843"/>
  </r>
  <r>
    <x v="0"/>
    <x v="0"/>
    <s v="COPELANDES"/>
    <s v="Houston, TX"/>
    <n v="86318"/>
    <d v="2000-01-01T00:00:00"/>
    <n v="3139.5859200000004"/>
    <n v="3193.6320000000001"/>
    <n v="1.7214397496087472"/>
    <n v="82943.86"/>
    <n v="74828.91"/>
    <n v="-9.7836657228154085"/>
    <n v="5806"/>
    <n v="5602"/>
    <n v="-3.5136066138477435"/>
  </r>
  <r>
    <x v="4"/>
    <x v="0"/>
    <s v="CY-CREEKHS"/>
    <s v="Houston, TX"/>
    <n v="525576"/>
    <d v="2000-01-01T00:00:00"/>
    <n v="17419.42008"/>
    <n v="19897.876408"/>
    <n v="14.228121927236987"/>
    <n v="445629.77"/>
    <n v="387714.03"/>
    <n v="-12.996380380960634"/>
    <n v="22775"/>
    <n v="22271"/>
    <n v="-2.2129527991218443"/>
  </r>
  <r>
    <x v="3"/>
    <x v="0"/>
    <s v="CY-FAIRCOMPLEXRETENTIONPOND"/>
    <s v="Cypress, TX"/>
    <n v="0"/>
    <d v="2000-01-01T00:00:00"/>
    <n v="9.2079299999999993"/>
    <n v="3.8316759999999999"/>
    <n v="-58.387216236439684"/>
    <n v="1502.23"/>
    <n v="1002.49"/>
    <n v="-33.266543738309046"/>
    <n v="177"/>
    <n v="116"/>
    <n v="-34.463276836158194"/>
  </r>
  <r>
    <x v="4"/>
    <x v="0"/>
    <s v="CY-FAIRHS"/>
    <s v="Cypress, TX"/>
    <n v="507380"/>
    <m/>
    <n v="21060.576824000003"/>
    <n v="23366.594083999997"/>
    <n v="10.949449672110239"/>
    <n v="434552.14"/>
    <n v="416905.79"/>
    <n v="-4.0608130476586766"/>
    <n v="22630"/>
    <n v="22785"/>
    <n v="0.68493150684931503"/>
  </r>
  <r>
    <x v="3"/>
    <x v="0"/>
    <s v="CY-FAIRHS-BALLFIELD"/>
    <s v="Cypress, TX"/>
    <n v="0"/>
    <d v="2000-01-01T00:00:00"/>
    <n v="115.953408"/>
    <n v="145.43308800000003"/>
    <n v="25.423728813559347"/>
    <n v="13338.39"/>
    <n v="17176.48"/>
    <n v="28.774762171446479"/>
    <n v="1363"/>
    <n v="2304"/>
    <n v="69.038884812912698"/>
  </r>
  <r>
    <x v="4"/>
    <x v="0"/>
    <s v="CY-FALLSHS"/>
    <s v="Houston, TX"/>
    <n v="578719"/>
    <d v="2000-01-01T00:00:00"/>
    <n v="20998.495483999999"/>
    <n v="15574.647215999998"/>
    <n v="-25.829699428384057"/>
    <n v="437731.79"/>
    <n v="318614.37"/>
    <n v="-27.212421560700445"/>
    <n v="14154"/>
    <n v="14920"/>
    <n v="5.4118976967641652"/>
  </r>
  <r>
    <x v="4"/>
    <x v="0"/>
    <s v="CY-LAKESHS"/>
    <s v="Katy, TX"/>
    <n v="520212"/>
    <d v="2000-01-01T00:00:00"/>
    <n v="20068.070380000001"/>
    <n v="20200.841536"/>
    <n v="0.66160399822157201"/>
    <n v="423688.36"/>
    <n v="386366.43"/>
    <n v="-8.8088164612310802"/>
    <n v="20539"/>
    <n v="21996"/>
    <n v="7.0938215102974826"/>
  </r>
  <r>
    <x v="4"/>
    <x v="0"/>
    <s v="CY-PARKHS"/>
    <s v="Cypress, TX"/>
    <n v="590057"/>
    <d v="2000-01-01T00:00:00"/>
    <n v="18319.474972"/>
    <n v="19319.10226"/>
    <n v="5.4566372100066065"/>
    <n v="405403.42"/>
    <n v="418133.42"/>
    <n v="3.1400820446951339"/>
    <n v="27495"/>
    <n v="30334"/>
    <n v="10.32551372976905"/>
  </r>
  <r>
    <x v="4"/>
    <x v="0"/>
    <s v="CY-RANCHHS"/>
    <s v="Cypress, TX"/>
    <n v="530203"/>
    <d v="2000-01-01T00:00:00"/>
    <n v="22312.040419999998"/>
    <n v="22826.737208000002"/>
    <n v="2.306811830345382"/>
    <n v="600208.82999999996"/>
    <n v="526022.68999999994"/>
    <n v="-12.360054749611065"/>
    <n v="39071"/>
    <n v="39991"/>
    <n v="2.3546876199738938"/>
  </r>
  <r>
    <x v="4"/>
    <x v="0"/>
    <s v="CY-RIDGEHS"/>
    <s v="Houston, TX"/>
    <n v="497661"/>
    <d v="2000-01-01T00:00:00"/>
    <n v="18846.772276000003"/>
    <n v="17884.134479999997"/>
    <n v="-5.1077064120197075"/>
    <n v="413059.9"/>
    <n v="346177.65"/>
    <n v="-16.191900980947317"/>
    <n v="19387"/>
    <n v="19058"/>
    <n v="-1.697013462629597"/>
  </r>
  <r>
    <x v="4"/>
    <x v="0"/>
    <s v="CY-SPRINGSHS"/>
    <s v="Cypress, TX"/>
    <n v="477795"/>
    <d v="2000-01-01T00:00:00"/>
    <n v="18913.927259999997"/>
    <n v="18138.348952"/>
    <n v="-4.1005672557503479"/>
    <n v="430266.15"/>
    <n v="361916.91"/>
    <n v="-15.885339806536024"/>
    <n v="19841"/>
    <n v="18739"/>
    <n v="-5.5541555365152968"/>
  </r>
  <r>
    <x v="4"/>
    <x v="0"/>
    <s v="CY-WOODSHS"/>
    <s v="Cypress, TX"/>
    <n v="535914"/>
    <d v="2000-01-01T00:00:00"/>
    <n v="12314.535807999999"/>
    <n v="12107.420584"/>
    <n v="-1.6818760140796289"/>
    <n v="264014.73"/>
    <n v="227934.11"/>
    <n v="-13.666139006713754"/>
    <n v="12975"/>
    <n v="12959"/>
    <n v="-0.1233140655105973"/>
  </r>
  <r>
    <x v="0"/>
    <x v="0"/>
    <s v="DANISHES"/>
    <s v="Houston, TX"/>
    <n v="99588"/>
    <d v="2000-01-01T00:00:00"/>
    <n v="3537.6844320000005"/>
    <n v="3787.6339040000003"/>
    <n v="7.0653410954094928"/>
    <n v="82784.710000000006"/>
    <n v="83083.899999999994"/>
    <n v="0.36140731784891195"/>
    <n v="4991"/>
    <n v="4776"/>
    <n v="-4.3077539571228209"/>
  </r>
  <r>
    <x v="2"/>
    <x v="0"/>
    <s v="DEANMS"/>
    <s v="Houston, TX"/>
    <n v="213572"/>
    <d v="2000-01-01T00:00:00"/>
    <n v="8146.1534120000006"/>
    <n v="7904.4814520000018"/>
    <n v="-2.9667003280836171"/>
    <n v="195203.12"/>
    <n v="168256.08"/>
    <n v="-13.804615418032254"/>
    <n v="9942"/>
    <n v="10109"/>
    <n v="1.6797425065379199"/>
  </r>
  <r>
    <x v="0"/>
    <x v="0"/>
    <s v="DURYEAES"/>
    <s v="Katy, TX"/>
    <n v="97959"/>
    <d v="2000-01-01T00:00:00"/>
    <n v="3134.0175359999998"/>
    <n v="2910.6270719999993"/>
    <n v="-7.1279264214047"/>
    <n v="80674.539999999994"/>
    <n v="69577.210000000006"/>
    <n v="-13.755678061504907"/>
    <n v="5390"/>
    <n v="5167"/>
    <n v="-4.137291280148423"/>
  </r>
  <r>
    <x v="3"/>
    <x v="0"/>
    <s v="ELC1"/>
    <s v="Houston, TX"/>
    <n v="6832"/>
    <d v="2000-01-01T00:00:00"/>
    <n v="296.98048"/>
    <n v="254.39872000000003"/>
    <n v="-14.338235294117645"/>
    <n v="7641.57"/>
    <n v="6357.23"/>
    <n v="-16.807279132429592"/>
    <n v="443"/>
    <n v="456"/>
    <n v="2.9345372460496613"/>
  </r>
  <r>
    <x v="3"/>
    <x v="0"/>
    <s v="ELC2"/>
    <s v="Houston, TX"/>
    <n v="4573"/>
    <d v="2000-01-01T00:00:00"/>
    <n v="207.889748"/>
    <n v="165.94603199999997"/>
    <n v="-20.175942490439702"/>
    <n v="6592.46"/>
    <n v="4933.93"/>
    <n v="-25.157983514499897"/>
    <n v="418"/>
    <n v="389"/>
    <n v="-6.9377990430622019"/>
  </r>
  <r>
    <x v="3"/>
    <x v="0"/>
    <s v="ELDRIDGETRANS"/>
    <s v="Houston, TX"/>
    <n v="26451"/>
    <d v="2000-01-01T00:00:00"/>
    <n v="2446.8134399999999"/>
    <n v="2409.4725119999998"/>
    <n v="-1.5261044176706762"/>
    <n v="49411.28"/>
    <n v="43795.78"/>
    <n v="-11.364813864364573"/>
    <n v="2169"/>
    <n v="2202"/>
    <n v="1.5214384508990317"/>
  </r>
  <r>
    <x v="0"/>
    <x v="0"/>
    <s v="EMERYES"/>
    <s v="Katy, TX"/>
    <n v="95366"/>
    <d v="2000-01-01T00:00:00"/>
    <n v="2805.48288"/>
    <n v="2903.7484800000002"/>
    <n v="3.50262697022767"/>
    <n v="74469.05"/>
    <n v="69080.12"/>
    <n v="-7.2364693788896197"/>
    <n v="5112"/>
    <n v="5198"/>
    <n v="1.6823161189358373"/>
  </r>
  <r>
    <x v="0"/>
    <x v="0"/>
    <s v="EMMOTTES"/>
    <s v="Houston, TX"/>
    <n v="76544"/>
    <d v="2000-01-01T00:00:00"/>
    <n v="2898.8352"/>
    <n v="2308.5864959999999"/>
    <n v="-20.361581920903959"/>
    <n v="70502.7"/>
    <n v="57041.2"/>
    <n v="-19.093594997071033"/>
    <n v="3927"/>
    <n v="4313"/>
    <n v="9.8293862999745354"/>
  </r>
  <r>
    <x v="3"/>
    <x v="0"/>
    <s v="EXHIBITCENTERSCIENCERESOURCEC"/>
    <s v="Cypress, TX"/>
    <n v="72198"/>
    <d v="2000-01-01T00:00:00"/>
    <n v="3372.1478399999996"/>
    <n v="3174.5248000000006"/>
    <n v="-5.8604500566617945"/>
    <n v="69179.91"/>
    <n v="59183.66"/>
    <n v="-14.449642967156217"/>
    <n v="3066"/>
    <n v="3172"/>
    <n v="3.4572733202870189"/>
  </r>
  <r>
    <x v="3"/>
    <x v="0"/>
    <s v="EXHIBITCENTERTELGEAG"/>
    <s v="Cypress, TX"/>
    <n v="33198"/>
    <d v="2000-01-01T00:00:00"/>
    <n v="1131.8934680000002"/>
    <n v="1062.5855120000001"/>
    <n v="-6.1231872043986355"/>
    <n v="21239.46"/>
    <n v="18092.54"/>
    <n v="-14.816384220691109"/>
    <n v="753"/>
    <n v="759"/>
    <n v="0.79681274900398402"/>
  </r>
  <r>
    <x v="3"/>
    <x v="0"/>
    <s v="FALCONCOMPLEX"/>
    <s v="Houston, TX"/>
    <n v="6832"/>
    <d v="2000-01-01T00:00:00"/>
    <n v="2761.5909119999997"/>
    <n v="2674.4620799999998"/>
    <n v="-3.155023128928947"/>
    <n v="57345.61"/>
    <n v="48599.33"/>
    <n v="-15.251873683094486"/>
    <n v="2533"/>
    <n v="2402"/>
    <n v="-5.1717331227793135"/>
  </r>
  <r>
    <x v="0"/>
    <x v="0"/>
    <s v="FARNEYES"/>
    <s v="Cypress, TX"/>
    <n v="95036"/>
    <d v="2000-01-01T00:00:00"/>
    <n v="4086.2111999999997"/>
    <n v="3657.1180800000006"/>
    <n v="-10.501002004007995"/>
    <n v="103518.45"/>
    <n v="84291.17"/>
    <n v="-18.573771149007737"/>
    <n v="6704"/>
    <n v="6279"/>
    <n v="-6.3394988066825775"/>
  </r>
  <r>
    <x v="0"/>
    <x v="0"/>
    <s v="FIESTES"/>
    <s v="Houston, TX"/>
    <n v="91621"/>
    <d v="2000-01-01T00:00:00"/>
    <n v="2977.4476800000002"/>
    <n v="2728.8357120000001"/>
    <n v="-8.3498349834983614"/>
    <n v="74091.350000000006"/>
    <n v="60086.95"/>
    <n v="-18.901531690271536"/>
    <n v="4520"/>
    <n v="3855"/>
    <n v="-14.712389380530974"/>
  </r>
  <r>
    <x v="3"/>
    <x v="0"/>
    <s v="FOODPRODUCTIONCENTER"/>
    <s v="Houston, TX"/>
    <n v="57684"/>
    <d v="2000-01-01T00:00:00"/>
    <n v="14716.044712000003"/>
    <n v="13226.832956"/>
    <n v="-10.119646855826987"/>
    <n v="301041.48"/>
    <n v="243174.9"/>
    <n v="-19.222128458842281"/>
    <n v="8886"/>
    <n v="8311"/>
    <n v="-6.4708530272338507"/>
  </r>
  <r>
    <x v="3"/>
    <x v="0"/>
    <s v="FOODSERVICEWAREHOUSE"/>
    <s v="Houston, TX"/>
    <n v="49742"/>
    <d v="2000-01-01T00:00:00"/>
    <n v="2393.750016"/>
    <n v="2563.7495039999999"/>
    <n v="7.1018062397372796"/>
    <n v="46059.86"/>
    <n v="46707.839999999997"/>
    <n v="1.406821471016195"/>
    <n v="2235"/>
    <n v="2255"/>
    <n v="0.89485458612975388"/>
  </r>
  <r>
    <x v="0"/>
    <x v="0"/>
    <s v="FRANCONEES"/>
    <s v="Houston, TX"/>
    <n v="90518"/>
    <d v="2000-01-01T00:00:00"/>
    <n v="3367.2345599999999"/>
    <n v="3164.0158399999996"/>
    <n v="-6.0351815823605808"/>
    <n v="85964.61"/>
    <n v="72669.31"/>
    <n v="-15.466015608050803"/>
    <n v="5445"/>
    <n v="5170"/>
    <n v="-5.0505050505050502"/>
  </r>
  <r>
    <x v="0"/>
    <x v="0"/>
    <s v="FRAZIERES"/>
    <s v="Houston, TX"/>
    <n v="85844"/>
    <d v="2000-01-01T00:00:00"/>
    <n v="3756.359512"/>
    <n v="3538.7148560000001"/>
    <n v="-5.7940315697876148"/>
    <n v="92465.46"/>
    <n v="79938.490000000005"/>
    <n v="-13.547729065534309"/>
    <n v="5681"/>
    <n v="5273"/>
    <n v="-7.181834184122514"/>
  </r>
  <r>
    <x v="0"/>
    <x v="0"/>
    <s v="GLEASONES"/>
    <s v="Houston, TX"/>
    <n v="91424"/>
    <d v="2000-01-01T00:00:00"/>
    <n v="3890.3351040000002"/>
    <n v="3704.61312"/>
    <n v="-4.7739328113160013"/>
    <n v="90532.15"/>
    <n v="78116.039999999994"/>
    <n v="-13.714586475633242"/>
    <n v="5215"/>
    <n v="5092"/>
    <n v="-2.3585810162991372"/>
  </r>
  <r>
    <x v="2"/>
    <x v="0"/>
    <s v="GOODSONMS"/>
    <s v="Cypress, TX"/>
    <n v="218801"/>
    <d v="2000-01-01T00:00:00"/>
    <n v="6501.4022240000013"/>
    <n v="6697.8856559999986"/>
    <n v="3.0221700677844057"/>
    <n v="158947.34"/>
    <n v="138128.37"/>
    <n v="-13.098029825475532"/>
    <n v="9247"/>
    <n v="9034"/>
    <n v="-2.3034497674921597"/>
  </r>
  <r>
    <x v="0"/>
    <x v="0"/>
    <s v="HAIRGROVEES"/>
    <s v="Houston, TX"/>
    <n v="85052"/>
    <d v="2000-01-01T00:00:00"/>
    <n v="3399.9556400000001"/>
    <n v="3156.2910719999995"/>
    <n v="-7.1666984455126723"/>
    <n v="82736.88"/>
    <n v="70345.919999999998"/>
    <n v="-14.976344285643838"/>
    <n v="5084"/>
    <n v="4910"/>
    <n v="-3.4225019669551533"/>
  </r>
  <r>
    <x v="0"/>
    <x v="0"/>
    <s v="HAMILTONES"/>
    <s v="Cypress, TX"/>
    <n v="85650"/>
    <d v="2000-01-01T00:00:00"/>
    <n v="2678.7202560000001"/>
    <n v="2306.2936319999999"/>
    <n v="-13.903154805575937"/>
    <n v="67768.11"/>
    <n v="54417.7"/>
    <n v="-19.700136244023923"/>
    <n v="4065"/>
    <n v="3842"/>
    <n v="-5.4858548585485858"/>
  </r>
  <r>
    <x v="2"/>
    <x v="0"/>
    <s v="HAMILTONMS"/>
    <s v="Cypress, TX"/>
    <n v="192751"/>
    <d v="2000-01-01T00:00:00"/>
    <n v="7537.8176960000001"/>
    <n v="8676.5419880000009"/>
    <n v="15.106816560504944"/>
    <n v="180264.59"/>
    <n v="165118.34"/>
    <n v="-8.4022325183220943"/>
    <n v="8956"/>
    <n v="8717"/>
    <n v="-2.6686020544886109"/>
  </r>
  <r>
    <x v="0"/>
    <x v="0"/>
    <s v="HANCOCKES"/>
    <s v="Houston, TX"/>
    <n v="88795"/>
    <d v="2000-01-01T00:00:00"/>
    <n v="3674.1507840000004"/>
    <n v="3303.6894720000005"/>
    <n v="-10.082909868948917"/>
    <n v="92330.35"/>
    <n v="77133.399999999994"/>
    <n v="-16.459322422150464"/>
    <n v="5743"/>
    <n v="5527"/>
    <n v="-3.761100470137559"/>
  </r>
  <r>
    <x v="0"/>
    <x v="0"/>
    <s v="HEMMENWAYES"/>
    <s v="Katy, TX"/>
    <n v="96483"/>
    <d v="2000-01-01T00:00:00"/>
    <n v="2779.606272"/>
    <n v="2868.7004160000001"/>
    <n v="3.2052792835258104"/>
    <n v="77491.31"/>
    <n v="73350.210000000006"/>
    <n v="-5.3439540511058592"/>
    <n v="5552"/>
    <n v="5804"/>
    <n v="4.5389048991354466"/>
  </r>
  <r>
    <x v="0"/>
    <x v="0"/>
    <s v="HOLBROOKES"/>
    <s v="Houston, TX"/>
    <n v="99937"/>
    <d v="2000-01-01T00:00:00"/>
    <n v="3552.6289920000004"/>
    <n v="3578.8331520000002"/>
    <n v="0.73759911488105312"/>
    <n v="96312.58"/>
    <n v="84514.37"/>
    <n v="-12.249915846922592"/>
    <n v="6213"/>
    <n v="5903"/>
    <n v="-4.9895380653468528"/>
  </r>
  <r>
    <x v="0"/>
    <x v="0"/>
    <s v="HOLMSLEYES"/>
    <s v="Houston, TX"/>
    <n v="81704"/>
    <d v="2000-01-01T00:00:00"/>
    <n v="2297.4497280000001"/>
    <n v="2199.1841279999999"/>
    <n v="-4.2771599657827322"/>
    <n v="61183.58"/>
    <n v="52042.35"/>
    <n v="-14.940658915349511"/>
    <n v="3863"/>
    <n v="3537"/>
    <n v="-8.4390370178617644"/>
  </r>
  <r>
    <x v="0"/>
    <x v="0"/>
    <s v="HOOVERES"/>
    <s v="Katy, TX"/>
    <n v="112519"/>
    <d v="2000-01-01T00:00:00"/>
    <n v="2817.7660799999999"/>
    <n v="2694.9340799999995"/>
    <n v="-4.3591979075850293"/>
    <n v="74353.05"/>
    <n v="65620.17"/>
    <n v="-11.745153695779798"/>
    <n v="4895"/>
    <n v="4905"/>
    <n v="0.20429009193054137"/>
  </r>
  <r>
    <x v="2"/>
    <x v="0"/>
    <s v="HOPPERMS"/>
    <s v="Cypress, TX"/>
    <n v="226178"/>
    <d v="2000-01-01T00:00:00"/>
    <n v="7334.8651119999995"/>
    <n v="7629.6448520000004"/>
    <n v="4.0188842671112575"/>
    <n v="180638.21"/>
    <n v="169315.67"/>
    <n v="-6.2680758406540891"/>
    <n v="10427"/>
    <n v="9878"/>
    <n v="-5.2651769444710848"/>
  </r>
  <r>
    <x v="0"/>
    <x v="0"/>
    <s v="HORNEES"/>
    <s v="Houston, TX"/>
    <n v="87881"/>
    <d v="2000-01-01T00:00:00"/>
    <n v="3294.5180160000004"/>
    <n v="3235.5586560000002"/>
    <n v="-1.7896202028236365"/>
    <n v="79958.3"/>
    <n v="71593.55"/>
    <n v="-10.46139049979802"/>
    <n v="4958"/>
    <n v="5001"/>
    <n v="0.86728519564340456"/>
  </r>
  <r>
    <x v="3"/>
    <x v="0"/>
    <s v="ISCA"/>
    <s v="Houston, TX"/>
    <n v="132467"/>
    <d v="2000-01-01T00:00:00"/>
    <n v="2093.8147440000002"/>
    <n v="2130.5210400000001"/>
    <n v="1.7530823156721385"/>
    <n v="49138.06"/>
    <n v="44771.25"/>
    <n v="-8.886818079509041"/>
    <n v="2850"/>
    <n v="2831"/>
    <n v="-0.66666666666666674"/>
  </r>
  <r>
    <x v="3"/>
    <x v="0"/>
    <s v="ISCB"/>
    <s v="Houston, TX"/>
    <n v="0"/>
    <d v="2000-01-01T00:00:00"/>
    <n v="2150.9247999999993"/>
    <n v="2025.9091199999998"/>
    <n v="-5.8121827411167386"/>
    <n v="46705.31"/>
    <n v="40349.96"/>
    <n v="-13.607339293968931"/>
    <n v="2289"/>
    <n v="2302"/>
    <n v="0.56793359545653122"/>
  </r>
  <r>
    <x v="3"/>
    <x v="0"/>
    <s v="ISCC"/>
    <s v="Houston, TX"/>
    <n v="0"/>
    <d v="2000-01-01T00:00:00"/>
    <n v="3361.2294399999996"/>
    <n v="3389.0713599999999"/>
    <n v="0.82832548318987687"/>
    <n v="71002.06"/>
    <n v="63560.06"/>
    <n v="-10.481386033024958"/>
    <n v="3397"/>
    <n v="3368"/>
    <n v="-0.85369443626729469"/>
  </r>
  <r>
    <x v="3"/>
    <x v="0"/>
    <s v="ISCC-EXLIGHT"/>
    <s v="Houston, TX"/>
    <n v="0"/>
    <d v="2000-01-01T00:00:00"/>
    <n v="24.975840000000002"/>
    <n v="24.975840000000002"/>
    <n v="0"/>
    <n v="1322.23"/>
    <n v="1130.3699999999999"/>
    <n v="-14.510334813156563"/>
    <n v="0"/>
    <n v="0"/>
    <n v="0"/>
  </r>
  <r>
    <x v="3"/>
    <x v="0"/>
    <s v="ISCD"/>
    <s v="Houston, TX"/>
    <n v="0"/>
    <d v="2000-01-01T00:00:00"/>
    <n v="86.937759999999997"/>
    <n v="93.761759999999995"/>
    <n v="7.8492935635792733"/>
    <n v="2920.38"/>
    <n v="2824.22"/>
    <n v="-3.2927221799902755"/>
    <n v="219"/>
    <n v="224"/>
    <n v="2.2831050228310503"/>
  </r>
  <r>
    <x v="3"/>
    <x v="0"/>
    <s v="ISCDATACENTER"/>
    <s v="Houston, TX"/>
    <n v="0"/>
    <d v="2000-01-01T00:00:00"/>
    <n v="702.29537199999993"/>
    <n v="757.893912"/>
    <n v="7.9166889341255811"/>
    <n v="13117.82"/>
    <n v="12612.88"/>
    <n v="-3.8492676374580532"/>
    <n v="386"/>
    <n v="410"/>
    <n v="6.2176165803108816"/>
  </r>
  <r>
    <x v="3"/>
    <x v="0"/>
    <s v="ISCSW"/>
    <s v="Houston, TX"/>
    <n v="0"/>
    <d v="2000-01-01T00:00:00"/>
    <n v="183.51442"/>
    <n v="274.76153600000004"/>
    <n v="49.722041461374012"/>
    <n v="4556.0600000000004"/>
    <n v="5509.41"/>
    <n v="20.924878074476634"/>
    <n v="253"/>
    <n v="301"/>
    <n v="18.972332015810277"/>
  </r>
  <r>
    <x v="3"/>
    <x v="0"/>
    <s v="ISCW"/>
    <s v="Houston, TX"/>
    <n v="35364"/>
    <d v="2000-01-01T00:00:00"/>
    <n v="2034.7530240000001"/>
    <n v="1984.3100159999999"/>
    <n v="-2.4790727623953766"/>
    <n v="49732.94"/>
    <n v="42989.23"/>
    <n v="-13.559845848646791"/>
    <n v="3109"/>
    <n v="2875"/>
    <n v="-7.526535863621743"/>
  </r>
  <r>
    <x v="3"/>
    <x v="0"/>
    <s v="JARVISCENTRALPLANT"/>
    <s v="Cypress, TX"/>
    <n v="12152"/>
    <d v="2000-01-01T00:00:00"/>
    <n v="10104.75742"/>
    <n v="9624.5593640000006"/>
    <n v="-4.7521977623090699"/>
    <n v="301710.71999999997"/>
    <n v="245349.63"/>
    <n v="-18.68050628098332"/>
    <n v="20734"/>
    <n v="23703"/>
    <n v="14.319475258030288"/>
  </r>
  <r>
    <x v="4"/>
    <x v="0"/>
    <s v="JERSEYVILLAGEHS"/>
    <s v="Houston, TX"/>
    <n v="510425"/>
    <d v="2000-01-01T00:00:00"/>
    <n v="16581.064384000001"/>
    <n v="16243.679000000002"/>
    <n v="-2.0347631260967889"/>
    <n v="397054.01"/>
    <n v="340694.22"/>
    <n v="-14.194489560752704"/>
    <n v="21001"/>
    <n v="20352"/>
    <n v="-3.0903290319508598"/>
  </r>
  <r>
    <x v="3"/>
    <x v="0"/>
    <s v="JERSEYVILLAGESTADIUM"/>
    <s v="Houston, TX"/>
    <n v="2385"/>
    <d v="2000-01-01T00:00:00"/>
    <n v="196.53120000000001"/>
    <n v="186.04953599999996"/>
    <n v="-5.3333333333333606"/>
    <n v="13747.35"/>
    <n v="11230.31"/>
    <n v="-18.309274151018197"/>
    <n v="1259"/>
    <n v="1182"/>
    <n v="-6.115965051628276"/>
  </r>
  <r>
    <x v="0"/>
    <x v="0"/>
    <s v="JOWELLES"/>
    <s v="Katy, TX"/>
    <n v="73726"/>
    <d v="2000-01-01T00:00:00"/>
    <n v="1908.9730559999996"/>
    <n v="2009.2039680000003"/>
    <n v="5.2505147563486911"/>
    <n v="52471.93"/>
    <n v="51231.24"/>
    <n v="-2.364483258000992"/>
    <n v="3532"/>
    <n v="3793"/>
    <n v="7.3895809739524347"/>
  </r>
  <r>
    <x v="2"/>
    <x v="0"/>
    <s v="KAHLAMS"/>
    <s v="Houston, TX"/>
    <n v="221601"/>
    <d v="2000-01-01T00:00:00"/>
    <n v="7745.976991999999"/>
    <n v="7539.6397040000002"/>
    <n v="-2.6637993917759273"/>
    <n v="204790.34"/>
    <n v="170681.03"/>
    <n v="-16.655722140018909"/>
    <n v="11308"/>
    <n v="11155"/>
    <n v="-1.3530244074991158"/>
  </r>
  <r>
    <x v="0"/>
    <x v="0"/>
    <s v="KEITHES"/>
    <s v="Cypress, TX"/>
    <n v="95518"/>
    <d v="2000-01-01T00:00:00"/>
    <n v="2992.5150720000001"/>
    <n v="2934.2108160000002"/>
    <n v="-1.9483362521891281"/>
    <n v="75450.009999999995"/>
    <n v="68392.69"/>
    <n v="-9.3536369312608443"/>
    <n v="4837"/>
    <n v="4972"/>
    <n v="2.790986148439115"/>
  </r>
  <r>
    <x v="0"/>
    <x v="0"/>
    <s v="KIRKES"/>
    <s v="Houston, TX"/>
    <n v="93897"/>
    <d v="2000-01-01T00:00:00"/>
    <n v="3736.0581120000006"/>
    <n v="3716.4049920000002"/>
    <n v="-0.52603892688059828"/>
    <n v="91959.61"/>
    <n v="84146.87"/>
    <n v="-8.4958385534692891"/>
    <n v="5766"/>
    <n v="6082"/>
    <n v="5.480402358654179"/>
  </r>
  <r>
    <x v="2"/>
    <x v="0"/>
    <s v="LABAYMS"/>
    <s v="Houston, TX"/>
    <n v="189290"/>
    <d v="2000-01-01T00:00:00"/>
    <n v="6417.5830319999995"/>
    <n v="6602.4861360000004"/>
    <n v="2.8811953515524187"/>
    <n v="153642.49"/>
    <n v="135704.60999999999"/>
    <n v="-11.675077642909848"/>
    <n v="7766"/>
    <n v="7080"/>
    <n v="-8.8333762554725723"/>
  </r>
  <r>
    <x v="0"/>
    <x v="0"/>
    <s v="LAMKINES"/>
    <s v="Cypress, TX"/>
    <n v="115158"/>
    <d v="2000-01-01T00:00:00"/>
    <n v="3318.9206400000003"/>
    <n v="3060.9734399999998"/>
    <n v="-7.7720207253886091"/>
    <n v="81938.649999999994"/>
    <n v="69140.87"/>
    <n v="-15.618734260327697"/>
    <n v="5033"/>
    <n v="4585"/>
    <n v="-8.9012517385257297"/>
  </r>
  <r>
    <x v="4"/>
    <x v="0"/>
    <s v="LANGHAMCREEKHS"/>
    <s v="Houston, TX"/>
    <n v="535686"/>
    <d v="2000-01-01T00:00:00"/>
    <n v="17202.942328000001"/>
    <n v="14829.039916000002"/>
    <n v="-13.799397607327723"/>
    <n v="394574.18"/>
    <n v="296292.12"/>
    <n v="-24.90838604796695"/>
    <n v="19584"/>
    <n v="16526"/>
    <n v="-15.614787581699348"/>
  </r>
  <r>
    <x v="3"/>
    <x v="0"/>
    <s v="LANGHAMCREEKRETENTIONPOND"/>
    <s v="Houston, TX"/>
    <n v="0"/>
    <d v="2000-01-01T00:00:00"/>
    <n v="40.616448000000013"/>
    <n v="14.412288"/>
    <n v="-64.516129032258078"/>
    <n v="4175.3999999999996"/>
    <n v="2726.6"/>
    <n v="-34.698472002682379"/>
    <n v="284"/>
    <n v="250"/>
    <n v="-11.971830985915492"/>
  </r>
  <r>
    <x v="0"/>
    <x v="0"/>
    <s v="LEEES"/>
    <s v="Houston, TX"/>
    <n v="95352"/>
    <d v="2000-01-01T00:00:00"/>
    <n v="3342.340608"/>
    <n v="4105.5367679999999"/>
    <n v="22.834182673461399"/>
    <n v="85817.97"/>
    <n v="83973.89"/>
    <n v="-2.1488273376776448"/>
    <n v="5753"/>
    <n v="5104"/>
    <n v="-11.281070745697896"/>
  </r>
  <r>
    <x v="0"/>
    <x v="0"/>
    <s v="LIEDERES"/>
    <s v="Houston, TX"/>
    <n v="88406"/>
    <d v="2000-01-01T00:00:00"/>
    <n v="2779.9338240000002"/>
    <n v="2895.887232"/>
    <n v="4.1710851891127625"/>
    <n v="71491.23"/>
    <n v="67008.850000000006"/>
    <n v="-6.2698319779922658"/>
    <n v="4700"/>
    <n v="4772"/>
    <n v="1.5319148936170215"/>
  </r>
  <r>
    <x v="0"/>
    <x v="0"/>
    <s v="LOWERYES"/>
    <s v="Houston, TX"/>
    <n v="77078"/>
    <d v="2000-01-01T00:00:00"/>
    <n v="3060.6458879999996"/>
    <n v="3037.7172479999995"/>
    <n v="-0.74914383561643882"/>
    <n v="81948.149999999994"/>
    <n v="74402.53"/>
    <n v="-9.2077978575477299"/>
    <n v="5715"/>
    <n v="5692"/>
    <n v="-0.4024496937882765"/>
  </r>
  <r>
    <x v="3"/>
    <x v="0"/>
    <s v="MAINTENANCEOPER"/>
    <s v="Houston, TX"/>
    <n v="35143"/>
    <d v="2000-01-01T00:00:00"/>
    <n v="3339.7201920000002"/>
    <n v="3371.8202880000003"/>
    <n v="0.96116123970184086"/>
    <n v="74378.5"/>
    <n v="65379.519999999997"/>
    <n v="-12.098899547584315"/>
    <n v="3758"/>
    <n v="3727"/>
    <n v="-0.82490686535391167"/>
  </r>
  <r>
    <x v="0"/>
    <x v="0"/>
    <s v="MATZKEMILLSES"/>
    <s v="Houston, TX"/>
    <n v="124682"/>
    <d v="2000-01-01T00:00:00"/>
    <n v="3400.6448640000003"/>
    <n v="3232.283136"/>
    <n v="-4.950876517048755"/>
    <n v="75850.52"/>
    <n v="69790.75"/>
    <n v="-7.989094867114952"/>
    <n v="5077"/>
    <n v="4347"/>
    <n v="-14.37857002166634"/>
  </r>
  <r>
    <x v="0"/>
    <x v="0"/>
    <s v="MCFEEES"/>
    <s v="Katy, TX"/>
    <n v="107075"/>
    <d v="2000-01-01T00:00:00"/>
    <n v="4045.2535520000006"/>
    <n v="3507.1436199999998"/>
    <n v="-13.302254730953903"/>
    <n v="97498.91"/>
    <n v="84372.82"/>
    <n v="-13.462806917533744"/>
    <n v="4619"/>
    <n v="4609"/>
    <n v="-0.21649707728945661"/>
  </r>
  <r>
    <x v="0"/>
    <x v="0"/>
    <s v="METCALFES"/>
    <s v="Houston, TX"/>
    <n v="88192"/>
    <d v="2000-01-01T00:00:00"/>
    <n v="3157.2737280000001"/>
    <n v="2424.212352"/>
    <n v="-23.218176159352634"/>
    <n v="77975.81"/>
    <n v="58856.69"/>
    <n v="-24.519296433086105"/>
    <n v="4643"/>
    <n v="4497"/>
    <n v="-3.1445186301959938"/>
  </r>
  <r>
    <x v="0"/>
    <x v="0"/>
    <s v="MILLSAPES"/>
    <s v="Cypress, TX"/>
    <n v="74252"/>
    <d v="2000-01-01T00:00:00"/>
    <n v="2625.0017280000002"/>
    <n v="2657.7569280000002"/>
    <n v="1.2478163214374915"/>
    <n v="71054.429999999993"/>
    <n v="63850.81"/>
    <n v="-10.138171539761842"/>
    <n v="4948"/>
    <n v="4685"/>
    <n v="-5.3152789005658851"/>
  </r>
  <r>
    <x v="3"/>
    <x v="0"/>
    <s v="MILLSAPNATURETRAIL"/>
    <s v="Cypress, TX"/>
    <n v="1121"/>
    <d v="2000-01-01T00:00:00"/>
    <n v="4.6642040000000007"/>
    <n v="7.2880319999999994"/>
    <n v="56.254572055596171"/>
    <n v="178.16"/>
    <n v="216.41"/>
    <n v="21.46946564885496"/>
    <n v="21"/>
    <n v="22"/>
    <n v="4.7619047619047619"/>
  </r>
  <r>
    <x v="3"/>
    <x v="0"/>
    <s v="MILLSAPROPES"/>
    <s v="Cypress, TX"/>
    <n v="924"/>
    <d v="2000-01-01T00:00:00"/>
    <n v="17.824287999999996"/>
    <n v="15.674728"/>
    <n v="-12.059724349157719"/>
    <n v="479.82"/>
    <n v="407.29"/>
    <n v="-15.116085198616148"/>
    <n v="23"/>
    <n v="21"/>
    <n v="-8.695652173913043"/>
  </r>
  <r>
    <x v="0"/>
    <x v="0"/>
    <s v="MOOREES"/>
    <s v="Houston, TX"/>
    <n v="83355"/>
    <d v="2000-01-01T00:00:00"/>
    <n v="2666.2732800000003"/>
    <n v="2197.2188160000001"/>
    <n v="-17.592137592137597"/>
    <n v="63670.27"/>
    <n v="51165.86"/>
    <n v="-19.639323030984475"/>
    <n v="2856"/>
    <n v="3420"/>
    <n v="19.747899159663866"/>
  </r>
  <r>
    <x v="0"/>
    <x v="0"/>
    <s v="OWENSES"/>
    <s v="Houston, TX"/>
    <n v="84893"/>
    <d v="2000-01-01T00:00:00"/>
    <n v="3230.3178240000002"/>
    <n v="2974.1721600000001"/>
    <n v="-7.9294260799026599"/>
    <n v="79130.289999999994"/>
    <n v="72177.929999999993"/>
    <n v="-8.7859655259698908"/>
    <n v="5015"/>
    <n v="5590"/>
    <n v="11.465603190428714"/>
  </r>
  <r>
    <x v="0"/>
    <x v="0"/>
    <s v="POPEES"/>
    <s v="Cypress, TX"/>
    <n v="112970"/>
    <d v="2000-01-01T00:00:00"/>
    <n v="2910.6270720000002"/>
    <n v="3029.2008959999994"/>
    <n v="4.0738239927976396"/>
    <n v="70793.66"/>
    <n v="63940.15"/>
    <n v="-9.6809657813990686"/>
    <n v="4230"/>
    <n v="4154"/>
    <n v="-1.7966903073286054"/>
  </r>
  <r>
    <x v="0"/>
    <x v="0"/>
    <s v="POSTES"/>
    <s v="Houston, TX"/>
    <n v="104852"/>
    <d v="2000-01-01T00:00:00"/>
    <n v="3364.6141440000001"/>
    <n v="3227.6974079999995"/>
    <n v="-4.06931464174456"/>
    <n v="87306.38"/>
    <n v="75541.31"/>
    <n v="-13.475613122431604"/>
    <n v="5657"/>
    <n v="5356"/>
    <n v="-5.3208414353897835"/>
  </r>
  <r>
    <x v="0"/>
    <x v="0"/>
    <s v="POSTMAES"/>
    <s v="Cypress, TX"/>
    <n v="100456"/>
    <d v="2000-01-01T00:00:00"/>
    <n v="3078.3336959999997"/>
    <n v="3181.8401280000003"/>
    <n v="3.3624175356458981"/>
    <n v="80184.92"/>
    <n v="71784.53"/>
    <n v="-10.476271598200759"/>
    <n v="5135"/>
    <n v="4887"/>
    <n v="-4.8296007789678672"/>
  </r>
  <r>
    <x v="3"/>
    <x v="0"/>
    <s v="PRIDGEONSTADIUM"/>
    <s v="Houston, TX"/>
    <n v="86181"/>
    <d v="2000-01-01T00:00:00"/>
    <n v="2062.5949439999995"/>
    <n v="2278.7792640000002"/>
    <n v="10.481181515007174"/>
    <n v="52118.64"/>
    <n v="50324.5"/>
    <n v="-3.4424152280259039"/>
    <n v="3000"/>
    <n v="3246"/>
    <n v="8.1999999999999993"/>
  </r>
  <r>
    <x v="3"/>
    <x v="0"/>
    <s v="RECYCLECENTER"/>
    <s v="Houston, TX"/>
    <n v="0"/>
    <d v="2000-01-01T00:00:00"/>
    <n v="43.891968000000006"/>
    <n v="53.390976000000009"/>
    <n v="21.641791044776124"/>
    <n v="1761.5"/>
    <n v="1829.72"/>
    <n v="3.8728356514334377"/>
    <n v="137"/>
    <n v="150"/>
    <n v="9.4890510948905114"/>
  </r>
  <r>
    <x v="0"/>
    <x v="0"/>
    <s v="REEDES"/>
    <s v="Houston, TX"/>
    <n v="90012"/>
    <d v="2000-01-01T00:00:00"/>
    <n v="3595.2107519999995"/>
    <n v="2714.7509759999998"/>
    <n v="-24.489795918367346"/>
    <n v="86618.39"/>
    <n v="65321.120000000003"/>
    <n v="-24.587469242963301"/>
    <n v="5222"/>
    <n v="4768"/>
    <n v="-8.6939869781692831"/>
  </r>
  <r>
    <x v="0"/>
    <x v="0"/>
    <s v="RENNELLES"/>
    <s v="Cypress, TX"/>
    <n v="110549"/>
    <d v="2000-01-01T00:00:00"/>
    <n v="1958.3412840000001"/>
    <n v="1956.7819999999999"/>
    <n v="-7.9622689504631528E-2"/>
    <n v="42095.94"/>
    <n v="38170.339999999997"/>
    <n v="-9.3253648689161004"/>
    <n v="2123"/>
    <n v="2129"/>
    <n v="0.28261893546867639"/>
  </r>
  <r>
    <x v="0"/>
    <x v="0"/>
    <s v="ROBINSONES"/>
    <s v="Katy, TX"/>
    <n v="96996"/>
    <d v="2000-01-01T00:00:00"/>
    <n v="3116.9848319999996"/>
    <n v="2919.1434239999999"/>
    <n v="-6.3472047078604446"/>
    <n v="79518.320000000007"/>
    <n v="69904.39"/>
    <n v="-12.090207640201655"/>
    <n v="5079"/>
    <n v="5171"/>
    <n v="1.8113801929513684"/>
  </r>
  <r>
    <x v="0"/>
    <x v="0"/>
    <s v="ROBISONES"/>
    <s v="Cypress, TX"/>
    <n v="92346"/>
    <d v="2000-01-01T00:00:00"/>
    <n v="2479.56864"/>
    <n v="2505.7728000000002"/>
    <n v="1.05680317040951"/>
    <n v="54956.11"/>
    <n v="48486.22"/>
    <n v="-11.772831082840471"/>
    <n v="2755"/>
    <n v="2730"/>
    <n v="-0.90744101633393826"/>
  </r>
  <r>
    <x v="2"/>
    <x v="0"/>
    <s v="SALYARDSMS"/>
    <s v="Cypress, TX"/>
    <n v="240580"/>
    <d v="2000-01-01T00:00:00"/>
    <n v="7059.9943920000005"/>
    <n v="7132.1206599999996"/>
    <n v="1.0216193384194361"/>
    <n v="160436.94"/>
    <n v="149181.04999999999"/>
    <n v="-7.015772053493416"/>
    <n v="10450"/>
    <n v="9901"/>
    <n v="-5.2535885167464116"/>
  </r>
  <r>
    <x v="0"/>
    <x v="0"/>
    <s v="SAMPSONES"/>
    <s v="Cypress, TX"/>
    <n v="96096"/>
    <d v="2000-01-01T00:00:00"/>
    <n v="3836.2890240000002"/>
    <n v="3374.8501440000005"/>
    <n v="-12.028261612021852"/>
    <n v="96612.69"/>
    <n v="78435.48"/>
    <n v="-18.814515981285687"/>
    <n v="6040"/>
    <n v="5772"/>
    <n v="-4.4370860927152318"/>
  </r>
  <r>
    <x v="3"/>
    <x v="0"/>
    <s v="SATELLITECOLDFOODWAREHOUSE"/>
    <s v="Cypress, TX"/>
    <n v="22020"/>
    <d v="2000-01-01T00:00:00"/>
    <n v="5261.1402239999998"/>
    <n v="5274.9178799999991"/>
    <n v="0.26187585605776209"/>
    <n v="102666.51"/>
    <n v="89165.45"/>
    <n v="-13.150403184056806"/>
    <n v="3827"/>
    <n v="3626"/>
    <n v="-5.2521557355631048"/>
  </r>
  <r>
    <x v="0"/>
    <x v="0"/>
    <s v="SHERIDANES"/>
    <s v="Katy, TX"/>
    <n v="91338"/>
    <d v="2000-01-01T00:00:00"/>
    <n v="3948.6939519999996"/>
    <n v="3551.9738880000009"/>
    <n v="-10.046867871313797"/>
    <n v="96838.34"/>
    <n v="79963.899999999994"/>
    <n v="-17.425370984260987"/>
    <n v="6057"/>
    <n v="5664"/>
    <n v="-6.4883605745418524"/>
  </r>
  <r>
    <x v="2"/>
    <x v="0"/>
    <s v="SMITHMS"/>
    <s v="Cypress, TX"/>
    <n v="227015"/>
    <d v="2000-01-01T00:00:00"/>
    <n v="5024.64768"/>
    <n v="4991.8924800000004"/>
    <n v="-0.6518904823989492"/>
    <n v="109879.77"/>
    <n v="97629.57"/>
    <n v="-11.148731017547634"/>
    <n v="5509"/>
    <n v="5424"/>
    <n v="-1.5429297513160285"/>
  </r>
  <r>
    <x v="2"/>
    <x v="0"/>
    <s v="SPILLANEMS"/>
    <s v="Cypress, TX"/>
    <n v="235889"/>
    <d v="2000-01-01T00:00:00"/>
    <n v="7921.8690040000001"/>
    <n v="6808.5334039999998"/>
    <n v="-14.053951150136948"/>
    <n v="163392.74"/>
    <n v="128770.89"/>
    <n v="-21.189344153234714"/>
    <n v="6620"/>
    <n v="6054"/>
    <n v="-8.549848942598187"/>
  </r>
  <r>
    <x v="0"/>
    <x v="0"/>
    <s v="SWENKEES"/>
    <s v="Cypress, TX"/>
    <n v="107914"/>
    <d v="2000-01-01T00:00:00"/>
    <n v="3306.6374399999995"/>
    <n v="3399.9897600000004"/>
    <n v="2.8231797919762496"/>
    <n v="82238.080000000002"/>
    <n v="76214.86"/>
    <n v="-7.3241252714071141"/>
    <n v="5032"/>
    <n v="5343"/>
    <n v="6.1804451510333864"/>
  </r>
  <r>
    <x v="3"/>
    <x v="0"/>
    <s v="TELGETRANS"/>
    <s v="Cypress, TX"/>
    <n v="19649"/>
    <d v="2000-01-01T00:00:00"/>
    <n v="1423.4864000000002"/>
    <n v="1142.3375999999998"/>
    <n v="-19.75071907957815"/>
    <n v="29941.16"/>
    <n v="21976.6"/>
    <n v="-26.600706185064304"/>
    <n v="1418"/>
    <n v="1186"/>
    <n v="-16.361071932299012"/>
  </r>
  <r>
    <x v="2"/>
    <x v="0"/>
    <s v="THORNTONMS"/>
    <s v="Katy, TX"/>
    <n v="194432"/>
    <d v="2000-01-01T00:00:00"/>
    <n v="7804.1311200000009"/>
    <n v="6809.4409959999994"/>
    <n v="-12.745686979180343"/>
    <n v="170565.61"/>
    <n v="137991.70000000001"/>
    <n v="-19.097583621927068"/>
    <n v="7446"/>
    <n v="8146"/>
    <n v="9.4010206822455"/>
  </r>
  <r>
    <x v="0"/>
    <x v="0"/>
    <s v="TIPPSES"/>
    <s v="Houston, TX"/>
    <n v="101727"/>
    <d v="2000-01-01T00:00:00"/>
    <n v="3900.7587640000002"/>
    <n v="3730.5647920000001"/>
    <n v="-4.3630991378066168"/>
    <n v="91560.4"/>
    <n v="84275.34"/>
    <n v="-7.9565620071559318"/>
    <n v="4993"/>
    <n v="4835"/>
    <n v="-3.1644302022831967"/>
  </r>
  <r>
    <x v="2"/>
    <x v="0"/>
    <s v="TRUITTMS"/>
    <s v="Houston, TX"/>
    <n v="208340"/>
    <d v="2000-01-01T00:00:00"/>
    <n v="6282.1505159999997"/>
    <n v="5712.8822"/>
    <n v="-9.0616790309326678"/>
    <n v="140376.25"/>
    <n v="118766.51"/>
    <n v="-15.394156775095503"/>
    <n v="8062"/>
    <n v="7002"/>
    <n v="-13.148102207888861"/>
  </r>
  <r>
    <x v="0"/>
    <x v="0"/>
    <s v="WALKERES"/>
    <s v="Katy, TX"/>
    <n v="98490"/>
    <d v="2000-01-01T00:00:00"/>
    <n v="3750.1291999999999"/>
    <n v="3988.8190719999998"/>
    <n v="6.3648439632426461"/>
    <n v="90727.38"/>
    <n v="85520.81"/>
    <n v="-5.7386976235839722"/>
    <n v="5108"/>
    <n v="4526"/>
    <n v="-11.39389193422083"/>
  </r>
  <r>
    <x v="0"/>
    <x v="0"/>
    <s v="WARNERES"/>
    <s v="Cypress, TX"/>
    <n v="99987"/>
    <d v="2000-01-01T00:00:00"/>
    <n v="2562.4700039999998"/>
    <n v="2247.9859640000004"/>
    <n v="-12.27269156357311"/>
    <n v="55728.9"/>
    <n v="45703.23"/>
    <n v="-17.990073373061374"/>
    <n v="2759"/>
    <n v="2671"/>
    <n v="-3.1895614353026458"/>
  </r>
  <r>
    <x v="2"/>
    <x v="0"/>
    <s v="WATKINSMS"/>
    <s v="Houston, TX"/>
    <n v="217165"/>
    <d v="2000-01-01T00:00:00"/>
    <n v="6383.875884000001"/>
    <n v="6411.9532319999989"/>
    <n v="0.43981663350266714"/>
    <n v="148555.75"/>
    <n v="133568.54"/>
    <n v="-10.088609831662524"/>
    <n v="7552"/>
    <n v="8020"/>
    <n v="6.1970338983050848"/>
  </r>
  <r>
    <x v="0"/>
    <x v="0"/>
    <s v="WELLSES"/>
    <s v="Cypress, TX"/>
    <n v="122878"/>
    <d v="2000-01-01T00:00:00"/>
    <n v="3458.9491200000002"/>
    <n v="3442.5715200000004"/>
    <n v="-0.47348484848483435"/>
    <n v="88402.46"/>
    <n v="78349.03"/>
    <n v="-11.372341900892803"/>
    <n v="5702"/>
    <n v="5262"/>
    <n v="-7.7165906699403717"/>
  </r>
  <r>
    <x v="3"/>
    <x v="0"/>
    <s v="WESTGREENAGSCIENCECENTER"/>
    <s v="Cypress, TX"/>
    <n v="20124"/>
    <d v="2000-01-01T00:00:00"/>
    <n v="404.19916800000004"/>
    <n v="349.825536"/>
    <n v="-13.452188006482997"/>
    <n v="8886.4500000000007"/>
    <n v="7033.83"/>
    <n v="-20.847695086339314"/>
    <n v="434"/>
    <n v="390"/>
    <n v="-10.138248847926267"/>
  </r>
  <r>
    <x v="3"/>
    <x v="0"/>
    <s v="WESTGREENTRANS"/>
    <s v="Cypress, TX"/>
    <n v="45340"/>
    <d v="2000-01-01T00:00:00"/>
    <n v="1802.9826879999998"/>
    <n v="1842.1524479999998"/>
    <n v="2.1724978426415125"/>
    <n v="37079.03"/>
    <n v="34122.65"/>
    <n v="-7.9731859220696979"/>
    <n v="1589"/>
    <n v="1744"/>
    <n v="9.7545626179987419"/>
  </r>
  <r>
    <x v="0"/>
    <x v="0"/>
    <s v="WILLBERNES"/>
    <s v="Houston, TX"/>
    <n v="89993"/>
    <d v="2000-01-01T00:00:00"/>
    <n v="2700.3386880000007"/>
    <n v="2733.7489919999998"/>
    <n v="1.2372634643376741"/>
    <n v="66767.25"/>
    <n v="60113.63"/>
    <n v="-9.9653947107301857"/>
    <n v="3965"/>
    <n v="3934"/>
    <n v="-0.78184110970996212"/>
  </r>
  <r>
    <x v="0"/>
    <x v="0"/>
    <s v="WILSONES"/>
    <s v="Houston, TX"/>
    <n v="84992"/>
    <d v="2000-01-01T00:00:00"/>
    <n v="2825.4635519999997"/>
    <n v="2950.5884160000001"/>
    <n v="4.428472061210293"/>
    <n v="73898.28"/>
    <n v="69315.83"/>
    <n v="-6.2010238939255418"/>
    <n v="4995"/>
    <n v="5259"/>
    <n v="5.2852852852852861"/>
  </r>
  <r>
    <x v="1"/>
    <x v="0"/>
    <s v="WINDFERNANNEX"/>
    <s v="Houston, TX"/>
    <n v="41975"/>
    <d v="2000-01-01T00:00:00"/>
    <n v="2511.6687360000001"/>
    <n v="2469.74208"/>
    <n v="-1.6692749087115197"/>
    <n v="57495.28"/>
    <n v="50413.11"/>
    <n v="-12.31782852435887"/>
    <n v="2952"/>
    <n v="3071"/>
    <n v="4.0311653116531163"/>
  </r>
  <r>
    <x v="1"/>
    <x v="0"/>
    <s v="WINDFERNHS"/>
    <s v="Houston, TX"/>
    <n v="50022"/>
    <d v="2000-01-01T00:00:00"/>
    <n v="2033.4428159999995"/>
    <n v="1943.0043439999997"/>
    <n v="-4.4475542310996516"/>
    <n v="55557.07"/>
    <n v="47721.41"/>
    <n v="-14.103803530315764"/>
    <n v="3925"/>
    <n v="3756"/>
    <n v="-4.3057324840764331"/>
  </r>
  <r>
    <x v="0"/>
    <x v="0"/>
    <s v="WOODARDES"/>
    <s v="Cypress, TX"/>
    <n v="115438"/>
    <d v="2000-01-01T00:00:00"/>
    <n v="3274.7011200000006"/>
    <n v="3323.8339200000005"/>
    <n v="1.5003750937734335"/>
    <n v="83255.41"/>
    <n v="78771.31"/>
    <n v="-5.3859563000170203"/>
    <n v="5745"/>
    <n v="5688"/>
    <n v="-0.99216710182767631"/>
  </r>
  <r>
    <x v="0"/>
    <x v="0"/>
    <s v="YEAGERES"/>
    <s v="Houston, TX"/>
    <n v="81794"/>
    <d v="2000-01-01T00:00:00"/>
    <n v="3251.6087039999998"/>
    <n v="3193.6319999999996"/>
    <n v="-1.7830160169235429"/>
    <n v="84403.23"/>
    <n v="75335.259999999995"/>
    <n v="-10.743629124146077"/>
    <n v="5452"/>
    <n v="5496"/>
    <n v="0.80704328686720472"/>
  </r>
  <r>
    <x v="0"/>
    <x v="1"/>
    <s v="ADAM-ES"/>
    <s v="Houston, TX"/>
    <n v="109321"/>
    <d v="2000-01-01T00:00:00"/>
    <n v="0"/>
    <n v="0"/>
    <n v="0"/>
    <n v="21609.7"/>
    <n v="12293.76"/>
    <n v="-43.109992271988965"/>
    <n v="0"/>
    <n v="0"/>
    <n v="0"/>
  </r>
  <r>
    <x v="1"/>
    <x v="1"/>
    <s v="ALCWEST"/>
    <s v="Katy, TX"/>
    <n v="50839"/>
    <d v="2000-01-01T00:00:00"/>
    <n v="0"/>
    <n v="0"/>
    <n v="0"/>
    <n v="5086.75"/>
    <n v="4941.8"/>
    <n v="-2.8495601317147492"/>
    <n v="0"/>
    <n v="0"/>
    <n v="0"/>
  </r>
  <r>
    <x v="0"/>
    <x v="1"/>
    <s v="ANDREES"/>
    <s v="Cypress, TX"/>
    <n v="107836"/>
    <d v="2000-01-01T00:00:00"/>
    <n v="0"/>
    <n v="0"/>
    <n v="0"/>
    <n v="15518.77"/>
    <n v="33521.58"/>
    <n v="116.00668094185299"/>
    <n v="0"/>
    <n v="0"/>
    <n v="0"/>
  </r>
  <r>
    <x v="2"/>
    <x v="1"/>
    <s v="ANTHONYMS"/>
    <s v="Cypress, TX"/>
    <n v="244123"/>
    <d v="2000-01-01T00:00:00"/>
    <n v="0"/>
    <n v="0"/>
    <n v="0"/>
    <n v="49822.76"/>
    <n v="54586.73"/>
    <n v="9.5618347919705773"/>
    <n v="0"/>
    <n v="0"/>
    <n v="0"/>
  </r>
  <r>
    <x v="2"/>
    <x v="1"/>
    <s v="ARAGONMS"/>
    <s v="Houston, TX"/>
    <n v="219821"/>
    <d v="2000-01-01T00:00:00"/>
    <n v="0"/>
    <n v="0"/>
    <n v="0"/>
    <n v="22767.119999999999"/>
    <n v="28444.25"/>
    <n v="24.93565281862616"/>
    <n v="0"/>
    <n v="0"/>
    <n v="0"/>
  </r>
  <r>
    <x v="0"/>
    <x v="1"/>
    <s v="AULTES"/>
    <s v="Cypress, TX"/>
    <n v="89416"/>
    <d v="2000-01-01T00:00:00"/>
    <n v="0"/>
    <n v="0"/>
    <n v="0"/>
    <n v="7726.2"/>
    <n v="14095.35"/>
    <n v="82.435738137765"/>
    <n v="0"/>
    <n v="0"/>
    <n v="0"/>
  </r>
  <r>
    <x v="0"/>
    <x v="1"/>
    <s v="BANEES"/>
    <s v="Houston, TX"/>
    <n v="106804"/>
    <d v="2000-01-01T00:00:00"/>
    <n v="0"/>
    <n v="0"/>
    <n v="0"/>
    <n v="20055.75"/>
    <n v="16659.47"/>
    <n v="-16.934195928848336"/>
    <n v="0"/>
    <n v="0"/>
    <n v="0"/>
  </r>
  <r>
    <x v="0"/>
    <x v="1"/>
    <s v="BANGES"/>
    <s v="Houston, TX"/>
    <n v="87777"/>
    <d v="2020-05-01T00:00:00"/>
    <n v="0"/>
    <n v="0"/>
    <n v="0"/>
    <n v="22156.81"/>
    <n v="19080.8"/>
    <n v="-13.882910039847793"/>
    <n v="0"/>
    <n v="0"/>
    <n v="0"/>
  </r>
  <r>
    <x v="3"/>
    <x v="1"/>
    <s v="BARKERTRANS"/>
    <s v="Houston, TX"/>
    <n v="22677"/>
    <d v="2000-01-01T00:00:00"/>
    <n v="0"/>
    <n v="0"/>
    <n v="0"/>
    <n v="5020.87"/>
    <n v="7803.25"/>
    <n v="55.416292395541014"/>
    <n v="0"/>
    <n v="0"/>
    <n v="0"/>
  </r>
  <r>
    <x v="3"/>
    <x v="1"/>
    <s v="BERRYCENTER"/>
    <s v="Cypress, TX"/>
    <n v="491434"/>
    <d v="2000-01-01T00:00:00"/>
    <n v="0"/>
    <n v="0"/>
    <n v="0"/>
    <n v="82055.62"/>
    <n v="72348.17"/>
    <n v="-11.830329232781374"/>
    <n v="0"/>
    <n v="0"/>
    <n v="0"/>
  </r>
  <r>
    <x v="0"/>
    <x v="1"/>
    <s v="BIRKESES"/>
    <s v="Houston, TX"/>
    <n v="106488"/>
    <d v="2000-01-01T00:00:00"/>
    <n v="0"/>
    <n v="0"/>
    <n v="0"/>
    <n v="18869.62"/>
    <n v="17257.55"/>
    <n v="-8.5432033077507654"/>
    <n v="0"/>
    <n v="0"/>
    <n v="0"/>
  </r>
  <r>
    <x v="0"/>
    <x v="1"/>
    <s v="BLACKES"/>
    <s v="Cypress, TX"/>
    <n v="98920"/>
    <d v="2020-05-01T00:00:00"/>
    <n v="0"/>
    <n v="0"/>
    <n v="0"/>
    <n v="26545.040000000001"/>
    <n v="31185.279999999999"/>
    <n v="17.480629149551103"/>
    <n v="0"/>
    <n v="0"/>
    <n v="0"/>
  </r>
  <r>
    <x v="2"/>
    <x v="1"/>
    <s v="BLEYLMS"/>
    <s v="Houston, TX"/>
    <n v="229363"/>
    <d v="2000-01-01T00:00:00"/>
    <n v="0"/>
    <n v="0"/>
    <n v="0"/>
    <n v="21455.9"/>
    <n v="21496.48"/>
    <n v="0.18913212682758587"/>
    <n v="0"/>
    <n v="0"/>
    <n v="0"/>
  </r>
  <r>
    <x v="3"/>
    <x v="1"/>
    <s v="BRADLEYPOLICESTATION"/>
    <s v="Cypress, TX"/>
    <n v="19680"/>
    <d v="2020-05-01T00:00:00"/>
    <n v="0"/>
    <n v="0"/>
    <n v="0"/>
    <n v="787.95"/>
    <n v="1444.1"/>
    <n v="83.273050320451802"/>
    <n v="0"/>
    <n v="0"/>
    <n v="0"/>
  </r>
  <r>
    <x v="1"/>
    <x v="1"/>
    <s v="BRAUTIGAMCENTER"/>
    <s v="Houston, TX"/>
    <n v="85895"/>
    <d v="2020-05-01T00:00:00"/>
    <n v="0"/>
    <n v="0"/>
    <n v="0"/>
    <n v="23218.28"/>
    <n v="24555.13"/>
    <n v="5.7577477745982897"/>
    <n v="0"/>
    <n v="0"/>
    <n v="0"/>
  </r>
  <r>
    <x v="4"/>
    <x v="1"/>
    <s v="BRIDGELANDHS"/>
    <s v="Cypress, TX"/>
    <n v="573468"/>
    <d v="2000-01-01T00:00:00"/>
    <n v="0"/>
    <n v="0"/>
    <n v="0"/>
    <n v="58393.53"/>
    <n v="86777.75"/>
    <n v="48.608501661057318"/>
    <n v="0"/>
    <n v="0"/>
    <n v="0"/>
  </r>
  <r>
    <x v="2"/>
    <x v="1"/>
    <s v="COOKMS"/>
    <s v="Houston, TX"/>
    <n v="204629"/>
    <d v="2000-01-01T00:00:00"/>
    <n v="0"/>
    <n v="0"/>
    <n v="0"/>
    <n v="40866.370000000003"/>
    <n v="48491.56"/>
    <n v="18.658838551111831"/>
    <n v="0"/>
    <n v="0"/>
    <n v="0"/>
  </r>
  <r>
    <x v="0"/>
    <x v="1"/>
    <s v="COPELANDES"/>
    <s v="Houston, TX"/>
    <n v="86318"/>
    <d v="2000-01-01T00:00:00"/>
    <n v="0"/>
    <n v="0"/>
    <n v="0"/>
    <n v="18429.419999999998"/>
    <n v="24347.16"/>
    <n v="32.110288875070403"/>
    <n v="0"/>
    <n v="0"/>
    <n v="0"/>
  </r>
  <r>
    <x v="4"/>
    <x v="1"/>
    <s v="CY-CREEKHS"/>
    <s v="Houston, TX"/>
    <n v="525576"/>
    <d v="2000-01-01T00:00:00"/>
    <n v="0"/>
    <n v="0"/>
    <n v="0"/>
    <n v="106749.97"/>
    <n v="112751.73"/>
    <n v="5.6222591912672204"/>
    <n v="0"/>
    <n v="0"/>
    <n v="0"/>
  </r>
  <r>
    <x v="3"/>
    <x v="1"/>
    <s v="CY-FAIRCOMPLEX"/>
    <s v="Cypress, TX"/>
    <n v="0"/>
    <d v="2000-01-01T00:00:00"/>
    <n v="0"/>
    <n v="0"/>
    <n v="0"/>
    <n v="151912.45000000001"/>
    <n v="186567.2"/>
    <n v="22.812317226139136"/>
    <n v="0"/>
    <n v="0"/>
    <n v="0"/>
  </r>
  <r>
    <x v="4"/>
    <x v="1"/>
    <s v="CY-FALLSHS"/>
    <s v="Houston, TX"/>
    <n v="578719"/>
    <d v="2000-01-01T00:00:00"/>
    <n v="0"/>
    <n v="0"/>
    <n v="0"/>
    <n v="88321.3"/>
    <n v="79632.25"/>
    <n v="-9.8380005729082338"/>
    <n v="0"/>
    <n v="0"/>
    <n v="0"/>
  </r>
  <r>
    <x v="4"/>
    <x v="1"/>
    <s v="CY-LAKESHS"/>
    <s v="Katy, TX"/>
    <n v="520212"/>
    <d v="2000-01-01T00:00:00"/>
    <n v="0"/>
    <n v="0"/>
    <n v="0"/>
    <n v="82367.59"/>
    <n v="87024.16"/>
    <n v="5.6534008097116839"/>
    <n v="0"/>
    <n v="0"/>
    <n v="0"/>
  </r>
  <r>
    <x v="4"/>
    <x v="1"/>
    <s v="CY-PARKHS"/>
    <s v="Cypress, TX"/>
    <n v="590057"/>
    <d v="2000-01-01T00:00:00"/>
    <n v="0"/>
    <n v="0"/>
    <n v="0"/>
    <n v="64034.93"/>
    <n v="70916.34"/>
    <n v="10.746337975226959"/>
    <n v="0"/>
    <n v="0"/>
    <n v="0"/>
  </r>
  <r>
    <x v="4"/>
    <x v="1"/>
    <s v="CY-RANCHHS"/>
    <s v="Cypress, TX"/>
    <n v="530203"/>
    <d v="2000-01-01T00:00:00"/>
    <n v="0"/>
    <n v="0"/>
    <n v="0"/>
    <n v="104861.4"/>
    <n v="105142.58"/>
    <n v="0.26814442683389694"/>
    <n v="0"/>
    <n v="0"/>
    <n v="0"/>
  </r>
  <r>
    <x v="4"/>
    <x v="1"/>
    <s v="CY-RIDGEHS"/>
    <s v="Houston, TX"/>
    <n v="497661"/>
    <d v="2000-01-01T00:00:00"/>
    <n v="0"/>
    <n v="0"/>
    <n v="0"/>
    <n v="73114.14"/>
    <n v="76738.039999999994"/>
    <n v="4.9564967870783958"/>
    <n v="0"/>
    <n v="0"/>
    <n v="0"/>
  </r>
  <r>
    <x v="4"/>
    <x v="1"/>
    <s v="CY-SPRINGSHS"/>
    <s v="Cypress, TX"/>
    <n v="477795"/>
    <d v="2000-01-01T00:00:00"/>
    <n v="0"/>
    <n v="0"/>
    <n v="0"/>
    <n v="183407.18"/>
    <n v="218019.94"/>
    <n v="18.872085596648944"/>
    <n v="0"/>
    <n v="0"/>
    <n v="0"/>
  </r>
  <r>
    <x v="4"/>
    <x v="1"/>
    <s v="CY-WOODSHS"/>
    <s v="Cypress, TX"/>
    <n v="535914"/>
    <d v="2000-01-01T00:00:00"/>
    <n v="0"/>
    <n v="0"/>
    <n v="0"/>
    <n v="53799.42"/>
    <n v="54711.02"/>
    <n v="1.6944420590407854"/>
    <n v="0"/>
    <n v="0"/>
    <n v="0"/>
  </r>
  <r>
    <x v="0"/>
    <x v="1"/>
    <s v="DANISHES"/>
    <s v="Houston, TX"/>
    <n v="99588"/>
    <d v="2000-01-01T00:00:00"/>
    <n v="0"/>
    <n v="0"/>
    <n v="0"/>
    <n v="17214.27"/>
    <n v="18637.25"/>
    <n v="8.2662814049041859"/>
    <n v="0"/>
    <n v="0"/>
    <n v="0"/>
  </r>
  <r>
    <x v="2"/>
    <x v="1"/>
    <s v="DEANMS"/>
    <s v="Houston, TX"/>
    <n v="225860"/>
    <d v="2020-05-01T00:00:00"/>
    <n v="0"/>
    <n v="0"/>
    <n v="0"/>
    <n v="21004.04"/>
    <n v="37049.67"/>
    <n v="76.393065334097628"/>
    <n v="0"/>
    <n v="0"/>
    <n v="0"/>
  </r>
  <r>
    <x v="0"/>
    <x v="1"/>
    <s v="DURYEAES"/>
    <s v="Katy, TX"/>
    <n v="96423"/>
    <d v="2020-05-01T00:00:00"/>
    <n v="0"/>
    <n v="0"/>
    <n v="0"/>
    <n v="23658.080000000002"/>
    <n v="22781.08"/>
    <n v="-3.7069787573632351"/>
    <n v="0"/>
    <n v="0"/>
    <n v="0"/>
  </r>
  <r>
    <x v="3"/>
    <x v="1"/>
    <s v="ELC1"/>
    <s v="Houston, TX"/>
    <n v="6832"/>
    <d v="2000-01-01T00:00:00"/>
    <n v="0"/>
    <n v="0"/>
    <n v="0"/>
    <n v="1963.77"/>
    <n v="1888.81"/>
    <n v="-3.8171476293048574"/>
    <n v="0"/>
    <n v="0"/>
    <n v="0"/>
  </r>
  <r>
    <x v="3"/>
    <x v="1"/>
    <s v="ELC2"/>
    <s v="Houston, TX"/>
    <n v="4573"/>
    <d v="2000-01-01T00:00:00"/>
    <n v="0"/>
    <n v="0"/>
    <n v="0"/>
    <n v="2809.1"/>
    <n v="2472.25"/>
    <n v="-11.99138514114841"/>
    <n v="0"/>
    <n v="0"/>
    <n v="0"/>
  </r>
  <r>
    <x v="3"/>
    <x v="1"/>
    <s v="ELDRIDGETRANS"/>
    <s v="Houston, TX"/>
    <n v="26451"/>
    <d v="2000-01-01T00:00:00"/>
    <n v="0"/>
    <n v="0"/>
    <n v="0"/>
    <n v="8856.75"/>
    <n v="9933.2000000000007"/>
    <n v="12.154006830948147"/>
    <n v="0"/>
    <n v="0"/>
    <n v="0"/>
  </r>
  <r>
    <x v="0"/>
    <x v="1"/>
    <s v="EMERYES"/>
    <s v="Katy, TX"/>
    <n v="96902"/>
    <d v="2020-05-01T00:00:00"/>
    <n v="0"/>
    <n v="0"/>
    <n v="0"/>
    <n v="19043.740000000002"/>
    <n v="47098.9"/>
    <n v="147.31959163483643"/>
    <n v="0"/>
    <n v="0"/>
    <n v="0"/>
  </r>
  <r>
    <x v="0"/>
    <x v="1"/>
    <s v="EMMOTTES"/>
    <s v="Houston, TX"/>
    <n v="77394"/>
    <d v="2020-05-01T00:00:00"/>
    <n v="0"/>
    <n v="0"/>
    <n v="0"/>
    <n v="16755.5"/>
    <n v="18302.25"/>
    <n v="9.2312971859986277"/>
    <n v="0"/>
    <n v="0"/>
    <n v="0"/>
  </r>
  <r>
    <x v="3"/>
    <x v="1"/>
    <s v="FALCONCOMPLEX"/>
    <s v="Houston, TX"/>
    <n v="0"/>
    <d v="2000-01-01T00:00:00"/>
    <n v="0"/>
    <n v="0"/>
    <n v="0"/>
    <n v="179443.7"/>
    <n v="199401.77"/>
    <n v="11.122190414040727"/>
    <n v="0"/>
    <n v="0"/>
    <n v="0"/>
  </r>
  <r>
    <x v="0"/>
    <x v="1"/>
    <s v="FARNEYES"/>
    <s v="Cypress, TX"/>
    <n v="95036"/>
    <d v="2000-01-01T00:00:00"/>
    <n v="0"/>
    <n v="0"/>
    <n v="0"/>
    <n v="23234.07"/>
    <n v="20037.52"/>
    <n v="-13.758028619178647"/>
    <n v="0"/>
    <n v="0"/>
    <n v="0"/>
  </r>
  <r>
    <x v="0"/>
    <x v="1"/>
    <s v="FIESTES"/>
    <s v="Houston, TX"/>
    <n v="91621"/>
    <d v="2000-01-01T00:00:00"/>
    <n v="0"/>
    <n v="0"/>
    <n v="0"/>
    <n v="24074.86"/>
    <n v="24230.7"/>
    <n v="0.6473142522947174"/>
    <n v="0"/>
    <n v="0"/>
    <n v="0"/>
  </r>
  <r>
    <x v="0"/>
    <x v="1"/>
    <s v="FRANCONEES"/>
    <s v="Houston, TX"/>
    <n v="90518"/>
    <d v="2000-01-01T00:00:00"/>
    <n v="0"/>
    <n v="0"/>
    <n v="0"/>
    <n v="10281.799999999999"/>
    <n v="9625.7900000000009"/>
    <n v="-6.3803030597755255"/>
    <n v="0"/>
    <n v="0"/>
    <n v="0"/>
  </r>
  <r>
    <x v="0"/>
    <x v="1"/>
    <s v="FRAZIERES"/>
    <s v="Houston, TX"/>
    <n v="85844"/>
    <d v="2000-01-01T00:00:00"/>
    <n v="0"/>
    <n v="0"/>
    <n v="0"/>
    <n v="4759.6000000000004"/>
    <n v="3804.65"/>
    <n v="-20.063660811832925"/>
    <n v="0"/>
    <n v="0"/>
    <n v="0"/>
  </r>
  <r>
    <x v="0"/>
    <x v="1"/>
    <s v="GLEASONES"/>
    <s v="Houston, TX"/>
    <n v="91424"/>
    <d v="2000-01-01T00:00:00"/>
    <n v="0"/>
    <n v="0"/>
    <n v="0"/>
    <n v="14450.72"/>
    <n v="13570"/>
    <n v="-6.0946444191016091"/>
    <n v="0"/>
    <n v="0"/>
    <n v="0"/>
  </r>
  <r>
    <x v="2"/>
    <x v="1"/>
    <s v="GOODSONMS"/>
    <s v="Cypress, TX"/>
    <n v="218801"/>
    <d v="2000-01-01T00:00:00"/>
    <n v="0"/>
    <n v="0"/>
    <n v="0"/>
    <n v="39240.400000000001"/>
    <n v="45357.36"/>
    <n v="15.58842417508486"/>
    <n v="0"/>
    <n v="0"/>
    <n v="0"/>
  </r>
  <r>
    <x v="0"/>
    <x v="1"/>
    <s v="HAIRGROVEES"/>
    <s v="Houston, TX"/>
    <n v="85052"/>
    <d v="2000-01-01T00:00:00"/>
    <n v="0"/>
    <n v="0"/>
    <n v="0"/>
    <n v="20170.38"/>
    <n v="20290.04"/>
    <n v="0.59324613616600186"/>
    <n v="0"/>
    <n v="0"/>
    <n v="0"/>
  </r>
  <r>
    <x v="0"/>
    <x v="1"/>
    <s v="HAMILTONES"/>
    <s v="Cypress, TX"/>
    <n v="88156"/>
    <d v="2020-05-01T00:00:00"/>
    <n v="0"/>
    <n v="0"/>
    <n v="0"/>
    <n v="16479.849999999999"/>
    <n v="26388.06"/>
    <n v="60.123180732834342"/>
    <n v="0"/>
    <n v="0"/>
    <n v="0"/>
  </r>
  <r>
    <x v="2"/>
    <x v="1"/>
    <s v="HAMILTONMS"/>
    <s v="Cypress, TX"/>
    <n v="192751"/>
    <d v="2000-01-01T00:00:00"/>
    <n v="0"/>
    <n v="0"/>
    <n v="0"/>
    <n v="46393.46"/>
    <n v="43853.07"/>
    <n v="-5.4757502458320628"/>
    <n v="0"/>
    <n v="0"/>
    <n v="0"/>
  </r>
  <r>
    <x v="0"/>
    <x v="1"/>
    <s v="HANCOCKES"/>
    <s v="Houston, TX"/>
    <n v="88795"/>
    <d v="2000-01-01T00:00:00"/>
    <n v="0"/>
    <n v="0"/>
    <n v="0"/>
    <n v="14624.66"/>
    <n v="15772.21"/>
    <n v="7.8466781449961909"/>
    <n v="0"/>
    <n v="0"/>
    <n v="0"/>
  </r>
  <r>
    <x v="0"/>
    <x v="1"/>
    <s v="HEMMENWAYES"/>
    <s v="Katy, TX"/>
    <n v="96483"/>
    <d v="2000-01-01T00:00:00"/>
    <n v="0"/>
    <n v="0"/>
    <n v="0"/>
    <n v="15359.97"/>
    <n v="16901.79"/>
    <n v="10.037910230293418"/>
    <n v="0"/>
    <n v="0"/>
    <n v="0"/>
  </r>
  <r>
    <x v="0"/>
    <x v="1"/>
    <s v="HOLBROOKES"/>
    <s v="Houston, TX"/>
    <n v="99937"/>
    <d v="2000-01-01T00:00:00"/>
    <n v="0"/>
    <n v="0"/>
    <n v="0"/>
    <n v="29071.34"/>
    <n v="24898.799999999999"/>
    <n v="-14.352761173031583"/>
    <n v="0"/>
    <n v="0"/>
    <n v="0"/>
  </r>
  <r>
    <x v="0"/>
    <x v="1"/>
    <s v="HOLMSLEYES"/>
    <s v="Houston, TX"/>
    <n v="81704"/>
    <d v="2000-01-01T00:00:00"/>
    <n v="0"/>
    <n v="0"/>
    <n v="0"/>
    <n v="16645.400000000001"/>
    <n v="21281.14"/>
    <n v="27.849976570103454"/>
    <n v="0"/>
    <n v="0"/>
    <n v="0"/>
  </r>
  <r>
    <x v="0"/>
    <x v="1"/>
    <s v="HOOVERES"/>
    <s v="Katy, TX"/>
    <n v="112519"/>
    <d v="2000-01-01T00:00:00"/>
    <n v="0"/>
    <n v="0"/>
    <n v="0"/>
    <n v="15342.7"/>
    <n v="12176.35"/>
    <n v="-20.637501873855317"/>
    <n v="0"/>
    <n v="0"/>
    <n v="0"/>
  </r>
  <r>
    <x v="2"/>
    <x v="1"/>
    <s v="HOPPERMS"/>
    <s v="Cypress, TX"/>
    <n v="226178"/>
    <d v="2000-01-01T00:00:00"/>
    <n v="0"/>
    <n v="0"/>
    <n v="0"/>
    <n v="55048.66"/>
    <n v="57014.080000000002"/>
    <n v="3.5703321388749516"/>
    <n v="0"/>
    <n v="0"/>
    <n v="0"/>
  </r>
  <r>
    <x v="0"/>
    <x v="1"/>
    <s v="HORNEES"/>
    <s v="Houston, TX"/>
    <n v="87881"/>
    <d v="2000-01-01T00:00:00"/>
    <n v="0"/>
    <n v="0"/>
    <n v="0"/>
    <n v="13558.62"/>
    <n v="14805.06"/>
    <n v="9.1929709660717691"/>
    <n v="0"/>
    <n v="0"/>
    <n v="0"/>
  </r>
  <r>
    <x v="3"/>
    <x v="1"/>
    <s v="ISCA"/>
    <s v="Houston, TX"/>
    <n v="132467"/>
    <d v="2000-01-01T00:00:00"/>
    <n v="0"/>
    <n v="0"/>
    <n v="0"/>
    <n v="14156.37"/>
    <n v="15246.42"/>
    <n v="7.7000671782384895"/>
    <n v="0"/>
    <n v="0"/>
    <n v="0"/>
  </r>
  <r>
    <x v="3"/>
    <x v="1"/>
    <s v="ISCW"/>
    <s v="Houston, TX"/>
    <n v="35364"/>
    <d v="2000-01-01T00:00:00"/>
    <n v="0"/>
    <n v="0"/>
    <n v="0"/>
    <n v="2619.77"/>
    <n v="2466.81"/>
    <n v="-5.8386804948526017"/>
    <n v="0"/>
    <n v="0"/>
    <n v="0"/>
  </r>
  <r>
    <x v="3"/>
    <x v="1"/>
    <s v="JARVISCENTRALPLANT"/>
    <s v="Cypress, TX"/>
    <n v="12152"/>
    <d v="2000-01-01T00:00:00"/>
    <n v="0"/>
    <n v="0"/>
    <n v="0"/>
    <n v="57843.87"/>
    <n v="104532.28"/>
    <n v="80.714533795888826"/>
    <n v="0"/>
    <n v="0"/>
    <n v="0"/>
  </r>
  <r>
    <x v="4"/>
    <x v="1"/>
    <s v="JERSEYVILLAGEHS"/>
    <s v="Houston, TX"/>
    <n v="513473"/>
    <d v="2020-05-01T00:00:00"/>
    <n v="0"/>
    <n v="0"/>
    <n v="0"/>
    <n v="56441.72"/>
    <n v="64990.38"/>
    <n v="15.145994842113247"/>
    <n v="0"/>
    <n v="0"/>
    <n v="0"/>
  </r>
  <r>
    <x v="0"/>
    <x v="1"/>
    <s v="JOWELLES"/>
    <s v="Katy, TX"/>
    <n v="73726"/>
    <d v="2000-01-01T00:00:00"/>
    <n v="0"/>
    <n v="0"/>
    <n v="0"/>
    <n v="10020.700000000001"/>
    <n v="8052.95"/>
    <n v="-19.63685171694592"/>
    <n v="0"/>
    <n v="0"/>
    <n v="0"/>
  </r>
  <r>
    <x v="2"/>
    <x v="1"/>
    <s v="KAHLAMS"/>
    <s v="Houston, TX"/>
    <n v="221601"/>
    <d v="2000-01-01T00:00:00"/>
    <n v="0"/>
    <n v="0"/>
    <n v="0"/>
    <n v="36797.949999999997"/>
    <n v="37709.22"/>
    <n v="2.4764151263861165"/>
    <n v="0"/>
    <n v="0"/>
    <n v="0"/>
  </r>
  <r>
    <x v="0"/>
    <x v="1"/>
    <s v="KEITHES"/>
    <s v="Cypress, TX"/>
    <n v="95518"/>
    <d v="2000-01-01T00:00:00"/>
    <n v="0"/>
    <n v="0"/>
    <n v="0"/>
    <n v="13139.8"/>
    <n v="14048.4"/>
    <n v="6.9148693283002789"/>
    <n v="0"/>
    <n v="0"/>
    <n v="0"/>
  </r>
  <r>
    <x v="0"/>
    <x v="1"/>
    <s v="KIRKES"/>
    <s v="Houston, TX"/>
    <n v="93897"/>
    <d v="2000-01-01T00:00:00"/>
    <n v="0"/>
    <n v="0"/>
    <n v="0"/>
    <n v="15736.98"/>
    <n v="16334.6"/>
    <n v="3.7975520080727052"/>
    <n v="0"/>
    <n v="0"/>
    <n v="0"/>
  </r>
  <r>
    <x v="2"/>
    <x v="1"/>
    <s v="LABAYMS"/>
    <s v="Houston, TX"/>
    <n v="190510"/>
    <d v="2020-05-01T00:00:00"/>
    <n v="0"/>
    <n v="0"/>
    <n v="0"/>
    <n v="24573.5"/>
    <n v="32478.400000000001"/>
    <n v="32.168392780841153"/>
    <n v="0"/>
    <n v="0"/>
    <n v="0"/>
  </r>
  <r>
    <x v="4"/>
    <x v="1"/>
    <s v="LANGHAMCREEKHS"/>
    <s v="Houston, TX"/>
    <n v="535686"/>
    <d v="2000-01-01T00:00:00"/>
    <n v="0"/>
    <n v="0"/>
    <n v="0"/>
    <n v="44641.36"/>
    <n v="67134.53"/>
    <n v="50.386390557993757"/>
    <n v="0"/>
    <n v="0"/>
    <n v="0"/>
  </r>
  <r>
    <x v="0"/>
    <x v="1"/>
    <s v="LEEES"/>
    <s v="Houston, TX"/>
    <n v="95352"/>
    <d v="2000-01-01T00:00:00"/>
    <n v="0"/>
    <n v="0"/>
    <n v="0"/>
    <n v="14718.44"/>
    <n v="17065.599999999999"/>
    <n v="15.947070477577785"/>
    <n v="0"/>
    <n v="0"/>
    <n v="0"/>
  </r>
  <r>
    <x v="0"/>
    <x v="1"/>
    <s v="LIEDERES"/>
    <s v="Houston, TX"/>
    <n v="88406"/>
    <d v="2000-01-01T00:00:00"/>
    <n v="0"/>
    <n v="0"/>
    <n v="0"/>
    <n v="14858.32"/>
    <n v="14361.07"/>
    <n v="-3.3466098455276239"/>
    <n v="0"/>
    <n v="0"/>
    <n v="0"/>
  </r>
  <r>
    <x v="0"/>
    <x v="1"/>
    <s v="LOWERYES"/>
    <s v="Houston, TX"/>
    <n v="78614"/>
    <d v="2020-05-05T00:00:00"/>
    <n v="0"/>
    <n v="0"/>
    <n v="0"/>
    <n v="11496.4"/>
    <n v="11260.81"/>
    <n v="-2.0492502000626285"/>
    <n v="0"/>
    <n v="0"/>
    <n v="0"/>
  </r>
  <r>
    <x v="3"/>
    <x v="1"/>
    <s v="MAINTENANCEOPER"/>
    <s v="Houston, TX"/>
    <n v="36679"/>
    <d v="2020-05-01T00:00:00"/>
    <n v="0"/>
    <n v="0"/>
    <n v="0"/>
    <n v="5837.07"/>
    <n v="5886.4"/>
    <n v="0.84511578583090485"/>
    <n v="0"/>
    <n v="0"/>
    <n v="0"/>
  </r>
  <r>
    <x v="0"/>
    <x v="1"/>
    <s v="MATZKEMILLSES"/>
    <s v="Houston, TX"/>
    <n v="124682"/>
    <d v="2000-01-01T00:00:00"/>
    <n v="0"/>
    <n v="0"/>
    <n v="0"/>
    <n v="18880.62"/>
    <n v="21247.98"/>
    <n v="12.538571296917157"/>
    <n v="0"/>
    <n v="0"/>
    <n v="0"/>
  </r>
  <r>
    <x v="0"/>
    <x v="1"/>
    <s v="MCFEEES"/>
    <s v="Katy, TX"/>
    <n v="107075"/>
    <d v="2000-01-01T00:00:00"/>
    <n v="0"/>
    <n v="0"/>
    <n v="0"/>
    <n v="19727.52"/>
    <n v="20454.78"/>
    <n v="3.6865252195917173"/>
    <n v="0"/>
    <n v="0"/>
    <n v="0"/>
  </r>
  <r>
    <x v="0"/>
    <x v="1"/>
    <s v="METCALFES"/>
    <s v="Houston, TX"/>
    <n v="85120"/>
    <d v="2020-05-05T00:00:00"/>
    <n v="0"/>
    <n v="0"/>
    <n v="0"/>
    <n v="29900.95"/>
    <n v="14112.07"/>
    <n v="-52.803941011907646"/>
    <n v="0"/>
    <n v="0"/>
    <n v="0"/>
  </r>
  <r>
    <x v="0"/>
    <x v="1"/>
    <s v="MILLSAPES"/>
    <s v="Cypress, TX"/>
    <n v="74252"/>
    <d v="2000-01-01T00:00:00"/>
    <n v="0"/>
    <n v="0"/>
    <n v="0"/>
    <n v="15683.81"/>
    <n v="16683.240000000002"/>
    <n v="6.372367428577622"/>
    <n v="0"/>
    <n v="0"/>
    <n v="0"/>
  </r>
  <r>
    <x v="0"/>
    <x v="1"/>
    <s v="MOOREES"/>
    <s v="Houston, TX"/>
    <n v="83063"/>
    <d v="2020-05-01T00:00:00"/>
    <n v="0"/>
    <n v="0"/>
    <n v="0"/>
    <n v="11870.6"/>
    <n v="9886.1"/>
    <n v="-16.717773322325744"/>
    <n v="0"/>
    <n v="0"/>
    <n v="0"/>
  </r>
  <r>
    <x v="0"/>
    <x v="1"/>
    <s v="OWENSES"/>
    <s v="Houston, TX"/>
    <n v="85590"/>
    <d v="2020-05-01T00:00:00"/>
    <n v="0"/>
    <n v="0"/>
    <n v="0"/>
    <n v="11979.09"/>
    <n v="10452.6"/>
    <n v="-12.742954598387691"/>
    <n v="0"/>
    <n v="0"/>
    <n v="0"/>
  </r>
  <r>
    <x v="0"/>
    <x v="1"/>
    <s v="POPEES"/>
    <s v="Cypress, TX"/>
    <n v="112970"/>
    <d v="2000-01-01T00:00:00"/>
    <n v="0"/>
    <n v="0"/>
    <n v="0"/>
    <n v="13028.4"/>
    <n v="16211.05"/>
    <n v="24.428556077492249"/>
    <n v="0"/>
    <n v="0"/>
    <n v="0"/>
  </r>
  <r>
    <x v="0"/>
    <x v="1"/>
    <s v="POSTES"/>
    <s v="Houston, TX"/>
    <n v="104852"/>
    <d v="2000-01-01T00:00:00"/>
    <n v="0"/>
    <n v="0"/>
    <n v="0"/>
    <n v="22487.24"/>
    <n v="23845.75"/>
    <n v="6.0412482812474995"/>
    <n v="0"/>
    <n v="0"/>
    <n v="0"/>
  </r>
  <r>
    <x v="0"/>
    <x v="1"/>
    <s v="POSTMAES"/>
    <s v="Cypress, TX"/>
    <n v="100456"/>
    <d v="2000-01-01T00:00:00"/>
    <n v="0"/>
    <n v="0"/>
    <n v="0"/>
    <n v="13805.35"/>
    <n v="17074.66"/>
    <n v="23.681471313657383"/>
    <n v="0"/>
    <n v="0"/>
    <n v="0"/>
  </r>
  <r>
    <x v="0"/>
    <x v="1"/>
    <s v="REEDES"/>
    <s v="Houston, TX"/>
    <n v="90012"/>
    <d v="2000-01-01T00:00:00"/>
    <n v="0"/>
    <n v="0"/>
    <n v="0"/>
    <n v="11331.6"/>
    <n v="10010.799999999999"/>
    <n v="-11.655900314165697"/>
    <n v="0"/>
    <n v="0"/>
    <n v="0"/>
  </r>
  <r>
    <x v="0"/>
    <x v="1"/>
    <s v="RENNELLES"/>
    <s v="Cypress, TX"/>
    <n v="110549"/>
    <d v="2000-01-01T00:00:00"/>
    <n v="0"/>
    <n v="0"/>
    <n v="0"/>
    <n v="15942.51"/>
    <n v="18244.259999999998"/>
    <n v="14.437814371764546"/>
    <n v="0"/>
    <n v="0"/>
    <n v="0"/>
  </r>
  <r>
    <x v="0"/>
    <x v="1"/>
    <s v="ROBINSONES"/>
    <s v="Katy, TX"/>
    <n v="98532"/>
    <d v="2020-05-05T00:00:00"/>
    <n v="0"/>
    <n v="0"/>
    <n v="0"/>
    <n v="12191.7"/>
    <n v="13800.3"/>
    <n v="13.194222298777039"/>
    <n v="0"/>
    <n v="0"/>
    <n v="0"/>
  </r>
  <r>
    <x v="0"/>
    <x v="1"/>
    <s v="ROBISONES"/>
    <s v="Cypress, TX"/>
    <n v="93882"/>
    <d v="2020-05-01T00:00:00"/>
    <n v="0"/>
    <n v="0"/>
    <n v="0"/>
    <n v="15055.35"/>
    <n v="16465.900000000001"/>
    <n v="9.3690947071971102"/>
    <n v="0"/>
    <n v="0"/>
    <n v="0"/>
  </r>
  <r>
    <x v="2"/>
    <x v="1"/>
    <s v="SALYARDSMS"/>
    <s v="Cypress, TX"/>
    <n v="242116"/>
    <d v="2020-05-01T00:00:00"/>
    <n v="0"/>
    <n v="0"/>
    <n v="0"/>
    <n v="26479.200000000001"/>
    <n v="25974.6"/>
    <n v="-1.9056466962748118"/>
    <n v="0"/>
    <n v="0"/>
    <n v="0"/>
  </r>
  <r>
    <x v="0"/>
    <x v="1"/>
    <s v="SAMPSONES"/>
    <s v="Cypress, TX"/>
    <n v="96096"/>
    <d v="2000-01-01T00:00:00"/>
    <n v="0"/>
    <n v="0"/>
    <n v="0"/>
    <n v="15344.9"/>
    <n v="16291.8"/>
    <n v="6.170779868229836"/>
    <n v="0"/>
    <n v="0"/>
    <n v="0"/>
  </r>
  <r>
    <x v="3"/>
    <x v="1"/>
    <s v="SATELLITECOLDFOODWAREHOUSE"/>
    <s v="Cypress, TX"/>
    <n v="22020"/>
    <d v="2000-01-01T00:00:00"/>
    <n v="0"/>
    <n v="0"/>
    <n v="0"/>
    <n v="934.8"/>
    <n v="1006.96"/>
    <n v="7.7192982456140351"/>
    <n v="0"/>
    <n v="0"/>
    <n v="0"/>
  </r>
  <r>
    <x v="0"/>
    <x v="1"/>
    <s v="SHERIDANES"/>
    <s v="Katy, TX"/>
    <n v="91338"/>
    <d v="2000-01-01T00:00:00"/>
    <n v="0"/>
    <n v="0"/>
    <n v="0"/>
    <n v="17860.73"/>
    <n v="16229.76"/>
    <n v="-9.1315976446651401"/>
    <n v="0"/>
    <n v="0"/>
    <n v="0"/>
  </r>
  <r>
    <x v="2"/>
    <x v="1"/>
    <s v="SMITHMS"/>
    <s v="Cypress, TX"/>
    <n v="230087"/>
    <d v="2020-05-01T00:00:00"/>
    <n v="0"/>
    <n v="0"/>
    <n v="0"/>
    <n v="23550.42"/>
    <n v="20159.22"/>
    <n v="-14.39974318929344"/>
    <n v="0"/>
    <n v="0"/>
    <n v="0"/>
  </r>
  <r>
    <x v="2"/>
    <x v="1"/>
    <s v="SPILLANEMS"/>
    <s v="Cypress, TX"/>
    <n v="235889"/>
    <d v="2000-01-01T00:00:00"/>
    <n v="0"/>
    <n v="0"/>
    <n v="0"/>
    <n v="18558.580000000002"/>
    <n v="21729.72"/>
    <n v="17.087190938099791"/>
    <n v="0"/>
    <n v="0"/>
    <n v="0"/>
  </r>
  <r>
    <x v="0"/>
    <x v="1"/>
    <s v="SWENKEES"/>
    <s v="Cypress, TX"/>
    <n v="107914"/>
    <d v="2000-01-01T00:00:00"/>
    <n v="0"/>
    <n v="0"/>
    <n v="0"/>
    <n v="12571.8"/>
    <n v="14503.05"/>
    <n v="15.361762038848852"/>
    <n v="0"/>
    <n v="0"/>
    <n v="0"/>
  </r>
  <r>
    <x v="2"/>
    <x v="1"/>
    <s v="THORNTONMS"/>
    <s v="Katy, TX"/>
    <n v="207347"/>
    <d v="2020-05-01T00:00:00"/>
    <n v="0"/>
    <n v="0"/>
    <n v="0"/>
    <n v="40000.82"/>
    <n v="61733.08"/>
    <n v="54.32953624450699"/>
    <n v="0"/>
    <n v="0"/>
    <n v="0"/>
  </r>
  <r>
    <x v="0"/>
    <x v="1"/>
    <s v="TIPPSES"/>
    <s v="Houston, TX"/>
    <n v="101727"/>
    <d v="2000-01-01T00:00:00"/>
    <n v="0"/>
    <n v="0"/>
    <n v="0"/>
    <n v="19726.599999999999"/>
    <n v="19551.09"/>
    <n v="-0.88971236807153786"/>
    <n v="0"/>
    <n v="0"/>
    <n v="0"/>
  </r>
  <r>
    <x v="2"/>
    <x v="1"/>
    <s v="TRUITTMS"/>
    <s v="Houston, TX"/>
    <n v="209274"/>
    <d v="2020-05-01T00:00:00"/>
    <n v="0"/>
    <n v="0"/>
    <n v="0"/>
    <n v="31033.439999999999"/>
    <n v="36118.76"/>
    <n v="16.38658170025624"/>
    <n v="0"/>
    <n v="0"/>
    <n v="0"/>
  </r>
  <r>
    <x v="0"/>
    <x v="1"/>
    <s v="WALKERES"/>
    <s v="Katy, TX"/>
    <n v="99857"/>
    <d v="2020-05-01T00:00:00"/>
    <n v="0"/>
    <n v="0"/>
    <n v="0"/>
    <n v="13708.12"/>
    <n v="13971.37"/>
    <n v="1.92039462741791"/>
    <n v="0"/>
    <n v="0"/>
    <n v="0"/>
  </r>
  <r>
    <x v="0"/>
    <x v="1"/>
    <s v="WARNERES"/>
    <s v="Cypress, TX"/>
    <n v="101523"/>
    <d v="2020-05-01T00:00:00"/>
    <n v="0"/>
    <n v="0"/>
    <n v="0"/>
    <n v="22902.9"/>
    <n v="17013.05"/>
    <n v="-25.716612306738448"/>
    <n v="0"/>
    <n v="0"/>
    <n v="0"/>
  </r>
  <r>
    <x v="2"/>
    <x v="1"/>
    <s v="WATKINSMS"/>
    <s v="Houston, TX"/>
    <n v="217165"/>
    <d v="2000-01-01T00:00:00"/>
    <n v="0"/>
    <n v="0"/>
    <n v="0"/>
    <n v="64532.959999999999"/>
    <n v="45149.88"/>
    <n v="-30.035938224436009"/>
    <n v="0"/>
    <n v="0"/>
    <n v="0"/>
  </r>
  <r>
    <x v="0"/>
    <x v="1"/>
    <s v="WELLSES"/>
    <s v="Cypress, TX"/>
    <n v="122878"/>
    <d v="2000-01-01T00:00:00"/>
    <n v="0"/>
    <n v="0"/>
    <n v="0"/>
    <n v="16452.57"/>
    <n v="17332.599999999999"/>
    <n v="5.3488907811971016"/>
    <n v="0"/>
    <n v="0"/>
    <n v="0"/>
  </r>
  <r>
    <x v="3"/>
    <x v="1"/>
    <s v="WESTGREENAGSCIENCECENTER"/>
    <s v="Cypress, TX"/>
    <n v="20124"/>
    <d v="2000-01-01T00:00:00"/>
    <n v="0"/>
    <n v="0"/>
    <n v="0"/>
    <n v="3135.34"/>
    <n v="1789.7"/>
    <n v="-42.918471361957558"/>
    <n v="0"/>
    <n v="0"/>
    <n v="0"/>
  </r>
  <r>
    <x v="3"/>
    <x v="1"/>
    <s v="WESTGREENTRANS"/>
    <s v="Cypress, TX"/>
    <n v="45340"/>
    <d v="2000-01-01T00:00:00"/>
    <n v="0"/>
    <n v="0"/>
    <n v="0"/>
    <n v="5036.18"/>
    <n v="5440.59"/>
    <n v="8.0300942380931577"/>
    <n v="0"/>
    <n v="0"/>
    <n v="0"/>
  </r>
  <r>
    <x v="0"/>
    <x v="1"/>
    <s v="WILLBERNES"/>
    <s v="Houston, TX"/>
    <n v="89993"/>
    <d v="2000-01-01T00:00:00"/>
    <n v="0"/>
    <n v="0"/>
    <n v="0"/>
    <n v="8847.32"/>
    <n v="9175.36"/>
    <n v="3.7077894774914886"/>
    <n v="0"/>
    <n v="0"/>
    <n v="0"/>
  </r>
  <r>
    <x v="0"/>
    <x v="1"/>
    <s v="WILSONES"/>
    <s v="Houston, TX"/>
    <n v="84992"/>
    <d v="2000-01-01T00:00:00"/>
    <n v="0"/>
    <n v="0"/>
    <n v="0"/>
    <n v="14521.3"/>
    <n v="10379.75"/>
    <n v="-28.520518135428645"/>
    <n v="0"/>
    <n v="0"/>
    <n v="0"/>
  </r>
  <r>
    <x v="0"/>
    <x v="1"/>
    <s v="WOODARDES"/>
    <s v="Cypress, TX"/>
    <n v="115438"/>
    <d v="2000-01-01T00:00:00"/>
    <n v="0"/>
    <n v="0"/>
    <n v="0"/>
    <n v="14138.87"/>
    <n v="15498.23"/>
    <n v="9.6143468325262198"/>
    <n v="0"/>
    <n v="0"/>
    <n v="0"/>
  </r>
  <r>
    <x v="0"/>
    <x v="1"/>
    <s v="YEAGERES"/>
    <s v="Houston, TX"/>
    <n v="81794"/>
    <d v="2000-01-01T00:00:00"/>
    <n v="0"/>
    <n v="0"/>
    <n v="0"/>
    <n v="17673.009999999998"/>
    <n v="14714.74"/>
    <n v="-16.738914310578672"/>
    <n v="0"/>
    <n v="0"/>
    <n v="0"/>
  </r>
  <r>
    <x v="1"/>
    <x v="2"/>
    <s v="ALCWEST"/>
    <s v="Katy, TX"/>
    <n v="50839"/>
    <d v="2000-01-01T00:00:00"/>
    <n v="0"/>
    <n v="0"/>
    <n v="0"/>
    <n v="511.7"/>
    <n v="536.1"/>
    <n v="4.7684189955051792"/>
    <n v="0"/>
    <n v="0"/>
    <n v="0"/>
  </r>
  <r>
    <x v="0"/>
    <x v="2"/>
    <s v="ANDREES"/>
    <s v="Cypress, TX"/>
    <n v="107836"/>
    <d v="2000-01-01T00:00:00"/>
    <n v="0"/>
    <n v="0"/>
    <n v="0"/>
    <n v="268.56"/>
    <n v="2250.14"/>
    <n v="737.85373845695563"/>
    <n v="0"/>
    <n v="0"/>
    <n v="0"/>
  </r>
  <r>
    <x v="2"/>
    <x v="2"/>
    <s v="ANTHONYMS"/>
    <s v="Cypress, TX"/>
    <n v="244123"/>
    <d v="2000-01-01T00:00:00"/>
    <n v="0"/>
    <n v="0"/>
    <n v="0"/>
    <n v="15808"/>
    <n v="30317.1"/>
    <n v="91.783274291497989"/>
    <n v="0"/>
    <n v="0"/>
    <n v="0"/>
  </r>
  <r>
    <x v="2"/>
    <x v="2"/>
    <s v="ARAGONMS"/>
    <s v="Houston, TX"/>
    <n v="219821"/>
    <d v="2000-01-01T00:00:00"/>
    <n v="0"/>
    <n v="0"/>
    <n v="0"/>
    <n v="13666.94"/>
    <n v="2398.4299999999998"/>
    <n v="-82.450863177858395"/>
    <n v="0"/>
    <n v="0"/>
    <n v="0"/>
  </r>
  <r>
    <x v="3"/>
    <x v="2"/>
    <s v="BERRYCENTER"/>
    <s v="Cypress, TX"/>
    <n v="491434"/>
    <d v="2000-01-01T00:00:00"/>
    <n v="0"/>
    <n v="0"/>
    <n v="0"/>
    <n v="29560"/>
    <n v="35423.279999999999"/>
    <n v="19.835182679296349"/>
    <n v="0"/>
    <n v="0"/>
    <n v="0"/>
  </r>
  <r>
    <x v="0"/>
    <x v="2"/>
    <s v="BIRKESES"/>
    <s v="Houston, TX"/>
    <n v="106488"/>
    <d v="2000-01-01T00:00:00"/>
    <n v="0"/>
    <n v="0"/>
    <n v="0"/>
    <n v="1821.28"/>
    <n v="410.72"/>
    <n v="-77.448827198453841"/>
    <n v="0"/>
    <n v="0"/>
    <n v="0"/>
  </r>
  <r>
    <x v="0"/>
    <x v="2"/>
    <s v="BLACKES"/>
    <s v="Cypress, TX"/>
    <n v="97384"/>
    <d v="2000-01-01T00:00:00"/>
    <n v="0"/>
    <n v="0"/>
    <n v="0"/>
    <n v="5169.04"/>
    <n v="730.68"/>
    <n v="-85.864299753919497"/>
    <n v="0"/>
    <n v="0"/>
    <n v="0"/>
  </r>
  <r>
    <x v="3"/>
    <x v="2"/>
    <s v="BRADLEYPOLICESTATION"/>
    <s v="Cypress, TX"/>
    <n v="18144"/>
    <d v="2000-01-01T00:00:00"/>
    <n v="0"/>
    <n v="0"/>
    <n v="0"/>
    <n v="381.05"/>
    <n v="659.9"/>
    <n v="73.179372785723658"/>
    <n v="0"/>
    <n v="0"/>
    <n v="0"/>
  </r>
  <r>
    <x v="4"/>
    <x v="2"/>
    <s v="BRIDGELANDHS"/>
    <s v="Cypress, TX"/>
    <n v="573468"/>
    <d v="2000-01-01T00:00:00"/>
    <n v="0"/>
    <n v="0"/>
    <n v="0"/>
    <n v="63729.64"/>
    <n v="81125.45"/>
    <n v="27.296262775060395"/>
    <n v="0"/>
    <n v="0"/>
    <n v="0"/>
  </r>
  <r>
    <x v="2"/>
    <x v="2"/>
    <s v="COOKMS"/>
    <s v="Houston, TX"/>
    <n v="204629"/>
    <d v="2000-01-01T00:00:00"/>
    <n v="0"/>
    <n v="0"/>
    <n v="0"/>
    <n v="6424.86"/>
    <n v="4282.51"/>
    <n v="-33.344695448616783"/>
    <n v="0"/>
    <n v="0"/>
    <n v="0"/>
  </r>
  <r>
    <x v="4"/>
    <x v="2"/>
    <s v="CY-FALLSHS"/>
    <s v="Houston, TX"/>
    <n v="578719"/>
    <d v="2000-01-01T00:00:00"/>
    <n v="0"/>
    <n v="0"/>
    <n v="0"/>
    <n v="1621.9"/>
    <n v="6666.39"/>
    <n v="311.02349096738396"/>
    <n v="0"/>
    <n v="0"/>
    <n v="0"/>
  </r>
  <r>
    <x v="4"/>
    <x v="2"/>
    <s v="CY-LAKESHS"/>
    <s v="Katy, TX"/>
    <n v="520212"/>
    <d v="2000-01-01T00:00:00"/>
    <n v="0"/>
    <n v="0"/>
    <n v="0"/>
    <n v="40928.129999999997"/>
    <n v="43179.14"/>
    <n v="5.4999092311327198"/>
    <n v="0"/>
    <n v="0"/>
    <n v="0"/>
  </r>
  <r>
    <x v="4"/>
    <x v="2"/>
    <s v="CY-PARKHS"/>
    <s v="Cypress, TX"/>
    <n v="590057"/>
    <d v="2000-01-01T00:00:00"/>
    <n v="0"/>
    <n v="0"/>
    <n v="0"/>
    <n v="48963.86"/>
    <n v="54123.79"/>
    <n v="10.538241878806122"/>
    <n v="0"/>
    <n v="0"/>
    <n v="0"/>
  </r>
  <r>
    <x v="4"/>
    <x v="2"/>
    <s v="CY-RANCHHS"/>
    <s v="Cypress, TX"/>
    <n v="530203"/>
    <d v="2000-01-01T00:00:00"/>
    <n v="0"/>
    <n v="0"/>
    <n v="0"/>
    <n v="45959.53"/>
    <n v="49972.65"/>
    <n v="8.7318560481362617"/>
    <n v="0"/>
    <n v="0"/>
    <n v="0"/>
  </r>
  <r>
    <x v="4"/>
    <x v="2"/>
    <s v="CY-RIDGEHS"/>
    <s v="Houston, TX"/>
    <n v="497661"/>
    <d v="2000-01-01T00:00:00"/>
    <n v="0"/>
    <n v="0"/>
    <n v="0"/>
    <n v="30497.13"/>
    <n v="23457.8"/>
    <n v="-23.081942464749964"/>
    <n v="0"/>
    <n v="0"/>
    <n v="0"/>
  </r>
  <r>
    <x v="4"/>
    <x v="2"/>
    <s v="CY-SPRINGSHS"/>
    <s v="Cypress, TX"/>
    <n v="477795"/>
    <d v="2000-01-01T00:00:00"/>
    <n v="0"/>
    <n v="0"/>
    <n v="0"/>
    <n v="26599.72"/>
    <n v="38644.699999999997"/>
    <n v="45.28235635563081"/>
    <n v="0"/>
    <n v="0"/>
    <n v="0"/>
  </r>
  <r>
    <x v="4"/>
    <x v="2"/>
    <s v="CY-WOODSHS"/>
    <s v="Cypress, TX"/>
    <n v="535914"/>
    <d v="2000-01-01T00:00:00"/>
    <n v="0"/>
    <n v="0"/>
    <n v="0"/>
    <n v="67044.02"/>
    <n v="67694.820000000007"/>
    <n v="0.97070551557021789"/>
    <n v="0"/>
    <n v="0"/>
    <n v="0"/>
  </r>
  <r>
    <x v="0"/>
    <x v="2"/>
    <s v="DANISHES"/>
    <s v="Houston, TX"/>
    <n v="99588"/>
    <d v="2000-01-01T00:00:00"/>
    <n v="0"/>
    <n v="0"/>
    <n v="0"/>
    <n v="434.16"/>
    <n v="434.16"/>
    <n v="0"/>
    <n v="0"/>
    <n v="0"/>
    <n v="0"/>
  </r>
  <r>
    <x v="2"/>
    <x v="2"/>
    <s v="DEANMS"/>
    <s v="Houston, TX"/>
    <n v="213572"/>
    <d v="2000-01-01T00:00:00"/>
    <n v="0"/>
    <n v="0"/>
    <n v="0"/>
    <n v="16439.54"/>
    <n v="11904.49"/>
    <n v="-27.586234164702905"/>
    <n v="0"/>
    <n v="0"/>
    <n v="0"/>
  </r>
  <r>
    <x v="0"/>
    <x v="2"/>
    <s v="DURYEAES"/>
    <s v="Katy, TX"/>
    <n v="97959"/>
    <d v="2000-01-01T00:00:00"/>
    <n v="0"/>
    <n v="0"/>
    <n v="0"/>
    <n v="4492.8"/>
    <n v="2785.2"/>
    <n v="-38.00747863247863"/>
    <n v="0"/>
    <n v="0"/>
    <n v="0"/>
  </r>
  <r>
    <x v="3"/>
    <x v="2"/>
    <s v="ELDRIDGETRANS"/>
    <s v="Houston, TX"/>
    <n v="26451"/>
    <d v="2000-01-01T00:00:00"/>
    <n v="0"/>
    <n v="0"/>
    <n v="0"/>
    <n v="4006.3"/>
    <n v="473.9"/>
    <n v="-88.171130469510516"/>
    <n v="0"/>
    <n v="0"/>
    <n v="0"/>
  </r>
  <r>
    <x v="0"/>
    <x v="2"/>
    <s v="EMERYES"/>
    <s v="Katy, TX"/>
    <n v="95366"/>
    <d v="2000-01-01T00:00:00"/>
    <n v="0"/>
    <n v="0"/>
    <n v="0"/>
    <n v="2723.67"/>
    <n v="660"/>
    <n v="-75.767989514148198"/>
    <n v="0"/>
    <n v="0"/>
    <n v="0"/>
  </r>
  <r>
    <x v="0"/>
    <x v="2"/>
    <s v="FARNEYES"/>
    <s v="Cypress, TX"/>
    <n v="95036"/>
    <d v="2000-01-01T00:00:00"/>
    <n v="0"/>
    <n v="0"/>
    <n v="0"/>
    <n v="4379.3500000000004"/>
    <n v="2901.92"/>
    <n v="-33.736285065135242"/>
    <n v="0"/>
    <n v="0"/>
    <n v="0"/>
  </r>
  <r>
    <x v="0"/>
    <x v="2"/>
    <s v="GLEASONES"/>
    <s v="Houston, TX"/>
    <n v="91424"/>
    <d v="2000-01-01T00:00:00"/>
    <n v="0"/>
    <n v="0"/>
    <n v="0"/>
    <n v="1519.7"/>
    <n v="180.04"/>
    <n v="-88.152924919391992"/>
    <n v="0"/>
    <n v="0"/>
    <n v="0"/>
  </r>
  <r>
    <x v="2"/>
    <x v="2"/>
    <s v="GOODSONMS"/>
    <s v="Cypress, TX"/>
    <n v="218801"/>
    <d v="2000-01-01T00:00:00"/>
    <n v="0"/>
    <n v="0"/>
    <n v="0"/>
    <n v="20587.47"/>
    <n v="19778.84"/>
    <n v="-3.9277774296695998"/>
    <n v="0"/>
    <n v="0"/>
    <n v="0"/>
  </r>
  <r>
    <x v="2"/>
    <x v="2"/>
    <s v="HAMILTONMS"/>
    <s v="Cypress, TX"/>
    <n v="192751"/>
    <d v="2000-01-01T00:00:00"/>
    <n v="0"/>
    <m/>
    <n v="0"/>
    <n v="0"/>
    <n v="34194.78"/>
    <n v="0"/>
    <n v="0"/>
    <m/>
    <n v="0"/>
  </r>
  <r>
    <x v="0"/>
    <x v="2"/>
    <s v="HEMMENWAYES"/>
    <s v="Katy, TX"/>
    <n v="96483"/>
    <d v="2000-01-01T00:00:00"/>
    <n v="0"/>
    <n v="0"/>
    <n v="0"/>
    <n v="1253.53"/>
    <n v="2555.25"/>
    <n v="103.84434357374774"/>
    <n v="0"/>
    <n v="0"/>
    <n v="0"/>
  </r>
  <r>
    <x v="0"/>
    <x v="2"/>
    <s v="HOOVERES"/>
    <s v="Katy, TX"/>
    <n v="112519"/>
    <d v="2000-01-01T00:00:00"/>
    <n v="0"/>
    <n v="0"/>
    <n v="0"/>
    <n v="15229.9"/>
    <n v="9749"/>
    <n v="-35.987760917668531"/>
    <n v="0"/>
    <n v="0"/>
    <n v="0"/>
  </r>
  <r>
    <x v="2"/>
    <x v="2"/>
    <s v="HOPPERMS"/>
    <s v="Cypress, TX"/>
    <n v="226178"/>
    <d v="2000-01-01T00:00:00"/>
    <n v="0"/>
    <n v="0"/>
    <n v="0"/>
    <n v="12963.99"/>
    <n v="16285.6"/>
    <n v="25.621818591344176"/>
    <n v="0"/>
    <n v="0"/>
    <n v="0"/>
  </r>
  <r>
    <x v="3"/>
    <x v="2"/>
    <s v="ISCW"/>
    <s v="Houston, TX"/>
    <n v="35364"/>
    <d v="2000-01-01T00:00:00"/>
    <n v="0"/>
    <n v="0"/>
    <n v="0"/>
    <n v="909.25"/>
    <n v="862.37"/>
    <n v="-5.1558977178993679"/>
    <n v="0"/>
    <n v="0"/>
    <n v="0"/>
  </r>
  <r>
    <x v="3"/>
    <x v="2"/>
    <s v="JERSEYVILLAGESTADIUM"/>
    <s v="Houston, TX"/>
    <n v="2385"/>
    <d v="2000-01-01T00:00:00"/>
    <n v="0"/>
    <n v="0"/>
    <n v="0"/>
    <n v="31598.48"/>
    <n v="18228.52"/>
    <n v="-42.312035262455666"/>
    <n v="0"/>
    <n v="0"/>
    <n v="0"/>
  </r>
  <r>
    <x v="0"/>
    <x v="2"/>
    <s v="JOWELLES"/>
    <s v="Katy, TX"/>
    <n v="73726"/>
    <d v="2000-01-01T00:00:00"/>
    <n v="0"/>
    <n v="0"/>
    <n v="0"/>
    <n v="14484.1"/>
    <n v="10404.65"/>
    <n v="-28.165022334836131"/>
    <n v="0"/>
    <n v="0"/>
    <n v="0"/>
  </r>
  <r>
    <x v="2"/>
    <x v="2"/>
    <s v="KAHLAMS"/>
    <s v="Houston, TX"/>
    <n v="221601"/>
    <d v="2000-01-01T00:00:00"/>
    <n v="0"/>
    <n v="0"/>
    <n v="0"/>
    <n v="12002.28"/>
    <n v="20531.8"/>
    <n v="71.065830825476496"/>
    <n v="0"/>
    <n v="0"/>
    <n v="0"/>
  </r>
  <r>
    <x v="0"/>
    <x v="2"/>
    <s v="KEITHES"/>
    <s v="Cypress, TX"/>
    <n v="95518"/>
    <d v="2000-01-01T00:00:00"/>
    <n v="0"/>
    <n v="0"/>
    <n v="0"/>
    <n v="2286.15"/>
    <n v="3712.8"/>
    <n v="62.404041729545305"/>
    <n v="0"/>
    <n v="0"/>
    <n v="0"/>
  </r>
  <r>
    <x v="0"/>
    <x v="2"/>
    <s v="KIRKES"/>
    <s v="Houston, TX"/>
    <n v="93897"/>
    <d v="2000-01-01T00:00:00"/>
    <n v="0"/>
    <n v="0"/>
    <n v="0"/>
    <n v="885.12"/>
    <n v="767.35"/>
    <n v="-13.305540491684745"/>
    <n v="0"/>
    <n v="0"/>
    <n v="0"/>
  </r>
  <r>
    <x v="4"/>
    <x v="2"/>
    <s v="LANGHAMCREEKHS"/>
    <s v="Houston, TX"/>
    <n v="535686"/>
    <d v="2000-01-01T00:00:00"/>
    <n v="0"/>
    <n v="0"/>
    <n v="0"/>
    <n v="31164.85"/>
    <n v="38226.629999999997"/>
    <n v="22.659438437855471"/>
    <n v="0"/>
    <n v="0"/>
    <n v="0"/>
  </r>
  <r>
    <x v="0"/>
    <x v="2"/>
    <s v="LEEES"/>
    <s v="Houston, TX"/>
    <n v="95352"/>
    <d v="2000-01-01T00:00:00"/>
    <n v="0"/>
    <n v="0"/>
    <n v="0"/>
    <n v="12713.24"/>
    <n v="7017.64"/>
    <n v="-44.800538651044107"/>
    <n v="0"/>
    <n v="0"/>
    <n v="0"/>
  </r>
  <r>
    <x v="0"/>
    <x v="2"/>
    <s v="LOWERYES"/>
    <s v="Houston, TX"/>
    <n v="78614"/>
    <d v="2020-05-05T00:00:00"/>
    <n v="0"/>
    <n v="0"/>
    <n v="0"/>
    <n v="170.23"/>
    <n v="3041.5"/>
    <n v="1686.7003465899077"/>
    <n v="0"/>
    <n v="0"/>
    <n v="0"/>
  </r>
  <r>
    <x v="0"/>
    <x v="2"/>
    <s v="MATZKEMILLSES"/>
    <s v="Houston, TX"/>
    <n v="124682"/>
    <d v="2000-01-01T00:00:00"/>
    <n v="0"/>
    <n v="0"/>
    <n v="0"/>
    <n v="3774.24"/>
    <n v="2370.96"/>
    <n v="-37.180465471194204"/>
    <n v="0"/>
    <n v="0"/>
    <n v="0"/>
  </r>
  <r>
    <x v="0"/>
    <x v="2"/>
    <s v="MCFEEES"/>
    <s v="Katy, TX"/>
    <n v="107075"/>
    <d v="2000-01-01T00:00:00"/>
    <n v="0"/>
    <n v="0"/>
    <n v="0"/>
    <n v="5404.5"/>
    <n v="6923.5"/>
    <n v="28.106207789804795"/>
    <n v="0"/>
    <n v="0"/>
    <n v="0"/>
  </r>
  <r>
    <x v="0"/>
    <x v="2"/>
    <s v="POPEES"/>
    <s v="Cypress, TX"/>
    <n v="112970"/>
    <d v="2000-01-01T00:00:00"/>
    <n v="0"/>
    <n v="0"/>
    <n v="0"/>
    <n v="3052.2"/>
    <n v="6976.35"/>
    <n v="128.56791822292118"/>
    <n v="0"/>
    <n v="0"/>
    <n v="0"/>
  </r>
  <r>
    <x v="0"/>
    <x v="2"/>
    <s v="POSTMAES"/>
    <s v="Cypress, TX"/>
    <n v="100456"/>
    <d v="2000-01-01T00:00:00"/>
    <n v="0"/>
    <n v="0"/>
    <n v="0"/>
    <n v="2819.96"/>
    <n v="2957.75"/>
    <n v="4.8862395211279592"/>
    <n v="0"/>
    <n v="0"/>
    <n v="0"/>
  </r>
  <r>
    <x v="0"/>
    <x v="2"/>
    <s v="RENNELLES"/>
    <s v="Cypress, TX"/>
    <n v="110549"/>
    <d v="2000-01-01T00:00:00"/>
    <n v="0"/>
    <n v="0"/>
    <n v="0"/>
    <n v="17228.650000000001"/>
    <n v="11811.74"/>
    <n v="-31.441291105222987"/>
    <n v="0"/>
    <n v="0"/>
    <n v="0"/>
  </r>
  <r>
    <x v="0"/>
    <x v="2"/>
    <s v="ROBINSONES"/>
    <s v="Katy, TX"/>
    <n v="98532"/>
    <d v="2020-05-05T00:00:00"/>
    <n v="0"/>
    <n v="0"/>
    <n v="0"/>
    <n v="3180.69"/>
    <n v="6987.25"/>
    <n v="119.67717696474665"/>
    <n v="0"/>
    <n v="0"/>
    <n v="0"/>
  </r>
  <r>
    <x v="0"/>
    <x v="2"/>
    <s v="ROBISONES"/>
    <s v="Cypress, TX"/>
    <n v="93882"/>
    <d v="2020-05-01T00:00:00"/>
    <n v="0"/>
    <n v="0"/>
    <n v="0"/>
    <n v="5217.79"/>
    <n v="903.92"/>
    <n v="-82.676190494443048"/>
    <n v="0"/>
    <n v="0"/>
    <n v="0"/>
  </r>
  <r>
    <x v="2"/>
    <x v="2"/>
    <s v="SALYARDSMS"/>
    <s v="Cypress, TX"/>
    <n v="242116"/>
    <d v="2020-05-01T00:00:00"/>
    <n v="0"/>
    <n v="0"/>
    <n v="0"/>
    <n v="7819.7"/>
    <n v="6211.05"/>
    <n v="-20.571761065002491"/>
    <n v="0"/>
    <n v="0"/>
    <n v="0"/>
  </r>
  <r>
    <x v="0"/>
    <x v="2"/>
    <s v="SAMPSONES"/>
    <s v="Cypress, TX"/>
    <n v="96096"/>
    <d v="2000-01-01T00:00:00"/>
    <n v="0"/>
    <n v="0"/>
    <n v="0"/>
    <n v="1102.68"/>
    <n v="454.45"/>
    <n v="-58.786774041426341"/>
    <n v="0"/>
    <n v="0"/>
    <n v="0"/>
  </r>
  <r>
    <x v="3"/>
    <x v="2"/>
    <s v="SATELLITECOLDFOODWAREHOUSE"/>
    <s v="Cypress, TX"/>
    <n v="22020"/>
    <d v="2000-01-01T00:00:00"/>
    <n v="0"/>
    <n v="0"/>
    <n v="0"/>
    <n v="1647.4"/>
    <n v="2264.88"/>
    <n v="37.482092995022455"/>
    <n v="0"/>
    <n v="0"/>
    <n v="0"/>
  </r>
  <r>
    <x v="2"/>
    <x v="2"/>
    <s v="SMITHMS"/>
    <s v="Cypress, TX"/>
    <n v="230087"/>
    <d v="2020-05-01T00:00:00"/>
    <n v="0"/>
    <n v="0"/>
    <n v="0"/>
    <n v="7453.58"/>
    <n v="10608.59"/>
    <n v="42.328786972166398"/>
    <n v="0"/>
    <n v="0"/>
    <n v="0"/>
  </r>
  <r>
    <x v="2"/>
    <x v="2"/>
    <s v="SPILLANEMS"/>
    <s v="Cypress, TX"/>
    <n v="235889"/>
    <d v="2000-01-01T00:00:00"/>
    <n v="0"/>
    <n v="0"/>
    <n v="0"/>
    <n v="14974.79"/>
    <n v="6670.74"/>
    <n v="-55.453532236512167"/>
    <n v="0"/>
    <n v="0"/>
    <n v="0"/>
  </r>
  <r>
    <x v="0"/>
    <x v="2"/>
    <s v="SWENKEES"/>
    <s v="Cypress, TX"/>
    <n v="107914"/>
    <d v="2000-01-01T00:00:00"/>
    <n v="0"/>
    <n v="0"/>
    <n v="0"/>
    <n v="11701.4"/>
    <n v="16808.75"/>
    <n v="43.647341343770833"/>
    <n v="0"/>
    <n v="0"/>
    <n v="0"/>
  </r>
  <r>
    <x v="0"/>
    <x v="2"/>
    <s v="TIPPSES"/>
    <s v="Houston, TX"/>
    <n v="101727"/>
    <d v="2000-01-01T00:00:00"/>
    <n v="0"/>
    <n v="0"/>
    <n v="0"/>
    <n v="1090.25"/>
    <n v="540"/>
    <n v="-50.470075670717726"/>
    <n v="0"/>
    <n v="0"/>
    <n v="0"/>
  </r>
  <r>
    <x v="0"/>
    <x v="2"/>
    <s v="WALKERES"/>
    <s v="Katy, TX"/>
    <n v="99857"/>
    <d v="2020-05-01T00:00:00"/>
    <n v="0"/>
    <n v="0"/>
    <n v="0"/>
    <n v="2568.42"/>
    <n v="4897.38"/>
    <n v="90.676758474081339"/>
    <n v="0"/>
    <n v="0"/>
    <n v="0"/>
  </r>
  <r>
    <x v="0"/>
    <x v="2"/>
    <s v="WARNERES"/>
    <s v="Cypress, TX"/>
    <n v="101523"/>
    <d v="2020-05-01T00:00:00"/>
    <n v="0"/>
    <n v="0"/>
    <n v="0"/>
    <n v="7885.27"/>
    <n v="6372.78"/>
    <n v="-19.181207491943841"/>
    <n v="0"/>
    <n v="0"/>
    <n v="0"/>
  </r>
  <r>
    <x v="0"/>
    <x v="2"/>
    <s v="WELLSES"/>
    <s v="Cypress, TX"/>
    <n v="122878"/>
    <d v="2000-01-01T00:00:00"/>
    <n v="0"/>
    <n v="0"/>
    <n v="0"/>
    <n v="15225.45"/>
    <n v="4471.3999999999996"/>
    <n v="-70.632066704103977"/>
    <n v="0"/>
    <n v="0"/>
    <n v="0"/>
  </r>
  <r>
    <x v="3"/>
    <x v="2"/>
    <s v="WESTGREENTRANS"/>
    <s v="Cypress, TX"/>
    <n v="45340"/>
    <d v="2000-01-01T00:00:00"/>
    <n v="0"/>
    <n v="0"/>
    <n v="0"/>
    <n v="248.79"/>
    <n v="746.77"/>
    <n v="200.160778166325"/>
    <n v="0"/>
    <n v="0"/>
    <n v="0"/>
  </r>
  <r>
    <x v="0"/>
    <x v="2"/>
    <s v="WOODARDES"/>
    <s v="Cypress, TX"/>
    <n v="115438"/>
    <d v="2000-01-01T00:00:00"/>
    <n v="0"/>
    <n v="0"/>
    <n v="0"/>
    <n v="1748.67"/>
    <n v="916.27"/>
    <n v="-47.601891723424089"/>
    <n v="0"/>
    <n v="0"/>
    <n v="0"/>
  </r>
  <r>
    <x v="0"/>
    <x v="2"/>
    <s v="YEAGERES"/>
    <s v="Houston, TX"/>
    <n v="81794"/>
    <d v="2000-01-01T00:00:00"/>
    <n v="0"/>
    <n v="0"/>
    <n v="0"/>
    <n v="2529.86"/>
    <n v="1617.69"/>
    <n v="-36.056145399350164"/>
    <n v="0"/>
    <n v="0"/>
    <n v="0"/>
  </r>
  <r>
    <x v="0"/>
    <x v="3"/>
    <s v="ADAM-ES"/>
    <s v="Houston, TX"/>
    <n v="109321"/>
    <n v="36526"/>
    <n v="500.47699999999998"/>
    <n v="593.28"/>
    <n v="18.542910063799141"/>
    <n v="3041.09"/>
    <n v="2522.4899999999998"/>
    <n v="-17.053096093834778"/>
    <n v="0"/>
    <n v="0"/>
    <n v="0"/>
  </r>
  <r>
    <x v="1"/>
    <x v="3"/>
    <s v="ALCABC"/>
    <s v="Houston, TX"/>
    <n v="56061"/>
    <n v="36526"/>
    <n v="440.32499999999999"/>
    <n v="546.92999999999995"/>
    <n v="24.210526315789476"/>
    <n v="2750.97"/>
    <n v="2352.61"/>
    <n v="-14.480710440317416"/>
    <n v="0"/>
    <n v="0"/>
    <n v="0"/>
  </r>
  <r>
    <x v="1"/>
    <x v="3"/>
    <s v="ALCWEST"/>
    <s v="Katy, TX"/>
    <n v="50839"/>
    <n v="36526"/>
    <n v="399.53700000000003"/>
    <n v="1103.1300000000001"/>
    <n v="176.1020881670533"/>
    <n v="2590.66"/>
    <n v="4539.5600000000004"/>
    <n v="75.22793419437518"/>
    <n v="0"/>
    <n v="0"/>
    <n v="0"/>
  </r>
  <r>
    <x v="0"/>
    <x v="3"/>
    <s v="ANDREES"/>
    <s v="Cypress, TX"/>
    <n v="107836"/>
    <n v="36526"/>
    <n v="589.26299999999992"/>
    <n v="597.4"/>
    <n v="1.3808774689739629"/>
    <n v="3525.12"/>
    <n v="2525.89"/>
    <n v="-28.345985384894696"/>
    <n v="0"/>
    <n v="0"/>
    <n v="0"/>
  </r>
  <r>
    <x v="2"/>
    <x v="3"/>
    <s v="ANTHONYMS"/>
    <s v="Cypress, TX"/>
    <n v="244123"/>
    <n v="36526"/>
    <n v="1547.7809999999999"/>
    <n v="1864.3"/>
    <n v="20.449856924203097"/>
    <n v="8848.27"/>
    <n v="7472.64"/>
    <n v="-15.546880915704426"/>
    <n v="0"/>
    <n v="0"/>
    <n v="0"/>
  </r>
  <r>
    <x v="2"/>
    <x v="3"/>
    <s v="ARAGONMS"/>
    <s v="Houston, TX"/>
    <n v="219821"/>
    <n v="36526"/>
    <n v="1393.1780000000001"/>
    <n v="1645.94"/>
    <n v="18.142836019517951"/>
    <n v="8118.71"/>
    <n v="6875.86"/>
    <n v="-15.308466492829526"/>
    <n v="0"/>
    <n v="0"/>
    <n v="0"/>
  </r>
  <r>
    <x v="2"/>
    <x v="3"/>
    <s v="ARNOLDMS"/>
    <s v="Cypress, TX"/>
    <n v="211238"/>
    <n v="36526"/>
    <n v="6378.79"/>
    <n v="8152.45"/>
    <n v="27.805586953011467"/>
    <n v="33901.21"/>
    <n v="32549.53"/>
    <n v="-3.9871143242379845"/>
    <n v="0"/>
    <n v="0"/>
    <n v="0"/>
  </r>
  <r>
    <x v="0"/>
    <x v="3"/>
    <s v="AULTES"/>
    <s v="Cypress, TX"/>
    <n v="89416"/>
    <n v="36526"/>
    <n v="497.59300000000002"/>
    <n v="415.09"/>
    <n v="-16.580418132891747"/>
    <n v="2996.95"/>
    <n v="1928.01"/>
    <n v="-35.667595388645125"/>
    <n v="0"/>
    <n v="0"/>
    <n v="0"/>
  </r>
  <r>
    <x v="0"/>
    <x v="3"/>
    <s v="BANEES"/>
    <s v="Houston, TX"/>
    <n v="106804"/>
    <n v="36526"/>
    <n v="352.26"/>
    <n v="831.21"/>
    <n v="135.96491228070175"/>
    <n v="2065.4899999999998"/>
    <n v="3452.43"/>
    <n v="67.14823117032762"/>
    <n v="0"/>
    <n v="0"/>
    <n v="0"/>
  </r>
  <r>
    <x v="0"/>
    <x v="3"/>
    <s v="BANGES"/>
    <s v="Houston, TX"/>
    <n v="85320"/>
    <n v="36526"/>
    <n v="382.43900000000002"/>
    <n v="600.49"/>
    <n v="57.015890115809313"/>
    <n v="2386.3000000000002"/>
    <n v="2544.0700000000002"/>
    <n v="6.6114905921300764"/>
    <n v="0"/>
    <n v="0"/>
    <n v="0"/>
  </r>
  <r>
    <x v="3"/>
    <x v="3"/>
    <s v="BARKERTRANS"/>
    <s v="Houston, TX"/>
    <n v="22677"/>
    <n v="36526"/>
    <n v="120.81899999999997"/>
    <n v="181.28"/>
    <n v="50.042625745950581"/>
    <n v="895.71"/>
    <n v="930.36"/>
    <n v="3.8684395619117793"/>
    <n v="0"/>
    <n v="0"/>
    <n v="0"/>
  </r>
  <r>
    <x v="3"/>
    <x v="3"/>
    <s v="BERRYCENTER"/>
    <s v="Cypress, TX"/>
    <n v="491434"/>
    <n v="36526"/>
    <n v="4140.6000000000004"/>
    <n v="3976.83"/>
    <n v="-3.955223880597015"/>
    <n v="22324.71"/>
    <n v="17847.88"/>
    <n v="-20.053250411763468"/>
    <n v="0"/>
    <n v="0"/>
    <n v="0"/>
  </r>
  <r>
    <x v="0"/>
    <x v="3"/>
    <s v="BIRKESES"/>
    <s v="Houston, TX"/>
    <n v="106488"/>
    <n v="36526"/>
    <n v="819.15899999999999"/>
    <n v="724.09"/>
    <n v="-11.605683389915749"/>
    <n v="4804.6400000000003"/>
    <n v="3262.68"/>
    <n v="-32.093143294815015"/>
    <n v="0"/>
    <n v="0"/>
    <n v="0"/>
  </r>
  <r>
    <x v="0"/>
    <x v="3"/>
    <s v="BLACKES"/>
    <s v="Cypress, TX"/>
    <n v="98920"/>
    <n v="43952"/>
    <n v="319.09399999999999"/>
    <n v="440.84"/>
    <n v="38.153647514525488"/>
    <n v="1934.78"/>
    <n v="2042.57"/>
    <n v="5.5711760510238886"/>
    <n v="0"/>
    <n v="0"/>
    <n v="0"/>
  </r>
  <r>
    <x v="2"/>
    <x v="3"/>
    <s v="BLEYLMS"/>
    <s v="Houston, TX"/>
    <n v="229363"/>
    <n v="36526"/>
    <n v="3308.36"/>
    <n v="3382.52"/>
    <n v="2.2415940224159403"/>
    <n v="21021.74"/>
    <n v="13573.43"/>
    <n v="-35.431462857023256"/>
    <n v="0"/>
    <n v="0"/>
    <n v="0"/>
  </r>
  <r>
    <x v="3"/>
    <x v="3"/>
    <s v="BRADLEYPOLICESTATION"/>
    <s v="Cypress, TX"/>
    <n v="19680"/>
    <n v="43952"/>
    <n v="212.798"/>
    <n v="224.54"/>
    <n v="5.5179090029041662"/>
    <n v="1429.66"/>
    <n v="1063.72"/>
    <n v="-25.596295622735475"/>
    <n v="0"/>
    <n v="0"/>
    <n v="0"/>
  </r>
  <r>
    <x v="1"/>
    <x v="3"/>
    <s v="BRAUTIGAMCENTER"/>
    <s v="Houston, TX"/>
    <n v="85895"/>
    <n v="43952"/>
    <n v="128.33799999999999"/>
    <n v="470.71"/>
    <n v="266.77367576243984"/>
    <n v="1047.82"/>
    <n v="1968.42"/>
    <n v="87.858601668225461"/>
    <n v="0"/>
    <n v="0"/>
    <n v="0"/>
  </r>
  <r>
    <x v="4"/>
    <x v="3"/>
    <s v="BRIDGELANDHS"/>
    <s v="Cypress, TX"/>
    <n v="573468"/>
    <n v="36526"/>
    <n v="7517.97"/>
    <n v="3797.61"/>
    <n v="-49.486230990546645"/>
    <n v="39413.82"/>
    <n v="15652.41"/>
    <n v="-60.287000854015169"/>
    <n v="0"/>
    <n v="0"/>
    <n v="0"/>
  </r>
  <r>
    <x v="2"/>
    <x v="3"/>
    <s v="CAMPBELLMS"/>
    <s v="Houston, TX"/>
    <n v="232039"/>
    <n v="43952"/>
    <n v="3195.06"/>
    <n v="2591.48"/>
    <n v="-18.891038039974209"/>
    <n v="20076.91"/>
    <n v="10568.97"/>
    <n v="-47.357586401493052"/>
    <n v="0"/>
    <n v="0"/>
    <n v="0"/>
  </r>
  <r>
    <x v="3"/>
    <x v="3"/>
    <s v="CFISDNATATORIUM"/>
    <s v="Houston, TX"/>
    <n v="49471"/>
    <n v="36526"/>
    <n v="17400.82"/>
    <n v="19882.09"/>
    <n v="14.25950041434829"/>
    <n v="78720"/>
    <n v="68425.600000000006"/>
    <n v="-13.077235772357724"/>
    <n v="0"/>
    <n v="0"/>
    <n v="0"/>
  </r>
  <r>
    <x v="2"/>
    <x v="3"/>
    <s v="COOKMS"/>
    <s v="Houston, TX"/>
    <n v="205797"/>
    <n v="43952"/>
    <n v="1042.3599999999999"/>
    <n v="1356.51"/>
    <n v="30.138339920948614"/>
    <n v="6257.77"/>
    <n v="5516.56"/>
    <n v="-11.844634750078704"/>
    <n v="0"/>
    <n v="0"/>
    <n v="0"/>
  </r>
  <r>
    <x v="0"/>
    <x v="3"/>
    <s v="COPELANDES"/>
    <s v="Houston, TX"/>
    <n v="86318"/>
    <n v="36526"/>
    <n v="273.98"/>
    <n v="262.64999999999998"/>
    <n v="-4.1353383458646622"/>
    <n v="1796.05"/>
    <n v="1497.1"/>
    <n v="-16.644859552907768"/>
    <n v="0"/>
    <n v="0"/>
    <n v="0"/>
  </r>
  <r>
    <x v="4"/>
    <x v="3"/>
    <s v="CY-CREEKHS"/>
    <s v="Houston, TX"/>
    <n v="527749"/>
    <n v="43952"/>
    <n v="5568.18"/>
    <n v="7515.91"/>
    <n v="34.979652238253792"/>
    <n v="28643.03"/>
    <n v="28020.25"/>
    <n v="-2.1742811427422306"/>
    <n v="0"/>
    <n v="0"/>
    <n v="0"/>
  </r>
  <r>
    <x v="1"/>
    <x v="3"/>
    <s v="CY-FALLSAGVOC"/>
    <s v="Houston, TX"/>
    <n v="0"/>
    <n v="36526"/>
    <n v="198.06899999999999"/>
    <n v="197.76"/>
    <n v="-0.156006240249599"/>
    <n v="1360.92"/>
    <n v="1147.3900000000001"/>
    <n v="-15.690121388472503"/>
    <n v="0"/>
    <n v="0"/>
    <n v="0"/>
  </r>
  <r>
    <x v="4"/>
    <x v="3"/>
    <s v="CY-FALLSHS"/>
    <s v="Houston, TX"/>
    <n v="567967"/>
    <n v="43952"/>
    <n v="4339.3900000000003"/>
    <n v="3450.5"/>
    <n v="-20.484215523380012"/>
    <n v="27314.83"/>
    <n v="14829.63"/>
    <n v="-45.708503402730315"/>
    <n v="0"/>
    <n v="0"/>
    <n v="0"/>
  </r>
  <r>
    <x v="4"/>
    <x v="3"/>
    <s v="CY-LAKESHS"/>
    <s v="Katy, TX"/>
    <n v="514068"/>
    <n v="43952"/>
    <n v="5813.32"/>
    <n v="5499.17"/>
    <n v="-5.4039688164422399"/>
    <n v="29793.34"/>
    <n v="22077.29"/>
    <n v="-25.898573305309174"/>
    <n v="0"/>
    <n v="0"/>
    <n v="0"/>
  </r>
  <r>
    <x v="4"/>
    <x v="3"/>
    <s v="CY-PARKHS"/>
    <s v="Cypress, TX"/>
    <n v="590057"/>
    <n v="36526"/>
    <n v="7825.94"/>
    <n v="9222.6200000000008"/>
    <n v="17.846801789944724"/>
    <n v="38883.910000000003"/>
    <n v="33891.4"/>
    <n v="-12.839526683401953"/>
    <n v="0"/>
    <n v="0"/>
    <n v="0"/>
  </r>
  <r>
    <x v="4"/>
    <x v="3"/>
    <s v="CY-RANCHHS"/>
    <s v="Cypress, TX"/>
    <n v="527131"/>
    <n v="43952"/>
    <n v="5030.005000000001"/>
    <n v="4599.9799999999996"/>
    <n v="-8.549196273164748"/>
    <n v="27361.98"/>
    <n v="18799.78"/>
    <n v="-31.292326067046318"/>
    <n v="0"/>
    <n v="0"/>
    <n v="0"/>
  </r>
  <r>
    <x v="4"/>
    <x v="3"/>
    <s v="CY-RIDGEHS"/>
    <s v="Houston, TX"/>
    <n v="499564"/>
    <n v="43952"/>
    <n v="4366.17"/>
    <n v="5276.69"/>
    <n v="20.853974994102384"/>
    <n v="23176.720000000001"/>
    <n v="20806.02"/>
    <n v="-10.228798553030801"/>
    <n v="0"/>
    <n v="0"/>
    <n v="0"/>
  </r>
  <r>
    <x v="4"/>
    <x v="3"/>
    <s v="CY-SPRINGSHS"/>
    <s v="Cypress, TX"/>
    <n v="478618"/>
    <n v="43952"/>
    <n v="3922.24"/>
    <n v="5105.71"/>
    <n v="30.173319327731093"/>
    <n v="21451.07"/>
    <n v="20140.34"/>
    <n v="-6.1103245665600836"/>
    <n v="0"/>
    <n v="0"/>
    <n v="0"/>
  </r>
  <r>
    <x v="1"/>
    <x v="3"/>
    <s v="CY-WOODSCARLTONCENTERKITCHEN"/>
    <s v="Cypress, TX"/>
    <n v="37977"/>
    <n v="36526"/>
    <n v="33.680999999999997"/>
    <n v="30.9"/>
    <n v="-8.2568807339449517"/>
    <n v="459.64"/>
    <n v="559.17999999999995"/>
    <n v="21.656078670263682"/>
    <n v="0"/>
    <n v="0"/>
    <n v="0"/>
  </r>
  <r>
    <x v="4"/>
    <x v="3"/>
    <s v="CY-WOODSHS"/>
    <s v="Cypress, TX"/>
    <n v="499473"/>
    <n v="43952"/>
    <n v="5509.47"/>
    <n v="5993.57"/>
    <n v="8.7866891007664982"/>
    <n v="27711.61"/>
    <n v="23522.880000000001"/>
    <n v="-15.115433567374829"/>
    <n v="0"/>
    <n v="0"/>
    <n v="0"/>
  </r>
  <r>
    <x v="0"/>
    <x v="3"/>
    <s v="DANISHES"/>
    <s v="Houston, TX"/>
    <n v="98052"/>
    <n v="43952"/>
    <n v="341.85700000000003"/>
    <n v="537.66"/>
    <n v="57.276288038565816"/>
    <n v="2157.29"/>
    <n v="2389.9899999999998"/>
    <n v="10.786681438285997"/>
    <n v="0"/>
    <n v="0"/>
    <n v="0"/>
  </r>
  <r>
    <x v="2"/>
    <x v="3"/>
    <s v="DEANMS"/>
    <s v="Houston, TX"/>
    <n v="225860"/>
    <n v="43952"/>
    <n v="1591.1439999999996"/>
    <n v="1466.72"/>
    <n v="-7.8197824961159821"/>
    <n v="10056.61"/>
    <n v="6774.65"/>
    <n v="-32.634854090990899"/>
    <n v="0"/>
    <n v="0"/>
    <n v="0"/>
  </r>
  <r>
    <x v="0"/>
    <x v="3"/>
    <s v="DURYEAES"/>
    <s v="Katy, TX"/>
    <n v="96423"/>
    <n v="43952"/>
    <n v="504.69999999999993"/>
    <n v="590.19000000000005"/>
    <n v="16.938775510204099"/>
    <n v="3068.96"/>
    <n v="2570.42"/>
    <n v="-16.244591001511914"/>
    <n v="0"/>
    <n v="0"/>
    <n v="0"/>
  </r>
  <r>
    <x v="3"/>
    <x v="3"/>
    <s v="ELC1"/>
    <s v="Houston, TX"/>
    <n v="6832"/>
    <n v="36526"/>
    <n v="36.152999999999999"/>
    <n v="13.39"/>
    <n v="-62.962962962962955"/>
    <n v="437.89"/>
    <n v="322.98"/>
    <n v="-26.241750211240266"/>
    <n v="0"/>
    <n v="0"/>
    <n v="0"/>
  </r>
  <r>
    <x v="3"/>
    <x v="3"/>
    <s v="ELDRIDGETRANS"/>
    <s v="Houston, TX"/>
    <n v="26451"/>
    <n v="36526"/>
    <n v="238.96"/>
    <n v="270.89"/>
    <n v="13.362068965517242"/>
    <n v="1564.39"/>
    <n v="1437.88"/>
    <n v="-8.086858136398213"/>
    <n v="0"/>
    <n v="0"/>
    <n v="0"/>
  </r>
  <r>
    <x v="0"/>
    <x v="3"/>
    <s v="EMERYES"/>
    <s v="Katy, TX"/>
    <n v="96902"/>
    <n v="43952"/>
    <n v="322.08099999999996"/>
    <n v="341.96"/>
    <n v="6.1720498880716512"/>
    <n v="2058.9499999999998"/>
    <n v="1670.67"/>
    <n v="-18.858155856140264"/>
    <n v="0"/>
    <n v="0"/>
    <n v="0"/>
  </r>
  <r>
    <x v="0"/>
    <x v="3"/>
    <s v="EMMOTTES"/>
    <s v="Houston, TX"/>
    <n v="77394"/>
    <n v="43952"/>
    <n v="410.55800000000005"/>
    <n v="444.96"/>
    <n v="8.3793276467636648"/>
    <n v="2397.5100000000002"/>
    <n v="2034.14"/>
    <n v="-15.156141163123406"/>
    <n v="0"/>
    <n v="0"/>
    <n v="0"/>
  </r>
  <r>
    <x v="3"/>
    <x v="3"/>
    <s v="EXHIBITCENTERSCIENCERESOURCEC"/>
    <s v="Cypress, TX"/>
    <n v="72198"/>
    <n v="36526"/>
    <n v="882.91599999999994"/>
    <n v="1105.19"/>
    <n v="25.17498833411107"/>
    <n v="5174.32"/>
    <n v="4446.17"/>
    <n v="-14.07238052536372"/>
    <n v="0"/>
    <n v="0"/>
    <n v="0"/>
  </r>
  <r>
    <x v="3"/>
    <x v="3"/>
    <s v="FALCONCOMPLEX"/>
    <s v="Houston, TX"/>
    <n v="0"/>
    <n v="36526"/>
    <n v="322.18400000000003"/>
    <n v="299.73"/>
    <n v="-6.9693094629156054"/>
    <n v="2025.63"/>
    <n v="1495.81"/>
    <n v="-26.155813253160744"/>
    <n v="0"/>
    <n v="0"/>
    <n v="0"/>
  </r>
  <r>
    <x v="0"/>
    <x v="3"/>
    <s v="FARNEYES"/>
    <s v="Cypress, TX"/>
    <n v="95036"/>
    <n v="36526"/>
    <n v="1335.91"/>
    <n v="1035.1500000000001"/>
    <n v="-22.51349267540478"/>
    <n v="7695.62"/>
    <n v="4560.0600000000004"/>
    <n v="-40.744735316972509"/>
    <n v="0"/>
    <n v="0"/>
    <n v="0"/>
  </r>
  <r>
    <x v="0"/>
    <x v="3"/>
    <s v="FIESTES"/>
    <s v="Houston, TX"/>
    <n v="91621"/>
    <n v="36526"/>
    <n v="323.72899999999998"/>
    <n v="342.99"/>
    <n v="5.9497295577473821"/>
    <n v="2082.21"/>
    <n v="1639.16"/>
    <n v="-21.277873029137314"/>
    <n v="0"/>
    <n v="0"/>
    <n v="0"/>
  </r>
  <r>
    <x v="3"/>
    <x v="3"/>
    <s v="FOODPRODUCTIONCENTER"/>
    <s v="Houston, TX"/>
    <n v="57684"/>
    <n v="36526"/>
    <n v="6867.01"/>
    <n v="14298.46"/>
    <n v="108.21958902054898"/>
    <n v="33435.629999999997"/>
    <n v="55023.75"/>
    <n v="64.566212749692468"/>
    <n v="0"/>
    <n v="0"/>
    <n v="0"/>
  </r>
  <r>
    <x v="3"/>
    <x v="3"/>
    <s v="FOODSERVICEWAREHOUSE"/>
    <s v="Houston, TX"/>
    <n v="49742"/>
    <n v="36526"/>
    <n v="134.31200000000001"/>
    <n v="486.16"/>
    <n v="261.96319018404904"/>
    <n v="761.96"/>
    <n v="1998.99"/>
    <n v="162.34841723975012"/>
    <n v="0"/>
    <n v="0"/>
    <n v="0"/>
  </r>
  <r>
    <x v="0"/>
    <x v="3"/>
    <s v="FRANCONEES"/>
    <s v="Houston, TX"/>
    <n v="90518"/>
    <n v="36526"/>
    <n v="381.92400000000009"/>
    <n v="467.62"/>
    <n v="22.43797195253503"/>
    <n v="2392.89"/>
    <n v="2077.7199999999998"/>
    <n v="-13.171102725156608"/>
    <n v="0"/>
    <n v="0"/>
    <n v="0"/>
  </r>
  <r>
    <x v="0"/>
    <x v="3"/>
    <s v="GLEASONES"/>
    <s v="Houston, TX"/>
    <n v="91424"/>
    <n v="36526"/>
    <n v="327.87475000000001"/>
    <n v="944.51"/>
    <n v="188.07036833424957"/>
    <n v="1916.6"/>
    <n v="3791.89"/>
    <n v="97.844620682458512"/>
    <n v="0"/>
    <n v="0"/>
    <n v="0"/>
  </r>
  <r>
    <x v="2"/>
    <x v="3"/>
    <s v="GOODSONMS"/>
    <s v="Cypress, TX"/>
    <n v="218801"/>
    <n v="36526"/>
    <n v="1675.7070000000001"/>
    <n v="2507.02"/>
    <n v="49.609687135042094"/>
    <n v="9800.77"/>
    <n v="9310.5"/>
    <n v="-5.0023620593075853"/>
    <n v="0"/>
    <n v="0"/>
    <n v="0"/>
  </r>
  <r>
    <x v="0"/>
    <x v="3"/>
    <s v="HAIRGROVEES"/>
    <s v="Houston, TX"/>
    <n v="85052"/>
    <n v="36526"/>
    <n v="240.608"/>
    <n v="376.98"/>
    <n v="56.678082191780824"/>
    <n v="1626.31"/>
    <n v="1789.21"/>
    <n v="10.016540511956515"/>
    <n v="0"/>
    <n v="0"/>
    <n v="0"/>
  </r>
  <r>
    <x v="0"/>
    <x v="3"/>
    <s v="HAMILTONES"/>
    <s v="Cypress, TX"/>
    <n v="85650"/>
    <n v="36526"/>
    <n v="335.57400000000001"/>
    <n v="407.88"/>
    <n v="21.546961325966844"/>
    <n v="2047.79"/>
    <n v="1905.39"/>
    <n v="-6.9538380400334017"/>
    <n v="0"/>
    <n v="0"/>
    <n v="0"/>
  </r>
  <r>
    <x v="2"/>
    <x v="3"/>
    <s v="HAMILTONMS"/>
    <s v="Cypress, TX"/>
    <n v="192751"/>
    <n v="36526"/>
    <n v="1056.78"/>
    <n v="1606.8"/>
    <n v="52.046783625730995"/>
    <n v="6112.53"/>
    <n v="6527.97"/>
    <n v="6.796531059970258"/>
    <n v="0"/>
    <n v="0"/>
    <n v="0"/>
  </r>
  <r>
    <x v="0"/>
    <x v="3"/>
    <s v="HANCOCKES"/>
    <s v="Houston, TX"/>
    <n v="88795"/>
    <n v="36526"/>
    <n v="693.80800000000022"/>
    <n v="921.85"/>
    <n v="32.868171021377641"/>
    <n v="3945.6"/>
    <n v="3692.68"/>
    <n v="-6.4101784266017843"/>
    <n v="0"/>
    <n v="0"/>
    <n v="0"/>
  </r>
  <r>
    <x v="0"/>
    <x v="3"/>
    <s v="HEMMENWAYES"/>
    <s v="Katy, TX"/>
    <n v="96483"/>
    <n v="36526"/>
    <n v="358.64599999999996"/>
    <n v="715.85"/>
    <n v="99.597932222860436"/>
    <n v="2406.4499999999998"/>
    <n v="2982.75"/>
    <n v="23.948139375428536"/>
    <n v="0"/>
    <n v="0"/>
    <n v="0"/>
  </r>
  <r>
    <x v="0"/>
    <x v="3"/>
    <s v="HOLBROOKES"/>
    <s v="Houston, TX"/>
    <n v="99937"/>
    <n v="36526"/>
    <n v="624.48899999999992"/>
    <n v="691.13"/>
    <n v="10.671284842487228"/>
    <n v="3898.57"/>
    <n v="3156.64"/>
    <n v="-19.03082412269114"/>
    <n v="0"/>
    <n v="0"/>
    <n v="0"/>
  </r>
  <r>
    <x v="0"/>
    <x v="3"/>
    <s v="HOLMSLEYES"/>
    <s v="Houston, TX"/>
    <n v="80168"/>
    <n v="43952"/>
    <n v="726.45900000000006"/>
    <n v="736.45"/>
    <n v="1.375301290231095"/>
    <n v="4307.24"/>
    <n v="2940.54"/>
    <n v="-31.730295966790798"/>
    <n v="0"/>
    <n v="0"/>
    <n v="0"/>
  </r>
  <r>
    <x v="0"/>
    <x v="3"/>
    <s v="HOOVERES"/>
    <s v="Katy, TX"/>
    <n v="112519"/>
    <n v="36526"/>
    <n v="670.42700000000013"/>
    <n v="675.68"/>
    <n v="0.78353049623596349"/>
    <n v="3969.79"/>
    <n v="2855.43"/>
    <n v="-28.071006274891115"/>
    <n v="0"/>
    <n v="0"/>
    <n v="0"/>
  </r>
  <r>
    <x v="2"/>
    <x v="3"/>
    <s v="HOPPERMS"/>
    <s v="Cypress, TX"/>
    <n v="226178"/>
    <n v="36526"/>
    <n v="2205.7449999999999"/>
    <n v="2088.84"/>
    <n v="-5.3000233481204635"/>
    <n v="12841.66"/>
    <n v="8692.0499999999993"/>
    <n v="-32.31365726860858"/>
    <n v="0"/>
    <n v="0"/>
    <n v="0"/>
  </r>
  <r>
    <x v="0"/>
    <x v="3"/>
    <s v="HORNEES"/>
    <s v="Houston, TX"/>
    <n v="87881"/>
    <n v="36526"/>
    <n v="608.42099999999994"/>
    <n v="555.16999999999996"/>
    <n v="-8.7523277467411411"/>
    <n v="3667.92"/>
    <n v="2448.4299999999998"/>
    <n v="-33.247453597679339"/>
    <n v="0"/>
    <n v="0"/>
    <n v="0"/>
  </r>
  <r>
    <x v="3"/>
    <x v="3"/>
    <s v="ISCA"/>
    <s v="Houston, TX"/>
    <n v="132467"/>
    <n v="36526"/>
    <n v="746.75"/>
    <n v="674.65"/>
    <n v="-9.6551724137931032"/>
    <n v="4508.12"/>
    <n v="3056.6"/>
    <n v="-32.197900677000611"/>
    <n v="0"/>
    <n v="0"/>
    <n v="0"/>
  </r>
  <r>
    <x v="3"/>
    <x v="3"/>
    <s v="ISCW"/>
    <s v="Houston, TX"/>
    <n v="35364"/>
    <n v="36526"/>
    <n v="273.774"/>
    <n v="295.61"/>
    <n v="7.9759217456734328"/>
    <n v="1753.33"/>
    <n v="1515.34"/>
    <n v="-13.573599949809791"/>
    <n v="0"/>
    <n v="0"/>
    <n v="0"/>
  </r>
  <r>
    <x v="4"/>
    <x v="3"/>
    <s v="JERSEYVILLAGEHS"/>
    <s v="Houston, TX"/>
    <n v="513473"/>
    <n v="43952"/>
    <n v="3150.77"/>
    <n v="2921.08"/>
    <n v="-7.2899640405361232"/>
    <n v="19583.189999999999"/>
    <n v="11331.12"/>
    <n v="-42.138538205471122"/>
    <n v="0"/>
    <n v="0"/>
    <n v="0"/>
  </r>
  <r>
    <x v="0"/>
    <x v="3"/>
    <s v="JOWELLES"/>
    <s v="Katy, TX"/>
    <n v="73726"/>
    <n v="36526"/>
    <n v="279.33600000000001"/>
    <n v="335.78"/>
    <n v="20.206489675516213"/>
    <n v="1814.52"/>
    <n v="1650.74"/>
    <n v="-9.0260785221435977"/>
    <n v="0"/>
    <n v="0"/>
    <n v="0"/>
  </r>
  <r>
    <x v="2"/>
    <x v="3"/>
    <s v="KAHLAMS"/>
    <s v="Houston, TX"/>
    <n v="221601"/>
    <n v="36526"/>
    <n v="2689.33"/>
    <n v="2637.83"/>
    <n v="-1.9149751053236306"/>
    <n v="15094.14"/>
    <n v="10853.24"/>
    <n v="-28.096334074018127"/>
    <n v="0"/>
    <n v="0"/>
    <n v="0"/>
  </r>
  <r>
    <x v="0"/>
    <x v="3"/>
    <s v="KEITHES"/>
    <s v="Cypress, TX"/>
    <n v="95518"/>
    <n v="36526"/>
    <n v="461.64599999999996"/>
    <n v="551.04999999999995"/>
    <n v="19.366354306113347"/>
    <n v="2892.03"/>
    <n v="2641.85"/>
    <n v="-8.6506709819745993"/>
    <n v="0"/>
    <n v="0"/>
    <n v="0"/>
  </r>
  <r>
    <x v="0"/>
    <x v="3"/>
    <s v="KIRKES"/>
    <s v="Houston, TX"/>
    <n v="93897"/>
    <n v="36526"/>
    <n v="598.53300000000013"/>
    <n v="596.37"/>
    <n v="-0.36138358286010991"/>
    <n v="3609.28"/>
    <n v="2742.09"/>
    <n v="-24.026675680468124"/>
    <n v="0"/>
    <n v="0"/>
    <n v="0"/>
  </r>
  <r>
    <x v="2"/>
    <x v="3"/>
    <s v="LABAYMS"/>
    <s v="Houston, TX"/>
    <n v="190510"/>
    <n v="43952"/>
    <n v="1037.0039999999999"/>
    <n v="1414.19"/>
    <n v="36.372665872069931"/>
    <n v="6142.07"/>
    <n v="5648.44"/>
    <n v="-8.0368670497079968"/>
    <n v="0"/>
    <n v="0"/>
    <n v="0"/>
  </r>
  <r>
    <x v="0"/>
    <x v="3"/>
    <s v="LAMKINES"/>
    <s v="Cypress, TX"/>
    <n v="113622"/>
    <n v="43956"/>
    <n v="766.32"/>
    <n v="663.32"/>
    <n v="-13.440860215053762"/>
    <n v="2944.18"/>
    <n v="2821.78"/>
    <n v="-4.1573545095748221"/>
    <n v="0"/>
    <n v="0"/>
    <n v="0"/>
  </r>
  <r>
    <x v="4"/>
    <x v="3"/>
    <s v="LANGHAMCREEKHS"/>
    <s v="Houston, TX"/>
    <n v="535686"/>
    <n v="36526"/>
    <n v="3301.15"/>
    <n v="3979.92"/>
    <n v="20.561622464898598"/>
    <n v="21122.17"/>
    <n v="14200.82"/>
    <n v="-32.768176754566412"/>
    <n v="0"/>
    <n v="0"/>
    <n v="0"/>
  </r>
  <r>
    <x v="3"/>
    <x v="3"/>
    <s v="LANGHAMCREEKRETENTIONPOND"/>
    <s v="Houston, TX"/>
    <n v="0"/>
    <n v="36526"/>
    <n v="24.617000000000004"/>
    <n v="29.87"/>
    <n v="21.338912133891199"/>
    <n v="374.37"/>
    <n v="367.33"/>
    <n v="-1.880492560835537"/>
    <n v="0"/>
    <n v="0"/>
    <n v="0"/>
  </r>
  <r>
    <x v="0"/>
    <x v="3"/>
    <s v="LEEES"/>
    <s v="Houston, TX"/>
    <n v="95352"/>
    <n v="36526"/>
    <n v="974.89499999999998"/>
    <n v="1220.55"/>
    <n v="25.198098256735339"/>
    <n v="5602.59"/>
    <n v="5030.32"/>
    <n v="-10.214382990723934"/>
    <n v="0"/>
    <n v="0"/>
    <n v="0"/>
  </r>
  <r>
    <x v="0"/>
    <x v="3"/>
    <s v="LIEDERES"/>
    <s v="Houston, TX"/>
    <n v="88406"/>
    <n v="36526"/>
    <n v="564.54300000000012"/>
    <n v="733.36"/>
    <n v="29.903302317095399"/>
    <n v="3404.15"/>
    <n v="3228.37"/>
    <n v="-5.1636972518837299"/>
    <n v="0"/>
    <n v="0"/>
    <n v="0"/>
  </r>
  <r>
    <x v="0"/>
    <x v="3"/>
    <s v="LOWERYES"/>
    <s v="Houston, TX"/>
    <n v="78614"/>
    <n v="43956"/>
    <n v="0.61799999999999999"/>
    <n v="1.03"/>
    <n v="66.666666666666671"/>
    <n v="232.55"/>
    <n v="278.02999999999997"/>
    <n v="19.55708449795743"/>
    <n v="0"/>
    <n v="0"/>
    <n v="0"/>
  </r>
  <r>
    <x v="3"/>
    <x v="3"/>
    <s v="MAINTENANCEOPER"/>
    <s v="Houston, TX"/>
    <n v="36679"/>
    <n v="43952"/>
    <n v="428.17100000000005"/>
    <n v="361.53"/>
    <n v="-15.564108732258854"/>
    <n v="2638.13"/>
    <n v="1804.86"/>
    <n v="-31.5856307308586"/>
    <n v="0"/>
    <n v="0"/>
    <n v="0"/>
  </r>
  <r>
    <x v="0"/>
    <x v="3"/>
    <s v="MATZKEMILLSES"/>
    <s v="Houston, TX"/>
    <n v="124682"/>
    <n v="36526"/>
    <n v="1820.3190000000002"/>
    <n v="955.84"/>
    <n v="-47.490522265602905"/>
    <n v="11802.27"/>
    <n v="3938.02"/>
    <n v="-66.633367987683727"/>
    <n v="0"/>
    <n v="0"/>
    <n v="0"/>
  </r>
  <r>
    <x v="0"/>
    <x v="3"/>
    <s v="MCFEEES"/>
    <s v="Katy, TX"/>
    <n v="107075"/>
    <n v="36526"/>
    <n v="904.23699999999997"/>
    <n v="910.52"/>
    <n v="0.69483995899305484"/>
    <n v="5178.1400000000003"/>
    <n v="3890.47"/>
    <n v="-24.867423437759502"/>
    <n v="0"/>
    <n v="0"/>
    <n v="0"/>
  </r>
  <r>
    <x v="0"/>
    <x v="3"/>
    <s v="METCALFES"/>
    <s v="Houston, TX"/>
    <n v="85120"/>
    <n v="43956"/>
    <n v="369.35799999999995"/>
    <n v="273.98"/>
    <n v="-25.822643614054645"/>
    <n v="2203.92"/>
    <n v="1415.12"/>
    <n v="-35.790772804820506"/>
    <n v="0"/>
    <n v="0"/>
    <n v="0"/>
  </r>
  <r>
    <x v="0"/>
    <x v="3"/>
    <s v="MILLSAPES"/>
    <s v="Cypress, TX"/>
    <n v="74252"/>
    <n v="36526"/>
    <n v="566.91199999999992"/>
    <n v="529.41999999999996"/>
    <n v="-6.6133720930232505"/>
    <n v="3450.02"/>
    <n v="2347.11"/>
    <n v="-31.968220474084209"/>
    <n v="0"/>
    <n v="0"/>
    <n v="0"/>
  </r>
  <r>
    <x v="0"/>
    <x v="3"/>
    <s v="MOOREES"/>
    <s v="Houston, TX"/>
    <n v="83063"/>
    <n v="43952"/>
    <n v="154.39700000000002"/>
    <n v="520.15"/>
    <n v="236.89126084056036"/>
    <n v="1048.28"/>
    <n v="2245.42"/>
    <n v="114.20040447208761"/>
    <n v="0"/>
    <n v="0"/>
    <n v="0"/>
  </r>
  <r>
    <x v="0"/>
    <x v="3"/>
    <s v="OWENSES"/>
    <s v="Houston, TX"/>
    <n v="85590"/>
    <n v="43952"/>
    <n v="448.87399999999997"/>
    <n v="728.21"/>
    <n v="62.230380908673723"/>
    <n v="2592.71"/>
    <n v="2992.93"/>
    <n v="15.436358096354779"/>
    <n v="0"/>
    <n v="0"/>
    <n v="0"/>
  </r>
  <r>
    <x v="0"/>
    <x v="3"/>
    <s v="POPEES"/>
    <s v="Cypress, TX"/>
    <n v="112970"/>
    <n v="36526"/>
    <n v="504.08199999999999"/>
    <n v="603.58000000000004"/>
    <n v="19.738455251328165"/>
    <n v="3049.67"/>
    <n v="2610.58"/>
    <n v="-14.397951253742209"/>
    <n v="0"/>
    <n v="0"/>
    <n v="0"/>
  </r>
  <r>
    <x v="0"/>
    <x v="3"/>
    <s v="POSTES"/>
    <s v="Houston, TX"/>
    <n v="104852"/>
    <n v="36526"/>
    <n v="620.88400000000001"/>
    <n v="625.21"/>
    <n v="0.69674850696748269"/>
    <n v="3971"/>
    <n v="2823.28"/>
    <n v="-28.902543439939564"/>
    <n v="0"/>
    <n v="0"/>
    <n v="0"/>
  </r>
  <r>
    <x v="0"/>
    <x v="3"/>
    <s v="POSTMAES"/>
    <s v="Cypress, TX"/>
    <n v="100456"/>
    <n v="36526"/>
    <n v="448.15300000000002"/>
    <n v="632.41999999999996"/>
    <n v="41.116984601241086"/>
    <n v="2703.1"/>
    <n v="2714.38"/>
    <n v="0.41729865709740666"/>
    <n v="0"/>
    <n v="0"/>
    <n v="0"/>
  </r>
  <r>
    <x v="3"/>
    <x v="3"/>
    <s v="PRIDGEONSTADIUM"/>
    <s v="Houston, TX"/>
    <n v="86181"/>
    <n v="36526"/>
    <n v="56.958999999999996"/>
    <n v="61.8"/>
    <n v="8.4990958408679997"/>
    <n v="535.91"/>
    <n v="494.68"/>
    <n v="-7.6934559907447149"/>
    <n v="0"/>
    <n v="0"/>
    <n v="0"/>
  </r>
  <r>
    <x v="0"/>
    <x v="3"/>
    <s v="REEDES"/>
    <s v="Houston, TX"/>
    <n v="90012"/>
    <n v="36526"/>
    <n v="419.51900000000001"/>
    <n v="329.6"/>
    <n v="-21.433832555855638"/>
    <n v="2531.2600000000002"/>
    <n v="1672.61"/>
    <n v="-33.921841296429449"/>
    <n v="0"/>
    <n v="0"/>
    <n v="0"/>
  </r>
  <r>
    <x v="0"/>
    <x v="3"/>
    <s v="RENNELLES"/>
    <s v="Cypress, TX"/>
    <n v="110549"/>
    <n v="36526"/>
    <n v="621.50199999999984"/>
    <n v="599.46"/>
    <n v="-3.5465694398408742"/>
    <n v="3746.32"/>
    <n v="2572.2600000000002"/>
    <n v="-31.33902069230605"/>
    <n v="0"/>
    <n v="0"/>
    <n v="0"/>
  </r>
  <r>
    <x v="0"/>
    <x v="3"/>
    <s v="ROBINSONES"/>
    <s v="Katy, TX"/>
    <n v="98532"/>
    <n v="43956"/>
    <n v="317.24"/>
    <n v="349.17"/>
    <n v="10.064935064935066"/>
    <n v="2026.91"/>
    <n v="1714.2"/>
    <n v="-15.427917371762931"/>
    <n v="0"/>
    <n v="0"/>
    <n v="0"/>
  </r>
  <r>
    <x v="0"/>
    <x v="3"/>
    <s v="ROBISONES"/>
    <s v="Cypress, TX"/>
    <n v="93882"/>
    <n v="43952"/>
    <n v="546.31200000000001"/>
    <n v="471.74"/>
    <n v="-13.650075414781304"/>
    <n v="3337.9"/>
    <n v="2143.96"/>
    <n v="-35.769196201204352"/>
    <n v="0"/>
    <n v="0"/>
    <n v="0"/>
  </r>
  <r>
    <x v="2"/>
    <x v="3"/>
    <s v="SALYARDSMS"/>
    <s v="Cypress, TX"/>
    <n v="242116"/>
    <n v="43952"/>
    <n v="996.01"/>
    <n v="971.29"/>
    <n v="-2.4819027921406409"/>
    <n v="5964.79"/>
    <n v="4266.8900000000003"/>
    <n v="-28.465377657889043"/>
    <n v="0"/>
    <n v="0"/>
    <n v="0"/>
  </r>
  <r>
    <x v="0"/>
    <x v="3"/>
    <s v="SAMPSONES"/>
    <s v="Cypress, TX"/>
    <n v="96096"/>
    <n v="36526"/>
    <n v="417.15"/>
    <n v="447.02"/>
    <n v="7.1604938271604945"/>
    <n v="2648.22"/>
    <n v="2068.83"/>
    <n v="-21.878469311462041"/>
    <n v="0"/>
    <n v="0"/>
    <n v="0"/>
  </r>
  <r>
    <x v="3"/>
    <x v="3"/>
    <s v="SATELLITECOLDFOODWAREHOUSE"/>
    <s v="Cypress, TX"/>
    <n v="22020"/>
    <n v="36526"/>
    <n v="30.9"/>
    <n v="53.56"/>
    <n v="73.333333333333329"/>
    <n v="422.14"/>
    <n v="450.7"/>
    <n v="6.7655280238783337"/>
    <n v="0"/>
    <n v="0"/>
    <n v="0"/>
  </r>
  <r>
    <x v="0"/>
    <x v="3"/>
    <s v="SHERIDANES"/>
    <s v="Katy, TX"/>
    <n v="91338"/>
    <n v="36526"/>
    <n v="226.70299999999995"/>
    <n v="261.62"/>
    <n v="15.402089959109519"/>
    <n v="1547.15"/>
    <n v="1400.22"/>
    <n v="-9.4968167275312663"/>
    <n v="0"/>
    <n v="0"/>
    <n v="0"/>
  </r>
  <r>
    <x v="2"/>
    <x v="3"/>
    <s v="SMITHMS"/>
    <s v="Cypress, TX"/>
    <n v="230087"/>
    <n v="43952"/>
    <n v="1132.6909999999998"/>
    <n v="1159.78"/>
    <n v="2.3915613349095284"/>
    <n v="6663.21"/>
    <n v="5026.3900000000003"/>
    <n v="-24.565036971669812"/>
    <n v="0"/>
    <n v="0"/>
    <n v="0"/>
  </r>
  <r>
    <x v="2"/>
    <x v="3"/>
    <s v="SPILLANEMS"/>
    <s v="Cypress, TX"/>
    <n v="235889"/>
    <n v="36526"/>
    <n v="3828.51"/>
    <n v="3000.39"/>
    <n v="-21.63034705407587"/>
    <n v="20269.509999999998"/>
    <n v="12768.15"/>
    <n v="-37.008097383705874"/>
    <n v="0"/>
    <n v="0"/>
    <n v="0"/>
  </r>
  <r>
    <x v="0"/>
    <x v="3"/>
    <s v="SWENKEES"/>
    <s v="Cypress, TX"/>
    <n v="107914"/>
    <n v="36526"/>
    <n v="454.95099999999996"/>
    <n v="417.15"/>
    <n v="-8.3088068824994306"/>
    <n v="2901.74"/>
    <n v="2136.96"/>
    <n v="-26.355910591576091"/>
    <n v="0"/>
    <n v="0"/>
    <n v="0"/>
  </r>
  <r>
    <x v="3"/>
    <x v="3"/>
    <s v="TELGETRANS"/>
    <s v="Cypress, TX"/>
    <n v="19649"/>
    <n v="36526"/>
    <n v="397.99200000000002"/>
    <n v="297.67"/>
    <n v="-25.207039337474129"/>
    <n v="2467.09"/>
    <n v="1533.93"/>
    <n v="-37.824319339788978"/>
    <n v="0"/>
    <n v="0"/>
    <n v="0"/>
  </r>
  <r>
    <x v="2"/>
    <x v="3"/>
    <s v="THORNTONMS"/>
    <s v="Katy, TX"/>
    <n v="194432"/>
    <n v="36526"/>
    <n v="1406.98"/>
    <n v="1361.66"/>
    <n v="-3.2210834553440701"/>
    <n v="10139.31"/>
    <n v="5909.1"/>
    <n v="-41.720886332501912"/>
    <n v="0"/>
    <n v="0"/>
    <n v="0"/>
  </r>
  <r>
    <x v="0"/>
    <x v="3"/>
    <s v="TIPPSES"/>
    <s v="Houston, TX"/>
    <n v="101727"/>
    <n v="36526"/>
    <n v="707.81600000000003"/>
    <n v="593.28"/>
    <n v="-16.18160651920839"/>
    <n v="4257.8500000000004"/>
    <n v="2792.13"/>
    <n v="-34.423946357903638"/>
    <n v="0"/>
    <n v="0"/>
    <n v="0"/>
  </r>
  <r>
    <x v="2"/>
    <x v="3"/>
    <s v="TRUITTMS"/>
    <s v="Houston, TX"/>
    <n v="208340"/>
    <n v="36526"/>
    <n v="1055.4409999999998"/>
    <n v="1241.1500000000001"/>
    <n v="17.59539377378746"/>
    <n v="6134.79"/>
    <n v="5118.66"/>
    <n v="-16.563403148274023"/>
    <n v="0"/>
    <n v="0"/>
    <n v="0"/>
  </r>
  <r>
    <x v="0"/>
    <x v="3"/>
    <s v="WALKERES"/>
    <s v="Katy, TX"/>
    <n v="98490"/>
    <n v="36526"/>
    <n v="350.71499999999997"/>
    <n v="445.99"/>
    <n v="27.165932452276067"/>
    <n v="2231.65"/>
    <n v="1994.6"/>
    <n v="-10.622185378531581"/>
    <n v="0"/>
    <n v="0"/>
    <n v="0"/>
  </r>
  <r>
    <x v="0"/>
    <x v="3"/>
    <s v="WARNERES"/>
    <s v="Cypress, TX"/>
    <n v="99987"/>
    <n v="36526"/>
    <n v="306.63099999999997"/>
    <n v="468.65"/>
    <n v="52.838427947598255"/>
    <n v="1922.33"/>
    <n v="2097.44"/>
    <n v="9.1092580358211119"/>
    <n v="0"/>
    <n v="0"/>
    <n v="0"/>
  </r>
  <r>
    <x v="2"/>
    <x v="3"/>
    <s v="WATKINSMS"/>
    <s v="Houston, TX"/>
    <n v="217165"/>
    <n v="36526"/>
    <n v="2192.4580000000001"/>
    <n v="2722.29"/>
    <n v="24.166118575589579"/>
    <n v="12526.11"/>
    <n v="10109.74"/>
    <n v="-19.290665657574458"/>
    <n v="0"/>
    <n v="0"/>
    <n v="0"/>
  </r>
  <r>
    <x v="0"/>
    <x v="3"/>
    <s v="WELLSES"/>
    <s v="Cypress, TX"/>
    <n v="122878"/>
    <n v="36526"/>
    <n v="1420.37"/>
    <n v="5272.57"/>
    <n v="271.21102248005803"/>
    <n v="5264.92"/>
    <n v="17413.63"/>
    <n v="230.74823549075768"/>
    <n v="0"/>
    <n v="0"/>
    <n v="0"/>
  </r>
  <r>
    <x v="3"/>
    <x v="3"/>
    <s v="WESTGREENTRANS"/>
    <s v="Cypress, TX"/>
    <n v="45340"/>
    <n v="36526"/>
    <n v="705.03499999999997"/>
    <n v="1052.6600000000001"/>
    <n v="49.30606281957634"/>
    <n v="3994.92"/>
    <n v="4084.19"/>
    <n v="2.2345879266668671"/>
    <n v="0"/>
    <n v="0"/>
    <n v="0"/>
  </r>
  <r>
    <x v="0"/>
    <x v="3"/>
    <s v="WILLBERNES"/>
    <s v="Houston, TX"/>
    <n v="89993"/>
    <n v="36526"/>
    <n v="331.24800000000005"/>
    <n v="342.99"/>
    <n v="3.5447761194029757"/>
    <n v="2142.5300000000002"/>
    <n v="1691.22"/>
    <n v="-21.064349157304683"/>
    <n v="0"/>
    <n v="0"/>
    <n v="0"/>
  </r>
  <r>
    <x v="0"/>
    <x v="3"/>
    <s v="WILSONES"/>
    <s v="Houston, TX"/>
    <n v="84992"/>
    <n v="36526"/>
    <n v="296.22800000000001"/>
    <n v="492.34"/>
    <n v="66.203059805285108"/>
    <n v="1938.18"/>
    <n v="2148.58"/>
    <n v="10.855544892631231"/>
    <n v="0"/>
    <n v="0"/>
    <n v="0"/>
  </r>
  <r>
    <x v="1"/>
    <x v="3"/>
    <s v="WINDFERNANNEX"/>
    <s v="Houston, TX"/>
    <n v="41975"/>
    <n v="36526"/>
    <n v="4366.17"/>
    <n v="3103.39"/>
    <n v="-28.921915546119365"/>
    <n v="23092.26"/>
    <n v="13588.43"/>
    <n v="-41.155911114806429"/>
    <n v="0"/>
    <n v="0"/>
    <n v="0"/>
  </r>
  <r>
    <x v="1"/>
    <x v="3"/>
    <s v="WINDFERNHS"/>
    <s v="Houston, TX"/>
    <n v="50022"/>
    <n v="36526"/>
    <n v="159.54699999999997"/>
    <n v="170.98"/>
    <n v="7.1659134925758758"/>
    <n v="1132.33"/>
    <n v="869.41"/>
    <n v="-23.219379509506947"/>
    <n v="0"/>
    <n v="0"/>
    <n v="0"/>
  </r>
  <r>
    <x v="0"/>
    <x v="3"/>
    <s v="WOODARDES"/>
    <s v="Cypress, TX"/>
    <n v="115438"/>
    <n v="36526"/>
    <n v="367.09200000000004"/>
    <n v="345.05"/>
    <n v="-6.0044893378226822"/>
    <n v="2304.23"/>
    <n v="1664.03"/>
    <n v="-27.783684788410877"/>
    <n v="0"/>
    <n v="0"/>
    <n v="0"/>
  </r>
  <r>
    <x v="0"/>
    <x v="3"/>
    <s v="YEAGERES"/>
    <s v="Houston, TX"/>
    <n v="81794"/>
    <n v="36526"/>
    <n v="914.43399999999997"/>
    <n v="1032.06"/>
    <n v="12.863257490425781"/>
    <n v="5500.19"/>
    <n v="4263.1499999999996"/>
    <n v="-22.490859406675039"/>
    <n v="0"/>
    <n v="0"/>
    <n v="0"/>
  </r>
  <r>
    <x v="2"/>
    <x v="4"/>
    <s v="ANTHONYMS"/>
    <s v="Cypress, TX"/>
    <n v="244123"/>
    <d v="2000-01-01T00:00:00"/>
    <n v="0"/>
    <n v="0"/>
    <n v="0"/>
    <n v="313.64"/>
    <n v="307.64999999999998"/>
    <n v="-1.9098329294732814"/>
    <n v="0"/>
    <n v="0"/>
    <n v="0"/>
  </r>
  <r>
    <x v="3"/>
    <x v="4"/>
    <s v="BERRYCENTER"/>
    <s v="Cypress, TX"/>
    <n v="491434"/>
    <d v="2000-01-01T00:00:00"/>
    <n v="0"/>
    <n v="0"/>
    <n v="0"/>
    <n v="3288.41"/>
    <n v="3510.81"/>
    <n v="6.7631469311916703"/>
    <n v="0"/>
    <n v="0"/>
    <n v="0"/>
  </r>
  <r>
    <x v="2"/>
    <x v="4"/>
    <s v="BLEYLMS"/>
    <s v="Houston, TX"/>
    <n v="229363"/>
    <d v="2000-01-01T00:00:00"/>
    <n v="0"/>
    <n v="0"/>
    <n v="0"/>
    <n v="9222"/>
    <n v="9222.7199999999993"/>
    <n v="7.8074170461938843E-3"/>
    <n v="0"/>
    <n v="0"/>
    <n v="0"/>
  </r>
  <r>
    <x v="4"/>
    <x v="4"/>
    <s v="CY-LAKESHS"/>
    <s v="Katy, TX"/>
    <n v="520212"/>
    <d v="2000-01-01T00:00:00"/>
    <n v="0"/>
    <n v="0"/>
    <n v="0"/>
    <n v="3494.08"/>
    <n v="927.4"/>
    <n v="-73.457963183441706"/>
    <n v="0"/>
    <n v="0"/>
    <n v="0"/>
  </r>
  <r>
    <x v="4"/>
    <x v="4"/>
    <s v="CY-WOODSHS"/>
    <s v="Cypress, TX"/>
    <n v="535914"/>
    <d v="2000-01-01T00:00:00"/>
    <n v="0"/>
    <n v="0"/>
    <n v="0"/>
    <n v="600"/>
    <n v="600"/>
    <n v="0"/>
    <n v="0"/>
    <n v="0"/>
    <n v="0"/>
  </r>
  <r>
    <x v="2"/>
    <x v="4"/>
    <s v="DEANMS"/>
    <s v="Houston, TX"/>
    <n v="213572"/>
    <d v="2000-01-01T00:00:00"/>
    <n v="0"/>
    <n v="0"/>
    <n v="0"/>
    <n v="1143.21"/>
    <n v="1175.25"/>
    <n v="2.8026346865405305"/>
    <n v="0"/>
    <n v="0"/>
    <n v="0"/>
  </r>
  <r>
    <x v="0"/>
    <x v="4"/>
    <s v="EMERYES"/>
    <s v="Katy, TX"/>
    <n v="95366"/>
    <d v="2000-01-01T00:00:00"/>
    <n v="0"/>
    <n v="0"/>
    <n v="0"/>
    <n v="660"/>
    <n v="660"/>
    <n v="0"/>
    <n v="0"/>
    <n v="0"/>
    <n v="0"/>
  </r>
  <r>
    <x v="0"/>
    <x v="4"/>
    <s v="EMMOTTES"/>
    <s v="Houston, TX"/>
    <n v="76544"/>
    <d v="2000-01-01T00:00:00"/>
    <n v="0"/>
    <n v="0"/>
    <n v="0"/>
    <n v="167"/>
    <n v="378.7"/>
    <n v="126.76646706586826"/>
    <n v="0"/>
    <n v="0"/>
    <n v="0"/>
  </r>
  <r>
    <x v="0"/>
    <x v="4"/>
    <s v="FARNEYES"/>
    <s v="Cypress, TX"/>
    <n v="95036"/>
    <d v="2000-01-01T00:00:00"/>
    <n v="0"/>
    <n v="0"/>
    <n v="0"/>
    <n v="300"/>
    <n v="348.8"/>
    <n v="16.266666666666666"/>
    <n v="0"/>
    <n v="0"/>
    <n v="0"/>
  </r>
  <r>
    <x v="2"/>
    <x v="4"/>
    <s v="GOODSONMS"/>
    <s v="Cypress, TX"/>
    <n v="218801"/>
    <d v="2000-01-01T00:00:00"/>
    <n v="0"/>
    <n v="0"/>
    <n v="0"/>
    <n v="300"/>
    <n v="300"/>
    <n v="0"/>
    <n v="0"/>
    <n v="0"/>
    <n v="0"/>
  </r>
  <r>
    <x v="0"/>
    <x v="4"/>
    <s v="HEMMENWAYES"/>
    <s v="Katy, TX"/>
    <n v="96483"/>
    <d v="2000-01-01T00:00:00"/>
    <n v="0"/>
    <n v="0"/>
    <n v="0"/>
    <n v="260.62"/>
    <n v="241"/>
    <n v="-7.5282019798940985"/>
    <n v="0"/>
    <n v="0"/>
    <n v="0"/>
  </r>
  <r>
    <x v="0"/>
    <x v="4"/>
    <s v="METCALFES"/>
    <s v="Houston, TX"/>
    <n v="88192"/>
    <d v="2000-01-01T00:00:00"/>
    <n v="0"/>
    <n v="0"/>
    <n v="0"/>
    <n v="1949.05"/>
    <n v="1939.38"/>
    <n v="-0.49613914471152609"/>
    <n v="0"/>
    <n v="0"/>
    <n v="0"/>
  </r>
  <r>
    <x v="0"/>
    <x v="4"/>
    <s v="MOOREES"/>
    <s v="Houston, TX"/>
    <n v="83355"/>
    <d v="2000-01-01T00:00:00"/>
    <n v="0"/>
    <n v="0"/>
    <n v="0"/>
    <n v="112"/>
    <n v="192"/>
    <n v="71.428571428571431"/>
    <n v="0"/>
    <n v="0"/>
    <n v="0"/>
  </r>
  <r>
    <x v="0"/>
    <x v="4"/>
    <s v="POSTMAES"/>
    <s v="Cypress, TX"/>
    <n v="100456"/>
    <d v="2000-01-01T00:00:00"/>
    <n v="0"/>
    <n v="0"/>
    <n v="0"/>
    <n v="163.66"/>
    <n v="96.52"/>
    <n v="-41.024074300378835"/>
    <n v="0"/>
    <n v="0"/>
    <n v="0"/>
  </r>
  <r>
    <x v="0"/>
    <x v="4"/>
    <s v="RENNELLES"/>
    <s v="Cypress, TX"/>
    <n v="110549"/>
    <d v="2000-01-01T00:00:00"/>
    <n v="0"/>
    <n v="0"/>
    <n v="0"/>
    <n v="300"/>
    <n v="300"/>
    <n v="0"/>
    <n v="0"/>
    <n v="0"/>
    <n v="0"/>
  </r>
  <r>
    <x v="0"/>
    <x v="4"/>
    <s v="ROBINSONES"/>
    <s v="Katy, TX"/>
    <n v="96996"/>
    <d v="2000-01-01T00:00:00"/>
    <n v="0"/>
    <n v="0"/>
    <n v="0"/>
    <n v="288"/>
    <n v="288"/>
    <n v="0"/>
    <n v="0"/>
    <n v="0"/>
    <n v="0"/>
  </r>
  <r>
    <x v="0"/>
    <x v="4"/>
    <s v="ROBISONES"/>
    <s v="Cypress, TX"/>
    <n v="92346"/>
    <d v="2000-01-01T00:00:00"/>
    <n v="0"/>
    <n v="0"/>
    <n v="0"/>
    <n v="300"/>
    <n v="300"/>
    <n v="0"/>
    <n v="0"/>
    <n v="0"/>
    <n v="0"/>
  </r>
  <r>
    <x v="3"/>
    <x v="4"/>
    <s v="SATELLITECOLDFOODWAREHOUSE"/>
    <s v="Cypress, TX"/>
    <n v="22020"/>
    <d v="2000-01-01T00:00:00"/>
    <n v="0"/>
    <n v="0"/>
    <n v="0"/>
    <n v="300"/>
    <n v="300"/>
    <n v="0"/>
    <n v="0"/>
    <n v="0"/>
    <n v="0"/>
  </r>
  <r>
    <x v="2"/>
    <x v="4"/>
    <s v="SMITHMS"/>
    <s v="Cypress, TX"/>
    <n v="227015"/>
    <d v="2000-01-01T00:00:00"/>
    <n v="0"/>
    <n v="0"/>
    <n v="0"/>
    <n v="180"/>
    <n v="180"/>
    <n v="0"/>
    <n v="0"/>
    <n v="0"/>
    <n v="0"/>
  </r>
  <r>
    <x v="2"/>
    <x v="4"/>
    <s v="TRUITTMS"/>
    <s v="Houston, TX"/>
    <n v="208340"/>
    <d v="2000-01-01T00:00:00"/>
    <n v="0"/>
    <n v="0"/>
    <n v="0"/>
    <n v="421.98"/>
    <n v="806.28"/>
    <n v="91.070666856249119"/>
    <n v="0"/>
    <n v="0"/>
    <n v="0"/>
  </r>
  <r>
    <x v="0"/>
    <x v="4"/>
    <s v="WARNERES"/>
    <s v="Cypress, TX"/>
    <n v="99987"/>
    <d v="2000-01-01T00:00:00"/>
    <n v="0"/>
    <n v="0"/>
    <n v="0"/>
    <n v="191.98"/>
    <n v="192.81"/>
    <n v="0.43233670173976457"/>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A133" firstHeaderRow="1" firstDataRow="1" firstDataCol="1" rowPageCount="1" colPageCount="1"/>
  <pivotFields count="15">
    <pivotField axis="axisPage" multipleItemSelectionAllowed="1" showAll="0">
      <items count="7">
        <item x="3"/>
        <item x="0"/>
        <item x="4"/>
        <item x="2"/>
        <item x="1"/>
        <item x="5"/>
        <item t="default"/>
      </items>
    </pivotField>
    <pivotField showAll="0"/>
    <pivotField axis="axisRow" showAll="0">
      <items count="130">
        <item x="0"/>
        <item x="1"/>
        <item x="2"/>
        <item x="3"/>
        <item x="4"/>
        <item x="5"/>
        <item x="6"/>
        <item x="7"/>
        <item x="8"/>
        <item x="9"/>
        <item x="10"/>
        <item x="11"/>
        <item x="12"/>
        <item x="13"/>
        <item x="14"/>
        <item x="15"/>
        <item x="16"/>
        <item x="17"/>
        <item x="18"/>
        <item x="19"/>
        <item x="20"/>
        <item x="21"/>
        <item x="125"/>
        <item x="22"/>
        <item x="23"/>
        <item x="24"/>
        <item x="126"/>
        <item x="25"/>
        <item x="26"/>
        <item x="27"/>
        <item x="28"/>
        <item x="29"/>
        <item x="30"/>
        <item x="127"/>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8"/>
        <item t="default"/>
      </items>
    </pivotField>
    <pivotField showAll="0">
      <items count="5">
        <item x="2"/>
        <item x="0"/>
        <item x="1"/>
        <item x="3"/>
        <item t="default"/>
      </items>
    </pivotField>
    <pivotField showAll="0"/>
    <pivotField showAll="0"/>
    <pivotField showAll="0"/>
    <pivotField showAll="0"/>
    <pivotField showAll="0"/>
    <pivotField showAll="0"/>
    <pivotField showAll="0"/>
    <pivotField showAll="0"/>
    <pivotField showAll="0"/>
    <pivotField showAll="0"/>
    <pivotField showAll="0"/>
  </pivotFields>
  <rowFields count="1">
    <field x="2"/>
  </rowFields>
  <rowItems count="13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t="grand">
      <x/>
    </i>
  </rowItems>
  <colItems count="1">
    <i/>
  </colItems>
  <pageFields count="1">
    <pageField fld="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6"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E3:F9" firstHeaderRow="1" firstDataRow="1" firstDataCol="1" rowPageCount="1" colPageCount="1"/>
  <pivotFields count="15">
    <pivotField axis="axisRow" showAll="0">
      <items count="10">
        <item x="3"/>
        <item m="1" x="8"/>
        <item m="1" x="7"/>
        <item m="1" x="6"/>
        <item m="1" x="5"/>
        <item x="0"/>
        <item x="1"/>
        <item x="2"/>
        <item x="4"/>
        <item t="default"/>
      </items>
    </pivotField>
    <pivotField axis="axisPage" showAll="0">
      <items count="2">
        <item x="0"/>
        <item t="default"/>
      </items>
    </pivotField>
    <pivotField showAll="0"/>
    <pivotField showAll="0"/>
    <pivotField dataField="1" showAll="0"/>
    <pivotField showAll="0"/>
    <pivotField showAll="0"/>
    <pivotField showAll="0" defaultSubtotal="0"/>
    <pivotField showAll="0"/>
    <pivotField showAll="0"/>
    <pivotField showAll="0"/>
    <pivotField showAll="0"/>
    <pivotField showAll="0"/>
    <pivotField showAll="0"/>
    <pivotField showAll="0"/>
  </pivotFields>
  <rowFields count="1">
    <field x="0"/>
  </rowFields>
  <rowItems count="6">
    <i>
      <x/>
    </i>
    <i>
      <x v="5"/>
    </i>
    <i>
      <x v="6"/>
    </i>
    <i>
      <x v="7"/>
    </i>
    <i>
      <x v="8"/>
    </i>
    <i t="grand">
      <x/>
    </i>
  </rowItems>
  <colItems count="1">
    <i/>
  </colItems>
  <pageFields count="1">
    <pageField fld="1" hier="-1"/>
  </pageFields>
  <dataFields count="1">
    <dataField name="Average of Area" fld="4" subtotal="average" baseField="0" baseItem="5" numFmtId="165"/>
  </dataFields>
  <formats count="5">
    <format dxfId="593">
      <pivotArea outline="0" collapsedLevelsAreSubtotals="1" fieldPosition="0"/>
    </format>
    <format dxfId="592">
      <pivotArea outline="0" collapsedLevelsAreSubtotals="1" fieldPosition="0"/>
    </format>
    <format dxfId="591">
      <pivotArea outline="0" collapsedLevelsAreSubtotals="1" fieldPosition="0"/>
    </format>
    <format dxfId="590">
      <pivotArea outline="0" collapsedLevelsAreSubtotals="1" fieldPosition="0"/>
    </format>
    <format dxfId="589">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4"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B9" firstHeaderRow="1" firstDataRow="1" firstDataCol="1" rowPageCount="1" colPageCount="1"/>
  <pivotFields count="15">
    <pivotField axis="axisRow" showAll="0">
      <items count="11">
        <item x="3"/>
        <item h="1" m="1" x="9"/>
        <item h="1" m="1" x="8"/>
        <item h="1" m="1" x="6"/>
        <item h="1" m="1" x="5"/>
        <item h="1" m="1" x="7"/>
        <item x="0"/>
        <item x="4"/>
        <item x="2"/>
        <item x="1"/>
        <item t="default"/>
      </items>
    </pivotField>
    <pivotField axis="axisPage" multipleItemSelectionAllowed="1" showAll="0">
      <items count="6">
        <item x="0"/>
        <item x="4"/>
        <item x="2"/>
        <item x="3"/>
        <item x="1"/>
        <item t="default"/>
      </items>
    </pivotField>
    <pivotField showAll="0"/>
    <pivotField showAll="0"/>
    <pivotField showAll="0"/>
    <pivotField showAll="0"/>
    <pivotField showAll="0"/>
    <pivotField showAll="0" defaultSubtotal="0"/>
    <pivotField showAll="0"/>
    <pivotField showAll="0"/>
    <pivotField dataField="1" showAll="0"/>
    <pivotField showAll="0"/>
    <pivotField showAll="0"/>
    <pivotField showAll="0"/>
    <pivotField showAll="0"/>
  </pivotFields>
  <rowFields count="1">
    <field x="0"/>
  </rowFields>
  <rowItems count="6">
    <i>
      <x/>
    </i>
    <i>
      <x v="6"/>
    </i>
    <i>
      <x v="7"/>
    </i>
    <i>
      <x v="8"/>
    </i>
    <i>
      <x v="9"/>
    </i>
    <i t="grand">
      <x/>
    </i>
  </rowItems>
  <colItems count="1">
    <i/>
  </colItems>
  <pageFields count="1">
    <pageField fld="1" hier="-1"/>
  </pageFields>
  <dataFields count="1">
    <dataField name="Sum of Cost" fld="10" baseField="0" baseItem="4" numFmtId="164"/>
  </dataFields>
  <formats count="4">
    <format dxfId="597">
      <pivotArea outline="0" collapsedLevelsAreSubtotals="1" fieldPosition="0"/>
    </format>
    <format dxfId="596">
      <pivotArea outline="0" collapsedLevelsAreSubtotals="1" fieldPosition="0"/>
    </format>
    <format dxfId="595">
      <pivotArea outline="0" collapsedLevelsAreSubtotals="1" fieldPosition="0"/>
    </format>
    <format dxfId="594">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6"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U9:AV15" firstHeaderRow="1" firstDataRow="1" firstDataCol="1" rowPageCount="1" colPageCount="1"/>
  <pivotFields count="15">
    <pivotField axis="axisRow" showAll="0">
      <items count="10">
        <item x="3"/>
        <item m="1" x="8"/>
        <item m="1" x="7"/>
        <item m="1" x="6"/>
        <item m="1" x="5"/>
        <item x="0"/>
        <item x="1"/>
        <item x="2"/>
        <item x="4"/>
        <item t="default"/>
      </items>
    </pivotField>
    <pivotField axis="axisPage" showAll="0">
      <items count="2">
        <item x="0"/>
        <item t="default"/>
      </items>
    </pivotField>
    <pivotField showAll="0"/>
    <pivotField showAll="0"/>
    <pivotField dataField="1" showAll="0"/>
    <pivotField showAll="0"/>
    <pivotField showAll="0"/>
    <pivotField showAll="0" defaultSubtotal="0"/>
    <pivotField showAll="0"/>
    <pivotField showAll="0"/>
    <pivotField showAll="0"/>
    <pivotField showAll="0"/>
    <pivotField showAll="0"/>
    <pivotField showAll="0"/>
    <pivotField showAll="0"/>
  </pivotFields>
  <rowFields count="1">
    <field x="0"/>
  </rowFields>
  <rowItems count="6">
    <i>
      <x/>
    </i>
    <i>
      <x v="5"/>
    </i>
    <i>
      <x v="6"/>
    </i>
    <i>
      <x v="7"/>
    </i>
    <i>
      <x v="8"/>
    </i>
    <i t="grand">
      <x/>
    </i>
  </rowItems>
  <colItems count="1">
    <i/>
  </colItems>
  <pageFields count="1">
    <pageField fld="1" hier="-1"/>
  </pageFields>
  <dataFields count="1">
    <dataField name="Sum of Area" fld="4" baseField="0" baseItem="1" numFmtId="165"/>
  </dataFields>
  <formats count="32">
    <format dxfId="523">
      <pivotArea outline="0" collapsedLevelsAreSubtotals="1" fieldPosition="0"/>
    </format>
    <format dxfId="522">
      <pivotArea outline="0" collapsedLevelsAreSubtotals="1" fieldPosition="0"/>
    </format>
    <format dxfId="521">
      <pivotArea outline="0" collapsedLevelsAreSubtotals="1" fieldPosition="0"/>
    </format>
    <format dxfId="520">
      <pivotArea outline="0" collapsedLevelsAreSubtotals="1" fieldPosition="0"/>
    </format>
    <format dxfId="519">
      <pivotArea outline="0" collapsedLevelsAreSubtotals="1" fieldPosition="0"/>
    </format>
    <format dxfId="518">
      <pivotArea type="all" dataOnly="0" outline="0" fieldPosition="0"/>
    </format>
    <format dxfId="517">
      <pivotArea outline="0" collapsedLevelsAreSubtotals="1" fieldPosition="0"/>
    </format>
    <format dxfId="516">
      <pivotArea field="0" type="button" dataOnly="0" labelOnly="1" outline="0" axis="axisRow" fieldPosition="0"/>
    </format>
    <format dxfId="515">
      <pivotArea dataOnly="0" labelOnly="1" outline="0" axis="axisValues" fieldPosition="0"/>
    </format>
    <format dxfId="514">
      <pivotArea dataOnly="0" labelOnly="1" fieldPosition="0">
        <references count="1">
          <reference field="0" count="0"/>
        </references>
      </pivotArea>
    </format>
    <format dxfId="513">
      <pivotArea dataOnly="0" labelOnly="1" grandRow="1" outline="0" fieldPosition="0"/>
    </format>
    <format dxfId="512">
      <pivotArea dataOnly="0" labelOnly="1" outline="0" axis="axisValues" fieldPosition="0"/>
    </format>
    <format dxfId="511">
      <pivotArea type="all" dataOnly="0" outline="0" fieldPosition="0"/>
    </format>
    <format dxfId="510">
      <pivotArea outline="0" collapsedLevelsAreSubtotals="1" fieldPosition="0"/>
    </format>
    <format dxfId="509">
      <pivotArea field="0" type="button" dataOnly="0" labelOnly="1" outline="0" axis="axisRow" fieldPosition="0"/>
    </format>
    <format dxfId="508">
      <pivotArea dataOnly="0" labelOnly="1" outline="0" axis="axisValues" fieldPosition="0"/>
    </format>
    <format dxfId="507">
      <pivotArea dataOnly="0" labelOnly="1" fieldPosition="0">
        <references count="1">
          <reference field="0" count="0"/>
        </references>
      </pivotArea>
    </format>
    <format dxfId="506">
      <pivotArea dataOnly="0" labelOnly="1" grandRow="1" outline="0" fieldPosition="0"/>
    </format>
    <format dxfId="505">
      <pivotArea dataOnly="0" labelOnly="1" outline="0" axis="axisValues" fieldPosition="0"/>
    </format>
    <format dxfId="504">
      <pivotArea type="all" dataOnly="0" outline="0" fieldPosition="0"/>
    </format>
    <format dxfId="503">
      <pivotArea outline="0" collapsedLevelsAreSubtotals="1" fieldPosition="0"/>
    </format>
    <format dxfId="502">
      <pivotArea field="0" type="button" dataOnly="0" labelOnly="1" outline="0" axis="axisRow" fieldPosition="0"/>
    </format>
    <format dxfId="501">
      <pivotArea dataOnly="0" labelOnly="1" outline="0" axis="axisValues" fieldPosition="0"/>
    </format>
    <format dxfId="500">
      <pivotArea dataOnly="0" labelOnly="1" fieldPosition="0">
        <references count="1">
          <reference field="0" count="0"/>
        </references>
      </pivotArea>
    </format>
    <format dxfId="499">
      <pivotArea dataOnly="0" labelOnly="1" grandRow="1" outline="0" fieldPosition="0"/>
    </format>
    <format dxfId="498">
      <pivotArea dataOnly="0" labelOnly="1" outline="0" axis="axisValues" fieldPosition="0"/>
    </format>
    <format dxfId="497">
      <pivotArea outline="0" collapsedLevelsAreSubtotals="1" fieldPosition="0"/>
    </format>
    <format dxfId="496">
      <pivotArea dataOnly="0" labelOnly="1" fieldPosition="0">
        <references count="1">
          <reference field="0" count="0"/>
        </references>
      </pivotArea>
    </format>
    <format dxfId="495">
      <pivotArea dataOnly="0" labelOnly="1" grandRow="1" outline="0" fieldPosition="0"/>
    </format>
    <format dxfId="494">
      <pivotArea outline="0" collapsedLevelsAreSubtotals="1" fieldPosition="0"/>
    </format>
    <format dxfId="493">
      <pivotArea dataOnly="0" labelOnly="1" fieldPosition="0">
        <references count="1">
          <reference field="0" count="0"/>
        </references>
      </pivotArea>
    </format>
    <format dxfId="492">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16" rowHeaderCaption="Utility">
  <location ref="AM17:AN23" firstHeaderRow="1" firstDataRow="1" firstDataCol="1"/>
  <pivotFields count="15">
    <pivotField showAll="0"/>
    <pivotField axis="axisRow" multipleItemSelectionAllowed="1" showAll="0">
      <items count="6">
        <item x="0"/>
        <item x="4"/>
        <item x="2"/>
        <item x="3"/>
        <item x="1"/>
        <item t="default"/>
      </items>
    </pivotField>
    <pivotField showAll="0"/>
    <pivotField showAll="0"/>
    <pivotField showAll="0"/>
    <pivotField showAll="0"/>
    <pivotField showAll="0"/>
    <pivotField showAll="0" defaultSubtotal="0"/>
    <pivotField showAll="0"/>
    <pivotField showAll="0"/>
    <pivotField dataField="1" showAll="0"/>
    <pivotField showAll="0"/>
    <pivotField showAll="0"/>
    <pivotField showAll="0"/>
    <pivotField showAll="0"/>
  </pivotFields>
  <rowFields count="1">
    <field x="1"/>
  </rowFields>
  <rowItems count="6">
    <i>
      <x/>
    </i>
    <i>
      <x v="1"/>
    </i>
    <i>
      <x v="2"/>
    </i>
    <i>
      <x v="3"/>
    </i>
    <i>
      <x v="4"/>
    </i>
    <i t="grand">
      <x/>
    </i>
  </rowItems>
  <colItems count="1">
    <i/>
  </colItems>
  <dataFields count="1">
    <dataField name="Costs" fld="10" baseField="0" baseItem="4" numFmtId="166"/>
  </dataFields>
  <formats count="30">
    <format dxfId="553">
      <pivotArea outline="0" collapsedLevelsAreSubtotals="1" fieldPosition="0"/>
    </format>
    <format dxfId="552">
      <pivotArea outline="0" collapsedLevelsAreSubtotals="1" fieldPosition="0"/>
    </format>
    <format dxfId="551">
      <pivotArea outline="0" collapsedLevelsAreSubtotals="1" fieldPosition="0"/>
    </format>
    <format dxfId="550">
      <pivotArea outline="0" collapsedLevelsAreSubtotals="1" fieldPosition="0"/>
    </format>
    <format dxfId="549">
      <pivotArea outline="0" collapsedLevelsAreSubtotals="1" fieldPosition="0"/>
    </format>
    <format dxfId="548">
      <pivotArea outline="0" collapsedLevelsAreSubtotals="1" fieldPosition="0"/>
    </format>
    <format dxfId="547">
      <pivotArea dataOnly="0" labelOnly="1" fieldPosition="0">
        <references count="1">
          <reference field="1" count="0"/>
        </references>
      </pivotArea>
    </format>
    <format dxfId="546">
      <pivotArea collapsedLevelsAreSubtotals="1" fieldPosition="0">
        <references count="1">
          <reference field="1" count="0"/>
        </references>
      </pivotArea>
    </format>
    <format dxfId="545">
      <pivotArea dataOnly="0" labelOnly="1" fieldPosition="0">
        <references count="1">
          <reference field="1" count="0"/>
        </references>
      </pivotArea>
    </format>
    <format dxfId="544">
      <pivotArea type="all" dataOnly="0" outline="0" fieldPosition="0"/>
    </format>
    <format dxfId="543">
      <pivotArea outline="0" collapsedLevelsAreSubtotals="1" fieldPosition="0"/>
    </format>
    <format dxfId="542">
      <pivotArea field="1" type="button" dataOnly="0" labelOnly="1" outline="0" axis="axisRow" fieldPosition="0"/>
    </format>
    <format dxfId="541">
      <pivotArea dataOnly="0" labelOnly="1" outline="0" axis="axisValues" fieldPosition="0"/>
    </format>
    <format dxfId="540">
      <pivotArea dataOnly="0" labelOnly="1" fieldPosition="0">
        <references count="1">
          <reference field="1" count="0"/>
        </references>
      </pivotArea>
    </format>
    <format dxfId="539">
      <pivotArea dataOnly="0" labelOnly="1" grandRow="1" outline="0" fieldPosition="0"/>
    </format>
    <format dxfId="538">
      <pivotArea dataOnly="0" labelOnly="1" outline="0" axis="axisValues" fieldPosition="0"/>
    </format>
    <format dxfId="537">
      <pivotArea collapsedLevelsAreSubtotals="1" fieldPosition="0">
        <references count="1">
          <reference field="1" count="0"/>
        </references>
      </pivotArea>
    </format>
    <format dxfId="536">
      <pivotArea grandRow="1" outline="0" collapsedLevelsAreSubtotals="1" fieldPosition="0"/>
    </format>
    <format dxfId="535">
      <pivotArea dataOnly="0" labelOnly="1" outline="0" axis="axisValues" fieldPosition="0"/>
    </format>
    <format dxfId="534">
      <pivotArea dataOnly="0" labelOnly="1" outline="0" axis="axisValues" fieldPosition="0"/>
    </format>
    <format dxfId="533">
      <pivotArea field="1" type="button" dataOnly="0" labelOnly="1" outline="0" axis="axisRow" fieldPosition="0"/>
    </format>
    <format dxfId="532">
      <pivotArea grandRow="1" outline="0" collapsedLevelsAreSubtotals="1" fieldPosition="0"/>
    </format>
    <format dxfId="531">
      <pivotArea dataOnly="0" labelOnly="1" grandRow="1" outline="0" fieldPosition="0"/>
    </format>
    <format dxfId="530">
      <pivotArea field="1" type="button" dataOnly="0" labelOnly="1" outline="0" axis="axisRow" fieldPosition="0"/>
    </format>
    <format dxfId="529">
      <pivotArea dataOnly="0" labelOnly="1" outline="0" axis="axisValues" fieldPosition="0"/>
    </format>
    <format dxfId="528">
      <pivotArea dataOnly="0" labelOnly="1" outline="0" axis="axisValues" fieldPosition="0"/>
    </format>
    <format dxfId="527">
      <pivotArea dataOnly="0" labelOnly="1" grandRow="1" outline="0" fieldPosition="0"/>
    </format>
    <format dxfId="526">
      <pivotArea field="1" type="button" dataOnly="0" labelOnly="1" outline="0" axis="axisRow" fieldPosition="0"/>
    </format>
    <format dxfId="525">
      <pivotArea dataOnly="0" labelOnly="1" outline="0" axis="axisValues" fieldPosition="0"/>
    </format>
    <format dxfId="524">
      <pivotArea dataOnly="0" labelOnly="1" outline="0" axis="axisValues" fieldPosition="0"/>
    </format>
  </formats>
  <chartFormats count="13">
    <chartFormat chart="14" format="21" series="1">
      <pivotArea type="data" outline="0" fieldPosition="0">
        <references count="1">
          <reference field="4294967294" count="1" selected="0">
            <x v="0"/>
          </reference>
        </references>
      </pivotArea>
    </chartFormat>
    <chartFormat chart="14" format="22" series="1">
      <pivotArea type="data" outline="0" fieldPosition="0">
        <references count="1">
          <reference field="4294967294" count="1" selected="0">
            <x v="0"/>
          </reference>
        </references>
      </pivotArea>
    </chartFormat>
    <chartFormat chart="14" format="23">
      <pivotArea type="data" outline="0" fieldPosition="0">
        <references count="2">
          <reference field="4294967294" count="1" selected="0">
            <x v="0"/>
          </reference>
          <reference field="1" count="1" selected="0">
            <x v="0"/>
          </reference>
        </references>
      </pivotArea>
    </chartFormat>
    <chartFormat chart="14" format="24">
      <pivotArea type="data" outline="0" fieldPosition="0">
        <references count="2">
          <reference field="4294967294" count="1" selected="0">
            <x v="0"/>
          </reference>
          <reference field="1" count="1" selected="0">
            <x v="3"/>
          </reference>
        </references>
      </pivotArea>
    </chartFormat>
    <chartFormat chart="14" format="25">
      <pivotArea type="data" outline="0" fieldPosition="0">
        <references count="2">
          <reference field="4294967294" count="1" selected="0">
            <x v="0"/>
          </reference>
          <reference field="1" count="1" selected="0">
            <x v="4"/>
          </reference>
        </references>
      </pivotArea>
    </chartFormat>
    <chartFormat chart="14" format="26">
      <pivotArea type="data" outline="0" fieldPosition="0">
        <references count="2">
          <reference field="4294967294" count="1" selected="0">
            <x v="0"/>
          </reference>
          <reference field="1" count="1" selected="0">
            <x v="2"/>
          </reference>
        </references>
      </pivotArea>
    </chartFormat>
    <chartFormat chart="14" format="27">
      <pivotArea type="data" outline="0" fieldPosition="0">
        <references count="2">
          <reference field="4294967294" count="1" selected="0">
            <x v="0"/>
          </reference>
          <reference field="1" count="1" selected="0">
            <x v="1"/>
          </reference>
        </references>
      </pivotArea>
    </chartFormat>
    <chartFormat chart="15" format="28" series="1">
      <pivotArea type="data" outline="0" fieldPosition="0">
        <references count="1">
          <reference field="4294967294" count="1" selected="0">
            <x v="0"/>
          </reference>
        </references>
      </pivotArea>
    </chartFormat>
    <chartFormat chart="15" format="29">
      <pivotArea type="data" outline="0" fieldPosition="0">
        <references count="2">
          <reference field="4294967294" count="1" selected="0">
            <x v="0"/>
          </reference>
          <reference field="1" count="1" selected="0">
            <x v="0"/>
          </reference>
        </references>
      </pivotArea>
    </chartFormat>
    <chartFormat chart="15" format="30">
      <pivotArea type="data" outline="0" fieldPosition="0">
        <references count="2">
          <reference field="4294967294" count="1" selected="0">
            <x v="0"/>
          </reference>
          <reference field="1" count="1" selected="0">
            <x v="1"/>
          </reference>
        </references>
      </pivotArea>
    </chartFormat>
    <chartFormat chart="15" format="31">
      <pivotArea type="data" outline="0" fieldPosition="0">
        <references count="2">
          <reference field="4294967294" count="1" selected="0">
            <x v="0"/>
          </reference>
          <reference field="1" count="1" selected="0">
            <x v="2"/>
          </reference>
        </references>
      </pivotArea>
    </chartFormat>
    <chartFormat chart="15" format="32">
      <pivotArea type="data" outline="0" fieldPosition="0">
        <references count="2">
          <reference field="4294967294" count="1" selected="0">
            <x v="0"/>
          </reference>
          <reference field="1" count="1" selected="0">
            <x v="3"/>
          </reference>
        </references>
      </pivotArea>
    </chartFormat>
    <chartFormat chart="15" format="33">
      <pivotArea type="data" outline="0" fieldPosition="0">
        <references count="2">
          <reference field="4294967294" count="1" selected="0">
            <x v="0"/>
          </reference>
          <reference field="1" count="1" selected="0">
            <x v="4"/>
          </reference>
        </references>
      </pivotArea>
    </chartFormat>
  </chartFormats>
  <pivotTableStyleInfo name="PivotStyleDark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4"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9">
  <location ref="AR9:AS15" firstHeaderRow="1" firstDataRow="1" firstDataCol="1" rowPageCount="1" colPageCount="1"/>
  <pivotFields count="15">
    <pivotField axis="axisRow" showAll="0">
      <items count="11">
        <item x="3"/>
        <item m="1" x="9"/>
        <item m="1" x="8"/>
        <item m="1" x="6"/>
        <item m="1" x="5"/>
        <item h="1" m="1" x="7"/>
        <item x="0"/>
        <item x="1"/>
        <item x="2"/>
        <item x="4"/>
        <item t="default"/>
      </items>
    </pivotField>
    <pivotField axis="axisPage" multipleItemSelectionAllowed="1" showAll="0">
      <items count="6">
        <item x="0"/>
        <item x="4"/>
        <item x="2"/>
        <item x="3"/>
        <item x="1"/>
        <item t="default"/>
      </items>
    </pivotField>
    <pivotField showAll="0"/>
    <pivotField showAll="0"/>
    <pivotField showAll="0"/>
    <pivotField showAll="0"/>
    <pivotField showAll="0"/>
    <pivotField showAll="0" defaultSubtotal="0"/>
    <pivotField showAll="0"/>
    <pivotField showAll="0"/>
    <pivotField dataField="1" showAll="0"/>
    <pivotField showAll="0"/>
    <pivotField showAll="0"/>
    <pivotField showAll="0"/>
    <pivotField showAll="0"/>
  </pivotFields>
  <rowFields count="1">
    <field x="0"/>
  </rowFields>
  <rowItems count="6">
    <i>
      <x/>
    </i>
    <i>
      <x v="6"/>
    </i>
    <i>
      <x v="7"/>
    </i>
    <i>
      <x v="8"/>
    </i>
    <i>
      <x v="9"/>
    </i>
    <i t="grand">
      <x/>
    </i>
  </rowItems>
  <colItems count="1">
    <i/>
  </colItems>
  <pageFields count="1">
    <pageField fld="1" hier="-1"/>
  </pageFields>
  <dataFields count="1">
    <dataField name="Sum of Cost" fld="10" baseField="0" baseItem="0" numFmtId="166"/>
  </dataFields>
  <formats count="35">
    <format dxfId="588">
      <pivotArea outline="0" collapsedLevelsAreSubtotals="1" fieldPosition="0"/>
    </format>
    <format dxfId="587">
      <pivotArea outline="0" collapsedLevelsAreSubtotals="1" fieldPosition="0"/>
    </format>
    <format dxfId="586">
      <pivotArea outline="0" collapsedLevelsAreSubtotals="1" fieldPosition="0"/>
    </format>
    <format dxfId="585">
      <pivotArea outline="0" collapsedLevelsAreSubtotals="1" fieldPosition="0"/>
    </format>
    <format dxfId="584">
      <pivotArea type="all" dataOnly="0" outline="0" fieldPosition="0"/>
    </format>
    <format dxfId="583">
      <pivotArea outline="0" collapsedLevelsAreSubtotals="1" fieldPosition="0"/>
    </format>
    <format dxfId="582">
      <pivotArea field="0" type="button" dataOnly="0" labelOnly="1" outline="0" axis="axisRow" fieldPosition="0"/>
    </format>
    <format dxfId="581">
      <pivotArea dataOnly="0" labelOnly="1" outline="0" axis="axisValues" fieldPosition="0"/>
    </format>
    <format dxfId="580">
      <pivotArea dataOnly="0" labelOnly="1" fieldPosition="0">
        <references count="1">
          <reference field="0" count="0"/>
        </references>
      </pivotArea>
    </format>
    <format dxfId="579">
      <pivotArea dataOnly="0" labelOnly="1" grandRow="1" outline="0" fieldPosition="0"/>
    </format>
    <format dxfId="578">
      <pivotArea dataOnly="0" labelOnly="1" outline="0" axis="axisValues" fieldPosition="0"/>
    </format>
    <format dxfId="577">
      <pivotArea type="all" dataOnly="0" outline="0" fieldPosition="0"/>
    </format>
    <format dxfId="576">
      <pivotArea outline="0" collapsedLevelsAreSubtotals="1" fieldPosition="0"/>
    </format>
    <format dxfId="575">
      <pivotArea field="0" type="button" dataOnly="0" labelOnly="1" outline="0" axis="axisRow" fieldPosition="0"/>
    </format>
    <format dxfId="574">
      <pivotArea dataOnly="0" labelOnly="1" outline="0" axis="axisValues" fieldPosition="0"/>
    </format>
    <format dxfId="573">
      <pivotArea dataOnly="0" labelOnly="1" fieldPosition="0">
        <references count="1">
          <reference field="0" count="0"/>
        </references>
      </pivotArea>
    </format>
    <format dxfId="572">
      <pivotArea dataOnly="0" labelOnly="1" grandRow="1" outline="0" fieldPosition="0"/>
    </format>
    <format dxfId="571">
      <pivotArea dataOnly="0" labelOnly="1" outline="0" axis="axisValues" fieldPosition="0"/>
    </format>
    <format dxfId="570">
      <pivotArea type="all" dataOnly="0" outline="0" fieldPosition="0"/>
    </format>
    <format dxfId="569">
      <pivotArea outline="0" collapsedLevelsAreSubtotals="1" fieldPosition="0"/>
    </format>
    <format dxfId="568">
      <pivotArea field="0" type="button" dataOnly="0" labelOnly="1" outline="0" axis="axisRow" fieldPosition="0"/>
    </format>
    <format dxfId="567">
      <pivotArea dataOnly="0" labelOnly="1" outline="0" axis="axisValues" fieldPosition="0"/>
    </format>
    <format dxfId="566">
      <pivotArea dataOnly="0" labelOnly="1" fieldPosition="0">
        <references count="1">
          <reference field="0" count="0"/>
        </references>
      </pivotArea>
    </format>
    <format dxfId="565">
      <pivotArea dataOnly="0" labelOnly="1" grandRow="1" outline="0" fieldPosition="0"/>
    </format>
    <format dxfId="564">
      <pivotArea dataOnly="0" labelOnly="1" outline="0" axis="axisValues" fieldPosition="0"/>
    </format>
    <format dxfId="563">
      <pivotArea outline="0" collapsedLevelsAreSubtotals="1" fieldPosition="0"/>
    </format>
    <format dxfId="562">
      <pivotArea dataOnly="0" labelOnly="1" fieldPosition="0">
        <references count="1">
          <reference field="0" count="0"/>
        </references>
      </pivotArea>
    </format>
    <format dxfId="561">
      <pivotArea dataOnly="0" labelOnly="1" grandRow="1" outline="0" fieldPosition="0"/>
    </format>
    <format dxfId="560">
      <pivotArea outline="0" collapsedLevelsAreSubtotals="1" fieldPosition="0"/>
    </format>
    <format dxfId="559">
      <pivotArea dataOnly="0" labelOnly="1" fieldPosition="0">
        <references count="1">
          <reference field="0" count="0"/>
        </references>
      </pivotArea>
    </format>
    <format dxfId="558">
      <pivotArea dataOnly="0" labelOnly="1" grandRow="1" outline="0" fieldPosition="0"/>
    </format>
    <format dxfId="557">
      <pivotArea grandRow="1" outline="0" collapsedLevelsAreSubtotals="1" fieldPosition="0"/>
    </format>
    <format dxfId="556">
      <pivotArea grandRow="1" outline="0" collapsedLevelsAreSubtotals="1" fieldPosition="0"/>
    </format>
    <format dxfId="555">
      <pivotArea outline="0" collapsedLevelsAreSubtotals="1" fieldPosition="0"/>
    </format>
    <format dxfId="554">
      <pivotArea outline="0" collapsedLevelsAreSubtotals="1" fieldPosition="0"/>
    </format>
  </formats>
  <chartFormats count="6">
    <chartFormat chart="8" format="10" series="1">
      <pivotArea type="data" outline="0" fieldPosition="0">
        <references count="1">
          <reference field="4294967294" count="1" selected="0">
            <x v="0"/>
          </reference>
        </references>
      </pivotArea>
    </chartFormat>
    <chartFormat chart="8" format="15">
      <pivotArea type="data" outline="0" fieldPosition="0">
        <references count="2">
          <reference field="4294967294" count="1" selected="0">
            <x v="0"/>
          </reference>
          <reference field="0" count="1" selected="0">
            <x v="0"/>
          </reference>
        </references>
      </pivotArea>
    </chartFormat>
    <chartFormat chart="8" format="16">
      <pivotArea type="data" outline="0" fieldPosition="0">
        <references count="2">
          <reference field="4294967294" count="1" selected="0">
            <x v="0"/>
          </reference>
          <reference field="0" count="1" selected="0">
            <x v="1"/>
          </reference>
        </references>
      </pivotArea>
    </chartFormat>
    <chartFormat chart="8" format="17">
      <pivotArea type="data" outline="0" fieldPosition="0">
        <references count="2">
          <reference field="4294967294" count="1" selected="0">
            <x v="0"/>
          </reference>
          <reference field="0" count="1" selected="0">
            <x v="2"/>
          </reference>
        </references>
      </pivotArea>
    </chartFormat>
    <chartFormat chart="8" format="18">
      <pivotArea type="data" outline="0" fieldPosition="0">
        <references count="2">
          <reference field="4294967294" count="1" selected="0">
            <x v="0"/>
          </reference>
          <reference field="0" count="1" selected="0">
            <x v="3"/>
          </reference>
        </references>
      </pivotArea>
    </chartFormat>
    <chartFormat chart="8" format="19">
      <pivotArea type="data" outline="0" fieldPosition="0">
        <references count="2">
          <reference field="4294967294" count="1" selected="0">
            <x v="0"/>
          </reference>
          <reference field="0"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4"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32:F38" firstHeaderRow="0" firstDataRow="1" firstDataCol="1" rowPageCount="1" colPageCount="1"/>
  <pivotFields count="15">
    <pivotField axis="axisRow" showAll="0" sortType="ascending">
      <items count="11">
        <item x="3"/>
        <item x="0"/>
        <item m="1" x="9"/>
        <item x="4"/>
        <item m="1" x="8"/>
        <item x="2"/>
        <item m="1" x="6"/>
        <item x="1"/>
        <item m="1" x="5"/>
        <item m="1" x="7"/>
        <item t="default"/>
      </items>
    </pivotField>
    <pivotField axis="axisPage" multipleItemSelectionAllowed="1" showAll="0">
      <items count="6">
        <item x="0"/>
        <item h="1" x="4"/>
        <item h="1" x="2"/>
        <item x="3"/>
        <item h="1" x="1"/>
        <item t="default"/>
      </items>
    </pivotField>
    <pivotField showAll="0"/>
    <pivotField showAll="0"/>
    <pivotField dataField="1" showAll="0"/>
    <pivotField showAll="0"/>
    <pivotField showAll="0"/>
    <pivotField dataField="1" showAll="0" defaultSubtotal="0"/>
    <pivotField showAll="0"/>
    <pivotField showAll="0"/>
    <pivotField showAll="0"/>
    <pivotField showAll="0"/>
    <pivotField showAll="0"/>
    <pivotField showAll="0"/>
    <pivotField showAll="0"/>
  </pivotFields>
  <rowFields count="1">
    <field x="0"/>
  </rowFields>
  <rowItems count="6">
    <i>
      <x/>
    </i>
    <i>
      <x v="1"/>
    </i>
    <i>
      <x v="3"/>
    </i>
    <i>
      <x v="5"/>
    </i>
    <i>
      <x v="7"/>
    </i>
    <i t="grand">
      <x/>
    </i>
  </rowItems>
  <colFields count="1">
    <field x="-2"/>
  </colFields>
  <colItems count="2">
    <i>
      <x/>
    </i>
    <i i="1">
      <x v="1"/>
    </i>
  </colItems>
  <pageFields count="1">
    <pageField fld="1" hier="-1"/>
  </pageFields>
  <dataFields count="2">
    <dataField name="Sum of Area" fld="4" baseField="0" baseItem="1" numFmtId="165"/>
    <dataField name="Sum of Mmbtus" fld="7" baseField="0" baseItem="0"/>
  </dataFields>
  <formats count="82">
    <format dxfId="327">
      <pivotArea outline="0" collapsedLevelsAreSubtotals="1" fieldPosition="0"/>
    </format>
    <format dxfId="326">
      <pivotArea outline="0" collapsedLevelsAreSubtotals="1" fieldPosition="0"/>
    </format>
    <format dxfId="325">
      <pivotArea outline="0" collapsedLevelsAreSubtotals="1" fieldPosition="0"/>
    </format>
    <format dxfId="324">
      <pivotArea outline="0" collapsedLevelsAreSubtotals="1" fieldPosition="0"/>
    </format>
    <format dxfId="323">
      <pivotArea outline="0" collapsedLevelsAreSubtotals="1" fieldPosition="0"/>
    </format>
    <format dxfId="322">
      <pivotArea type="all" dataOnly="0" outline="0" fieldPosition="0"/>
    </format>
    <format dxfId="321">
      <pivotArea outline="0" collapsedLevelsAreSubtotals="1" fieldPosition="0"/>
    </format>
    <format dxfId="320">
      <pivotArea field="0" type="button" dataOnly="0" labelOnly="1" outline="0" axis="axisRow" fieldPosition="0"/>
    </format>
    <format dxfId="319">
      <pivotArea dataOnly="0" labelOnly="1" outline="0" axis="axisValues" fieldPosition="0"/>
    </format>
    <format dxfId="318">
      <pivotArea dataOnly="0" labelOnly="1" fieldPosition="0">
        <references count="1">
          <reference field="0" count="0"/>
        </references>
      </pivotArea>
    </format>
    <format dxfId="317">
      <pivotArea dataOnly="0" labelOnly="1" grandRow="1" outline="0" fieldPosition="0"/>
    </format>
    <format dxfId="316">
      <pivotArea dataOnly="0" labelOnly="1" outline="0" axis="axisValues" fieldPosition="0"/>
    </format>
    <format dxfId="315">
      <pivotArea type="all" dataOnly="0" outline="0" fieldPosition="0"/>
    </format>
    <format dxfId="314">
      <pivotArea outline="0" collapsedLevelsAreSubtotals="1" fieldPosition="0"/>
    </format>
    <format dxfId="313">
      <pivotArea field="0" type="button" dataOnly="0" labelOnly="1" outline="0" axis="axisRow" fieldPosition="0"/>
    </format>
    <format dxfId="312">
      <pivotArea dataOnly="0" labelOnly="1" outline="0" axis="axisValues" fieldPosition="0"/>
    </format>
    <format dxfId="311">
      <pivotArea dataOnly="0" labelOnly="1" fieldPosition="0">
        <references count="1">
          <reference field="0" count="0"/>
        </references>
      </pivotArea>
    </format>
    <format dxfId="310">
      <pivotArea dataOnly="0" labelOnly="1" grandRow="1" outline="0" fieldPosition="0"/>
    </format>
    <format dxfId="309">
      <pivotArea dataOnly="0" labelOnly="1" outline="0" axis="axisValues" fieldPosition="0"/>
    </format>
    <format dxfId="308">
      <pivotArea type="all" dataOnly="0" outline="0" fieldPosition="0"/>
    </format>
    <format dxfId="307">
      <pivotArea outline="0" collapsedLevelsAreSubtotals="1" fieldPosition="0"/>
    </format>
    <format dxfId="306">
      <pivotArea field="0" type="button" dataOnly="0" labelOnly="1" outline="0" axis="axisRow" fieldPosition="0"/>
    </format>
    <format dxfId="305">
      <pivotArea dataOnly="0" labelOnly="1" outline="0" axis="axisValues" fieldPosition="0"/>
    </format>
    <format dxfId="304">
      <pivotArea dataOnly="0" labelOnly="1" fieldPosition="0">
        <references count="1">
          <reference field="0" count="0"/>
        </references>
      </pivotArea>
    </format>
    <format dxfId="303">
      <pivotArea dataOnly="0" labelOnly="1" grandRow="1" outline="0" fieldPosition="0"/>
    </format>
    <format dxfId="302">
      <pivotArea dataOnly="0" labelOnly="1" outline="0" axis="axisValues" fieldPosition="0"/>
    </format>
    <format dxfId="301">
      <pivotArea outline="0" collapsedLevelsAreSubtotals="1" fieldPosition="0"/>
    </format>
    <format dxfId="300">
      <pivotArea dataOnly="0" labelOnly="1" fieldPosition="0">
        <references count="1">
          <reference field="0" count="0"/>
        </references>
      </pivotArea>
    </format>
    <format dxfId="299">
      <pivotArea dataOnly="0" labelOnly="1" grandRow="1" outline="0" fieldPosition="0"/>
    </format>
    <format dxfId="298">
      <pivotArea outline="0" collapsedLevelsAreSubtotals="1" fieldPosition="0"/>
    </format>
    <format dxfId="297">
      <pivotArea dataOnly="0" labelOnly="1" fieldPosition="0">
        <references count="1">
          <reference field="0" count="0"/>
        </references>
      </pivotArea>
    </format>
    <format dxfId="296">
      <pivotArea dataOnly="0" labelOnly="1" grandRow="1" outline="0" fieldPosition="0"/>
    </format>
    <format dxfId="295">
      <pivotArea type="all" dataOnly="0" outline="0" fieldPosition="0"/>
    </format>
    <format dxfId="294">
      <pivotArea outline="0" collapsedLevelsAreSubtotals="1" fieldPosition="0"/>
    </format>
    <format dxfId="293">
      <pivotArea field="0" type="button" dataOnly="0" labelOnly="1" outline="0" axis="axisRow" fieldPosition="0"/>
    </format>
    <format dxfId="292">
      <pivotArea dataOnly="0" labelOnly="1" outline="0" axis="axisValues" fieldPosition="0"/>
    </format>
    <format dxfId="291">
      <pivotArea dataOnly="0" labelOnly="1" fieldPosition="0">
        <references count="1">
          <reference field="0" count="0"/>
        </references>
      </pivotArea>
    </format>
    <format dxfId="290">
      <pivotArea dataOnly="0" labelOnly="1" grandRow="1" outline="0" fieldPosition="0"/>
    </format>
    <format dxfId="289">
      <pivotArea dataOnly="0" labelOnly="1" outline="0" axis="axisValues" fieldPosition="0"/>
    </format>
    <format dxfId="288">
      <pivotArea type="all" dataOnly="0" outline="0" fieldPosition="0"/>
    </format>
    <format dxfId="287">
      <pivotArea outline="0" collapsedLevelsAreSubtotals="1" fieldPosition="0"/>
    </format>
    <format dxfId="286">
      <pivotArea field="0" type="button" dataOnly="0" labelOnly="1" outline="0" axis="axisRow" fieldPosition="0"/>
    </format>
    <format dxfId="285">
      <pivotArea dataOnly="0" labelOnly="1" outline="0" axis="axisValues" fieldPosition="0"/>
    </format>
    <format dxfId="284">
      <pivotArea dataOnly="0" labelOnly="1" fieldPosition="0">
        <references count="1">
          <reference field="0" count="0"/>
        </references>
      </pivotArea>
    </format>
    <format dxfId="283">
      <pivotArea dataOnly="0" labelOnly="1" grandRow="1" outline="0" fieldPosition="0"/>
    </format>
    <format dxfId="282">
      <pivotArea dataOnly="0" labelOnly="1" outline="0" axis="axisValues" fieldPosition="0"/>
    </format>
    <format dxfId="281">
      <pivotArea type="all" dataOnly="0" outline="0" fieldPosition="0"/>
    </format>
    <format dxfId="280">
      <pivotArea outline="0" collapsedLevelsAreSubtotals="1" fieldPosition="0"/>
    </format>
    <format dxfId="279">
      <pivotArea field="0" type="button" dataOnly="0" labelOnly="1" outline="0" axis="axisRow" fieldPosition="0"/>
    </format>
    <format dxfId="278">
      <pivotArea dataOnly="0" labelOnly="1" outline="0" axis="axisValues" fieldPosition="0"/>
    </format>
    <format dxfId="277">
      <pivotArea dataOnly="0" labelOnly="1" fieldPosition="0">
        <references count="1">
          <reference field="0" count="0"/>
        </references>
      </pivotArea>
    </format>
    <format dxfId="276">
      <pivotArea dataOnly="0" labelOnly="1" grandRow="1" outline="0" fieldPosition="0"/>
    </format>
    <format dxfId="275">
      <pivotArea dataOnly="0" labelOnly="1" outline="0" axis="axisValues" fieldPosition="0"/>
    </format>
    <format dxfId="274">
      <pivotArea grandRow="1" outline="0" collapsedLevelsAreSubtotals="1" fieldPosition="0"/>
    </format>
    <format dxfId="273">
      <pivotArea dataOnly="0" labelOnly="1" grandRow="1" outline="0" fieldPosition="0"/>
    </format>
    <format dxfId="272">
      <pivotArea grandRow="1" outline="0" collapsedLevelsAreSubtotals="1" fieldPosition="0"/>
    </format>
    <format dxfId="271">
      <pivotArea dataOnly="0" labelOnly="1" grandRow="1" outline="0" fieldPosition="0"/>
    </format>
    <format dxfId="270">
      <pivotArea grandRow="1" outline="0" collapsedLevelsAreSubtotals="1" fieldPosition="0"/>
    </format>
    <format dxfId="269">
      <pivotArea dataOnly="0" labelOnly="1" grandRow="1" outline="0" fieldPosition="0"/>
    </format>
    <format dxfId="268">
      <pivotArea type="all" dataOnly="0" outline="0" fieldPosition="0"/>
    </format>
    <format dxfId="267">
      <pivotArea outline="0" collapsedLevelsAreSubtotals="1" fieldPosition="0"/>
    </format>
    <format dxfId="266">
      <pivotArea field="0" type="button" dataOnly="0" labelOnly="1" outline="0" axis="axisRow" fieldPosition="0"/>
    </format>
    <format dxfId="265">
      <pivotArea dataOnly="0" labelOnly="1" outline="0" axis="axisValues" fieldPosition="0"/>
    </format>
    <format dxfId="264">
      <pivotArea dataOnly="0" labelOnly="1" fieldPosition="0">
        <references count="1">
          <reference field="0" count="0"/>
        </references>
      </pivotArea>
    </format>
    <format dxfId="263">
      <pivotArea dataOnly="0" labelOnly="1" grandRow="1" outline="0" fieldPosition="0"/>
    </format>
    <format dxfId="262">
      <pivotArea dataOnly="0" labelOnly="1" outline="0" axis="axisValues" fieldPosition="0"/>
    </format>
    <format dxfId="261">
      <pivotArea collapsedLevelsAreSubtotals="1" fieldPosition="0">
        <references count="1">
          <reference field="0" count="1">
            <x v="0"/>
          </reference>
        </references>
      </pivotArea>
    </format>
    <format dxfId="260">
      <pivotArea field="0" type="button" dataOnly="0" labelOnly="1" outline="0" axis="axisRow" fieldPosition="0"/>
    </format>
    <format dxfId="259">
      <pivotArea dataOnly="0" labelOnly="1" fieldPosition="0">
        <references count="1">
          <reference field="0" count="1">
            <x v="0"/>
          </reference>
        </references>
      </pivotArea>
    </format>
    <format dxfId="258">
      <pivotArea dataOnly="0" labelOnly="1" outline="0" fieldPosition="0">
        <references count="1">
          <reference field="4294967294" count="2">
            <x v="0"/>
            <x v="1"/>
          </reference>
        </references>
      </pivotArea>
    </format>
    <format dxfId="257">
      <pivotArea type="all" dataOnly="0" outline="0" fieldPosition="0"/>
    </format>
    <format dxfId="256">
      <pivotArea outline="0" collapsedLevelsAreSubtotals="1" fieldPosition="0"/>
    </format>
    <format dxfId="255">
      <pivotArea field="0" type="button" dataOnly="0" labelOnly="1" outline="0" axis="axisRow" fieldPosition="0"/>
    </format>
    <format dxfId="254">
      <pivotArea dataOnly="0" labelOnly="1" fieldPosition="0">
        <references count="1">
          <reference field="0" count="0"/>
        </references>
      </pivotArea>
    </format>
    <format dxfId="253">
      <pivotArea dataOnly="0" labelOnly="1" grandRow="1" outline="0" fieldPosition="0"/>
    </format>
    <format dxfId="252">
      <pivotArea dataOnly="0" labelOnly="1" outline="0" fieldPosition="0">
        <references count="1">
          <reference field="4294967294" count="2">
            <x v="0"/>
            <x v="1"/>
          </reference>
        </references>
      </pivotArea>
    </format>
    <format dxfId="251">
      <pivotArea type="all" dataOnly="0" outline="0" fieldPosition="0"/>
    </format>
    <format dxfId="250">
      <pivotArea outline="0" collapsedLevelsAreSubtotals="1" fieldPosition="0"/>
    </format>
    <format dxfId="249">
      <pivotArea field="0" type="button" dataOnly="0" labelOnly="1" outline="0" axis="axisRow" fieldPosition="0"/>
    </format>
    <format dxfId="248">
      <pivotArea dataOnly="0" labelOnly="1" fieldPosition="0">
        <references count="1">
          <reference field="0" count="0"/>
        </references>
      </pivotArea>
    </format>
    <format dxfId="247">
      <pivotArea dataOnly="0" labelOnly="1" grandRow="1" outline="0" fieldPosition="0"/>
    </format>
    <format dxfId="246">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PivotTable2"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18:F24" firstHeaderRow="0" firstDataRow="1" firstDataCol="1" rowPageCount="1" colPageCount="1"/>
  <pivotFields count="15">
    <pivotField axis="axisRow" showAll="0" sortType="ascending">
      <items count="11">
        <item x="3"/>
        <item x="0"/>
        <item m="1" x="9"/>
        <item x="4"/>
        <item m="1" x="8"/>
        <item x="2"/>
        <item m="1" x="6"/>
        <item x="1"/>
        <item m="1" x="5"/>
        <item m="1" x="7"/>
        <item t="default"/>
      </items>
    </pivotField>
    <pivotField axis="axisPage" multipleItemSelectionAllowed="1" showAll="0">
      <items count="6">
        <item x="0"/>
        <item h="1" x="4"/>
        <item h="1" x="2"/>
        <item x="3"/>
        <item h="1" x="1"/>
        <item t="default"/>
      </items>
    </pivotField>
    <pivotField showAll="0"/>
    <pivotField showAll="0"/>
    <pivotField dataField="1" showAll="0"/>
    <pivotField showAll="0"/>
    <pivotField showAll="0"/>
    <pivotField dataField="1" showAll="0" defaultSubtotal="0"/>
    <pivotField showAll="0"/>
    <pivotField showAll="0"/>
    <pivotField showAll="0"/>
    <pivotField showAll="0"/>
    <pivotField showAll="0"/>
    <pivotField showAll="0"/>
    <pivotField showAll="0"/>
  </pivotFields>
  <rowFields count="1">
    <field x="0"/>
  </rowFields>
  <rowItems count="6">
    <i>
      <x/>
    </i>
    <i>
      <x v="1"/>
    </i>
    <i>
      <x v="3"/>
    </i>
    <i>
      <x v="5"/>
    </i>
    <i>
      <x v="7"/>
    </i>
    <i t="grand">
      <x/>
    </i>
  </rowItems>
  <colFields count="1">
    <field x="-2"/>
  </colFields>
  <colItems count="2">
    <i>
      <x/>
    </i>
    <i i="1">
      <x v="1"/>
    </i>
  </colItems>
  <pageFields count="1">
    <pageField fld="1" hier="-1"/>
  </pageFields>
  <dataFields count="2">
    <dataField name="Sum of Area" fld="4" baseField="0" baseItem="1" numFmtId="165"/>
    <dataField name="Sum of Mmbtus" fld="7" baseField="0" baseItem="0"/>
  </dataFields>
  <formats count="82">
    <format dxfId="409">
      <pivotArea outline="0" collapsedLevelsAreSubtotals="1" fieldPosition="0"/>
    </format>
    <format dxfId="408">
      <pivotArea outline="0" collapsedLevelsAreSubtotals="1" fieldPosition="0"/>
    </format>
    <format dxfId="407">
      <pivotArea outline="0" collapsedLevelsAreSubtotals="1" fieldPosition="0"/>
    </format>
    <format dxfId="406">
      <pivotArea outline="0" collapsedLevelsAreSubtotals="1" fieldPosition="0"/>
    </format>
    <format dxfId="405">
      <pivotArea outline="0" collapsedLevelsAreSubtotals="1" fieldPosition="0"/>
    </format>
    <format dxfId="404">
      <pivotArea type="all" dataOnly="0" outline="0" fieldPosition="0"/>
    </format>
    <format dxfId="403">
      <pivotArea outline="0" collapsedLevelsAreSubtotals="1" fieldPosition="0"/>
    </format>
    <format dxfId="402">
      <pivotArea field="0" type="button" dataOnly="0" labelOnly="1" outline="0" axis="axisRow" fieldPosition="0"/>
    </format>
    <format dxfId="401">
      <pivotArea dataOnly="0" labelOnly="1" outline="0" axis="axisValues" fieldPosition="0"/>
    </format>
    <format dxfId="400">
      <pivotArea dataOnly="0" labelOnly="1" fieldPosition="0">
        <references count="1">
          <reference field="0" count="0"/>
        </references>
      </pivotArea>
    </format>
    <format dxfId="399">
      <pivotArea dataOnly="0" labelOnly="1" grandRow="1" outline="0" fieldPosition="0"/>
    </format>
    <format dxfId="398">
      <pivotArea dataOnly="0" labelOnly="1" outline="0" axis="axisValues" fieldPosition="0"/>
    </format>
    <format dxfId="397">
      <pivotArea type="all" dataOnly="0" outline="0" fieldPosition="0"/>
    </format>
    <format dxfId="396">
      <pivotArea outline="0" collapsedLevelsAreSubtotals="1" fieldPosition="0"/>
    </format>
    <format dxfId="395">
      <pivotArea field="0" type="button" dataOnly="0" labelOnly="1" outline="0" axis="axisRow" fieldPosition="0"/>
    </format>
    <format dxfId="394">
      <pivotArea dataOnly="0" labelOnly="1" outline="0" axis="axisValues" fieldPosition="0"/>
    </format>
    <format dxfId="393">
      <pivotArea dataOnly="0" labelOnly="1" fieldPosition="0">
        <references count="1">
          <reference field="0" count="0"/>
        </references>
      </pivotArea>
    </format>
    <format dxfId="392">
      <pivotArea dataOnly="0" labelOnly="1" grandRow="1" outline="0" fieldPosition="0"/>
    </format>
    <format dxfId="391">
      <pivotArea dataOnly="0" labelOnly="1" outline="0" axis="axisValues" fieldPosition="0"/>
    </format>
    <format dxfId="390">
      <pivotArea type="all" dataOnly="0" outline="0" fieldPosition="0"/>
    </format>
    <format dxfId="389">
      <pivotArea outline="0" collapsedLevelsAreSubtotals="1" fieldPosition="0"/>
    </format>
    <format dxfId="388">
      <pivotArea field="0" type="button" dataOnly="0" labelOnly="1" outline="0" axis="axisRow" fieldPosition="0"/>
    </format>
    <format dxfId="387">
      <pivotArea dataOnly="0" labelOnly="1" outline="0" axis="axisValues" fieldPosition="0"/>
    </format>
    <format dxfId="386">
      <pivotArea dataOnly="0" labelOnly="1" fieldPosition="0">
        <references count="1">
          <reference field="0" count="0"/>
        </references>
      </pivotArea>
    </format>
    <format dxfId="385">
      <pivotArea dataOnly="0" labelOnly="1" grandRow="1" outline="0" fieldPosition="0"/>
    </format>
    <format dxfId="384">
      <pivotArea dataOnly="0" labelOnly="1" outline="0" axis="axisValues" fieldPosition="0"/>
    </format>
    <format dxfId="383">
      <pivotArea outline="0" collapsedLevelsAreSubtotals="1" fieldPosition="0"/>
    </format>
    <format dxfId="382">
      <pivotArea dataOnly="0" labelOnly="1" fieldPosition="0">
        <references count="1">
          <reference field="0" count="0"/>
        </references>
      </pivotArea>
    </format>
    <format dxfId="381">
      <pivotArea dataOnly="0" labelOnly="1" grandRow="1" outline="0" fieldPosition="0"/>
    </format>
    <format dxfId="380">
      <pivotArea outline="0" collapsedLevelsAreSubtotals="1" fieldPosition="0"/>
    </format>
    <format dxfId="379">
      <pivotArea dataOnly="0" labelOnly="1" fieldPosition="0">
        <references count="1">
          <reference field="0" count="0"/>
        </references>
      </pivotArea>
    </format>
    <format dxfId="378">
      <pivotArea dataOnly="0" labelOnly="1" grandRow="1" outline="0" fieldPosition="0"/>
    </format>
    <format dxfId="377">
      <pivotArea type="all" dataOnly="0" outline="0" fieldPosition="0"/>
    </format>
    <format dxfId="376">
      <pivotArea outline="0" collapsedLevelsAreSubtotals="1" fieldPosition="0"/>
    </format>
    <format dxfId="375">
      <pivotArea field="0" type="button" dataOnly="0" labelOnly="1" outline="0" axis="axisRow" fieldPosition="0"/>
    </format>
    <format dxfId="374">
      <pivotArea dataOnly="0" labelOnly="1" outline="0" axis="axisValues" fieldPosition="0"/>
    </format>
    <format dxfId="373">
      <pivotArea dataOnly="0" labelOnly="1" fieldPosition="0">
        <references count="1">
          <reference field="0" count="0"/>
        </references>
      </pivotArea>
    </format>
    <format dxfId="372">
      <pivotArea dataOnly="0" labelOnly="1" grandRow="1" outline="0" fieldPosition="0"/>
    </format>
    <format dxfId="371">
      <pivotArea dataOnly="0" labelOnly="1" outline="0" axis="axisValues" fieldPosition="0"/>
    </format>
    <format dxfId="370">
      <pivotArea type="all" dataOnly="0" outline="0" fieldPosition="0"/>
    </format>
    <format dxfId="369">
      <pivotArea outline="0" collapsedLevelsAreSubtotals="1" fieldPosition="0"/>
    </format>
    <format dxfId="368">
      <pivotArea field="0" type="button" dataOnly="0" labelOnly="1" outline="0" axis="axisRow" fieldPosition="0"/>
    </format>
    <format dxfId="367">
      <pivotArea dataOnly="0" labelOnly="1" outline="0" axis="axisValues" fieldPosition="0"/>
    </format>
    <format dxfId="366">
      <pivotArea dataOnly="0" labelOnly="1" fieldPosition="0">
        <references count="1">
          <reference field="0" count="0"/>
        </references>
      </pivotArea>
    </format>
    <format dxfId="365">
      <pivotArea dataOnly="0" labelOnly="1" grandRow="1" outline="0" fieldPosition="0"/>
    </format>
    <format dxfId="364">
      <pivotArea dataOnly="0" labelOnly="1" outline="0" axis="axisValues" fieldPosition="0"/>
    </format>
    <format dxfId="363">
      <pivotArea type="all" dataOnly="0" outline="0" fieldPosition="0"/>
    </format>
    <format dxfId="362">
      <pivotArea outline="0" collapsedLevelsAreSubtotals="1" fieldPosition="0"/>
    </format>
    <format dxfId="361">
      <pivotArea field="0" type="button" dataOnly="0" labelOnly="1" outline="0" axis="axisRow" fieldPosition="0"/>
    </format>
    <format dxfId="360">
      <pivotArea dataOnly="0" labelOnly="1" outline="0" axis="axisValues" fieldPosition="0"/>
    </format>
    <format dxfId="359">
      <pivotArea dataOnly="0" labelOnly="1" fieldPosition="0">
        <references count="1">
          <reference field="0" count="0"/>
        </references>
      </pivotArea>
    </format>
    <format dxfId="358">
      <pivotArea dataOnly="0" labelOnly="1" grandRow="1" outline="0" fieldPosition="0"/>
    </format>
    <format dxfId="357">
      <pivotArea dataOnly="0" labelOnly="1" outline="0" axis="axisValues" fieldPosition="0"/>
    </format>
    <format dxfId="356">
      <pivotArea grandRow="1" outline="0" collapsedLevelsAreSubtotals="1" fieldPosition="0"/>
    </format>
    <format dxfId="355">
      <pivotArea dataOnly="0" labelOnly="1" grandRow="1" outline="0" fieldPosition="0"/>
    </format>
    <format dxfId="354">
      <pivotArea grandRow="1" outline="0" collapsedLevelsAreSubtotals="1" fieldPosition="0"/>
    </format>
    <format dxfId="353">
      <pivotArea dataOnly="0" labelOnly="1" grandRow="1" outline="0" fieldPosition="0"/>
    </format>
    <format dxfId="352">
      <pivotArea grandRow="1" outline="0" collapsedLevelsAreSubtotals="1" fieldPosition="0"/>
    </format>
    <format dxfId="351">
      <pivotArea dataOnly="0" labelOnly="1" grandRow="1" outline="0" fieldPosition="0"/>
    </format>
    <format dxfId="350">
      <pivotArea type="all" dataOnly="0" outline="0" fieldPosition="0"/>
    </format>
    <format dxfId="349">
      <pivotArea outline="0" collapsedLevelsAreSubtotals="1" fieldPosition="0"/>
    </format>
    <format dxfId="348">
      <pivotArea field="0" type="button" dataOnly="0" labelOnly="1" outline="0" axis="axisRow" fieldPosition="0"/>
    </format>
    <format dxfId="347">
      <pivotArea dataOnly="0" labelOnly="1" outline="0" axis="axisValues" fieldPosition="0"/>
    </format>
    <format dxfId="346">
      <pivotArea dataOnly="0" labelOnly="1" fieldPosition="0">
        <references count="1">
          <reference field="0" count="0"/>
        </references>
      </pivotArea>
    </format>
    <format dxfId="345">
      <pivotArea dataOnly="0" labelOnly="1" grandRow="1" outline="0" fieldPosition="0"/>
    </format>
    <format dxfId="344">
      <pivotArea dataOnly="0" labelOnly="1" outline="0" axis="axisValues" fieldPosition="0"/>
    </format>
    <format dxfId="343">
      <pivotArea collapsedLevelsAreSubtotals="1" fieldPosition="0">
        <references count="1">
          <reference field="0" count="1">
            <x v="0"/>
          </reference>
        </references>
      </pivotArea>
    </format>
    <format dxfId="342">
      <pivotArea field="0" type="button" dataOnly="0" labelOnly="1" outline="0" axis="axisRow" fieldPosition="0"/>
    </format>
    <format dxfId="341">
      <pivotArea dataOnly="0" labelOnly="1" fieldPosition="0">
        <references count="1">
          <reference field="0" count="1">
            <x v="0"/>
          </reference>
        </references>
      </pivotArea>
    </format>
    <format dxfId="340">
      <pivotArea dataOnly="0" labelOnly="1" outline="0" fieldPosition="0">
        <references count="1">
          <reference field="4294967294" count="2">
            <x v="0"/>
            <x v="1"/>
          </reference>
        </references>
      </pivotArea>
    </format>
    <format dxfId="339">
      <pivotArea type="all" dataOnly="0" outline="0" fieldPosition="0"/>
    </format>
    <format dxfId="338">
      <pivotArea outline="0" collapsedLevelsAreSubtotals="1" fieldPosition="0"/>
    </format>
    <format dxfId="337">
      <pivotArea field="0" type="button" dataOnly="0" labelOnly="1" outline="0" axis="axisRow" fieldPosition="0"/>
    </format>
    <format dxfId="336">
      <pivotArea dataOnly="0" labelOnly="1" fieldPosition="0">
        <references count="1">
          <reference field="0" count="0"/>
        </references>
      </pivotArea>
    </format>
    <format dxfId="335">
      <pivotArea dataOnly="0" labelOnly="1" grandRow="1" outline="0" fieldPosition="0"/>
    </format>
    <format dxfId="334">
      <pivotArea dataOnly="0" labelOnly="1" outline="0" fieldPosition="0">
        <references count="1">
          <reference field="4294967294" count="2">
            <x v="0"/>
            <x v="1"/>
          </reference>
        </references>
      </pivotArea>
    </format>
    <format dxfId="333">
      <pivotArea type="all" dataOnly="0" outline="0" fieldPosition="0"/>
    </format>
    <format dxfId="332">
      <pivotArea outline="0" collapsedLevelsAreSubtotals="1" fieldPosition="0"/>
    </format>
    <format dxfId="331">
      <pivotArea field="0" type="button" dataOnly="0" labelOnly="1" outline="0" axis="axisRow" fieldPosition="0"/>
    </format>
    <format dxfId="330">
      <pivotArea dataOnly="0" labelOnly="1" fieldPosition="0">
        <references count="1">
          <reference field="0" count="0"/>
        </references>
      </pivotArea>
    </format>
    <format dxfId="329">
      <pivotArea dataOnly="0" labelOnly="1" grandRow="1" outline="0" fieldPosition="0"/>
    </format>
    <format dxfId="328">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6:F12" firstHeaderRow="0" firstDataRow="1" firstDataCol="1" rowPageCount="1" colPageCount="1"/>
  <pivotFields count="15">
    <pivotField axis="axisRow" showAll="0" sortType="ascending">
      <items count="11">
        <item x="3"/>
        <item x="0"/>
        <item m="1" x="9"/>
        <item x="4"/>
        <item m="1" x="8"/>
        <item x="2"/>
        <item m="1" x="6"/>
        <item x="1"/>
        <item m="1" x="5"/>
        <item h="1" m="1" x="7"/>
        <item t="default"/>
      </items>
    </pivotField>
    <pivotField axis="axisPage" multipleItemSelectionAllowed="1" showAll="0">
      <items count="6">
        <item x="0"/>
        <item h="1" x="4"/>
        <item h="1" x="2"/>
        <item h="1" x="3"/>
        <item h="1" x="1"/>
        <item t="default"/>
      </items>
    </pivotField>
    <pivotField showAll="0"/>
    <pivotField showAll="0"/>
    <pivotField dataField="1" showAll="0"/>
    <pivotField showAll="0"/>
    <pivotField showAll="0"/>
    <pivotField dataField="1" showAll="0" defaultSubtotal="0"/>
    <pivotField showAll="0"/>
    <pivotField showAll="0"/>
    <pivotField showAll="0"/>
    <pivotField showAll="0"/>
    <pivotField showAll="0"/>
    <pivotField showAll="0"/>
    <pivotField showAll="0"/>
  </pivotFields>
  <rowFields count="1">
    <field x="0"/>
  </rowFields>
  <rowItems count="6">
    <i>
      <x/>
    </i>
    <i>
      <x v="1"/>
    </i>
    <i>
      <x v="3"/>
    </i>
    <i>
      <x v="5"/>
    </i>
    <i>
      <x v="7"/>
    </i>
    <i t="grand">
      <x/>
    </i>
  </rowItems>
  <colFields count="1">
    <field x="-2"/>
  </colFields>
  <colItems count="2">
    <i>
      <x/>
    </i>
    <i i="1">
      <x v="1"/>
    </i>
  </colItems>
  <pageFields count="1">
    <pageField fld="1" hier="-1"/>
  </pageFields>
  <dataFields count="2">
    <dataField name="Sum of Area" fld="4" baseField="0" baseItem="1" numFmtId="165"/>
    <dataField name="Sum of Mmbtus" fld="7" baseField="0" baseItem="0"/>
  </dataFields>
  <formats count="82">
    <format dxfId="491">
      <pivotArea outline="0" collapsedLevelsAreSubtotals="1" fieldPosition="0"/>
    </format>
    <format dxfId="490">
      <pivotArea outline="0" collapsedLevelsAreSubtotals="1" fieldPosition="0"/>
    </format>
    <format dxfId="489">
      <pivotArea outline="0" collapsedLevelsAreSubtotals="1" fieldPosition="0"/>
    </format>
    <format dxfId="488">
      <pivotArea outline="0" collapsedLevelsAreSubtotals="1" fieldPosition="0"/>
    </format>
    <format dxfId="487">
      <pivotArea outline="0" collapsedLevelsAreSubtotals="1" fieldPosition="0"/>
    </format>
    <format dxfId="486">
      <pivotArea type="all" dataOnly="0" outline="0" fieldPosition="0"/>
    </format>
    <format dxfId="485">
      <pivotArea outline="0" collapsedLevelsAreSubtotals="1" fieldPosition="0"/>
    </format>
    <format dxfId="484">
      <pivotArea field="0" type="button" dataOnly="0" labelOnly="1" outline="0" axis="axisRow" fieldPosition="0"/>
    </format>
    <format dxfId="483">
      <pivotArea dataOnly="0" labelOnly="1" outline="0" axis="axisValues" fieldPosition="0"/>
    </format>
    <format dxfId="482">
      <pivotArea dataOnly="0" labelOnly="1" fieldPosition="0">
        <references count="1">
          <reference field="0" count="0"/>
        </references>
      </pivotArea>
    </format>
    <format dxfId="481">
      <pivotArea dataOnly="0" labelOnly="1" grandRow="1" outline="0" fieldPosition="0"/>
    </format>
    <format dxfId="480">
      <pivotArea dataOnly="0" labelOnly="1" outline="0" axis="axisValues" fieldPosition="0"/>
    </format>
    <format dxfId="479">
      <pivotArea type="all" dataOnly="0" outline="0" fieldPosition="0"/>
    </format>
    <format dxfId="478">
      <pivotArea outline="0" collapsedLevelsAreSubtotals="1" fieldPosition="0"/>
    </format>
    <format dxfId="477">
      <pivotArea field="0" type="button" dataOnly="0" labelOnly="1" outline="0" axis="axisRow" fieldPosition="0"/>
    </format>
    <format dxfId="476">
      <pivotArea dataOnly="0" labelOnly="1" outline="0" axis="axisValues" fieldPosition="0"/>
    </format>
    <format dxfId="475">
      <pivotArea dataOnly="0" labelOnly="1" fieldPosition="0">
        <references count="1">
          <reference field="0" count="0"/>
        </references>
      </pivotArea>
    </format>
    <format dxfId="474">
      <pivotArea dataOnly="0" labelOnly="1" grandRow="1" outline="0" fieldPosition="0"/>
    </format>
    <format dxfId="473">
      <pivotArea dataOnly="0" labelOnly="1" outline="0" axis="axisValues" fieldPosition="0"/>
    </format>
    <format dxfId="472">
      <pivotArea type="all" dataOnly="0" outline="0" fieldPosition="0"/>
    </format>
    <format dxfId="471">
      <pivotArea outline="0" collapsedLevelsAreSubtotals="1" fieldPosition="0"/>
    </format>
    <format dxfId="470">
      <pivotArea field="0" type="button" dataOnly="0" labelOnly="1" outline="0" axis="axisRow" fieldPosition="0"/>
    </format>
    <format dxfId="469">
      <pivotArea dataOnly="0" labelOnly="1" outline="0" axis="axisValues" fieldPosition="0"/>
    </format>
    <format dxfId="468">
      <pivotArea dataOnly="0" labelOnly="1" fieldPosition="0">
        <references count="1">
          <reference field="0" count="0"/>
        </references>
      </pivotArea>
    </format>
    <format dxfId="467">
      <pivotArea dataOnly="0" labelOnly="1" grandRow="1" outline="0" fieldPosition="0"/>
    </format>
    <format dxfId="466">
      <pivotArea dataOnly="0" labelOnly="1" outline="0" axis="axisValues" fieldPosition="0"/>
    </format>
    <format dxfId="465">
      <pivotArea outline="0" collapsedLevelsAreSubtotals="1" fieldPosition="0"/>
    </format>
    <format dxfId="464">
      <pivotArea dataOnly="0" labelOnly="1" fieldPosition="0">
        <references count="1">
          <reference field="0" count="0"/>
        </references>
      </pivotArea>
    </format>
    <format dxfId="463">
      <pivotArea dataOnly="0" labelOnly="1" grandRow="1" outline="0" fieldPosition="0"/>
    </format>
    <format dxfId="462">
      <pivotArea outline="0" collapsedLevelsAreSubtotals="1" fieldPosition="0"/>
    </format>
    <format dxfId="461">
      <pivotArea dataOnly="0" labelOnly="1" fieldPosition="0">
        <references count="1">
          <reference field="0" count="0"/>
        </references>
      </pivotArea>
    </format>
    <format dxfId="460">
      <pivotArea dataOnly="0" labelOnly="1" grandRow="1" outline="0" fieldPosition="0"/>
    </format>
    <format dxfId="459">
      <pivotArea type="all" dataOnly="0" outline="0" fieldPosition="0"/>
    </format>
    <format dxfId="458">
      <pivotArea outline="0" collapsedLevelsAreSubtotals="1" fieldPosition="0"/>
    </format>
    <format dxfId="457">
      <pivotArea field="0" type="button" dataOnly="0" labelOnly="1" outline="0" axis="axisRow" fieldPosition="0"/>
    </format>
    <format dxfId="456">
      <pivotArea dataOnly="0" labelOnly="1" outline="0" axis="axisValues" fieldPosition="0"/>
    </format>
    <format dxfId="455">
      <pivotArea dataOnly="0" labelOnly="1" fieldPosition="0">
        <references count="1">
          <reference field="0" count="0"/>
        </references>
      </pivotArea>
    </format>
    <format dxfId="454">
      <pivotArea dataOnly="0" labelOnly="1" grandRow="1" outline="0" fieldPosition="0"/>
    </format>
    <format dxfId="453">
      <pivotArea dataOnly="0" labelOnly="1" outline="0" axis="axisValues" fieldPosition="0"/>
    </format>
    <format dxfId="452">
      <pivotArea type="all" dataOnly="0" outline="0" fieldPosition="0"/>
    </format>
    <format dxfId="451">
      <pivotArea outline="0" collapsedLevelsAreSubtotals="1" fieldPosition="0"/>
    </format>
    <format dxfId="450">
      <pivotArea field="0" type="button" dataOnly="0" labelOnly="1" outline="0" axis="axisRow" fieldPosition="0"/>
    </format>
    <format dxfId="449">
      <pivotArea dataOnly="0" labelOnly="1" outline="0" axis="axisValues" fieldPosition="0"/>
    </format>
    <format dxfId="448">
      <pivotArea dataOnly="0" labelOnly="1" fieldPosition="0">
        <references count="1">
          <reference field="0" count="0"/>
        </references>
      </pivotArea>
    </format>
    <format dxfId="447">
      <pivotArea dataOnly="0" labelOnly="1" grandRow="1" outline="0" fieldPosition="0"/>
    </format>
    <format dxfId="446">
      <pivotArea dataOnly="0" labelOnly="1" outline="0" axis="axisValues" fieldPosition="0"/>
    </format>
    <format dxfId="445">
      <pivotArea type="all" dataOnly="0" outline="0" fieldPosition="0"/>
    </format>
    <format dxfId="444">
      <pivotArea outline="0" collapsedLevelsAreSubtotals="1" fieldPosition="0"/>
    </format>
    <format dxfId="443">
      <pivotArea field="0" type="button" dataOnly="0" labelOnly="1" outline="0" axis="axisRow" fieldPosition="0"/>
    </format>
    <format dxfId="442">
      <pivotArea dataOnly="0" labelOnly="1" outline="0" axis="axisValues" fieldPosition="0"/>
    </format>
    <format dxfId="441">
      <pivotArea dataOnly="0" labelOnly="1" fieldPosition="0">
        <references count="1">
          <reference field="0" count="0"/>
        </references>
      </pivotArea>
    </format>
    <format dxfId="440">
      <pivotArea dataOnly="0" labelOnly="1" grandRow="1" outline="0" fieldPosition="0"/>
    </format>
    <format dxfId="439">
      <pivotArea dataOnly="0" labelOnly="1" outline="0" axis="axisValues" fieldPosition="0"/>
    </format>
    <format dxfId="438">
      <pivotArea grandRow="1" outline="0" collapsedLevelsAreSubtotals="1" fieldPosition="0"/>
    </format>
    <format dxfId="437">
      <pivotArea dataOnly="0" labelOnly="1" grandRow="1" outline="0" fieldPosition="0"/>
    </format>
    <format dxfId="436">
      <pivotArea grandRow="1" outline="0" collapsedLevelsAreSubtotals="1" fieldPosition="0"/>
    </format>
    <format dxfId="435">
      <pivotArea dataOnly="0" labelOnly="1" grandRow="1" outline="0" fieldPosition="0"/>
    </format>
    <format dxfId="434">
      <pivotArea grandRow="1" outline="0" collapsedLevelsAreSubtotals="1" fieldPosition="0"/>
    </format>
    <format dxfId="433">
      <pivotArea dataOnly="0" labelOnly="1" grandRow="1" outline="0" fieldPosition="0"/>
    </format>
    <format dxfId="432">
      <pivotArea type="all" dataOnly="0" outline="0" fieldPosition="0"/>
    </format>
    <format dxfId="431">
      <pivotArea outline="0" collapsedLevelsAreSubtotals="1" fieldPosition="0"/>
    </format>
    <format dxfId="430">
      <pivotArea field="0" type="button" dataOnly="0" labelOnly="1" outline="0" axis="axisRow" fieldPosition="0"/>
    </format>
    <format dxfId="429">
      <pivotArea dataOnly="0" labelOnly="1" outline="0" axis="axisValues" fieldPosition="0"/>
    </format>
    <format dxfId="428">
      <pivotArea dataOnly="0" labelOnly="1" fieldPosition="0">
        <references count="1">
          <reference field="0" count="0"/>
        </references>
      </pivotArea>
    </format>
    <format dxfId="427">
      <pivotArea dataOnly="0" labelOnly="1" grandRow="1" outline="0" fieldPosition="0"/>
    </format>
    <format dxfId="426">
      <pivotArea dataOnly="0" labelOnly="1" outline="0" axis="axisValues" fieldPosition="0"/>
    </format>
    <format dxfId="425">
      <pivotArea collapsedLevelsAreSubtotals="1" fieldPosition="0">
        <references count="1">
          <reference field="0" count="1">
            <x v="0"/>
          </reference>
        </references>
      </pivotArea>
    </format>
    <format dxfId="424">
      <pivotArea field="0" type="button" dataOnly="0" labelOnly="1" outline="0" axis="axisRow" fieldPosition="0"/>
    </format>
    <format dxfId="423">
      <pivotArea dataOnly="0" labelOnly="1" fieldPosition="0">
        <references count="1">
          <reference field="0" count="1">
            <x v="0"/>
          </reference>
        </references>
      </pivotArea>
    </format>
    <format dxfId="422">
      <pivotArea dataOnly="0" labelOnly="1" outline="0" fieldPosition="0">
        <references count="1">
          <reference field="4294967294" count="2">
            <x v="0"/>
            <x v="1"/>
          </reference>
        </references>
      </pivotArea>
    </format>
    <format dxfId="421">
      <pivotArea type="all" dataOnly="0" outline="0" fieldPosition="0"/>
    </format>
    <format dxfId="420">
      <pivotArea outline="0" collapsedLevelsAreSubtotals="1" fieldPosition="0"/>
    </format>
    <format dxfId="419">
      <pivotArea field="0" type="button" dataOnly="0" labelOnly="1" outline="0" axis="axisRow" fieldPosition="0"/>
    </format>
    <format dxfId="418">
      <pivotArea dataOnly="0" labelOnly="1" fieldPosition="0">
        <references count="1">
          <reference field="0" count="0"/>
        </references>
      </pivotArea>
    </format>
    <format dxfId="417">
      <pivotArea dataOnly="0" labelOnly="1" grandRow="1" outline="0" fieldPosition="0"/>
    </format>
    <format dxfId="416">
      <pivotArea dataOnly="0" labelOnly="1" outline="0" fieldPosition="0">
        <references count="1">
          <reference field="4294967294" count="2">
            <x v="0"/>
            <x v="1"/>
          </reference>
        </references>
      </pivotArea>
    </format>
    <format dxfId="415">
      <pivotArea type="all" dataOnly="0" outline="0" fieldPosition="0"/>
    </format>
    <format dxfId="414">
      <pivotArea outline="0" collapsedLevelsAreSubtotals="1" fieldPosition="0"/>
    </format>
    <format dxfId="413">
      <pivotArea field="0" type="button" dataOnly="0" labelOnly="1" outline="0" axis="axisRow" fieldPosition="0"/>
    </format>
    <format dxfId="412">
      <pivotArea dataOnly="0" labelOnly="1" fieldPosition="0">
        <references count="1">
          <reference field="0" count="0"/>
        </references>
      </pivotArea>
    </format>
    <format dxfId="411">
      <pivotArea dataOnly="0" labelOnly="1" grandRow="1" outline="0" fieldPosition="0"/>
    </format>
    <format dxfId="410">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PivotTable4"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32:F38" firstHeaderRow="0" firstDataRow="1" firstDataCol="1" rowPageCount="1" colPageCount="1"/>
  <pivotFields count="15">
    <pivotField axis="axisRow" showAll="0" sortType="ascending">
      <items count="11">
        <item x="3"/>
        <item x="0"/>
        <item m="1" x="9"/>
        <item x="4"/>
        <item m="1" x="8"/>
        <item x="2"/>
        <item m="1" x="6"/>
        <item x="1"/>
        <item m="1" x="5"/>
        <item m="1" x="7"/>
        <item t="default"/>
      </items>
    </pivotField>
    <pivotField axis="axisPage" multipleItemSelectionAllowed="1" showAll="0">
      <items count="6">
        <item x="0"/>
        <item h="1" x="4"/>
        <item h="1" x="2"/>
        <item x="3"/>
        <item h="1" x="1"/>
        <item t="default"/>
      </items>
    </pivotField>
    <pivotField showAll="0"/>
    <pivotField showAll="0"/>
    <pivotField dataField="1" showAll="0"/>
    <pivotField showAll="0"/>
    <pivotField showAll="0"/>
    <pivotField dataField="1" showAll="0" defaultSubtotal="0"/>
    <pivotField showAll="0"/>
    <pivotField showAll="0"/>
    <pivotField showAll="0"/>
    <pivotField showAll="0"/>
    <pivotField showAll="0"/>
    <pivotField showAll="0"/>
    <pivotField showAll="0"/>
  </pivotFields>
  <rowFields count="1">
    <field x="0"/>
  </rowFields>
  <rowItems count="6">
    <i>
      <x/>
    </i>
    <i>
      <x v="1"/>
    </i>
    <i>
      <x v="3"/>
    </i>
    <i>
      <x v="5"/>
    </i>
    <i>
      <x v="7"/>
    </i>
    <i t="grand">
      <x/>
    </i>
  </rowItems>
  <colFields count="1">
    <field x="-2"/>
  </colFields>
  <colItems count="2">
    <i>
      <x/>
    </i>
    <i i="1">
      <x v="1"/>
    </i>
  </colItems>
  <pageFields count="1">
    <pageField fld="1" hier="-1"/>
  </pageFields>
  <dataFields count="2">
    <dataField name="Sum of Area" fld="4" baseField="0" baseItem="1" numFmtId="165"/>
    <dataField name="Sum of Mmbtus" fld="7" baseField="0" baseItem="0"/>
  </dataFields>
  <formats count="82">
    <format dxfId="81">
      <pivotArea outline="0" collapsedLevelsAreSubtotals="1" fieldPosition="0"/>
    </format>
    <format dxfId="80">
      <pivotArea outline="0" collapsedLevelsAreSubtotals="1" fieldPosition="0"/>
    </format>
    <format dxfId="79">
      <pivotArea outline="0" collapsedLevelsAreSubtotals="1" fieldPosition="0"/>
    </format>
    <format dxfId="78">
      <pivotArea outline="0" collapsedLevelsAreSubtotals="1" fieldPosition="0"/>
    </format>
    <format dxfId="77">
      <pivotArea outline="0" collapsedLevelsAreSubtotals="1" fieldPosition="0"/>
    </format>
    <format dxfId="76">
      <pivotArea type="all" dataOnly="0" outline="0" fieldPosition="0"/>
    </format>
    <format dxfId="75">
      <pivotArea outline="0" collapsedLevelsAreSubtotals="1" fieldPosition="0"/>
    </format>
    <format dxfId="74">
      <pivotArea field="0" type="button" dataOnly="0" labelOnly="1" outline="0" axis="axisRow" fieldPosition="0"/>
    </format>
    <format dxfId="73">
      <pivotArea dataOnly="0" labelOnly="1" outline="0" axis="axisValues" fieldPosition="0"/>
    </format>
    <format dxfId="72">
      <pivotArea dataOnly="0" labelOnly="1" fieldPosition="0">
        <references count="1">
          <reference field="0" count="0"/>
        </references>
      </pivotArea>
    </format>
    <format dxfId="71">
      <pivotArea dataOnly="0" labelOnly="1" grandRow="1" outline="0" fieldPosition="0"/>
    </format>
    <format dxfId="70">
      <pivotArea dataOnly="0" labelOnly="1" outline="0" axis="axisValues" fieldPosition="0"/>
    </format>
    <format dxfId="69">
      <pivotArea type="all" dataOnly="0" outline="0" fieldPosition="0"/>
    </format>
    <format dxfId="68">
      <pivotArea outline="0" collapsedLevelsAreSubtotals="1" fieldPosition="0"/>
    </format>
    <format dxfId="67">
      <pivotArea field="0" type="button" dataOnly="0" labelOnly="1" outline="0" axis="axisRow" fieldPosition="0"/>
    </format>
    <format dxfId="66">
      <pivotArea dataOnly="0" labelOnly="1" outline="0" axis="axisValues" fieldPosition="0"/>
    </format>
    <format dxfId="65">
      <pivotArea dataOnly="0" labelOnly="1" fieldPosition="0">
        <references count="1">
          <reference field="0" count="0"/>
        </references>
      </pivotArea>
    </format>
    <format dxfId="64">
      <pivotArea dataOnly="0" labelOnly="1" grandRow="1" outline="0" fieldPosition="0"/>
    </format>
    <format dxfId="63">
      <pivotArea dataOnly="0" labelOnly="1" outline="0" axis="axisValues" fieldPosition="0"/>
    </format>
    <format dxfId="62">
      <pivotArea type="all" dataOnly="0" outline="0" fieldPosition="0"/>
    </format>
    <format dxfId="61">
      <pivotArea outline="0" collapsedLevelsAreSubtotals="1" fieldPosition="0"/>
    </format>
    <format dxfId="60">
      <pivotArea field="0" type="button" dataOnly="0" labelOnly="1" outline="0" axis="axisRow" fieldPosition="0"/>
    </format>
    <format dxfId="59">
      <pivotArea dataOnly="0" labelOnly="1" outline="0" axis="axisValues" fieldPosition="0"/>
    </format>
    <format dxfId="58">
      <pivotArea dataOnly="0" labelOnly="1" fieldPosition="0">
        <references count="1">
          <reference field="0" count="0"/>
        </references>
      </pivotArea>
    </format>
    <format dxfId="57">
      <pivotArea dataOnly="0" labelOnly="1" grandRow="1" outline="0" fieldPosition="0"/>
    </format>
    <format dxfId="56">
      <pivotArea dataOnly="0" labelOnly="1" outline="0" axis="axisValues" fieldPosition="0"/>
    </format>
    <format dxfId="55">
      <pivotArea outline="0" collapsedLevelsAreSubtotals="1" fieldPosition="0"/>
    </format>
    <format dxfId="54">
      <pivotArea dataOnly="0" labelOnly="1" fieldPosition="0">
        <references count="1">
          <reference field="0" count="0"/>
        </references>
      </pivotArea>
    </format>
    <format dxfId="53">
      <pivotArea dataOnly="0" labelOnly="1" grandRow="1" outline="0" fieldPosition="0"/>
    </format>
    <format dxfId="52">
      <pivotArea outline="0" collapsedLevelsAreSubtotals="1" fieldPosition="0"/>
    </format>
    <format dxfId="51">
      <pivotArea dataOnly="0" labelOnly="1" fieldPosition="0">
        <references count="1">
          <reference field="0" count="0"/>
        </references>
      </pivotArea>
    </format>
    <format dxfId="50">
      <pivotArea dataOnly="0" labelOnly="1" grandRow="1" outline="0" fieldPosition="0"/>
    </format>
    <format dxfId="49">
      <pivotArea type="all" dataOnly="0" outline="0" fieldPosition="0"/>
    </format>
    <format dxfId="48">
      <pivotArea outline="0" collapsedLevelsAreSubtotals="1" fieldPosition="0"/>
    </format>
    <format dxfId="47">
      <pivotArea field="0" type="button" dataOnly="0" labelOnly="1" outline="0" axis="axisRow" fieldPosition="0"/>
    </format>
    <format dxfId="46">
      <pivotArea dataOnly="0" labelOnly="1" outline="0" axis="axisValues" fieldPosition="0"/>
    </format>
    <format dxfId="45">
      <pivotArea dataOnly="0" labelOnly="1" fieldPosition="0">
        <references count="1">
          <reference field="0" count="0"/>
        </references>
      </pivotArea>
    </format>
    <format dxfId="44">
      <pivotArea dataOnly="0" labelOnly="1" grandRow="1" outline="0" fieldPosition="0"/>
    </format>
    <format dxfId="43">
      <pivotArea dataOnly="0" labelOnly="1" outline="0" axis="axisValues" fieldPosition="0"/>
    </format>
    <format dxfId="42">
      <pivotArea type="all" dataOnly="0" outline="0" fieldPosition="0"/>
    </format>
    <format dxfId="41">
      <pivotArea outline="0" collapsedLevelsAreSubtotals="1" fieldPosition="0"/>
    </format>
    <format dxfId="40">
      <pivotArea field="0" type="button" dataOnly="0" labelOnly="1" outline="0" axis="axisRow" fieldPosition="0"/>
    </format>
    <format dxfId="39">
      <pivotArea dataOnly="0" labelOnly="1" outline="0" axis="axisValues" fieldPosition="0"/>
    </format>
    <format dxfId="38">
      <pivotArea dataOnly="0" labelOnly="1" fieldPosition="0">
        <references count="1">
          <reference field="0" count="0"/>
        </references>
      </pivotArea>
    </format>
    <format dxfId="37">
      <pivotArea dataOnly="0" labelOnly="1" grandRow="1" outline="0" fieldPosition="0"/>
    </format>
    <format dxfId="36">
      <pivotArea dataOnly="0" labelOnly="1" outline="0" axis="axisValues" fieldPosition="0"/>
    </format>
    <format dxfId="35">
      <pivotArea type="all" dataOnly="0" outline="0" fieldPosition="0"/>
    </format>
    <format dxfId="34">
      <pivotArea outline="0" collapsedLevelsAreSubtotals="1" fieldPosition="0"/>
    </format>
    <format dxfId="33">
      <pivotArea field="0" type="button" dataOnly="0" labelOnly="1" outline="0" axis="axisRow" fieldPosition="0"/>
    </format>
    <format dxfId="32">
      <pivotArea dataOnly="0" labelOnly="1" outline="0" axis="axisValues" fieldPosition="0"/>
    </format>
    <format dxfId="31">
      <pivotArea dataOnly="0" labelOnly="1" fieldPosition="0">
        <references count="1">
          <reference field="0" count="0"/>
        </references>
      </pivotArea>
    </format>
    <format dxfId="30">
      <pivotArea dataOnly="0" labelOnly="1" grandRow="1" outline="0" fieldPosition="0"/>
    </format>
    <format dxfId="29">
      <pivotArea dataOnly="0" labelOnly="1" outline="0" axis="axisValues" fieldPosition="0"/>
    </format>
    <format dxfId="28">
      <pivotArea grandRow="1" outline="0" collapsedLevelsAreSubtotals="1" fieldPosition="0"/>
    </format>
    <format dxfId="27">
      <pivotArea dataOnly="0" labelOnly="1" grandRow="1" outline="0" fieldPosition="0"/>
    </format>
    <format dxfId="26">
      <pivotArea grandRow="1" outline="0" collapsedLevelsAreSubtotals="1" fieldPosition="0"/>
    </format>
    <format dxfId="25">
      <pivotArea dataOnly="0" labelOnly="1" grandRow="1" outline="0" fieldPosition="0"/>
    </format>
    <format dxfId="24">
      <pivotArea grandRow="1" outline="0" collapsedLevelsAreSubtotals="1" fieldPosition="0"/>
    </format>
    <format dxfId="23">
      <pivotArea dataOnly="0" labelOnly="1" grandRow="1" outline="0" fieldPosition="0"/>
    </format>
    <format dxfId="22">
      <pivotArea type="all" dataOnly="0" outline="0" fieldPosition="0"/>
    </format>
    <format dxfId="21">
      <pivotArea outline="0" collapsedLevelsAreSubtotals="1" fieldPosition="0"/>
    </format>
    <format dxfId="20">
      <pivotArea field="0" type="button" dataOnly="0" labelOnly="1" outline="0" axis="axisRow" fieldPosition="0"/>
    </format>
    <format dxfId="19">
      <pivotArea dataOnly="0" labelOnly="1" outline="0" axis="axisValues" fieldPosition="0"/>
    </format>
    <format dxfId="18">
      <pivotArea dataOnly="0" labelOnly="1" fieldPosition="0">
        <references count="1">
          <reference field="0" count="0"/>
        </references>
      </pivotArea>
    </format>
    <format dxfId="17">
      <pivotArea dataOnly="0" labelOnly="1" grandRow="1" outline="0" fieldPosition="0"/>
    </format>
    <format dxfId="16">
      <pivotArea dataOnly="0" labelOnly="1" outline="0" axis="axisValues" fieldPosition="0"/>
    </format>
    <format dxfId="15">
      <pivotArea collapsedLevelsAreSubtotals="1" fieldPosition="0">
        <references count="1">
          <reference field="0" count="1">
            <x v="0"/>
          </reference>
        </references>
      </pivotArea>
    </format>
    <format dxfId="14">
      <pivotArea field="0" type="button" dataOnly="0" labelOnly="1" outline="0" axis="axisRow" fieldPosition="0"/>
    </format>
    <format dxfId="13">
      <pivotArea dataOnly="0" labelOnly="1" fieldPosition="0">
        <references count="1">
          <reference field="0" count="1">
            <x v="0"/>
          </reference>
        </references>
      </pivotArea>
    </format>
    <format dxfId="12">
      <pivotArea dataOnly="0" labelOnly="1" outline="0" fieldPosition="0">
        <references count="1">
          <reference field="4294967294" count="2">
            <x v="0"/>
            <x v="1"/>
          </reference>
        </references>
      </pivotArea>
    </format>
    <format dxfId="11">
      <pivotArea type="all" dataOnly="0" outline="0" fieldPosition="0"/>
    </format>
    <format dxfId="10">
      <pivotArea outline="0" collapsedLevelsAreSubtotals="1" fieldPosition="0"/>
    </format>
    <format dxfId="9">
      <pivotArea field="0" type="button" dataOnly="0" labelOnly="1" outline="0" axis="axisRow" fieldPosition="0"/>
    </format>
    <format dxfId="8">
      <pivotArea dataOnly="0" labelOnly="1" fieldPosition="0">
        <references count="1">
          <reference field="0" count="0"/>
        </references>
      </pivotArea>
    </format>
    <format dxfId="7">
      <pivotArea dataOnly="0" labelOnly="1" grandRow="1" outline="0" fieldPosition="0"/>
    </format>
    <format dxfId="6">
      <pivotArea dataOnly="0" labelOnly="1" outline="0" fieldPosition="0">
        <references count="1">
          <reference field="4294967294" count="2">
            <x v="0"/>
            <x v="1"/>
          </reference>
        </references>
      </pivotArea>
    </format>
    <format dxfId="5">
      <pivotArea type="all" dataOnly="0" outline="0" fieldPosition="0"/>
    </format>
    <format dxfId="4">
      <pivotArea outline="0" collapsedLevelsAreSubtotals="1" fieldPosition="0"/>
    </format>
    <format dxfId="3">
      <pivotArea field="0" type="button" dataOnly="0" labelOnly="1" outline="0" axis="axisRow" fieldPosition="0"/>
    </format>
    <format dxfId="2">
      <pivotArea dataOnly="0" labelOnly="1" fieldPosition="0">
        <references count="1">
          <reference field="0" count="0"/>
        </references>
      </pivotArea>
    </format>
    <format dxfId="1">
      <pivotArea dataOnly="0" labelOnly="1" grandRow="1" outline="0" fieldPosition="0"/>
    </format>
    <format dxfId="0">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6:F12" firstHeaderRow="0" firstDataRow="1" firstDataCol="1" rowPageCount="1" colPageCount="1"/>
  <pivotFields count="15">
    <pivotField axis="axisRow" showAll="0" sortType="ascending">
      <items count="11">
        <item x="3"/>
        <item x="0"/>
        <item m="1" x="9"/>
        <item x="4"/>
        <item m="1" x="8"/>
        <item x="2"/>
        <item m="1" x="6"/>
        <item x="1"/>
        <item m="1" x="5"/>
        <item m="1" x="7"/>
        <item t="default"/>
      </items>
    </pivotField>
    <pivotField axis="axisPage" multipleItemSelectionAllowed="1" showAll="0">
      <items count="6">
        <item x="0"/>
        <item h="1" x="4"/>
        <item h="1" x="2"/>
        <item h="1" x="3"/>
        <item h="1" x="1"/>
        <item t="default"/>
      </items>
    </pivotField>
    <pivotField showAll="0"/>
    <pivotField showAll="0"/>
    <pivotField dataField="1" showAll="0"/>
    <pivotField showAll="0"/>
    <pivotField showAll="0"/>
    <pivotField dataField="1" showAll="0" defaultSubtotal="0"/>
    <pivotField showAll="0"/>
    <pivotField showAll="0"/>
    <pivotField showAll="0"/>
    <pivotField showAll="0"/>
    <pivotField showAll="0"/>
    <pivotField showAll="0"/>
    <pivotField showAll="0"/>
  </pivotFields>
  <rowFields count="1">
    <field x="0"/>
  </rowFields>
  <rowItems count="6">
    <i>
      <x/>
    </i>
    <i>
      <x v="1"/>
    </i>
    <i>
      <x v="3"/>
    </i>
    <i>
      <x v="5"/>
    </i>
    <i>
      <x v="7"/>
    </i>
    <i t="grand">
      <x/>
    </i>
  </rowItems>
  <colFields count="1">
    <field x="-2"/>
  </colFields>
  <colItems count="2">
    <i>
      <x/>
    </i>
    <i i="1">
      <x v="1"/>
    </i>
  </colItems>
  <pageFields count="1">
    <pageField fld="1" hier="-1"/>
  </pageFields>
  <dataFields count="2">
    <dataField name="Sum of Area" fld="4" baseField="0" baseItem="1" numFmtId="165"/>
    <dataField name="Sum of Mmbtus" fld="7" baseField="0" baseItem="0"/>
  </dataFields>
  <formats count="82">
    <format dxfId="163">
      <pivotArea outline="0" collapsedLevelsAreSubtotals="1" fieldPosition="0"/>
    </format>
    <format dxfId="162">
      <pivotArea outline="0" collapsedLevelsAreSubtotals="1" fieldPosition="0"/>
    </format>
    <format dxfId="161">
      <pivotArea outline="0" collapsedLevelsAreSubtotals="1" fieldPosition="0"/>
    </format>
    <format dxfId="160">
      <pivotArea outline="0" collapsedLevelsAreSubtotals="1" fieldPosition="0"/>
    </format>
    <format dxfId="159">
      <pivotArea outline="0" collapsedLevelsAreSubtotals="1" fieldPosition="0"/>
    </format>
    <format dxfId="158">
      <pivotArea type="all" dataOnly="0" outline="0" fieldPosition="0"/>
    </format>
    <format dxfId="157">
      <pivotArea outline="0" collapsedLevelsAreSubtotals="1" fieldPosition="0"/>
    </format>
    <format dxfId="156">
      <pivotArea field="0" type="button" dataOnly="0" labelOnly="1" outline="0" axis="axisRow" fieldPosition="0"/>
    </format>
    <format dxfId="155">
      <pivotArea dataOnly="0" labelOnly="1" outline="0" axis="axisValues" fieldPosition="0"/>
    </format>
    <format dxfId="154">
      <pivotArea dataOnly="0" labelOnly="1" fieldPosition="0">
        <references count="1">
          <reference field="0" count="0"/>
        </references>
      </pivotArea>
    </format>
    <format dxfId="153">
      <pivotArea dataOnly="0" labelOnly="1" grandRow="1" outline="0" fieldPosition="0"/>
    </format>
    <format dxfId="152">
      <pivotArea dataOnly="0" labelOnly="1" outline="0" axis="axisValues" fieldPosition="0"/>
    </format>
    <format dxfId="151">
      <pivotArea type="all" dataOnly="0" outline="0" fieldPosition="0"/>
    </format>
    <format dxfId="150">
      <pivotArea outline="0" collapsedLevelsAreSubtotals="1" fieldPosition="0"/>
    </format>
    <format dxfId="149">
      <pivotArea field="0" type="button" dataOnly="0" labelOnly="1" outline="0" axis="axisRow" fieldPosition="0"/>
    </format>
    <format dxfId="148">
      <pivotArea dataOnly="0" labelOnly="1" outline="0" axis="axisValues" fieldPosition="0"/>
    </format>
    <format dxfId="147">
      <pivotArea dataOnly="0" labelOnly="1" fieldPosition="0">
        <references count="1">
          <reference field="0" count="0"/>
        </references>
      </pivotArea>
    </format>
    <format dxfId="146">
      <pivotArea dataOnly="0" labelOnly="1" grandRow="1" outline="0" fieldPosition="0"/>
    </format>
    <format dxfId="145">
      <pivotArea dataOnly="0" labelOnly="1" outline="0" axis="axisValues" fieldPosition="0"/>
    </format>
    <format dxfId="144">
      <pivotArea type="all" dataOnly="0" outline="0" fieldPosition="0"/>
    </format>
    <format dxfId="143">
      <pivotArea outline="0" collapsedLevelsAreSubtotals="1" fieldPosition="0"/>
    </format>
    <format dxfId="142">
      <pivotArea field="0" type="button" dataOnly="0" labelOnly="1" outline="0" axis="axisRow" fieldPosition="0"/>
    </format>
    <format dxfId="141">
      <pivotArea dataOnly="0" labelOnly="1" outline="0" axis="axisValues" fieldPosition="0"/>
    </format>
    <format dxfId="140">
      <pivotArea dataOnly="0" labelOnly="1" fieldPosition="0">
        <references count="1">
          <reference field="0" count="0"/>
        </references>
      </pivotArea>
    </format>
    <format dxfId="139">
      <pivotArea dataOnly="0" labelOnly="1" grandRow="1" outline="0" fieldPosition="0"/>
    </format>
    <format dxfId="138">
      <pivotArea dataOnly="0" labelOnly="1" outline="0" axis="axisValues" fieldPosition="0"/>
    </format>
    <format dxfId="137">
      <pivotArea outline="0" collapsedLevelsAreSubtotals="1" fieldPosition="0"/>
    </format>
    <format dxfId="136">
      <pivotArea dataOnly="0" labelOnly="1" fieldPosition="0">
        <references count="1">
          <reference field="0" count="0"/>
        </references>
      </pivotArea>
    </format>
    <format dxfId="135">
      <pivotArea dataOnly="0" labelOnly="1" grandRow="1" outline="0" fieldPosition="0"/>
    </format>
    <format dxfId="134">
      <pivotArea outline="0" collapsedLevelsAreSubtotals="1" fieldPosition="0"/>
    </format>
    <format dxfId="133">
      <pivotArea dataOnly="0" labelOnly="1" fieldPosition="0">
        <references count="1">
          <reference field="0" count="0"/>
        </references>
      </pivotArea>
    </format>
    <format dxfId="132">
      <pivotArea dataOnly="0" labelOnly="1" grandRow="1" outline="0" fieldPosition="0"/>
    </format>
    <format dxfId="131">
      <pivotArea type="all" dataOnly="0" outline="0" fieldPosition="0"/>
    </format>
    <format dxfId="130">
      <pivotArea outline="0" collapsedLevelsAreSubtotals="1" fieldPosition="0"/>
    </format>
    <format dxfId="129">
      <pivotArea field="0" type="button" dataOnly="0" labelOnly="1" outline="0" axis="axisRow" fieldPosition="0"/>
    </format>
    <format dxfId="128">
      <pivotArea dataOnly="0" labelOnly="1" outline="0" axis="axisValues" fieldPosition="0"/>
    </format>
    <format dxfId="127">
      <pivotArea dataOnly="0" labelOnly="1" fieldPosition="0">
        <references count="1">
          <reference field="0" count="0"/>
        </references>
      </pivotArea>
    </format>
    <format dxfId="126">
      <pivotArea dataOnly="0" labelOnly="1" grandRow="1" outline="0" fieldPosition="0"/>
    </format>
    <format dxfId="125">
      <pivotArea dataOnly="0" labelOnly="1" outline="0" axis="axisValues" fieldPosition="0"/>
    </format>
    <format dxfId="124">
      <pivotArea type="all" dataOnly="0" outline="0" fieldPosition="0"/>
    </format>
    <format dxfId="123">
      <pivotArea outline="0" collapsedLevelsAreSubtotals="1" fieldPosition="0"/>
    </format>
    <format dxfId="122">
      <pivotArea field="0" type="button" dataOnly="0" labelOnly="1" outline="0" axis="axisRow" fieldPosition="0"/>
    </format>
    <format dxfId="121">
      <pivotArea dataOnly="0" labelOnly="1" outline="0" axis="axisValues" fieldPosition="0"/>
    </format>
    <format dxfId="120">
      <pivotArea dataOnly="0" labelOnly="1" fieldPosition="0">
        <references count="1">
          <reference field="0" count="0"/>
        </references>
      </pivotArea>
    </format>
    <format dxfId="119">
      <pivotArea dataOnly="0" labelOnly="1" grandRow="1" outline="0" fieldPosition="0"/>
    </format>
    <format dxfId="118">
      <pivotArea dataOnly="0" labelOnly="1" outline="0" axis="axisValues" fieldPosition="0"/>
    </format>
    <format dxfId="117">
      <pivotArea type="all" dataOnly="0" outline="0" fieldPosition="0"/>
    </format>
    <format dxfId="116">
      <pivotArea outline="0" collapsedLevelsAreSubtotals="1" fieldPosition="0"/>
    </format>
    <format dxfId="115">
      <pivotArea field="0" type="button" dataOnly="0" labelOnly="1" outline="0" axis="axisRow" fieldPosition="0"/>
    </format>
    <format dxfId="114">
      <pivotArea dataOnly="0" labelOnly="1" outline="0" axis="axisValues" fieldPosition="0"/>
    </format>
    <format dxfId="113">
      <pivotArea dataOnly="0" labelOnly="1" fieldPosition="0">
        <references count="1">
          <reference field="0" count="0"/>
        </references>
      </pivotArea>
    </format>
    <format dxfId="112">
      <pivotArea dataOnly="0" labelOnly="1" grandRow="1" outline="0" fieldPosition="0"/>
    </format>
    <format dxfId="111">
      <pivotArea dataOnly="0" labelOnly="1" outline="0" axis="axisValues" fieldPosition="0"/>
    </format>
    <format dxfId="110">
      <pivotArea grandRow="1" outline="0" collapsedLevelsAreSubtotals="1" fieldPosition="0"/>
    </format>
    <format dxfId="109">
      <pivotArea dataOnly="0" labelOnly="1" grandRow="1" outline="0" fieldPosition="0"/>
    </format>
    <format dxfId="108">
      <pivotArea grandRow="1" outline="0" collapsedLevelsAreSubtotals="1" fieldPosition="0"/>
    </format>
    <format dxfId="107">
      <pivotArea dataOnly="0" labelOnly="1" grandRow="1" outline="0" fieldPosition="0"/>
    </format>
    <format dxfId="106">
      <pivotArea grandRow="1" outline="0" collapsedLevelsAreSubtotals="1" fieldPosition="0"/>
    </format>
    <format dxfId="105">
      <pivotArea dataOnly="0" labelOnly="1" grandRow="1" outline="0" fieldPosition="0"/>
    </format>
    <format dxfId="104">
      <pivotArea type="all" dataOnly="0" outline="0" fieldPosition="0"/>
    </format>
    <format dxfId="103">
      <pivotArea outline="0" collapsedLevelsAreSubtotals="1" fieldPosition="0"/>
    </format>
    <format dxfId="102">
      <pivotArea field="0" type="button" dataOnly="0" labelOnly="1" outline="0" axis="axisRow" fieldPosition="0"/>
    </format>
    <format dxfId="101">
      <pivotArea dataOnly="0" labelOnly="1" outline="0" axis="axisValues" fieldPosition="0"/>
    </format>
    <format dxfId="100">
      <pivotArea dataOnly="0" labelOnly="1" fieldPosition="0">
        <references count="1">
          <reference field="0" count="0"/>
        </references>
      </pivotArea>
    </format>
    <format dxfId="99">
      <pivotArea dataOnly="0" labelOnly="1" grandRow="1" outline="0" fieldPosition="0"/>
    </format>
    <format dxfId="98">
      <pivotArea dataOnly="0" labelOnly="1" outline="0" axis="axisValues" fieldPosition="0"/>
    </format>
    <format dxfId="97">
      <pivotArea collapsedLevelsAreSubtotals="1" fieldPosition="0">
        <references count="1">
          <reference field="0" count="1">
            <x v="0"/>
          </reference>
        </references>
      </pivotArea>
    </format>
    <format dxfId="96">
      <pivotArea field="0" type="button" dataOnly="0" labelOnly="1" outline="0" axis="axisRow" fieldPosition="0"/>
    </format>
    <format dxfId="95">
      <pivotArea dataOnly="0" labelOnly="1" fieldPosition="0">
        <references count="1">
          <reference field="0" count="1">
            <x v="0"/>
          </reference>
        </references>
      </pivotArea>
    </format>
    <format dxfId="94">
      <pivotArea dataOnly="0" labelOnly="1" outline="0" fieldPosition="0">
        <references count="1">
          <reference field="4294967294" count="2">
            <x v="0"/>
            <x v="1"/>
          </reference>
        </references>
      </pivotArea>
    </format>
    <format dxfId="93">
      <pivotArea type="all" dataOnly="0" outline="0" fieldPosition="0"/>
    </format>
    <format dxfId="92">
      <pivotArea outline="0" collapsedLevelsAreSubtotals="1" fieldPosition="0"/>
    </format>
    <format dxfId="91">
      <pivotArea field="0" type="button" dataOnly="0" labelOnly="1" outline="0" axis="axisRow" fieldPosition="0"/>
    </format>
    <format dxfId="90">
      <pivotArea dataOnly="0" labelOnly="1" fieldPosition="0">
        <references count="1">
          <reference field="0" count="0"/>
        </references>
      </pivotArea>
    </format>
    <format dxfId="89">
      <pivotArea dataOnly="0" labelOnly="1" grandRow="1" outline="0" fieldPosition="0"/>
    </format>
    <format dxfId="88">
      <pivotArea dataOnly="0" labelOnly="1" outline="0" fieldPosition="0">
        <references count="1">
          <reference field="4294967294" count="2">
            <x v="0"/>
            <x v="1"/>
          </reference>
        </references>
      </pivotArea>
    </format>
    <format dxfId="87">
      <pivotArea type="all" dataOnly="0" outline="0" fieldPosition="0"/>
    </format>
    <format dxfId="86">
      <pivotArea outline="0" collapsedLevelsAreSubtotals="1" fieldPosition="0"/>
    </format>
    <format dxfId="85">
      <pivotArea field="0" type="button" dataOnly="0" labelOnly="1" outline="0" axis="axisRow" fieldPosition="0"/>
    </format>
    <format dxfId="84">
      <pivotArea dataOnly="0" labelOnly="1" fieldPosition="0">
        <references count="1">
          <reference field="0" count="0"/>
        </references>
      </pivotArea>
    </format>
    <format dxfId="83">
      <pivotArea dataOnly="0" labelOnly="1" grandRow="1" outline="0" fieldPosition="0"/>
    </format>
    <format dxfId="82">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PivotTable2"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18:F24" firstHeaderRow="0" firstDataRow="1" firstDataCol="1" rowPageCount="1" colPageCount="1"/>
  <pivotFields count="15">
    <pivotField axis="axisRow" showAll="0" sortType="ascending">
      <items count="11">
        <item x="3"/>
        <item x="0"/>
        <item m="1" x="9"/>
        <item x="4"/>
        <item m="1" x="8"/>
        <item x="2"/>
        <item m="1" x="6"/>
        <item x="1"/>
        <item m="1" x="5"/>
        <item m="1" x="7"/>
        <item t="default"/>
      </items>
    </pivotField>
    <pivotField axis="axisPage" multipleItemSelectionAllowed="1" showAll="0">
      <items count="6">
        <item x="0"/>
        <item h="1" x="4"/>
        <item h="1" x="2"/>
        <item x="3"/>
        <item h="1" x="1"/>
        <item t="default"/>
      </items>
    </pivotField>
    <pivotField showAll="0"/>
    <pivotField showAll="0"/>
    <pivotField dataField="1" showAll="0"/>
    <pivotField showAll="0"/>
    <pivotField showAll="0"/>
    <pivotField dataField="1" showAll="0" defaultSubtotal="0"/>
    <pivotField showAll="0"/>
    <pivotField showAll="0"/>
    <pivotField showAll="0"/>
    <pivotField showAll="0"/>
    <pivotField showAll="0"/>
    <pivotField showAll="0"/>
    <pivotField showAll="0"/>
  </pivotFields>
  <rowFields count="1">
    <field x="0"/>
  </rowFields>
  <rowItems count="6">
    <i>
      <x/>
    </i>
    <i>
      <x v="1"/>
    </i>
    <i>
      <x v="3"/>
    </i>
    <i>
      <x v="5"/>
    </i>
    <i>
      <x v="7"/>
    </i>
    <i t="grand">
      <x/>
    </i>
  </rowItems>
  <colFields count="1">
    <field x="-2"/>
  </colFields>
  <colItems count="2">
    <i>
      <x/>
    </i>
    <i i="1">
      <x v="1"/>
    </i>
  </colItems>
  <pageFields count="1">
    <pageField fld="1" hier="-1"/>
  </pageFields>
  <dataFields count="2">
    <dataField name="Sum of Area" fld="4" baseField="0" baseItem="1" numFmtId="165"/>
    <dataField name="Sum of Mmbtus" fld="7" baseField="0" baseItem="0"/>
  </dataFields>
  <formats count="82">
    <format dxfId="245">
      <pivotArea outline="0" collapsedLevelsAreSubtotals="1" fieldPosition="0"/>
    </format>
    <format dxfId="244">
      <pivotArea outline="0" collapsedLevelsAreSubtotals="1" fieldPosition="0"/>
    </format>
    <format dxfId="243">
      <pivotArea outline="0" collapsedLevelsAreSubtotals="1" fieldPosition="0"/>
    </format>
    <format dxfId="242">
      <pivotArea outline="0" collapsedLevelsAreSubtotals="1" fieldPosition="0"/>
    </format>
    <format dxfId="241">
      <pivotArea outline="0" collapsedLevelsAreSubtotals="1" fieldPosition="0"/>
    </format>
    <format dxfId="240">
      <pivotArea type="all" dataOnly="0" outline="0" fieldPosition="0"/>
    </format>
    <format dxfId="239">
      <pivotArea outline="0" collapsedLevelsAreSubtotals="1" fieldPosition="0"/>
    </format>
    <format dxfId="238">
      <pivotArea field="0" type="button" dataOnly="0" labelOnly="1" outline="0" axis="axisRow" fieldPosition="0"/>
    </format>
    <format dxfId="237">
      <pivotArea dataOnly="0" labelOnly="1" outline="0" axis="axisValues" fieldPosition="0"/>
    </format>
    <format dxfId="236">
      <pivotArea dataOnly="0" labelOnly="1" fieldPosition="0">
        <references count="1">
          <reference field="0" count="0"/>
        </references>
      </pivotArea>
    </format>
    <format dxfId="235">
      <pivotArea dataOnly="0" labelOnly="1" grandRow="1" outline="0" fieldPosition="0"/>
    </format>
    <format dxfId="234">
      <pivotArea dataOnly="0" labelOnly="1" outline="0" axis="axisValues" fieldPosition="0"/>
    </format>
    <format dxfId="233">
      <pivotArea type="all" dataOnly="0" outline="0" fieldPosition="0"/>
    </format>
    <format dxfId="232">
      <pivotArea outline="0" collapsedLevelsAreSubtotals="1" fieldPosition="0"/>
    </format>
    <format dxfId="231">
      <pivotArea field="0" type="button" dataOnly="0" labelOnly="1" outline="0" axis="axisRow" fieldPosition="0"/>
    </format>
    <format dxfId="230">
      <pivotArea dataOnly="0" labelOnly="1" outline="0" axis="axisValues" fieldPosition="0"/>
    </format>
    <format dxfId="229">
      <pivotArea dataOnly="0" labelOnly="1" fieldPosition="0">
        <references count="1">
          <reference field="0" count="0"/>
        </references>
      </pivotArea>
    </format>
    <format dxfId="228">
      <pivotArea dataOnly="0" labelOnly="1" grandRow="1" outline="0" fieldPosition="0"/>
    </format>
    <format dxfId="227">
      <pivotArea dataOnly="0" labelOnly="1" outline="0" axis="axisValues" fieldPosition="0"/>
    </format>
    <format dxfId="226">
      <pivotArea type="all" dataOnly="0" outline="0" fieldPosition="0"/>
    </format>
    <format dxfId="225">
      <pivotArea outline="0" collapsedLevelsAreSubtotals="1" fieldPosition="0"/>
    </format>
    <format dxfId="224">
      <pivotArea field="0" type="button" dataOnly="0" labelOnly="1" outline="0" axis="axisRow" fieldPosition="0"/>
    </format>
    <format dxfId="223">
      <pivotArea dataOnly="0" labelOnly="1" outline="0" axis="axisValues" fieldPosition="0"/>
    </format>
    <format dxfId="222">
      <pivotArea dataOnly="0" labelOnly="1" fieldPosition="0">
        <references count="1">
          <reference field="0" count="0"/>
        </references>
      </pivotArea>
    </format>
    <format dxfId="221">
      <pivotArea dataOnly="0" labelOnly="1" grandRow="1" outline="0" fieldPosition="0"/>
    </format>
    <format dxfId="220">
      <pivotArea dataOnly="0" labelOnly="1" outline="0" axis="axisValues" fieldPosition="0"/>
    </format>
    <format dxfId="219">
      <pivotArea outline="0" collapsedLevelsAreSubtotals="1" fieldPosition="0"/>
    </format>
    <format dxfId="218">
      <pivotArea dataOnly="0" labelOnly="1" fieldPosition="0">
        <references count="1">
          <reference field="0" count="0"/>
        </references>
      </pivotArea>
    </format>
    <format dxfId="217">
      <pivotArea dataOnly="0" labelOnly="1" grandRow="1" outline="0" fieldPosition="0"/>
    </format>
    <format dxfId="216">
      <pivotArea outline="0" collapsedLevelsAreSubtotals="1" fieldPosition="0"/>
    </format>
    <format dxfId="215">
      <pivotArea dataOnly="0" labelOnly="1" fieldPosition="0">
        <references count="1">
          <reference field="0" count="0"/>
        </references>
      </pivotArea>
    </format>
    <format dxfId="214">
      <pivotArea dataOnly="0" labelOnly="1" grandRow="1" outline="0" fieldPosition="0"/>
    </format>
    <format dxfId="213">
      <pivotArea type="all" dataOnly="0" outline="0" fieldPosition="0"/>
    </format>
    <format dxfId="212">
      <pivotArea outline="0" collapsedLevelsAreSubtotals="1" fieldPosition="0"/>
    </format>
    <format dxfId="211">
      <pivotArea field="0" type="button" dataOnly="0" labelOnly="1" outline="0" axis="axisRow" fieldPosition="0"/>
    </format>
    <format dxfId="210">
      <pivotArea dataOnly="0" labelOnly="1" outline="0" axis="axisValues" fieldPosition="0"/>
    </format>
    <format dxfId="209">
      <pivotArea dataOnly="0" labelOnly="1" fieldPosition="0">
        <references count="1">
          <reference field="0" count="0"/>
        </references>
      </pivotArea>
    </format>
    <format dxfId="208">
      <pivotArea dataOnly="0" labelOnly="1" grandRow="1" outline="0" fieldPosition="0"/>
    </format>
    <format dxfId="207">
      <pivotArea dataOnly="0" labelOnly="1" outline="0" axis="axisValues" fieldPosition="0"/>
    </format>
    <format dxfId="206">
      <pivotArea type="all" dataOnly="0" outline="0" fieldPosition="0"/>
    </format>
    <format dxfId="205">
      <pivotArea outline="0" collapsedLevelsAreSubtotals="1" fieldPosition="0"/>
    </format>
    <format dxfId="204">
      <pivotArea field="0" type="button" dataOnly="0" labelOnly="1" outline="0" axis="axisRow" fieldPosition="0"/>
    </format>
    <format dxfId="203">
      <pivotArea dataOnly="0" labelOnly="1" outline="0" axis="axisValues" fieldPosition="0"/>
    </format>
    <format dxfId="202">
      <pivotArea dataOnly="0" labelOnly="1" fieldPosition="0">
        <references count="1">
          <reference field="0" count="0"/>
        </references>
      </pivotArea>
    </format>
    <format dxfId="201">
      <pivotArea dataOnly="0" labelOnly="1" grandRow="1" outline="0" fieldPosition="0"/>
    </format>
    <format dxfId="200">
      <pivotArea dataOnly="0" labelOnly="1" outline="0" axis="axisValues" fieldPosition="0"/>
    </format>
    <format dxfId="199">
      <pivotArea type="all" dataOnly="0" outline="0" fieldPosition="0"/>
    </format>
    <format dxfId="198">
      <pivotArea outline="0" collapsedLevelsAreSubtotals="1" fieldPosition="0"/>
    </format>
    <format dxfId="197">
      <pivotArea field="0" type="button" dataOnly="0" labelOnly="1" outline="0" axis="axisRow" fieldPosition="0"/>
    </format>
    <format dxfId="196">
      <pivotArea dataOnly="0" labelOnly="1" outline="0" axis="axisValues" fieldPosition="0"/>
    </format>
    <format dxfId="195">
      <pivotArea dataOnly="0" labelOnly="1" fieldPosition="0">
        <references count="1">
          <reference field="0" count="0"/>
        </references>
      </pivotArea>
    </format>
    <format dxfId="194">
      <pivotArea dataOnly="0" labelOnly="1" grandRow="1" outline="0" fieldPosition="0"/>
    </format>
    <format dxfId="193">
      <pivotArea dataOnly="0" labelOnly="1" outline="0" axis="axisValues" fieldPosition="0"/>
    </format>
    <format dxfId="192">
      <pivotArea grandRow="1" outline="0" collapsedLevelsAreSubtotals="1" fieldPosition="0"/>
    </format>
    <format dxfId="191">
      <pivotArea dataOnly="0" labelOnly="1" grandRow="1" outline="0" fieldPosition="0"/>
    </format>
    <format dxfId="190">
      <pivotArea grandRow="1" outline="0" collapsedLevelsAreSubtotals="1" fieldPosition="0"/>
    </format>
    <format dxfId="189">
      <pivotArea dataOnly="0" labelOnly="1" grandRow="1" outline="0" fieldPosition="0"/>
    </format>
    <format dxfId="188">
      <pivotArea grandRow="1" outline="0" collapsedLevelsAreSubtotals="1" fieldPosition="0"/>
    </format>
    <format dxfId="187">
      <pivotArea dataOnly="0" labelOnly="1" grandRow="1" outline="0" fieldPosition="0"/>
    </format>
    <format dxfId="186">
      <pivotArea type="all" dataOnly="0" outline="0" fieldPosition="0"/>
    </format>
    <format dxfId="185">
      <pivotArea outline="0" collapsedLevelsAreSubtotals="1" fieldPosition="0"/>
    </format>
    <format dxfId="184">
      <pivotArea field="0" type="button" dataOnly="0" labelOnly="1" outline="0" axis="axisRow" fieldPosition="0"/>
    </format>
    <format dxfId="183">
      <pivotArea dataOnly="0" labelOnly="1" outline="0" axis="axisValues" fieldPosition="0"/>
    </format>
    <format dxfId="182">
      <pivotArea dataOnly="0" labelOnly="1" fieldPosition="0">
        <references count="1">
          <reference field="0" count="0"/>
        </references>
      </pivotArea>
    </format>
    <format dxfId="181">
      <pivotArea dataOnly="0" labelOnly="1" grandRow="1" outline="0" fieldPosition="0"/>
    </format>
    <format dxfId="180">
      <pivotArea dataOnly="0" labelOnly="1" outline="0" axis="axisValues" fieldPosition="0"/>
    </format>
    <format dxfId="179">
      <pivotArea collapsedLevelsAreSubtotals="1" fieldPosition="0">
        <references count="1">
          <reference field="0" count="1">
            <x v="0"/>
          </reference>
        </references>
      </pivotArea>
    </format>
    <format dxfId="178">
      <pivotArea field="0" type="button" dataOnly="0" labelOnly="1" outline="0" axis="axisRow" fieldPosition="0"/>
    </format>
    <format dxfId="177">
      <pivotArea dataOnly="0" labelOnly="1" fieldPosition="0">
        <references count="1">
          <reference field="0" count="1">
            <x v="0"/>
          </reference>
        </references>
      </pivotArea>
    </format>
    <format dxfId="176">
      <pivotArea dataOnly="0" labelOnly="1" outline="0" fieldPosition="0">
        <references count="1">
          <reference field="4294967294" count="2">
            <x v="0"/>
            <x v="1"/>
          </reference>
        </references>
      </pivotArea>
    </format>
    <format dxfId="175">
      <pivotArea type="all" dataOnly="0" outline="0" fieldPosition="0"/>
    </format>
    <format dxfId="174">
      <pivotArea outline="0" collapsedLevelsAreSubtotals="1" fieldPosition="0"/>
    </format>
    <format dxfId="173">
      <pivotArea field="0" type="button" dataOnly="0" labelOnly="1" outline="0" axis="axisRow" fieldPosition="0"/>
    </format>
    <format dxfId="172">
      <pivotArea dataOnly="0" labelOnly="1" fieldPosition="0">
        <references count="1">
          <reference field="0" count="0"/>
        </references>
      </pivotArea>
    </format>
    <format dxfId="171">
      <pivotArea dataOnly="0" labelOnly="1" grandRow="1" outline="0" fieldPosition="0"/>
    </format>
    <format dxfId="170">
      <pivotArea dataOnly="0" labelOnly="1" outline="0" fieldPosition="0">
        <references count="1">
          <reference field="4294967294" count="2">
            <x v="0"/>
            <x v="1"/>
          </reference>
        </references>
      </pivotArea>
    </format>
    <format dxfId="169">
      <pivotArea type="all" dataOnly="0" outline="0" fieldPosition="0"/>
    </format>
    <format dxfId="168">
      <pivotArea outline="0" collapsedLevelsAreSubtotals="1" fieldPosition="0"/>
    </format>
    <format dxfId="167">
      <pivotArea field="0" type="button" dataOnly="0" labelOnly="1" outline="0" axis="axisRow" fieldPosition="0"/>
    </format>
    <format dxfId="166">
      <pivotArea dataOnly="0" labelOnly="1" fieldPosition="0">
        <references count="1">
          <reference field="0" count="0"/>
        </references>
      </pivotArea>
    </format>
    <format dxfId="165">
      <pivotArea dataOnly="0" labelOnly="1" grandRow="1" outline="0" fieldPosition="0"/>
    </format>
    <format dxfId="164">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School_Type" sourceName="School Type">
  <pivotTables>
    <pivotTable tabId="2" name="PivotTable4"/>
  </pivotTables>
  <data>
    <tabular pivotCacheId="3">
      <items count="10">
        <i x="3" s="1"/>
        <i x="0" s="1"/>
        <i x="4" s="1"/>
        <i x="2" s="1"/>
        <i x="1" s="1"/>
        <i x="9" nd="1"/>
        <i x="8" nd="1"/>
        <i x="6" nd="1"/>
        <i x="5" nd="1"/>
        <i x="7"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Utility" sourceName="Utility">
  <pivotTables>
    <pivotTable tabId="2" name="PivotTable4"/>
  </pivotTables>
  <data>
    <tabular pivotCacheId="3">
      <items count="5">
        <i x="0" s="1"/>
        <i x="4" s="1"/>
        <i x="2" s="1"/>
        <i x="3" s="1"/>
        <i x="1"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Utility1" sourceName="Utility">
  <pivotTables>
    <pivotTable tabId="8" name="PivotTable4"/>
  </pivotTables>
  <data>
    <tabular pivotCacheId="3" sortOrder="descending">
      <items count="5">
        <i x="1" s="1"/>
        <i x="3" s="1"/>
        <i x="2" s="1"/>
        <i x="4" s="1"/>
        <i x="0" s="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Utility2" sourceName="Utility">
  <pivotTables>
    <pivotTable tabId="9" name="PivotTable2"/>
  </pivotTables>
  <data>
    <tabular pivotCacheId="3">
      <items count="5">
        <i x="0" s="1"/>
        <i x="4"/>
        <i x="2"/>
        <i x="3" s="1"/>
        <i x="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School_Type1" sourceName="School Type">
  <pivotTables>
    <pivotTable tabId="9" name="PivotTable2"/>
  </pivotTables>
  <data>
    <tabular pivotCacheId="3">
      <items count="10">
        <i x="3" s="1"/>
        <i x="0" s="1"/>
        <i x="4" s="1"/>
        <i x="2" s="1"/>
        <i x="1" s="1"/>
        <i x="9" s="1" nd="1"/>
        <i x="8" s="1" nd="1"/>
        <i x="6" s="1" nd="1"/>
        <i x="5" s="1" nd="1"/>
        <i x="7"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Utility21" sourceName="Utility">
  <pivotTables>
    <pivotTable tabId="18" name="PivotTable2"/>
  </pivotTables>
  <data>
    <tabular pivotCacheId="3">
      <items count="5">
        <i x="0" s="1"/>
        <i x="4"/>
        <i x="2"/>
        <i x="3" s="1"/>
        <i x="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School_Type11" sourceName="School Type">
  <pivotTables>
    <pivotTable tabId="18" name="PivotTable2"/>
  </pivotTables>
  <data>
    <tabular pivotCacheId="3">
      <items count="10">
        <i x="3" s="1"/>
        <i x="0" s="1"/>
        <i x="4" s="1"/>
        <i x="2" s="1"/>
        <i x="1" s="1"/>
        <i x="9" s="1" nd="1"/>
        <i x="8" s="1" nd="1"/>
        <i x="6" s="1" nd="1"/>
        <i x="5" s="1" nd="1"/>
        <i x="7"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School Type" cache="Slicer_School_Type" caption="School Type" rowHeight="304800"/>
  <slicer name="Utility" cache="Slicer_Utility" caption="Utility" rowHeight="304800"/>
</slicers>
</file>

<file path=xl/slicers/slicer2.xml><?xml version="1.0" encoding="utf-8"?>
<slicers xmlns="http://schemas.microsoft.com/office/spreadsheetml/2009/9/main" xmlns:mc="http://schemas.openxmlformats.org/markup-compatibility/2006" xmlns:x="http://schemas.openxmlformats.org/spreadsheetml/2006/main" mc:Ignorable="x">
  <slicer name="Utility 1" cache="Slicer_Utility1" caption="Utility" style="SlicerStyleOther2" rowHeight="304800"/>
</slicers>
</file>

<file path=xl/slicers/slicer3.xml><?xml version="1.0" encoding="utf-8"?>
<slicers xmlns="http://schemas.microsoft.com/office/spreadsheetml/2009/9/main" xmlns:mc="http://schemas.openxmlformats.org/markup-compatibility/2006" xmlns:x="http://schemas.openxmlformats.org/spreadsheetml/2006/main" mc:Ignorable="x">
  <slicer name="Utility 2" cache="Slicer_Utility2" caption="Utility" rowHeight="300265"/>
  <slicer name="School Type 1" cache="Slicer_School_Type1" caption="School Type" rowHeight="300265"/>
</slicers>
</file>

<file path=xl/slicers/slicer4.xml><?xml version="1.0" encoding="utf-8"?>
<slicers xmlns="http://schemas.microsoft.com/office/spreadsheetml/2009/9/main" xmlns:mc="http://schemas.openxmlformats.org/markup-compatibility/2006" xmlns:x="http://schemas.openxmlformats.org/spreadsheetml/2006/main" mc:Ignorable="x">
  <slicer name="Utility 3" cache="Slicer_Utility21" caption="Utility" rowHeight="300265"/>
  <slicer name="School Type 2" cache="Slicer_School_Type11" caption="School Type" rowHeight="300265"/>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3.xml"/><Relationship Id="rId1" Type="http://schemas.openxmlformats.org/officeDocument/2006/relationships/pivotTable" Target="../pivotTables/pivotTable2.xml"/><Relationship Id="rId5" Type="http://schemas.microsoft.com/office/2007/relationships/slicer" Target="../slicers/slicer1.xml"/><Relationship Id="rId4"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ivotTable" Target="../pivotTables/pivotTable6.xml"/><Relationship Id="rId7" Type="http://schemas.microsoft.com/office/2007/relationships/slicer" Target="../slicers/slicer2.xml"/><Relationship Id="rId2" Type="http://schemas.openxmlformats.org/officeDocument/2006/relationships/pivotTable" Target="../pivotTables/pivotTable5.xml"/><Relationship Id="rId1" Type="http://schemas.openxmlformats.org/officeDocument/2006/relationships/pivotTable" Target="../pivotTables/pivotTable4.xml"/><Relationship Id="rId6" Type="http://schemas.openxmlformats.org/officeDocument/2006/relationships/vmlDrawing" Target="../drawings/vmlDrawing1.vml"/><Relationship Id="rId5" Type="http://schemas.openxmlformats.org/officeDocument/2006/relationships/drawing" Target="../drawings/drawing3.xml"/><Relationship Id="rId4"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pivotTable" Target="../pivotTables/pivotTable9.xml"/><Relationship Id="rId2" Type="http://schemas.openxmlformats.org/officeDocument/2006/relationships/pivotTable" Target="../pivotTables/pivotTable8.xml"/><Relationship Id="rId1" Type="http://schemas.openxmlformats.org/officeDocument/2006/relationships/pivotTable" Target="../pivotTables/pivotTable7.xml"/><Relationship Id="rId6" Type="http://schemas.microsoft.com/office/2007/relationships/slicer" Target="../slicers/slicer3.xml"/><Relationship Id="rId5" Type="http://schemas.openxmlformats.org/officeDocument/2006/relationships/drawing" Target="../drawings/drawing6.xml"/><Relationship Id="rId4"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3" Type="http://schemas.openxmlformats.org/officeDocument/2006/relationships/pivotTable" Target="../pivotTables/pivotTable12.xml"/><Relationship Id="rId2" Type="http://schemas.openxmlformats.org/officeDocument/2006/relationships/pivotTable" Target="../pivotTables/pivotTable11.xml"/><Relationship Id="rId1" Type="http://schemas.openxmlformats.org/officeDocument/2006/relationships/pivotTable" Target="../pivotTables/pivotTable10.xml"/><Relationship Id="rId6" Type="http://schemas.microsoft.com/office/2007/relationships/slicer" Target="../slicers/slicer4.xml"/><Relationship Id="rId5" Type="http://schemas.openxmlformats.org/officeDocument/2006/relationships/drawing" Target="../drawings/drawing8.xml"/><Relationship Id="rId4"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126"/>
  <sheetViews>
    <sheetView topLeftCell="A115" workbookViewId="0">
      <selection activeCell="B126" sqref="B126"/>
    </sheetView>
  </sheetViews>
  <sheetFormatPr defaultRowHeight="18.45" x14ac:dyDescent="0.5"/>
  <cols>
    <col min="1" max="1" width="15.41015625" bestFit="1" customWidth="1"/>
  </cols>
  <sheetData>
    <row r="1" spans="1:4" x14ac:dyDescent="0.5">
      <c r="A1" s="190" t="s">
        <v>31</v>
      </c>
      <c r="B1" s="190" t="s">
        <v>15</v>
      </c>
      <c r="C1" s="190" t="s">
        <v>32</v>
      </c>
      <c r="D1" s="190"/>
    </row>
    <row r="2" spans="1:4" x14ac:dyDescent="0.5">
      <c r="A2" s="190" t="s">
        <v>31</v>
      </c>
      <c r="B2" s="190" t="s">
        <v>15</v>
      </c>
      <c r="C2" s="190" t="s">
        <v>33</v>
      </c>
      <c r="D2" s="190"/>
    </row>
    <row r="3" spans="1:4" x14ac:dyDescent="0.5">
      <c r="A3" s="190" t="s">
        <v>31</v>
      </c>
      <c r="B3" s="190" t="s">
        <v>15</v>
      </c>
      <c r="C3" s="190" t="s">
        <v>37</v>
      </c>
      <c r="D3" s="190"/>
    </row>
    <row r="4" spans="1:4" x14ac:dyDescent="0.5">
      <c r="A4" s="190" t="s">
        <v>31</v>
      </c>
      <c r="B4" s="190" t="s">
        <v>15</v>
      </c>
      <c r="C4" s="190" t="s">
        <v>41</v>
      </c>
      <c r="D4" s="190"/>
    </row>
    <row r="5" spans="1:4" x14ac:dyDescent="0.5">
      <c r="A5" s="190" t="s">
        <v>31</v>
      </c>
      <c r="B5" s="190" t="s">
        <v>15</v>
      </c>
      <c r="C5" s="190" t="s">
        <v>45</v>
      </c>
      <c r="D5" s="190"/>
    </row>
    <row r="6" spans="1:4" x14ac:dyDescent="0.5">
      <c r="A6" s="190" t="s">
        <v>31</v>
      </c>
      <c r="B6" s="190" t="s">
        <v>15</v>
      </c>
      <c r="C6" s="190" t="s">
        <v>47</v>
      </c>
      <c r="D6" s="190"/>
    </row>
    <row r="7" spans="1:4" x14ac:dyDescent="0.5">
      <c r="A7" s="190" t="s">
        <v>31</v>
      </c>
      <c r="B7" s="190" t="s">
        <v>15</v>
      </c>
      <c r="C7" s="190" t="s">
        <v>58</v>
      </c>
      <c r="D7" s="190"/>
    </row>
    <row r="8" spans="1:4" x14ac:dyDescent="0.5">
      <c r="A8" s="190" t="s">
        <v>31</v>
      </c>
      <c r="B8" s="190" t="s">
        <v>15</v>
      </c>
      <c r="C8" s="190" t="s">
        <v>59</v>
      </c>
      <c r="D8" s="190"/>
    </row>
    <row r="9" spans="1:4" x14ac:dyDescent="0.5">
      <c r="A9" s="190" t="s">
        <v>31</v>
      </c>
      <c r="B9" s="190" t="s">
        <v>15</v>
      </c>
      <c r="C9" s="190" t="s">
        <v>60</v>
      </c>
      <c r="D9" s="190"/>
    </row>
    <row r="10" spans="1:4" x14ac:dyDescent="0.5">
      <c r="A10" s="190" t="s">
        <v>31</v>
      </c>
      <c r="B10" s="190" t="s">
        <v>15</v>
      </c>
      <c r="C10" s="190" t="s">
        <v>63</v>
      </c>
      <c r="D10" s="190"/>
    </row>
    <row r="11" spans="1:4" x14ac:dyDescent="0.5">
      <c r="A11" s="190" t="s">
        <v>31</v>
      </c>
      <c r="B11" s="190" t="s">
        <v>15</v>
      </c>
      <c r="C11" s="190" t="s">
        <v>64</v>
      </c>
      <c r="D11" s="190"/>
    </row>
    <row r="12" spans="1:4" x14ac:dyDescent="0.5">
      <c r="A12" s="190" t="s">
        <v>31</v>
      </c>
      <c r="B12" s="190" t="s">
        <v>15</v>
      </c>
      <c r="C12" s="190" t="s">
        <v>65</v>
      </c>
      <c r="D12" s="190"/>
    </row>
    <row r="13" spans="1:4" x14ac:dyDescent="0.5">
      <c r="A13" s="190" t="s">
        <v>31</v>
      </c>
      <c r="B13" s="190" t="s">
        <v>15</v>
      </c>
      <c r="C13" s="190" t="s">
        <v>68</v>
      </c>
      <c r="D13" s="190"/>
    </row>
    <row r="14" spans="1:4" x14ac:dyDescent="0.5">
      <c r="A14" s="190" t="s">
        <v>31</v>
      </c>
      <c r="B14" s="190" t="s">
        <v>15</v>
      </c>
      <c r="C14" s="190" t="s">
        <v>69</v>
      </c>
      <c r="D14" s="190"/>
    </row>
    <row r="15" spans="1:4" x14ac:dyDescent="0.5">
      <c r="A15" s="190" t="s">
        <v>31</v>
      </c>
      <c r="B15" s="190" t="s">
        <v>15</v>
      </c>
      <c r="C15" s="190" t="s">
        <v>84</v>
      </c>
      <c r="D15" s="190"/>
    </row>
    <row r="16" spans="1:4" x14ac:dyDescent="0.5">
      <c r="A16" s="190" t="s">
        <v>31</v>
      </c>
      <c r="B16" s="190" t="s">
        <v>15</v>
      </c>
      <c r="C16" s="190" t="s">
        <v>85</v>
      </c>
      <c r="D16" s="190"/>
    </row>
    <row r="17" spans="1:4" x14ac:dyDescent="0.5">
      <c r="A17" s="190" t="s">
        <v>31</v>
      </c>
      <c r="B17" s="190" t="s">
        <v>15</v>
      </c>
      <c r="C17" s="190" t="s">
        <v>86</v>
      </c>
      <c r="D17" s="190"/>
    </row>
    <row r="18" spans="1:4" x14ac:dyDescent="0.5">
      <c r="A18" s="190" t="s">
        <v>31</v>
      </c>
      <c r="B18" s="190" t="s">
        <v>15</v>
      </c>
      <c r="C18" s="190" t="s">
        <v>87</v>
      </c>
      <c r="D18" s="190"/>
    </row>
    <row r="19" spans="1:4" x14ac:dyDescent="0.5">
      <c r="A19" s="190" t="s">
        <v>31</v>
      </c>
      <c r="B19" s="190" t="s">
        <v>15</v>
      </c>
      <c r="C19" s="190" t="s">
        <v>88</v>
      </c>
      <c r="D19" s="190"/>
    </row>
    <row r="20" spans="1:4" x14ac:dyDescent="0.5">
      <c r="A20" s="190" t="s">
        <v>31</v>
      </c>
      <c r="B20" s="190" t="s">
        <v>15</v>
      </c>
      <c r="C20" s="190" t="s">
        <v>89</v>
      </c>
      <c r="D20" s="190"/>
    </row>
    <row r="21" spans="1:4" x14ac:dyDescent="0.5">
      <c r="A21" s="190" t="s">
        <v>31</v>
      </c>
      <c r="B21" s="190" t="s">
        <v>15</v>
      </c>
      <c r="C21" s="190" t="s">
        <v>90</v>
      </c>
      <c r="D21" s="190"/>
    </row>
    <row r="22" spans="1:4" x14ac:dyDescent="0.5">
      <c r="A22" s="190" t="s">
        <v>31</v>
      </c>
      <c r="B22" s="190" t="s">
        <v>15</v>
      </c>
      <c r="C22" s="190" t="s">
        <v>91</v>
      </c>
      <c r="D22" s="190"/>
    </row>
    <row r="23" spans="1:4" x14ac:dyDescent="0.5">
      <c r="A23" s="190" t="s">
        <v>31</v>
      </c>
      <c r="B23" s="190" t="s">
        <v>15</v>
      </c>
      <c r="C23" s="190" t="s">
        <v>92</v>
      </c>
      <c r="D23" s="190"/>
    </row>
    <row r="24" spans="1:4" x14ac:dyDescent="0.5">
      <c r="A24" s="190" t="s">
        <v>31</v>
      </c>
      <c r="B24" s="190" t="s">
        <v>15</v>
      </c>
      <c r="C24" s="190" t="s">
        <v>94</v>
      </c>
      <c r="D24" s="190"/>
    </row>
    <row r="25" spans="1:4" x14ac:dyDescent="0.5">
      <c r="A25" s="190" t="s">
        <v>31</v>
      </c>
      <c r="B25" s="190" t="s">
        <v>15</v>
      </c>
      <c r="C25" s="190" t="s">
        <v>102</v>
      </c>
      <c r="D25" s="190"/>
    </row>
    <row r="26" spans="1:4" x14ac:dyDescent="0.5">
      <c r="A26" s="190" t="s">
        <v>31</v>
      </c>
      <c r="B26" s="190" t="s">
        <v>15</v>
      </c>
      <c r="C26" s="190" t="s">
        <v>106</v>
      </c>
      <c r="D26" s="190"/>
    </row>
    <row r="27" spans="1:4" x14ac:dyDescent="0.5">
      <c r="A27" s="190" t="s">
        <v>31</v>
      </c>
      <c r="B27" s="190" t="s">
        <v>15</v>
      </c>
      <c r="C27" s="190" t="s">
        <v>111</v>
      </c>
      <c r="D27" s="190"/>
    </row>
    <row r="28" spans="1:4" x14ac:dyDescent="0.5">
      <c r="A28" s="190" t="s">
        <v>31</v>
      </c>
      <c r="B28" s="190" t="s">
        <v>15</v>
      </c>
      <c r="C28" s="190" t="s">
        <v>112</v>
      </c>
      <c r="D28" s="190"/>
    </row>
    <row r="29" spans="1:4" x14ac:dyDescent="0.5">
      <c r="A29" s="190" t="s">
        <v>31</v>
      </c>
      <c r="B29" s="190" t="s">
        <v>15</v>
      </c>
      <c r="C29" s="190" t="s">
        <v>118</v>
      </c>
      <c r="D29" s="190"/>
    </row>
    <row r="30" spans="1:4" x14ac:dyDescent="0.5">
      <c r="A30" s="190" t="s">
        <v>31</v>
      </c>
      <c r="B30" s="190" t="s">
        <v>15</v>
      </c>
      <c r="C30" s="190" t="s">
        <v>119</v>
      </c>
      <c r="D30" s="190"/>
    </row>
    <row r="31" spans="1:4" x14ac:dyDescent="0.5">
      <c r="A31" s="190" t="s">
        <v>31</v>
      </c>
      <c r="B31" s="190" t="s">
        <v>15</v>
      </c>
      <c r="C31" s="190" t="s">
        <v>126</v>
      </c>
      <c r="D31" s="190"/>
    </row>
    <row r="32" spans="1:4" x14ac:dyDescent="0.5">
      <c r="A32" s="190" t="s">
        <v>31</v>
      </c>
      <c r="B32" s="190" t="s">
        <v>15</v>
      </c>
      <c r="C32" s="190" t="s">
        <v>131</v>
      </c>
      <c r="D32" s="190"/>
    </row>
    <row r="33" spans="1:4" x14ac:dyDescent="0.5">
      <c r="A33" s="190" t="s">
        <v>31</v>
      </c>
      <c r="B33" s="190" t="s">
        <v>15</v>
      </c>
      <c r="C33" s="190" t="s">
        <v>139</v>
      </c>
      <c r="D33" s="190"/>
    </row>
    <row r="34" spans="1:4" x14ac:dyDescent="0.5">
      <c r="A34" s="190" t="s">
        <v>31</v>
      </c>
      <c r="B34" s="190" t="s">
        <v>15</v>
      </c>
      <c r="C34" s="190" t="s">
        <v>140</v>
      </c>
      <c r="D34" s="190"/>
    </row>
    <row r="35" spans="1:4" x14ac:dyDescent="0.5">
      <c r="A35" s="191" t="s">
        <v>14</v>
      </c>
      <c r="B35" s="191" t="s">
        <v>15</v>
      </c>
      <c r="C35" s="191" t="s">
        <v>16</v>
      </c>
    </row>
    <row r="36" spans="1:4" x14ac:dyDescent="0.5">
      <c r="A36" s="191" t="s">
        <v>14</v>
      </c>
      <c r="B36" s="191" t="s">
        <v>15</v>
      </c>
      <c r="C36" s="191" t="s">
        <v>22</v>
      </c>
    </row>
    <row r="37" spans="1:4" x14ac:dyDescent="0.5">
      <c r="A37" s="191" t="s">
        <v>14</v>
      </c>
      <c r="B37" s="191" t="s">
        <v>15</v>
      </c>
      <c r="C37" s="191" t="s">
        <v>28</v>
      </c>
    </row>
    <row r="38" spans="1:4" x14ac:dyDescent="0.5">
      <c r="A38" s="191" t="s">
        <v>14</v>
      </c>
      <c r="B38" s="191" t="s">
        <v>15</v>
      </c>
      <c r="C38" s="191" t="s">
        <v>29</v>
      </c>
    </row>
    <row r="39" spans="1:4" x14ac:dyDescent="0.5">
      <c r="A39" s="191" t="s">
        <v>14</v>
      </c>
      <c r="B39" s="191" t="s">
        <v>15</v>
      </c>
      <c r="C39" s="191" t="s">
        <v>30</v>
      </c>
    </row>
    <row r="40" spans="1:4" x14ac:dyDescent="0.5">
      <c r="A40" s="191" t="s">
        <v>14</v>
      </c>
      <c r="B40" s="191" t="s">
        <v>15</v>
      </c>
      <c r="C40" s="191" t="s">
        <v>34</v>
      </c>
    </row>
    <row r="41" spans="1:4" x14ac:dyDescent="0.5">
      <c r="A41" s="191" t="s">
        <v>14</v>
      </c>
      <c r="B41" s="191" t="s">
        <v>15</v>
      </c>
      <c r="C41" s="191" t="s">
        <v>35</v>
      </c>
    </row>
    <row r="42" spans="1:4" x14ac:dyDescent="0.5">
      <c r="A42" s="191" t="s">
        <v>14</v>
      </c>
      <c r="B42" s="191" t="s">
        <v>15</v>
      </c>
      <c r="C42" s="191" t="s">
        <v>43</v>
      </c>
    </row>
    <row r="43" spans="1:4" x14ac:dyDescent="0.5">
      <c r="A43" s="191" t="s">
        <v>14</v>
      </c>
      <c r="B43" s="191" t="s">
        <v>15</v>
      </c>
      <c r="C43" s="191" t="s">
        <v>55</v>
      </c>
    </row>
    <row r="44" spans="1:4" x14ac:dyDescent="0.5">
      <c r="A44" s="191" t="s">
        <v>14</v>
      </c>
      <c r="B44" s="191" t="s">
        <v>15</v>
      </c>
      <c r="C44" s="191" t="s">
        <v>57</v>
      </c>
    </row>
    <row r="45" spans="1:4" x14ac:dyDescent="0.5">
      <c r="A45" s="191" t="s">
        <v>14</v>
      </c>
      <c r="B45" s="191" t="s">
        <v>15</v>
      </c>
      <c r="C45" s="191" t="s">
        <v>61</v>
      </c>
    </row>
    <row r="46" spans="1:4" x14ac:dyDescent="0.5">
      <c r="A46" s="191" t="s">
        <v>14</v>
      </c>
      <c r="B46" s="191" t="s">
        <v>15</v>
      </c>
      <c r="C46" s="191" t="s">
        <v>62</v>
      </c>
    </row>
    <row r="47" spans="1:4" x14ac:dyDescent="0.5">
      <c r="A47" s="191" t="s">
        <v>14</v>
      </c>
      <c r="B47" s="191" t="s">
        <v>15</v>
      </c>
      <c r="C47" s="191" t="s">
        <v>66</v>
      </c>
    </row>
    <row r="48" spans="1:4" x14ac:dyDescent="0.5">
      <c r="A48" s="191" t="s">
        <v>14</v>
      </c>
      <c r="B48" s="191" t="s">
        <v>15</v>
      </c>
      <c r="C48" s="191" t="s">
        <v>67</v>
      </c>
    </row>
    <row r="49" spans="1:3" x14ac:dyDescent="0.5">
      <c r="A49" s="191" t="s">
        <v>14</v>
      </c>
      <c r="B49" s="191" t="s">
        <v>15</v>
      </c>
      <c r="C49" s="191" t="s">
        <v>70</v>
      </c>
    </row>
    <row r="50" spans="1:3" x14ac:dyDescent="0.5">
      <c r="A50" s="191" t="s">
        <v>14</v>
      </c>
      <c r="B50" s="191" t="s">
        <v>15</v>
      </c>
      <c r="C50" s="191" t="s">
        <v>71</v>
      </c>
    </row>
    <row r="51" spans="1:3" x14ac:dyDescent="0.5">
      <c r="A51" s="191" t="s">
        <v>14</v>
      </c>
      <c r="B51" s="191" t="s">
        <v>15</v>
      </c>
      <c r="C51" s="191" t="s">
        <v>72</v>
      </c>
    </row>
    <row r="52" spans="1:3" x14ac:dyDescent="0.5">
      <c r="A52" s="191" t="s">
        <v>14</v>
      </c>
      <c r="B52" s="191" t="s">
        <v>15</v>
      </c>
      <c r="C52" s="191" t="s">
        <v>74</v>
      </c>
    </row>
    <row r="53" spans="1:3" x14ac:dyDescent="0.5">
      <c r="A53" s="191" t="s">
        <v>14</v>
      </c>
      <c r="B53" s="191" t="s">
        <v>15</v>
      </c>
      <c r="C53" s="191" t="s">
        <v>75</v>
      </c>
    </row>
    <row r="54" spans="1:3" x14ac:dyDescent="0.5">
      <c r="A54" s="191" t="s">
        <v>14</v>
      </c>
      <c r="B54" s="191" t="s">
        <v>15</v>
      </c>
      <c r="C54" s="191" t="s">
        <v>77</v>
      </c>
    </row>
    <row r="55" spans="1:3" x14ac:dyDescent="0.5">
      <c r="A55" s="191" t="s">
        <v>14</v>
      </c>
      <c r="B55" s="191" t="s">
        <v>15</v>
      </c>
      <c r="C55" s="191" t="s">
        <v>78</v>
      </c>
    </row>
    <row r="56" spans="1:3" x14ac:dyDescent="0.5">
      <c r="A56" s="191" t="s">
        <v>14</v>
      </c>
      <c r="B56" s="191" t="s">
        <v>15</v>
      </c>
      <c r="C56" s="191" t="s">
        <v>79</v>
      </c>
    </row>
    <row r="57" spans="1:3" x14ac:dyDescent="0.5">
      <c r="A57" s="191" t="s">
        <v>14</v>
      </c>
      <c r="B57" s="191" t="s">
        <v>15</v>
      </c>
      <c r="C57" s="191" t="s">
        <v>80</v>
      </c>
    </row>
    <row r="58" spans="1:3" x14ac:dyDescent="0.5">
      <c r="A58" s="191" t="s">
        <v>14</v>
      </c>
      <c r="B58" s="191" t="s">
        <v>15</v>
      </c>
      <c r="C58" s="191" t="s">
        <v>81</v>
      </c>
    </row>
    <row r="59" spans="1:3" x14ac:dyDescent="0.5">
      <c r="A59" s="191" t="s">
        <v>14</v>
      </c>
      <c r="B59" s="191" t="s">
        <v>15</v>
      </c>
      <c r="C59" s="191" t="s">
        <v>83</v>
      </c>
    </row>
    <row r="60" spans="1:3" x14ac:dyDescent="0.5">
      <c r="A60" s="191" t="s">
        <v>14</v>
      </c>
      <c r="B60" s="191" t="s">
        <v>15</v>
      </c>
      <c r="C60" s="191" t="s">
        <v>95</v>
      </c>
    </row>
    <row r="61" spans="1:3" x14ac:dyDescent="0.5">
      <c r="A61" s="191" t="s">
        <v>14</v>
      </c>
      <c r="B61" s="191" t="s">
        <v>15</v>
      </c>
      <c r="C61" s="191" t="s">
        <v>97</v>
      </c>
    </row>
    <row r="62" spans="1:3" x14ac:dyDescent="0.5">
      <c r="A62" s="191" t="s">
        <v>14</v>
      </c>
      <c r="B62" s="191" t="s">
        <v>15</v>
      </c>
      <c r="C62" s="191" t="s">
        <v>98</v>
      </c>
    </row>
    <row r="63" spans="1:3" x14ac:dyDescent="0.5">
      <c r="A63" s="191" t="s">
        <v>14</v>
      </c>
      <c r="B63" s="191" t="s">
        <v>15</v>
      </c>
      <c r="C63" s="191" t="s">
        <v>100</v>
      </c>
    </row>
    <row r="64" spans="1:3" x14ac:dyDescent="0.5">
      <c r="A64" s="191" t="s">
        <v>14</v>
      </c>
      <c r="B64" s="191" t="s">
        <v>15</v>
      </c>
      <c r="C64" s="191" t="s">
        <v>103</v>
      </c>
    </row>
    <row r="65" spans="1:3" x14ac:dyDescent="0.5">
      <c r="A65" s="191" t="s">
        <v>14</v>
      </c>
      <c r="B65" s="191" t="s">
        <v>15</v>
      </c>
      <c r="C65" s="191" t="s">
        <v>104</v>
      </c>
    </row>
    <row r="66" spans="1:3" x14ac:dyDescent="0.5">
      <c r="A66" s="191" t="s">
        <v>14</v>
      </c>
      <c r="B66" s="191" t="s">
        <v>15</v>
      </c>
      <c r="C66" s="191" t="s">
        <v>105</v>
      </c>
    </row>
    <row r="67" spans="1:3" x14ac:dyDescent="0.5">
      <c r="A67" s="191" t="s">
        <v>14</v>
      </c>
      <c r="B67" s="191" t="s">
        <v>15</v>
      </c>
      <c r="C67" s="191" t="s">
        <v>223</v>
      </c>
    </row>
    <row r="68" spans="1:3" x14ac:dyDescent="0.5">
      <c r="A68" s="191" t="s">
        <v>14</v>
      </c>
      <c r="B68" s="191" t="s">
        <v>15</v>
      </c>
      <c r="C68" s="191" t="s">
        <v>107</v>
      </c>
    </row>
    <row r="69" spans="1:3" x14ac:dyDescent="0.5">
      <c r="A69" s="191" t="s">
        <v>14</v>
      </c>
      <c r="B69" s="191" t="s">
        <v>15</v>
      </c>
      <c r="C69" s="191" t="s">
        <v>108</v>
      </c>
    </row>
    <row r="70" spans="1:3" x14ac:dyDescent="0.5">
      <c r="A70" s="191" t="s">
        <v>14</v>
      </c>
      <c r="B70" s="191" t="s">
        <v>15</v>
      </c>
      <c r="C70" s="191" t="s">
        <v>109</v>
      </c>
    </row>
    <row r="71" spans="1:3" x14ac:dyDescent="0.5">
      <c r="A71" s="191" t="s">
        <v>14</v>
      </c>
      <c r="B71" s="191" t="s">
        <v>15</v>
      </c>
      <c r="C71" s="191" t="s">
        <v>110</v>
      </c>
    </row>
    <row r="72" spans="1:3" x14ac:dyDescent="0.5">
      <c r="A72" s="191" t="s">
        <v>14</v>
      </c>
      <c r="B72" s="191" t="s">
        <v>15</v>
      </c>
      <c r="C72" s="191" t="s">
        <v>113</v>
      </c>
    </row>
    <row r="73" spans="1:3" x14ac:dyDescent="0.5">
      <c r="A73" s="191" t="s">
        <v>14</v>
      </c>
      <c r="B73" s="191" t="s">
        <v>15</v>
      </c>
      <c r="C73" s="191" t="s">
        <v>114</v>
      </c>
    </row>
    <row r="74" spans="1:3" x14ac:dyDescent="0.5">
      <c r="A74" s="191" t="s">
        <v>14</v>
      </c>
      <c r="B74" s="191" t="s">
        <v>15</v>
      </c>
      <c r="C74" s="191" t="s">
        <v>115</v>
      </c>
    </row>
    <row r="75" spans="1:3" x14ac:dyDescent="0.5">
      <c r="A75" s="191" t="s">
        <v>14</v>
      </c>
      <c r="B75" s="191" t="s">
        <v>15</v>
      </c>
      <c r="C75" s="191" t="s">
        <v>116</v>
      </c>
    </row>
    <row r="76" spans="1:3" x14ac:dyDescent="0.5">
      <c r="A76" s="191" t="s">
        <v>14</v>
      </c>
      <c r="B76" s="191" t="s">
        <v>15</v>
      </c>
      <c r="C76" s="191" t="s">
        <v>117</v>
      </c>
    </row>
    <row r="77" spans="1:3" x14ac:dyDescent="0.5">
      <c r="A77" s="191" t="s">
        <v>14</v>
      </c>
      <c r="B77" s="191" t="s">
        <v>15</v>
      </c>
      <c r="C77" s="191" t="s">
        <v>120</v>
      </c>
    </row>
    <row r="78" spans="1:3" x14ac:dyDescent="0.5">
      <c r="A78" s="191" t="s">
        <v>14</v>
      </c>
      <c r="B78" s="191" t="s">
        <v>15</v>
      </c>
      <c r="C78" s="191" t="s">
        <v>121</v>
      </c>
    </row>
    <row r="79" spans="1:3" x14ac:dyDescent="0.5">
      <c r="A79" s="191" t="s">
        <v>14</v>
      </c>
      <c r="B79" s="191" t="s">
        <v>15</v>
      </c>
      <c r="C79" s="191" t="s">
        <v>122</v>
      </c>
    </row>
    <row r="80" spans="1:3" x14ac:dyDescent="0.5">
      <c r="A80" s="191" t="s">
        <v>14</v>
      </c>
      <c r="B80" s="191" t="s">
        <v>15</v>
      </c>
      <c r="C80" s="191" t="s">
        <v>123</v>
      </c>
    </row>
    <row r="81" spans="1:3" x14ac:dyDescent="0.5">
      <c r="A81" s="191" t="s">
        <v>14</v>
      </c>
      <c r="B81" s="191" t="s">
        <v>15</v>
      </c>
      <c r="C81" s="191" t="s">
        <v>125</v>
      </c>
    </row>
    <row r="82" spans="1:3" x14ac:dyDescent="0.5">
      <c r="A82" s="191" t="s">
        <v>14</v>
      </c>
      <c r="B82" s="191" t="s">
        <v>15</v>
      </c>
      <c r="C82" s="191" t="s">
        <v>127</v>
      </c>
    </row>
    <row r="83" spans="1:3" x14ac:dyDescent="0.5">
      <c r="A83" s="191" t="s">
        <v>14</v>
      </c>
      <c r="B83" s="191" t="s">
        <v>15</v>
      </c>
      <c r="C83" s="191" t="s">
        <v>130</v>
      </c>
    </row>
    <row r="84" spans="1:3" x14ac:dyDescent="0.5">
      <c r="A84" s="191" t="s">
        <v>14</v>
      </c>
      <c r="B84" s="191" t="s">
        <v>15</v>
      </c>
      <c r="C84" s="191" t="s">
        <v>133</v>
      </c>
    </row>
    <row r="85" spans="1:3" x14ac:dyDescent="0.5">
      <c r="A85" s="191" t="s">
        <v>14</v>
      </c>
      <c r="B85" s="191" t="s">
        <v>15</v>
      </c>
      <c r="C85" s="191" t="s">
        <v>135</v>
      </c>
    </row>
    <row r="86" spans="1:3" x14ac:dyDescent="0.5">
      <c r="A86" s="191" t="s">
        <v>14</v>
      </c>
      <c r="B86" s="191" t="s">
        <v>15</v>
      </c>
      <c r="C86" s="191" t="s">
        <v>136</v>
      </c>
    </row>
    <row r="87" spans="1:3" x14ac:dyDescent="0.5">
      <c r="A87" s="191" t="s">
        <v>14</v>
      </c>
      <c r="B87" s="191" t="s">
        <v>15</v>
      </c>
      <c r="C87" s="191" t="s">
        <v>138</v>
      </c>
    </row>
    <row r="88" spans="1:3" x14ac:dyDescent="0.5">
      <c r="A88" s="191" t="s">
        <v>14</v>
      </c>
      <c r="B88" s="191" t="s">
        <v>15</v>
      </c>
      <c r="C88" s="191" t="s">
        <v>141</v>
      </c>
    </row>
    <row r="89" spans="1:3" x14ac:dyDescent="0.5">
      <c r="A89" s="191" t="s">
        <v>14</v>
      </c>
      <c r="B89" s="191" t="s">
        <v>15</v>
      </c>
      <c r="C89" s="191" t="s">
        <v>142</v>
      </c>
    </row>
    <row r="90" spans="1:3" x14ac:dyDescent="0.5">
      <c r="A90" s="191" t="s">
        <v>14</v>
      </c>
      <c r="B90" s="191" t="s">
        <v>15</v>
      </c>
      <c r="C90" s="191" t="s">
        <v>145</v>
      </c>
    </row>
    <row r="91" spans="1:3" x14ac:dyDescent="0.5">
      <c r="A91" s="191" t="s">
        <v>14</v>
      </c>
      <c r="B91" s="191" t="s">
        <v>15</v>
      </c>
      <c r="C91" s="191" t="s">
        <v>146</v>
      </c>
    </row>
    <row r="92" spans="1:3" x14ac:dyDescent="0.5">
      <c r="A92" s="14" t="s">
        <v>38</v>
      </c>
      <c r="B92" s="14" t="s">
        <v>15</v>
      </c>
      <c r="C92" s="14" t="s">
        <v>39</v>
      </c>
    </row>
    <row r="93" spans="1:3" x14ac:dyDescent="0.5">
      <c r="A93" s="14" t="s">
        <v>38</v>
      </c>
      <c r="B93" s="14" t="s">
        <v>15</v>
      </c>
      <c r="C93" s="14" t="s">
        <v>44</v>
      </c>
    </row>
    <row r="94" spans="1:3" x14ac:dyDescent="0.5">
      <c r="A94" s="14" t="s">
        <v>38</v>
      </c>
      <c r="B94" s="14" t="s">
        <v>15</v>
      </c>
      <c r="C94" s="14" t="s">
        <v>46</v>
      </c>
    </row>
    <row r="95" spans="1:3" x14ac:dyDescent="0.5">
      <c r="A95" s="14" t="s">
        <v>38</v>
      </c>
      <c r="B95" s="14" t="s">
        <v>15</v>
      </c>
      <c r="C95" s="14" t="s">
        <v>48</v>
      </c>
    </row>
    <row r="96" spans="1:3" x14ac:dyDescent="0.5">
      <c r="A96" s="14" t="s">
        <v>38</v>
      </c>
      <c r="B96" s="14" t="s">
        <v>15</v>
      </c>
      <c r="C96" s="14" t="s">
        <v>49</v>
      </c>
    </row>
    <row r="97" spans="1:3" x14ac:dyDescent="0.5">
      <c r="A97" s="14" t="s">
        <v>38</v>
      </c>
      <c r="B97" s="14" t="s">
        <v>15</v>
      </c>
      <c r="C97" s="14" t="s">
        <v>50</v>
      </c>
    </row>
    <row r="98" spans="1:3" x14ac:dyDescent="0.5">
      <c r="A98" s="14" t="s">
        <v>38</v>
      </c>
      <c r="B98" s="14" t="s">
        <v>15</v>
      </c>
      <c r="C98" s="14" t="s">
        <v>51</v>
      </c>
    </row>
    <row r="99" spans="1:3" x14ac:dyDescent="0.5">
      <c r="A99" s="14" t="s">
        <v>38</v>
      </c>
      <c r="B99" s="14" t="s">
        <v>15</v>
      </c>
      <c r="C99" s="14" t="s">
        <v>52</v>
      </c>
    </row>
    <row r="100" spans="1:3" x14ac:dyDescent="0.5">
      <c r="A100" s="14" t="s">
        <v>38</v>
      </c>
      <c r="B100" s="14" t="s">
        <v>15</v>
      </c>
      <c r="C100" s="14" t="s">
        <v>53</v>
      </c>
    </row>
    <row r="101" spans="1:3" x14ac:dyDescent="0.5">
      <c r="A101" s="14" t="s">
        <v>38</v>
      </c>
      <c r="B101" s="14" t="s">
        <v>15</v>
      </c>
      <c r="C101" s="14" t="s">
        <v>54</v>
      </c>
    </row>
    <row r="102" spans="1:3" x14ac:dyDescent="0.5">
      <c r="A102" s="14" t="s">
        <v>38</v>
      </c>
      <c r="B102" s="14" t="s">
        <v>15</v>
      </c>
      <c r="C102" s="14" t="s">
        <v>93</v>
      </c>
    </row>
    <row r="103" spans="1:3" x14ac:dyDescent="0.5">
      <c r="A103" s="14" t="s">
        <v>38</v>
      </c>
      <c r="B103" s="14" t="s">
        <v>15</v>
      </c>
      <c r="C103" s="14" t="s">
        <v>101</v>
      </c>
    </row>
    <row r="104" spans="1:3" x14ac:dyDescent="0.5">
      <c r="A104" s="192" t="s">
        <v>24</v>
      </c>
      <c r="B104" s="192" t="s">
        <v>15</v>
      </c>
      <c r="C104" s="192" t="s">
        <v>25</v>
      </c>
    </row>
    <row r="105" spans="1:3" x14ac:dyDescent="0.5">
      <c r="A105" s="192" t="s">
        <v>24</v>
      </c>
      <c r="B105" s="192" t="s">
        <v>15</v>
      </c>
      <c r="C105" s="192" t="s">
        <v>26</v>
      </c>
    </row>
    <row r="106" spans="1:3" x14ac:dyDescent="0.5">
      <c r="A106" s="192" t="s">
        <v>24</v>
      </c>
      <c r="B106" s="192" t="s">
        <v>15</v>
      </c>
      <c r="C106" s="192" t="s">
        <v>27</v>
      </c>
    </row>
    <row r="107" spans="1:3" x14ac:dyDescent="0.5">
      <c r="A107" s="192" t="s">
        <v>24</v>
      </c>
      <c r="B107" s="192" t="s">
        <v>15</v>
      </c>
      <c r="C107" s="192" t="s">
        <v>36</v>
      </c>
    </row>
    <row r="108" spans="1:3" x14ac:dyDescent="0.5">
      <c r="A108" s="192" t="s">
        <v>24</v>
      </c>
      <c r="B108" s="192" t="s">
        <v>15</v>
      </c>
      <c r="C108" s="192" t="s">
        <v>40</v>
      </c>
    </row>
    <row r="109" spans="1:3" x14ac:dyDescent="0.5">
      <c r="A109" s="192" t="s">
        <v>24</v>
      </c>
      <c r="B109" s="192" t="s">
        <v>15</v>
      </c>
      <c r="C109" s="192" t="s">
        <v>42</v>
      </c>
    </row>
    <row r="110" spans="1:3" x14ac:dyDescent="0.5">
      <c r="A110" s="192" t="s">
        <v>24</v>
      </c>
      <c r="B110" s="192" t="s">
        <v>15</v>
      </c>
      <c r="C110" s="192" t="s">
        <v>56</v>
      </c>
    </row>
    <row r="111" spans="1:3" x14ac:dyDescent="0.5">
      <c r="A111" s="192" t="s">
        <v>24</v>
      </c>
      <c r="B111" s="192" t="s">
        <v>15</v>
      </c>
      <c r="C111" s="192" t="s">
        <v>73</v>
      </c>
    </row>
    <row r="112" spans="1:3" x14ac:dyDescent="0.5">
      <c r="A112" s="192" t="s">
        <v>24</v>
      </c>
      <c r="B112" s="192" t="s">
        <v>15</v>
      </c>
      <c r="C112" s="192" t="s">
        <v>76</v>
      </c>
    </row>
    <row r="113" spans="1:3" x14ac:dyDescent="0.5">
      <c r="A113" s="192" t="s">
        <v>24</v>
      </c>
      <c r="B113" s="192" t="s">
        <v>15</v>
      </c>
      <c r="C113" s="192" t="s">
        <v>82</v>
      </c>
    </row>
    <row r="114" spans="1:3" x14ac:dyDescent="0.5">
      <c r="A114" s="192" t="s">
        <v>24</v>
      </c>
      <c r="B114" s="192" t="s">
        <v>15</v>
      </c>
      <c r="C114" s="192" t="s">
        <v>96</v>
      </c>
    </row>
    <row r="115" spans="1:3" x14ac:dyDescent="0.5">
      <c r="A115" s="192" t="s">
        <v>24</v>
      </c>
      <c r="B115" s="192" t="s">
        <v>15</v>
      </c>
      <c r="C115" s="192" t="s">
        <v>99</v>
      </c>
    </row>
    <row r="116" spans="1:3" x14ac:dyDescent="0.5">
      <c r="A116" s="192" t="s">
        <v>24</v>
      </c>
      <c r="B116" s="192" t="s">
        <v>15</v>
      </c>
      <c r="C116" s="192" t="s">
        <v>124</v>
      </c>
    </row>
    <row r="117" spans="1:3" x14ac:dyDescent="0.5">
      <c r="A117" s="192" t="s">
        <v>24</v>
      </c>
      <c r="B117" s="192" t="s">
        <v>15</v>
      </c>
      <c r="C117" s="192" t="s">
        <v>128</v>
      </c>
    </row>
    <row r="118" spans="1:3" x14ac:dyDescent="0.5">
      <c r="A118" s="192" t="s">
        <v>24</v>
      </c>
      <c r="B118" s="192" t="s">
        <v>15</v>
      </c>
      <c r="C118" s="192" t="s">
        <v>129</v>
      </c>
    </row>
    <row r="119" spans="1:3" x14ac:dyDescent="0.5">
      <c r="A119" s="192" t="s">
        <v>24</v>
      </c>
      <c r="B119" s="192" t="s">
        <v>15</v>
      </c>
      <c r="C119" s="192" t="s">
        <v>132</v>
      </c>
    </row>
    <row r="120" spans="1:3" x14ac:dyDescent="0.5">
      <c r="A120" s="192" t="s">
        <v>24</v>
      </c>
      <c r="B120" s="192" t="s">
        <v>15</v>
      </c>
      <c r="C120" s="192" t="s">
        <v>134</v>
      </c>
    </row>
    <row r="121" spans="1:3" x14ac:dyDescent="0.5">
      <c r="A121" s="192" t="s">
        <v>24</v>
      </c>
      <c r="B121" s="192" t="s">
        <v>15</v>
      </c>
      <c r="C121" s="192" t="s">
        <v>137</v>
      </c>
    </row>
    <row r="122" spans="1:3" x14ac:dyDescent="0.5">
      <c r="A122" s="192" t="s">
        <v>18</v>
      </c>
      <c r="B122" s="192" t="s">
        <v>15</v>
      </c>
      <c r="C122" s="192" t="s">
        <v>143</v>
      </c>
    </row>
    <row r="123" spans="1:3" x14ac:dyDescent="0.5">
      <c r="A123" s="192" t="s">
        <v>18</v>
      </c>
      <c r="B123" s="192" t="s">
        <v>15</v>
      </c>
      <c r="C123" s="192" t="s">
        <v>19</v>
      </c>
    </row>
    <row r="124" spans="1:3" x14ac:dyDescent="0.5">
      <c r="A124" s="192" t="s">
        <v>18</v>
      </c>
      <c r="B124" s="192" t="s">
        <v>15</v>
      </c>
      <c r="C124" s="192" t="s">
        <v>20</v>
      </c>
    </row>
    <row r="125" spans="1:3" x14ac:dyDescent="0.5">
      <c r="A125" s="192" t="s">
        <v>18</v>
      </c>
      <c r="B125" s="192" t="s">
        <v>15</v>
      </c>
      <c r="C125" s="192" t="s">
        <v>144</v>
      </c>
    </row>
    <row r="126" spans="1:3" x14ac:dyDescent="0.5">
      <c r="A126" s="192" t="s">
        <v>18</v>
      </c>
      <c r="B126" s="192" t="s">
        <v>15</v>
      </c>
      <c r="C126" s="83" t="s">
        <v>222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13"/>
  <sheetViews>
    <sheetView workbookViewId="0">
      <selection activeCell="D3" sqref="D3"/>
    </sheetView>
  </sheetViews>
  <sheetFormatPr defaultRowHeight="18.45" x14ac:dyDescent="0.5"/>
  <cols>
    <col min="1" max="1" width="17.703125" customWidth="1"/>
    <col min="2" max="2" width="16.703125" customWidth="1"/>
    <col min="3" max="3" width="8.8203125" bestFit="1" customWidth="1"/>
    <col min="4" max="4" width="15.41015625" bestFit="1" customWidth="1"/>
    <col min="5" max="5" width="16.76171875" bestFit="1" customWidth="1"/>
    <col min="6" max="6" width="14.1171875" bestFit="1" customWidth="1"/>
    <col min="7" max="7" width="16" customWidth="1"/>
    <col min="8" max="8" width="13.9375" customWidth="1"/>
  </cols>
  <sheetData>
    <row r="1" spans="1:4" x14ac:dyDescent="0.5">
      <c r="A1" t="s">
        <v>227</v>
      </c>
    </row>
    <row r="2" spans="1:4" ht="18.899999999999999" thickBot="1" x14ac:dyDescent="0.55000000000000004">
      <c r="A2" t="s">
        <v>226</v>
      </c>
    </row>
    <row r="3" spans="1:4" ht="18.899999999999999" thickBot="1" x14ac:dyDescent="0.55000000000000004">
      <c r="A3" t="s">
        <v>230</v>
      </c>
      <c r="C3" s="227" t="s">
        <v>228</v>
      </c>
      <c r="D3" t="s">
        <v>229</v>
      </c>
    </row>
    <row r="12" spans="1:4" ht="37" customHeight="1" x14ac:dyDescent="0.5"/>
    <row r="13" spans="1:4" ht="34" customHeight="1" x14ac:dyDescent="0.5"/>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B133"/>
  <sheetViews>
    <sheetView workbookViewId="0">
      <selection activeCell="C7" sqref="C7"/>
    </sheetView>
  </sheetViews>
  <sheetFormatPr defaultRowHeight="18.45" x14ac:dyDescent="0.5"/>
  <cols>
    <col min="1" max="1" width="30.5859375" bestFit="1" customWidth="1"/>
    <col min="2" max="2" width="5.703125" bestFit="1" customWidth="1"/>
  </cols>
  <sheetData>
    <row r="1" spans="1:2" x14ac:dyDescent="0.5">
      <c r="A1" s="1" t="s">
        <v>0</v>
      </c>
      <c r="B1" t="s">
        <v>153</v>
      </c>
    </row>
    <row r="3" spans="1:2" x14ac:dyDescent="0.5">
      <c r="A3" s="1" t="s">
        <v>151</v>
      </c>
    </row>
    <row r="4" spans="1:2" x14ac:dyDescent="0.5">
      <c r="A4" s="2" t="s">
        <v>16</v>
      </c>
    </row>
    <row r="5" spans="1:2" x14ac:dyDescent="0.5">
      <c r="A5" s="2" t="s">
        <v>19</v>
      </c>
    </row>
    <row r="6" spans="1:2" x14ac:dyDescent="0.5">
      <c r="A6" s="2" t="s">
        <v>20</v>
      </c>
    </row>
    <row r="7" spans="1:2" x14ac:dyDescent="0.5">
      <c r="A7" s="2" t="s">
        <v>22</v>
      </c>
    </row>
    <row r="8" spans="1:2" x14ac:dyDescent="0.5">
      <c r="A8" s="2" t="s">
        <v>25</v>
      </c>
    </row>
    <row r="9" spans="1:2" x14ac:dyDescent="0.5">
      <c r="A9" s="2" t="s">
        <v>26</v>
      </c>
    </row>
    <row r="10" spans="1:2" x14ac:dyDescent="0.5">
      <c r="A10" s="2" t="s">
        <v>27</v>
      </c>
    </row>
    <row r="11" spans="1:2" x14ac:dyDescent="0.5">
      <c r="A11" s="2" t="s">
        <v>28</v>
      </c>
    </row>
    <row r="12" spans="1:2" x14ac:dyDescent="0.5">
      <c r="A12" s="2" t="s">
        <v>29</v>
      </c>
    </row>
    <row r="13" spans="1:2" x14ac:dyDescent="0.5">
      <c r="A13" s="2" t="s">
        <v>30</v>
      </c>
    </row>
    <row r="14" spans="1:2" x14ac:dyDescent="0.5">
      <c r="A14" s="2" t="s">
        <v>32</v>
      </c>
    </row>
    <row r="15" spans="1:2" x14ac:dyDescent="0.5">
      <c r="A15" s="2" t="s">
        <v>33</v>
      </c>
    </row>
    <row r="16" spans="1:2" x14ac:dyDescent="0.5">
      <c r="A16" s="2" t="s">
        <v>34</v>
      </c>
    </row>
    <row r="17" spans="1:1" x14ac:dyDescent="0.5">
      <c r="A17" s="2" t="s">
        <v>35</v>
      </c>
    </row>
    <row r="18" spans="1:1" x14ac:dyDescent="0.5">
      <c r="A18" s="2" t="s">
        <v>36</v>
      </c>
    </row>
    <row r="19" spans="1:1" x14ac:dyDescent="0.5">
      <c r="A19" s="2" t="s">
        <v>37</v>
      </c>
    </row>
    <row r="20" spans="1:1" x14ac:dyDescent="0.5">
      <c r="A20" s="2" t="s">
        <v>39</v>
      </c>
    </row>
    <row r="21" spans="1:1" x14ac:dyDescent="0.5">
      <c r="A21" s="2" t="s">
        <v>40</v>
      </c>
    </row>
    <row r="22" spans="1:1" x14ac:dyDescent="0.5">
      <c r="A22" s="2" t="s">
        <v>41</v>
      </c>
    </row>
    <row r="23" spans="1:1" x14ac:dyDescent="0.5">
      <c r="A23" s="2" t="s">
        <v>42</v>
      </c>
    </row>
    <row r="24" spans="1:1" x14ac:dyDescent="0.5">
      <c r="A24" s="2" t="s">
        <v>43</v>
      </c>
    </row>
    <row r="25" spans="1:1" x14ac:dyDescent="0.5">
      <c r="A25" s="2" t="s">
        <v>44</v>
      </c>
    </row>
    <row r="26" spans="1:1" x14ac:dyDescent="0.5">
      <c r="A26" s="2" t="s">
        <v>182</v>
      </c>
    </row>
    <row r="27" spans="1:1" x14ac:dyDescent="0.5">
      <c r="A27" s="2" t="s">
        <v>45</v>
      </c>
    </row>
    <row r="28" spans="1:1" x14ac:dyDescent="0.5">
      <c r="A28" s="2" t="s">
        <v>46</v>
      </c>
    </row>
    <row r="29" spans="1:1" x14ac:dyDescent="0.5">
      <c r="A29" s="2" t="s">
        <v>47</v>
      </c>
    </row>
    <row r="30" spans="1:1" x14ac:dyDescent="0.5">
      <c r="A30" s="2" t="s">
        <v>165</v>
      </c>
    </row>
    <row r="31" spans="1:1" x14ac:dyDescent="0.5">
      <c r="A31" s="2" t="s">
        <v>48</v>
      </c>
    </row>
    <row r="32" spans="1:1" x14ac:dyDescent="0.5">
      <c r="A32" s="2" t="s">
        <v>49</v>
      </c>
    </row>
    <row r="33" spans="1:1" x14ac:dyDescent="0.5">
      <c r="A33" s="2" t="s">
        <v>50</v>
      </c>
    </row>
    <row r="34" spans="1:1" x14ac:dyDescent="0.5">
      <c r="A34" s="2" t="s">
        <v>51</v>
      </c>
    </row>
    <row r="35" spans="1:1" x14ac:dyDescent="0.5">
      <c r="A35" s="2" t="s">
        <v>52</v>
      </c>
    </row>
    <row r="36" spans="1:1" x14ac:dyDescent="0.5">
      <c r="A36" s="2" t="s">
        <v>53</v>
      </c>
    </row>
    <row r="37" spans="1:1" x14ac:dyDescent="0.5">
      <c r="A37" s="2" t="s">
        <v>166</v>
      </c>
    </row>
    <row r="38" spans="1:1" x14ac:dyDescent="0.5">
      <c r="A38" s="2" t="s">
        <v>54</v>
      </c>
    </row>
    <row r="39" spans="1:1" x14ac:dyDescent="0.5">
      <c r="A39" s="2" t="s">
        <v>55</v>
      </c>
    </row>
    <row r="40" spans="1:1" x14ac:dyDescent="0.5">
      <c r="A40" s="2" t="s">
        <v>56</v>
      </c>
    </row>
    <row r="41" spans="1:1" x14ac:dyDescent="0.5">
      <c r="A41" s="2" t="s">
        <v>57</v>
      </c>
    </row>
    <row r="42" spans="1:1" x14ac:dyDescent="0.5">
      <c r="A42" s="2" t="s">
        <v>58</v>
      </c>
    </row>
    <row r="43" spans="1:1" x14ac:dyDescent="0.5">
      <c r="A43" s="2" t="s">
        <v>59</v>
      </c>
    </row>
    <row r="44" spans="1:1" x14ac:dyDescent="0.5">
      <c r="A44" s="2" t="s">
        <v>60</v>
      </c>
    </row>
    <row r="45" spans="1:1" x14ac:dyDescent="0.5">
      <c r="A45" s="2" t="s">
        <v>61</v>
      </c>
    </row>
    <row r="46" spans="1:1" x14ac:dyDescent="0.5">
      <c r="A46" s="2" t="s">
        <v>62</v>
      </c>
    </row>
    <row r="47" spans="1:1" x14ac:dyDescent="0.5">
      <c r="A47" s="2" t="s">
        <v>63</v>
      </c>
    </row>
    <row r="48" spans="1:1" x14ac:dyDescent="0.5">
      <c r="A48" s="2" t="s">
        <v>64</v>
      </c>
    </row>
    <row r="49" spans="1:1" x14ac:dyDescent="0.5">
      <c r="A49" s="2" t="s">
        <v>65</v>
      </c>
    </row>
    <row r="50" spans="1:1" x14ac:dyDescent="0.5">
      <c r="A50" s="2" t="s">
        <v>66</v>
      </c>
    </row>
    <row r="51" spans="1:1" x14ac:dyDescent="0.5">
      <c r="A51" s="2" t="s">
        <v>67</v>
      </c>
    </row>
    <row r="52" spans="1:1" x14ac:dyDescent="0.5">
      <c r="A52" s="2" t="s">
        <v>68</v>
      </c>
    </row>
    <row r="53" spans="1:1" x14ac:dyDescent="0.5">
      <c r="A53" s="2" t="s">
        <v>69</v>
      </c>
    </row>
    <row r="54" spans="1:1" x14ac:dyDescent="0.5">
      <c r="A54" s="2" t="s">
        <v>70</v>
      </c>
    </row>
    <row r="55" spans="1:1" x14ac:dyDescent="0.5">
      <c r="A55" s="2" t="s">
        <v>71</v>
      </c>
    </row>
    <row r="56" spans="1:1" x14ac:dyDescent="0.5">
      <c r="A56" s="2" t="s">
        <v>72</v>
      </c>
    </row>
    <row r="57" spans="1:1" x14ac:dyDescent="0.5">
      <c r="A57" s="2" t="s">
        <v>73</v>
      </c>
    </row>
    <row r="58" spans="1:1" x14ac:dyDescent="0.5">
      <c r="A58" s="2" t="s">
        <v>74</v>
      </c>
    </row>
    <row r="59" spans="1:1" x14ac:dyDescent="0.5">
      <c r="A59" s="2" t="s">
        <v>75</v>
      </c>
    </row>
    <row r="60" spans="1:1" x14ac:dyDescent="0.5">
      <c r="A60" s="2" t="s">
        <v>76</v>
      </c>
    </row>
    <row r="61" spans="1:1" x14ac:dyDescent="0.5">
      <c r="A61" s="2" t="s">
        <v>77</v>
      </c>
    </row>
    <row r="62" spans="1:1" x14ac:dyDescent="0.5">
      <c r="A62" s="2" t="s">
        <v>78</v>
      </c>
    </row>
    <row r="63" spans="1:1" x14ac:dyDescent="0.5">
      <c r="A63" s="2" t="s">
        <v>79</v>
      </c>
    </row>
    <row r="64" spans="1:1" x14ac:dyDescent="0.5">
      <c r="A64" s="2" t="s">
        <v>80</v>
      </c>
    </row>
    <row r="65" spans="1:1" x14ac:dyDescent="0.5">
      <c r="A65" s="2" t="s">
        <v>81</v>
      </c>
    </row>
    <row r="66" spans="1:1" x14ac:dyDescent="0.5">
      <c r="A66" s="2" t="s">
        <v>82</v>
      </c>
    </row>
    <row r="67" spans="1:1" x14ac:dyDescent="0.5">
      <c r="A67" s="2" t="s">
        <v>83</v>
      </c>
    </row>
    <row r="68" spans="1:1" x14ac:dyDescent="0.5">
      <c r="A68" s="2" t="s">
        <v>84</v>
      </c>
    </row>
    <row r="69" spans="1:1" x14ac:dyDescent="0.5">
      <c r="A69" s="2" t="s">
        <v>85</v>
      </c>
    </row>
    <row r="70" spans="1:1" x14ac:dyDescent="0.5">
      <c r="A70" s="2" t="s">
        <v>86</v>
      </c>
    </row>
    <row r="71" spans="1:1" x14ac:dyDescent="0.5">
      <c r="A71" s="2" t="s">
        <v>87</v>
      </c>
    </row>
    <row r="72" spans="1:1" x14ac:dyDescent="0.5">
      <c r="A72" s="2" t="s">
        <v>88</v>
      </c>
    </row>
    <row r="73" spans="1:1" x14ac:dyDescent="0.5">
      <c r="A73" s="2" t="s">
        <v>89</v>
      </c>
    </row>
    <row r="74" spans="1:1" x14ac:dyDescent="0.5">
      <c r="A74" s="2" t="s">
        <v>90</v>
      </c>
    </row>
    <row r="75" spans="1:1" x14ac:dyDescent="0.5">
      <c r="A75" s="2" t="s">
        <v>91</v>
      </c>
    </row>
    <row r="76" spans="1:1" x14ac:dyDescent="0.5">
      <c r="A76" s="2" t="s">
        <v>92</v>
      </c>
    </row>
    <row r="77" spans="1:1" x14ac:dyDescent="0.5">
      <c r="A77" s="2" t="s">
        <v>93</v>
      </c>
    </row>
    <row r="78" spans="1:1" x14ac:dyDescent="0.5">
      <c r="A78" s="2" t="s">
        <v>94</v>
      </c>
    </row>
    <row r="79" spans="1:1" x14ac:dyDescent="0.5">
      <c r="A79" s="2" t="s">
        <v>95</v>
      </c>
    </row>
    <row r="80" spans="1:1" x14ac:dyDescent="0.5">
      <c r="A80" s="2" t="s">
        <v>96</v>
      </c>
    </row>
    <row r="81" spans="1:1" x14ac:dyDescent="0.5">
      <c r="A81" s="2" t="s">
        <v>97</v>
      </c>
    </row>
    <row r="82" spans="1:1" x14ac:dyDescent="0.5">
      <c r="A82" s="2" t="s">
        <v>98</v>
      </c>
    </row>
    <row r="83" spans="1:1" x14ac:dyDescent="0.5">
      <c r="A83" s="2" t="s">
        <v>99</v>
      </c>
    </row>
    <row r="84" spans="1:1" x14ac:dyDescent="0.5">
      <c r="A84" s="2" t="s">
        <v>100</v>
      </c>
    </row>
    <row r="85" spans="1:1" x14ac:dyDescent="0.5">
      <c r="A85" s="2" t="s">
        <v>101</v>
      </c>
    </row>
    <row r="86" spans="1:1" x14ac:dyDescent="0.5">
      <c r="A86" s="2" t="s">
        <v>102</v>
      </c>
    </row>
    <row r="87" spans="1:1" x14ac:dyDescent="0.5">
      <c r="A87" s="2" t="s">
        <v>103</v>
      </c>
    </row>
    <row r="88" spans="1:1" x14ac:dyDescent="0.5">
      <c r="A88" s="2" t="s">
        <v>104</v>
      </c>
    </row>
    <row r="89" spans="1:1" x14ac:dyDescent="0.5">
      <c r="A89" s="2" t="s">
        <v>105</v>
      </c>
    </row>
    <row r="90" spans="1:1" x14ac:dyDescent="0.5">
      <c r="A90" s="2" t="s">
        <v>106</v>
      </c>
    </row>
    <row r="91" spans="1:1" x14ac:dyDescent="0.5">
      <c r="A91" s="2" t="s">
        <v>223</v>
      </c>
    </row>
    <row r="92" spans="1:1" x14ac:dyDescent="0.5">
      <c r="A92" s="2" t="s">
        <v>107</v>
      </c>
    </row>
    <row r="93" spans="1:1" x14ac:dyDescent="0.5">
      <c r="A93" s="2" t="s">
        <v>108</v>
      </c>
    </row>
    <row r="94" spans="1:1" x14ac:dyDescent="0.5">
      <c r="A94" s="2" t="s">
        <v>109</v>
      </c>
    </row>
    <row r="95" spans="1:1" x14ac:dyDescent="0.5">
      <c r="A95" s="2" t="s">
        <v>110</v>
      </c>
    </row>
    <row r="96" spans="1:1" x14ac:dyDescent="0.5">
      <c r="A96" s="2" t="s">
        <v>111</v>
      </c>
    </row>
    <row r="97" spans="1:1" x14ac:dyDescent="0.5">
      <c r="A97" s="2" t="s">
        <v>112</v>
      </c>
    </row>
    <row r="98" spans="1:1" x14ac:dyDescent="0.5">
      <c r="A98" s="2" t="s">
        <v>113</v>
      </c>
    </row>
    <row r="99" spans="1:1" x14ac:dyDescent="0.5">
      <c r="A99" s="2" t="s">
        <v>114</v>
      </c>
    </row>
    <row r="100" spans="1:1" x14ac:dyDescent="0.5">
      <c r="A100" s="2" t="s">
        <v>115</v>
      </c>
    </row>
    <row r="101" spans="1:1" x14ac:dyDescent="0.5">
      <c r="A101" s="2" t="s">
        <v>116</v>
      </c>
    </row>
    <row r="102" spans="1:1" x14ac:dyDescent="0.5">
      <c r="A102" s="2" t="s">
        <v>117</v>
      </c>
    </row>
    <row r="103" spans="1:1" x14ac:dyDescent="0.5">
      <c r="A103" s="2" t="s">
        <v>118</v>
      </c>
    </row>
    <row r="104" spans="1:1" x14ac:dyDescent="0.5">
      <c r="A104" s="2" t="s">
        <v>119</v>
      </c>
    </row>
    <row r="105" spans="1:1" x14ac:dyDescent="0.5">
      <c r="A105" s="2" t="s">
        <v>120</v>
      </c>
    </row>
    <row r="106" spans="1:1" x14ac:dyDescent="0.5">
      <c r="A106" s="2" t="s">
        <v>121</v>
      </c>
    </row>
    <row r="107" spans="1:1" x14ac:dyDescent="0.5">
      <c r="A107" s="2" t="s">
        <v>122</v>
      </c>
    </row>
    <row r="108" spans="1:1" x14ac:dyDescent="0.5">
      <c r="A108" s="2" t="s">
        <v>123</v>
      </c>
    </row>
    <row r="109" spans="1:1" x14ac:dyDescent="0.5">
      <c r="A109" s="2" t="s">
        <v>124</v>
      </c>
    </row>
    <row r="110" spans="1:1" x14ac:dyDescent="0.5">
      <c r="A110" s="2" t="s">
        <v>125</v>
      </c>
    </row>
    <row r="111" spans="1:1" x14ac:dyDescent="0.5">
      <c r="A111" s="2" t="s">
        <v>126</v>
      </c>
    </row>
    <row r="112" spans="1:1" x14ac:dyDescent="0.5">
      <c r="A112" s="2" t="s">
        <v>127</v>
      </c>
    </row>
    <row r="113" spans="1:1" x14ac:dyDescent="0.5">
      <c r="A113" s="2" t="s">
        <v>128</v>
      </c>
    </row>
    <row r="114" spans="1:1" x14ac:dyDescent="0.5">
      <c r="A114" s="2" t="s">
        <v>129</v>
      </c>
    </row>
    <row r="115" spans="1:1" x14ac:dyDescent="0.5">
      <c r="A115" s="2" t="s">
        <v>130</v>
      </c>
    </row>
    <row r="116" spans="1:1" x14ac:dyDescent="0.5">
      <c r="A116" s="2" t="s">
        <v>131</v>
      </c>
    </row>
    <row r="117" spans="1:1" x14ac:dyDescent="0.5">
      <c r="A117" s="2" t="s">
        <v>132</v>
      </c>
    </row>
    <row r="118" spans="1:1" x14ac:dyDescent="0.5">
      <c r="A118" s="2" t="s">
        <v>133</v>
      </c>
    </row>
    <row r="119" spans="1:1" x14ac:dyDescent="0.5">
      <c r="A119" s="2" t="s">
        <v>134</v>
      </c>
    </row>
    <row r="120" spans="1:1" x14ac:dyDescent="0.5">
      <c r="A120" s="2" t="s">
        <v>135</v>
      </c>
    </row>
    <row r="121" spans="1:1" x14ac:dyDescent="0.5">
      <c r="A121" s="2" t="s">
        <v>136</v>
      </c>
    </row>
    <row r="122" spans="1:1" x14ac:dyDescent="0.5">
      <c r="A122" s="2" t="s">
        <v>137</v>
      </c>
    </row>
    <row r="123" spans="1:1" x14ac:dyDescent="0.5">
      <c r="A123" s="2" t="s">
        <v>138</v>
      </c>
    </row>
    <row r="124" spans="1:1" x14ac:dyDescent="0.5">
      <c r="A124" s="2" t="s">
        <v>139</v>
      </c>
    </row>
    <row r="125" spans="1:1" x14ac:dyDescent="0.5">
      <c r="A125" s="2" t="s">
        <v>140</v>
      </c>
    </row>
    <row r="126" spans="1:1" x14ac:dyDescent="0.5">
      <c r="A126" s="2" t="s">
        <v>141</v>
      </c>
    </row>
    <row r="127" spans="1:1" x14ac:dyDescent="0.5">
      <c r="A127" s="2" t="s">
        <v>142</v>
      </c>
    </row>
    <row r="128" spans="1:1" x14ac:dyDescent="0.5">
      <c r="A128" s="2" t="s">
        <v>143</v>
      </c>
    </row>
    <row r="129" spans="1:1" x14ac:dyDescent="0.5">
      <c r="A129" s="2" t="s">
        <v>144</v>
      </c>
    </row>
    <row r="130" spans="1:1" x14ac:dyDescent="0.5">
      <c r="A130" s="2" t="s">
        <v>145</v>
      </c>
    </row>
    <row r="131" spans="1:1" x14ac:dyDescent="0.5">
      <c r="A131" s="2" t="s">
        <v>146</v>
      </c>
    </row>
    <row r="132" spans="1:1" x14ac:dyDescent="0.5">
      <c r="A132" s="2" t="s">
        <v>224</v>
      </c>
    </row>
    <row r="133" spans="1:1" x14ac:dyDescent="0.5">
      <c r="A133" s="2" t="s">
        <v>152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14"/>
  <sheetViews>
    <sheetView workbookViewId="0">
      <pane xSplit="2" ySplit="1" topLeftCell="C13" activePane="bottomRight" state="frozen"/>
      <selection pane="topRight" activeCell="C1" sqref="C1"/>
      <selection pane="bottomLeft" activeCell="A2" sqref="A2"/>
      <selection pane="bottomRight" activeCell="C17" sqref="C17"/>
    </sheetView>
  </sheetViews>
  <sheetFormatPr defaultRowHeight="18.45" x14ac:dyDescent="0.5"/>
  <cols>
    <col min="1" max="1" width="17.9375" customWidth="1"/>
    <col min="3" max="3" width="15.52734375" customWidth="1"/>
    <col min="4" max="4" width="11.87890625" customWidth="1"/>
    <col min="6" max="6" width="9.41015625" customWidth="1"/>
    <col min="7" max="7" width="14.64453125" bestFit="1" customWidth="1"/>
    <col min="8" max="8" width="15.29296875" customWidth="1"/>
    <col min="9" max="9" width="13.17578125" customWidth="1"/>
    <col min="10" max="10" width="11.76171875" customWidth="1"/>
    <col min="11" max="11" width="11.76171875" bestFit="1" customWidth="1"/>
    <col min="12" max="12" width="13.17578125" customWidth="1"/>
    <col min="13" max="13" width="11.76171875" customWidth="1"/>
    <col min="14" max="14" width="13.76171875" customWidth="1"/>
    <col min="15" max="15" width="12.5859375" customWidth="1"/>
  </cols>
  <sheetData>
    <row r="1" spans="1:15" ht="33.549999999999997" customHeight="1" x14ac:dyDescent="0.5">
      <c r="A1" s="77" t="s">
        <v>0</v>
      </c>
      <c r="B1" s="78" t="s">
        <v>1</v>
      </c>
      <c r="C1" s="78" t="s">
        <v>2</v>
      </c>
      <c r="D1" s="78" t="s">
        <v>3</v>
      </c>
      <c r="E1" s="78" t="s">
        <v>4</v>
      </c>
      <c r="F1" s="78" t="s">
        <v>5</v>
      </c>
      <c r="G1" s="78" t="s">
        <v>6</v>
      </c>
      <c r="H1" s="78" t="s">
        <v>168</v>
      </c>
      <c r="I1" s="78" t="s">
        <v>7</v>
      </c>
      <c r="J1" s="78" t="s">
        <v>8</v>
      </c>
      <c r="K1" s="78" t="s">
        <v>9</v>
      </c>
      <c r="L1" s="78" t="s">
        <v>10</v>
      </c>
      <c r="M1" s="78" t="s">
        <v>11</v>
      </c>
      <c r="N1" s="78" t="s">
        <v>12</v>
      </c>
      <c r="O1" s="79" t="s">
        <v>13</v>
      </c>
    </row>
    <row r="2" spans="1:15" x14ac:dyDescent="0.5">
      <c r="A2" s="221" t="str">
        <f>INDEX(Lookup!$A$1:$A$126,MATCH(DataYY03!C2,Lookup!$C$1:$C$126,0))</f>
        <v>Elementary School</v>
      </c>
      <c r="B2" s="222" t="s">
        <v>15</v>
      </c>
      <c r="C2" s="193" t="s">
        <v>16</v>
      </c>
      <c r="D2" s="193" t="s">
        <v>17</v>
      </c>
      <c r="E2" s="194">
        <v>109321</v>
      </c>
      <c r="F2" s="195">
        <v>36526</v>
      </c>
      <c r="G2" s="194">
        <v>3687.4166399999999</v>
      </c>
      <c r="H2" s="194">
        <v>3731.63616</v>
      </c>
      <c r="I2" s="196">
        <v>1.199200532978012</v>
      </c>
      <c r="J2" s="197">
        <v>92005.63</v>
      </c>
      <c r="K2" s="197">
        <v>83845.05</v>
      </c>
      <c r="L2" s="198">
        <v>-8.8696528679821007</v>
      </c>
      <c r="M2" s="194">
        <v>5990</v>
      </c>
      <c r="N2" s="194">
        <v>5925</v>
      </c>
      <c r="O2" s="196">
        <v>-1.0851419031719534</v>
      </c>
    </row>
    <row r="3" spans="1:15" x14ac:dyDescent="0.5">
      <c r="A3" s="221" t="str">
        <f>INDEX(Lookup!$A$1:$A$126,MATCH(DataYY03!C3,Lookup!$C$1:$C$126,0))</f>
        <v>Special School</v>
      </c>
      <c r="B3" s="222" t="s">
        <v>15</v>
      </c>
      <c r="C3" s="193" t="s">
        <v>19</v>
      </c>
      <c r="D3" s="193" t="s">
        <v>17</v>
      </c>
      <c r="E3" s="194">
        <v>56061</v>
      </c>
      <c r="F3" s="195">
        <v>36526</v>
      </c>
      <c r="G3" s="194">
        <v>2682.6508799999997</v>
      </c>
      <c r="H3" s="194">
        <v>2507.0830080000001</v>
      </c>
      <c r="I3" s="196">
        <v>-6.5445665445665302</v>
      </c>
      <c r="J3" s="197">
        <v>66699.75</v>
      </c>
      <c r="K3" s="197">
        <v>57548.75</v>
      </c>
      <c r="L3" s="198">
        <v>-13.719691603041991</v>
      </c>
      <c r="M3" s="194">
        <v>4213</v>
      </c>
      <c r="N3" s="194">
        <v>4246</v>
      </c>
      <c r="O3" s="196">
        <v>0.78328981723237601</v>
      </c>
    </row>
    <row r="4" spans="1:15" x14ac:dyDescent="0.5">
      <c r="A4" s="221" t="str">
        <f>INDEX(Lookup!$A$1:$A$126,MATCH(DataYY03!C4,Lookup!$C$1:$C$126,0))</f>
        <v>Special School</v>
      </c>
      <c r="B4" s="222" t="s">
        <v>15</v>
      </c>
      <c r="C4" s="193" t="s">
        <v>20</v>
      </c>
      <c r="D4" s="193" t="s">
        <v>21</v>
      </c>
      <c r="E4" s="194">
        <v>50839</v>
      </c>
      <c r="F4" s="195">
        <v>36526</v>
      </c>
      <c r="G4" s="194">
        <v>1633.5018239999999</v>
      </c>
      <c r="H4" s="194">
        <v>1845.100416</v>
      </c>
      <c r="I4" s="196">
        <v>12.953679566873875</v>
      </c>
      <c r="J4" s="197">
        <v>41098.28</v>
      </c>
      <c r="K4" s="197">
        <v>40143.019999999997</v>
      </c>
      <c r="L4" s="198">
        <v>-2.3243308479089633</v>
      </c>
      <c r="M4" s="194">
        <v>2568</v>
      </c>
      <c r="N4" s="194">
        <v>2632</v>
      </c>
      <c r="O4" s="196">
        <v>2.4922118380062308</v>
      </c>
    </row>
    <row r="5" spans="1:15" x14ac:dyDescent="0.5">
      <c r="A5" s="221" t="str">
        <f>INDEX(Lookup!$A$1:$A$126,MATCH(DataYY03!C5,Lookup!$C$1:$C$126,0))</f>
        <v>Elementary School</v>
      </c>
      <c r="B5" s="222" t="s">
        <v>15</v>
      </c>
      <c r="C5" s="193" t="s">
        <v>22</v>
      </c>
      <c r="D5" s="193" t="s">
        <v>23</v>
      </c>
      <c r="E5" s="194">
        <v>107836</v>
      </c>
      <c r="F5" s="195">
        <v>36526</v>
      </c>
      <c r="G5" s="194">
        <v>3939.1403519999994</v>
      </c>
      <c r="H5" s="194">
        <v>3862.4931839999999</v>
      </c>
      <c r="I5" s="196">
        <v>-1.9457841343755038</v>
      </c>
      <c r="J5" s="197">
        <v>95655.72</v>
      </c>
      <c r="K5" s="197">
        <v>83470.42</v>
      </c>
      <c r="L5" s="198">
        <v>-12.738705014190472</v>
      </c>
      <c r="M5" s="194">
        <v>5653</v>
      </c>
      <c r="N5" s="194">
        <v>5450</v>
      </c>
      <c r="O5" s="196">
        <v>-3.5910136210861494</v>
      </c>
    </row>
    <row r="6" spans="1:15" x14ac:dyDescent="0.5">
      <c r="A6" s="221" t="str">
        <f>INDEX(Lookup!$A$1:$A$126,MATCH(DataYY03!C6,Lookup!$C$1:$C$126,0))</f>
        <v>Middle School</v>
      </c>
      <c r="B6" s="222" t="s">
        <v>15</v>
      </c>
      <c r="C6" s="193" t="s">
        <v>25</v>
      </c>
      <c r="D6" s="193" t="s">
        <v>23</v>
      </c>
      <c r="E6" s="194">
        <v>244123</v>
      </c>
      <c r="F6" s="195">
        <v>36526</v>
      </c>
      <c r="G6" s="194">
        <v>6516.442320000001</v>
      </c>
      <c r="H6" s="194">
        <v>6930.3929840000001</v>
      </c>
      <c r="I6" s="196">
        <v>6.3524027939220504</v>
      </c>
      <c r="J6" s="197">
        <v>152597.41</v>
      </c>
      <c r="K6" s="197">
        <v>148222.56</v>
      </c>
      <c r="L6" s="198">
        <v>-2.8669228396471476</v>
      </c>
      <c r="M6" s="194">
        <v>10812</v>
      </c>
      <c r="N6" s="194">
        <v>11233</v>
      </c>
      <c r="O6" s="196">
        <v>3.8938216796152427</v>
      </c>
    </row>
    <row r="7" spans="1:15" x14ac:dyDescent="0.5">
      <c r="A7" s="221" t="str">
        <f>INDEX(Lookup!$A$1:$A$126,MATCH(DataYY03!C7,Lookup!$C$1:$C$126,0))</f>
        <v>Middle School</v>
      </c>
      <c r="B7" s="222" t="s">
        <v>15</v>
      </c>
      <c r="C7" s="193" t="s">
        <v>26</v>
      </c>
      <c r="D7" s="193" t="s">
        <v>17</v>
      </c>
      <c r="E7" s="194">
        <v>219821</v>
      </c>
      <c r="F7" s="195">
        <v>36526</v>
      </c>
      <c r="G7" s="194">
        <v>7722.8095120000016</v>
      </c>
      <c r="H7" s="194">
        <v>7749.2798080000002</v>
      </c>
      <c r="I7" s="196">
        <v>0.3427547443565499</v>
      </c>
      <c r="J7" s="197">
        <v>197642.59</v>
      </c>
      <c r="K7" s="197">
        <v>160667.82999999999</v>
      </c>
      <c r="L7" s="198">
        <v>-18.707890844781986</v>
      </c>
      <c r="M7" s="194">
        <v>10866</v>
      </c>
      <c r="N7" s="194">
        <v>10265</v>
      </c>
      <c r="O7" s="196">
        <v>-5.5310141726486286</v>
      </c>
    </row>
    <row r="8" spans="1:15" x14ac:dyDescent="0.5">
      <c r="A8" s="221" t="str">
        <f>INDEX(Lookup!$A$1:$A$126,MATCH(DataYY03!C8,Lookup!$C$1:$C$126,0))</f>
        <v>Middle School</v>
      </c>
      <c r="B8" s="222" t="s">
        <v>15</v>
      </c>
      <c r="C8" s="193" t="s">
        <v>27</v>
      </c>
      <c r="D8" s="193" t="s">
        <v>23</v>
      </c>
      <c r="E8" s="194">
        <v>211238</v>
      </c>
      <c r="F8" s="195">
        <v>36526</v>
      </c>
      <c r="G8" s="194">
        <v>7784.4029359999986</v>
      </c>
      <c r="H8" s="194">
        <v>7975.0518480000001</v>
      </c>
      <c r="I8" s="196">
        <v>2.4491141268949583</v>
      </c>
      <c r="J8" s="197">
        <v>145824.95999999999</v>
      </c>
      <c r="K8" s="197">
        <v>145448.18</v>
      </c>
      <c r="L8" s="198">
        <v>-0.25837826391311886</v>
      </c>
      <c r="M8" s="194">
        <v>6250</v>
      </c>
      <c r="N8" s="194">
        <v>6341</v>
      </c>
      <c r="O8" s="196">
        <v>1.456</v>
      </c>
    </row>
    <row r="9" spans="1:15" x14ac:dyDescent="0.5">
      <c r="A9" s="221" t="str">
        <f>INDEX(Lookup!$A$1:$A$126,MATCH(DataYY03!C9,Lookup!$C$1:$C$126,0))</f>
        <v>Elementary School</v>
      </c>
      <c r="B9" s="222" t="s">
        <v>15</v>
      </c>
      <c r="C9" s="193" t="s">
        <v>28</v>
      </c>
      <c r="D9" s="193" t="s">
        <v>23</v>
      </c>
      <c r="E9" s="194">
        <v>89416</v>
      </c>
      <c r="F9" s="195">
        <v>36526</v>
      </c>
      <c r="G9" s="194">
        <v>2421.2643840000001</v>
      </c>
      <c r="H9" s="194">
        <v>1956.1405439999999</v>
      </c>
      <c r="I9" s="196">
        <v>-19.209956709956707</v>
      </c>
      <c r="J9" s="197">
        <v>62005.56</v>
      </c>
      <c r="K9" s="197">
        <v>45215.28</v>
      </c>
      <c r="L9" s="198">
        <v>-27.078668429089262</v>
      </c>
      <c r="M9" s="194">
        <v>3575</v>
      </c>
      <c r="N9" s="194">
        <v>2973</v>
      </c>
      <c r="O9" s="196">
        <v>-16.83916083916084</v>
      </c>
    </row>
    <row r="10" spans="1:15" x14ac:dyDescent="0.5">
      <c r="A10" s="221" t="str">
        <f>INDEX(Lookup!$A$1:$A$126,MATCH(DataYY03!C10,Lookup!$C$1:$C$126,0))</f>
        <v>Elementary School</v>
      </c>
      <c r="B10" s="222" t="s">
        <v>15</v>
      </c>
      <c r="C10" s="193" t="s">
        <v>29</v>
      </c>
      <c r="D10" s="193" t="s">
        <v>17</v>
      </c>
      <c r="E10" s="194">
        <v>106804</v>
      </c>
      <c r="F10" s="195">
        <v>36526</v>
      </c>
      <c r="G10" s="194">
        <v>3570.9719039999995</v>
      </c>
      <c r="H10" s="194">
        <v>3502.8410879999997</v>
      </c>
      <c r="I10" s="196">
        <v>-1.9079068060906192</v>
      </c>
      <c r="J10" s="197">
        <v>90653.14</v>
      </c>
      <c r="K10" s="197">
        <v>81293.87</v>
      </c>
      <c r="L10" s="198">
        <v>-10.324264553880869</v>
      </c>
      <c r="M10" s="194">
        <v>5675</v>
      </c>
      <c r="N10" s="194">
        <v>5619</v>
      </c>
      <c r="O10" s="196">
        <v>-0.986784140969163</v>
      </c>
    </row>
    <row r="11" spans="1:15" x14ac:dyDescent="0.5">
      <c r="A11" s="221" t="str">
        <f>INDEX(Lookup!$A$1:$A$126,MATCH(DataYY03!C11,Lookup!$C$1:$C$126,0))</f>
        <v>Elementary School</v>
      </c>
      <c r="B11" s="222" t="s">
        <v>15</v>
      </c>
      <c r="C11" s="193" t="s">
        <v>30</v>
      </c>
      <c r="D11" s="193" t="s">
        <v>17</v>
      </c>
      <c r="E11" s="194">
        <v>85320</v>
      </c>
      <c r="F11" s="195">
        <v>36526</v>
      </c>
      <c r="G11" s="194">
        <v>2801.5522559999995</v>
      </c>
      <c r="H11" s="194">
        <v>2500.85952</v>
      </c>
      <c r="I11" s="196">
        <v>-10.733076113644323</v>
      </c>
      <c r="J11" s="197">
        <v>69866.19</v>
      </c>
      <c r="K11" s="197">
        <v>57222.27</v>
      </c>
      <c r="L11" s="198">
        <v>-18.097337209886497</v>
      </c>
      <c r="M11" s="194">
        <v>4104</v>
      </c>
      <c r="N11" s="194">
        <v>3727</v>
      </c>
      <c r="O11" s="196">
        <v>-9.1861598440545809</v>
      </c>
    </row>
    <row r="12" spans="1:15" x14ac:dyDescent="0.5">
      <c r="A12" s="221" t="str">
        <f>INDEX(Lookup!$A$1:$A$126,MATCH(DataYY03!C12,Lookup!$C$1:$C$126,0))</f>
        <v>Administration</v>
      </c>
      <c r="B12" s="222" t="s">
        <v>15</v>
      </c>
      <c r="C12" s="193" t="s">
        <v>32</v>
      </c>
      <c r="D12" s="193" t="s">
        <v>17</v>
      </c>
      <c r="E12" s="194">
        <v>22677</v>
      </c>
      <c r="F12" s="195">
        <v>36526</v>
      </c>
      <c r="G12" s="194">
        <v>1344.6009600000002</v>
      </c>
      <c r="H12" s="194">
        <v>1149.052416</v>
      </c>
      <c r="I12" s="196">
        <v>-14.543239951278947</v>
      </c>
      <c r="J12" s="197">
        <v>29071.1</v>
      </c>
      <c r="K12" s="197">
        <v>22460.85</v>
      </c>
      <c r="L12" s="198">
        <v>-22.738217680101542</v>
      </c>
      <c r="M12" s="194">
        <v>1470</v>
      </c>
      <c r="N12" s="194">
        <v>1297</v>
      </c>
      <c r="O12" s="196">
        <v>-11.768707482993198</v>
      </c>
    </row>
    <row r="13" spans="1:15" x14ac:dyDescent="0.5">
      <c r="A13" s="221" t="str">
        <f>INDEX(Lookup!$A$1:$A$126,MATCH(DataYY03!C13,Lookup!$C$1:$C$126,0))</f>
        <v>Administration</v>
      </c>
      <c r="B13" s="222" t="s">
        <v>15</v>
      </c>
      <c r="C13" s="193" t="s">
        <v>33</v>
      </c>
      <c r="D13" s="193" t="s">
        <v>23</v>
      </c>
      <c r="E13" s="194">
        <v>491434</v>
      </c>
      <c r="F13" s="195">
        <v>36526</v>
      </c>
      <c r="G13" s="194">
        <v>17888.003687999997</v>
      </c>
      <c r="H13" s="194">
        <v>18486.700504000004</v>
      </c>
      <c r="I13" s="196">
        <v>3.346918004056735</v>
      </c>
      <c r="J13" s="197">
        <v>394395.38</v>
      </c>
      <c r="K13" s="197">
        <v>359401.35</v>
      </c>
      <c r="L13" s="198">
        <v>-8.8728295955190966</v>
      </c>
      <c r="M13" s="194">
        <v>17884</v>
      </c>
      <c r="N13" s="194">
        <v>18054</v>
      </c>
      <c r="O13" s="196">
        <v>0.9505703422053231</v>
      </c>
    </row>
    <row r="14" spans="1:15" x14ac:dyDescent="0.5">
      <c r="A14" s="221" t="str">
        <f>INDEX(Lookup!$A$1:$A$126,MATCH(DataYY03!C14,Lookup!$C$1:$C$126,0))</f>
        <v>Elementary School</v>
      </c>
      <c r="B14" s="222" t="s">
        <v>15</v>
      </c>
      <c r="C14" s="193" t="s">
        <v>34</v>
      </c>
      <c r="D14" s="193" t="s">
        <v>17</v>
      </c>
      <c r="E14" s="194">
        <v>106488</v>
      </c>
      <c r="F14" s="195">
        <v>36526</v>
      </c>
      <c r="G14" s="194">
        <v>4598.8300799999997</v>
      </c>
      <c r="H14" s="194">
        <v>4208.3880960000006</v>
      </c>
      <c r="I14" s="196">
        <v>-8.4900284900284753</v>
      </c>
      <c r="J14" s="197">
        <v>110946.37</v>
      </c>
      <c r="K14" s="197">
        <v>91267.09</v>
      </c>
      <c r="L14" s="198">
        <v>-17.737651083131428</v>
      </c>
      <c r="M14" s="194">
        <v>6880</v>
      </c>
      <c r="N14" s="194">
        <v>6244</v>
      </c>
      <c r="O14" s="196">
        <v>-9.2441860465116275</v>
      </c>
    </row>
    <row r="15" spans="1:15" x14ac:dyDescent="0.5">
      <c r="A15" s="221" t="str">
        <f>INDEX(Lookup!$A$1:$A$126,MATCH(DataYY03!C15,Lookup!$C$1:$C$126,0))</f>
        <v>Elementary School</v>
      </c>
      <c r="B15" s="222" t="s">
        <v>15</v>
      </c>
      <c r="C15" s="193" t="s">
        <v>35</v>
      </c>
      <c r="D15" s="193" t="s">
        <v>23</v>
      </c>
      <c r="E15" s="194">
        <v>97384</v>
      </c>
      <c r="F15" s="195">
        <v>36526</v>
      </c>
      <c r="G15" s="194">
        <v>3240.9086720000005</v>
      </c>
      <c r="H15" s="194">
        <v>3103.8827520000004</v>
      </c>
      <c r="I15" s="196">
        <v>-4.2280092982515249</v>
      </c>
      <c r="J15" s="197">
        <v>80132.86</v>
      </c>
      <c r="K15" s="197">
        <v>71456.06</v>
      </c>
      <c r="L15" s="198">
        <v>-10.828017370152519</v>
      </c>
      <c r="M15" s="194">
        <v>4878</v>
      </c>
      <c r="N15" s="194">
        <v>5045</v>
      </c>
      <c r="O15" s="196">
        <v>3.4235342353423532</v>
      </c>
    </row>
    <row r="16" spans="1:15" x14ac:dyDescent="0.5">
      <c r="A16" s="221" t="str">
        <f>INDEX(Lookup!$A$1:$A$126,MATCH(DataYY03!C16,Lookup!$C$1:$C$126,0))</f>
        <v>Middle School</v>
      </c>
      <c r="B16" s="222" t="s">
        <v>15</v>
      </c>
      <c r="C16" s="193" t="s">
        <v>36</v>
      </c>
      <c r="D16" s="193" t="s">
        <v>17</v>
      </c>
      <c r="E16" s="194">
        <v>229363</v>
      </c>
      <c r="F16" s="195">
        <v>36526</v>
      </c>
      <c r="G16" s="194">
        <v>7213.1454239999994</v>
      </c>
      <c r="H16" s="194">
        <v>6747.9021640000001</v>
      </c>
      <c r="I16" s="196">
        <v>-6.4499359523795867</v>
      </c>
      <c r="J16" s="197">
        <v>170915.84</v>
      </c>
      <c r="K16" s="197">
        <v>140671.25</v>
      </c>
      <c r="L16" s="198">
        <v>-17.695603871472649</v>
      </c>
      <c r="M16" s="194">
        <v>8001</v>
      </c>
      <c r="N16" s="194">
        <v>7303</v>
      </c>
      <c r="O16" s="196">
        <v>-8.7239095113110867</v>
      </c>
    </row>
    <row r="17" spans="1:15" x14ac:dyDescent="0.5">
      <c r="A17" s="221" t="str">
        <f>INDEX(Lookup!$A$1:$A$126,MATCH(DataYY03!C17,Lookup!$C$1:$C$126,0))</f>
        <v>Administration</v>
      </c>
      <c r="B17" s="222" t="s">
        <v>15</v>
      </c>
      <c r="C17" s="193" t="s">
        <v>37</v>
      </c>
      <c r="D17" s="193" t="s">
        <v>23</v>
      </c>
      <c r="E17" s="194">
        <v>18144</v>
      </c>
      <c r="F17" s="195">
        <v>36526</v>
      </c>
      <c r="G17" s="194">
        <v>1850.6688000000001</v>
      </c>
      <c r="H17" s="194">
        <v>1957.7783040000002</v>
      </c>
      <c r="I17" s="196">
        <v>5.7876106194690262</v>
      </c>
      <c r="J17" s="197">
        <v>36083.660000000003</v>
      </c>
      <c r="K17" s="197">
        <v>33906.99</v>
      </c>
      <c r="L17" s="198">
        <v>-6.0322871903792468</v>
      </c>
      <c r="M17" s="194">
        <v>1361</v>
      </c>
      <c r="N17" s="194">
        <v>1507</v>
      </c>
      <c r="O17" s="196">
        <v>10.727406318883174</v>
      </c>
    </row>
    <row r="18" spans="1:15" x14ac:dyDescent="0.5">
      <c r="A18" s="221" t="str">
        <f>INDEX(Lookup!$A$1:$A$126,MATCH(DataYY03!C18,Lookup!$C$1:$C$126,0))</f>
        <v>Special School</v>
      </c>
      <c r="B18" s="222" t="s">
        <v>15</v>
      </c>
      <c r="C18" s="193" t="s">
        <v>222</v>
      </c>
      <c r="D18" s="193" t="s">
        <v>17</v>
      </c>
      <c r="E18" s="193">
        <f>78315+7680</f>
        <v>85995</v>
      </c>
      <c r="F18" s="193"/>
      <c r="G18" s="194">
        <v>3395.9465400000004</v>
      </c>
      <c r="H18" s="194">
        <v>2646.5382719999993</v>
      </c>
      <c r="I18" s="196">
        <v>-22.067728663361141</v>
      </c>
      <c r="J18" s="197">
        <v>85582.3</v>
      </c>
      <c r="K18" s="197">
        <v>57831.59</v>
      </c>
      <c r="L18" s="198">
        <v>-32.425758597280044</v>
      </c>
      <c r="M18" s="194">
        <v>3740</v>
      </c>
      <c r="N18" s="194">
        <v>3136</v>
      </c>
      <c r="O18" s="196">
        <v>-16.149732620320854</v>
      </c>
    </row>
    <row r="19" spans="1:15" x14ac:dyDescent="0.5">
      <c r="A19" s="221" t="str">
        <f>INDEX(Lookup!$A$1:$A$126,MATCH(DataYY03!C19,Lookup!$C$1:$C$126,0))</f>
        <v>High School</v>
      </c>
      <c r="B19" s="222" t="s">
        <v>15</v>
      </c>
      <c r="C19" s="193" t="s">
        <v>39</v>
      </c>
      <c r="D19" s="193" t="s">
        <v>23</v>
      </c>
      <c r="E19" s="194">
        <v>573468</v>
      </c>
      <c r="F19" s="195">
        <v>36526</v>
      </c>
      <c r="G19" s="194">
        <v>16161.006239999999</v>
      </c>
      <c r="H19" s="194">
        <v>18077.151320000001</v>
      </c>
      <c r="I19" s="196">
        <v>11.856595137358253</v>
      </c>
      <c r="J19" s="197">
        <v>383517.79</v>
      </c>
      <c r="K19" s="197">
        <v>378802.98</v>
      </c>
      <c r="L19" s="198">
        <v>-1.2293588779806017</v>
      </c>
      <c r="M19" s="194">
        <v>23847</v>
      </c>
      <c r="N19" s="194">
        <v>25360</v>
      </c>
      <c r="O19" s="196">
        <v>6.344613578227869</v>
      </c>
    </row>
    <row r="20" spans="1:15" x14ac:dyDescent="0.5">
      <c r="A20" s="221" t="str">
        <f>INDEX(Lookup!$A$1:$A$126,MATCH(DataYY03!C20,Lookup!$C$1:$C$126,0))</f>
        <v>Middle School</v>
      </c>
      <c r="B20" s="222" t="s">
        <v>15</v>
      </c>
      <c r="C20" s="193" t="s">
        <v>40</v>
      </c>
      <c r="D20" s="193" t="s">
        <v>17</v>
      </c>
      <c r="E20" s="194">
        <v>233575</v>
      </c>
      <c r="F20" s="195">
        <v>36526</v>
      </c>
      <c r="G20" s="194">
        <v>9543.1012759999994</v>
      </c>
      <c r="H20" s="194">
        <v>8693.079952</v>
      </c>
      <c r="I20" s="196">
        <v>-8.9071812130687888</v>
      </c>
      <c r="J20" s="197">
        <v>235922.66</v>
      </c>
      <c r="K20" s="197">
        <v>185774.22</v>
      </c>
      <c r="L20" s="198">
        <v>-21.256304926368667</v>
      </c>
      <c r="M20" s="194">
        <v>11940</v>
      </c>
      <c r="N20" s="194">
        <v>10789</v>
      </c>
      <c r="O20" s="196">
        <v>-9.6398659966499167</v>
      </c>
    </row>
    <row r="21" spans="1:15" x14ac:dyDescent="0.5">
      <c r="A21" s="221" t="str">
        <f>INDEX(Lookup!$A$1:$A$126,MATCH(DataYY03!C21,Lookup!$C$1:$C$126,0))</f>
        <v>Administration</v>
      </c>
      <c r="B21" s="222" t="s">
        <v>15</v>
      </c>
      <c r="C21" s="193" t="s">
        <v>41</v>
      </c>
      <c r="D21" s="193" t="s">
        <v>17</v>
      </c>
      <c r="E21" s="194">
        <v>49471</v>
      </c>
      <c r="F21" s="195">
        <v>36526</v>
      </c>
      <c r="G21" s="194">
        <v>10955.638567999997</v>
      </c>
      <c r="H21" s="194">
        <v>12853.798996</v>
      </c>
      <c r="I21" s="196">
        <v>17.325876681842011</v>
      </c>
      <c r="J21" s="197">
        <v>221954.89</v>
      </c>
      <c r="K21" s="197">
        <v>229066.48</v>
      </c>
      <c r="L21" s="198">
        <v>3.2040699801657895</v>
      </c>
      <c r="M21" s="194">
        <v>8248</v>
      </c>
      <c r="N21" s="194">
        <v>9206</v>
      </c>
      <c r="O21" s="196">
        <v>11.61493695441319</v>
      </c>
    </row>
    <row r="22" spans="1:15" x14ac:dyDescent="0.5">
      <c r="A22" s="221" t="str">
        <f>INDEX(Lookup!$A$1:$A$126,MATCH(DataYY03!C22,Lookup!$C$1:$C$126,0))</f>
        <v>Middle School</v>
      </c>
      <c r="B22" s="222" t="s">
        <v>15</v>
      </c>
      <c r="C22" s="193" t="s">
        <v>42</v>
      </c>
      <c r="D22" s="193" t="s">
        <v>17</v>
      </c>
      <c r="E22" s="194">
        <v>204629</v>
      </c>
      <c r="F22" s="195">
        <v>36526</v>
      </c>
      <c r="G22" s="194">
        <v>7078.5113160000001</v>
      </c>
      <c r="H22" s="194">
        <v>6967.9795760000006</v>
      </c>
      <c r="I22" s="196">
        <v>-1.5615111012135707</v>
      </c>
      <c r="J22" s="197">
        <v>153788.23000000001</v>
      </c>
      <c r="K22" s="197">
        <v>142773.51</v>
      </c>
      <c r="L22" s="198">
        <v>-7.1622646284439329</v>
      </c>
      <c r="M22" s="194">
        <v>8758</v>
      </c>
      <c r="N22" s="194">
        <v>8169</v>
      </c>
      <c r="O22" s="196">
        <v>-6.725279744233843</v>
      </c>
    </row>
    <row r="23" spans="1:15" x14ac:dyDescent="0.5">
      <c r="A23" s="221" t="str">
        <f>INDEX(Lookup!$A$1:$A$126,MATCH(DataYY03!C23,Lookup!$C$1:$C$126,0))</f>
        <v>Elementary School</v>
      </c>
      <c r="B23" s="222" t="s">
        <v>15</v>
      </c>
      <c r="C23" s="193" t="s">
        <v>43</v>
      </c>
      <c r="D23" s="193" t="s">
        <v>17</v>
      </c>
      <c r="E23" s="194">
        <v>86318</v>
      </c>
      <c r="F23" s="195">
        <v>36526</v>
      </c>
      <c r="G23" s="194">
        <v>3139.5859200000004</v>
      </c>
      <c r="H23" s="194">
        <v>3193.6320000000001</v>
      </c>
      <c r="I23" s="196">
        <v>1.7214397496087472</v>
      </c>
      <c r="J23" s="197">
        <v>82943.86</v>
      </c>
      <c r="K23" s="197">
        <v>74828.91</v>
      </c>
      <c r="L23" s="198">
        <v>-9.7836657228154085</v>
      </c>
      <c r="M23" s="194">
        <v>5806</v>
      </c>
      <c r="N23" s="194">
        <v>5602</v>
      </c>
      <c r="O23" s="196">
        <v>-3.5136066138477435</v>
      </c>
    </row>
    <row r="24" spans="1:15" x14ac:dyDescent="0.5">
      <c r="A24" s="221" t="str">
        <f>INDEX(Lookup!$A$1:$A$126,MATCH(DataYY03!C24,Lookup!$C$1:$C$126,0))</f>
        <v>High School</v>
      </c>
      <c r="B24" s="222" t="s">
        <v>15</v>
      </c>
      <c r="C24" s="193" t="s">
        <v>44</v>
      </c>
      <c r="D24" s="193" t="s">
        <v>17</v>
      </c>
      <c r="E24" s="194">
        <v>525576</v>
      </c>
      <c r="F24" s="195">
        <v>36526</v>
      </c>
      <c r="G24" s="194">
        <v>17419.42008</v>
      </c>
      <c r="H24" s="194">
        <v>19897.876408</v>
      </c>
      <c r="I24" s="196">
        <v>14.228121927236987</v>
      </c>
      <c r="J24" s="197">
        <v>445629.77</v>
      </c>
      <c r="K24" s="197">
        <v>387714.03</v>
      </c>
      <c r="L24" s="198">
        <v>-12.996380380960634</v>
      </c>
      <c r="M24" s="194">
        <v>22775</v>
      </c>
      <c r="N24" s="194">
        <v>22271</v>
      </c>
      <c r="O24" s="196">
        <v>-2.2129527991218443</v>
      </c>
    </row>
    <row r="25" spans="1:15" x14ac:dyDescent="0.5">
      <c r="A25" s="221" t="str">
        <f>INDEX(Lookup!$A$1:$A$126,MATCH(DataYY03!C25,Lookup!$C$1:$C$126,0))</f>
        <v>Administration</v>
      </c>
      <c r="B25" s="222" t="s">
        <v>15</v>
      </c>
      <c r="C25" s="193" t="s">
        <v>45</v>
      </c>
      <c r="D25" s="193" t="s">
        <v>23</v>
      </c>
      <c r="E25" s="194">
        <v>0</v>
      </c>
      <c r="F25" s="195">
        <v>36526</v>
      </c>
      <c r="G25" s="194">
        <v>9.2079299999999993</v>
      </c>
      <c r="H25" s="194">
        <v>3.8316759999999999</v>
      </c>
      <c r="I25" s="196">
        <v>-58.387216236439684</v>
      </c>
      <c r="J25" s="197">
        <v>1502.23</v>
      </c>
      <c r="K25" s="197">
        <v>1002.49</v>
      </c>
      <c r="L25" s="198">
        <v>-33.266543738309046</v>
      </c>
      <c r="M25" s="194">
        <v>177</v>
      </c>
      <c r="N25" s="194">
        <v>116</v>
      </c>
      <c r="O25" s="196">
        <v>-34.463276836158194</v>
      </c>
    </row>
    <row r="26" spans="1:15" x14ac:dyDescent="0.5">
      <c r="A26" s="221" t="str">
        <f>INDEX(Lookup!$A$1:$A$126,MATCH(DataYY03!C26,Lookup!$C$1:$C$126,0))</f>
        <v>High School</v>
      </c>
      <c r="B26" s="222" t="s">
        <v>15</v>
      </c>
      <c r="C26" s="193" t="s">
        <v>46</v>
      </c>
      <c r="D26" s="193" t="s">
        <v>23</v>
      </c>
      <c r="E26" s="193">
        <f>485985+3072+18323</f>
        <v>507380</v>
      </c>
      <c r="F26" s="193"/>
      <c r="G26" s="194">
        <v>21060.576824000003</v>
      </c>
      <c r="H26" s="194">
        <v>23366.594083999997</v>
      </c>
      <c r="I26" s="196">
        <v>10.949449672110239</v>
      </c>
      <c r="J26" s="197">
        <v>434552.14</v>
      </c>
      <c r="K26" s="197">
        <v>416905.79</v>
      </c>
      <c r="L26" s="198">
        <v>-4.0608130476586766</v>
      </c>
      <c r="M26" s="194">
        <v>22630</v>
      </c>
      <c r="N26" s="194">
        <v>22785</v>
      </c>
      <c r="O26" s="196">
        <v>0.68493150684931503</v>
      </c>
    </row>
    <row r="27" spans="1:15" x14ac:dyDescent="0.5">
      <c r="A27" s="221" t="str">
        <f>INDEX(Lookup!$A$1:$A$126,MATCH(DataYY03!C27,Lookup!$C$1:$C$126,0))</f>
        <v>Administration</v>
      </c>
      <c r="B27" s="222" t="s">
        <v>15</v>
      </c>
      <c r="C27" s="193" t="s">
        <v>47</v>
      </c>
      <c r="D27" s="193" t="s">
        <v>23</v>
      </c>
      <c r="E27" s="194">
        <v>0</v>
      </c>
      <c r="F27" s="195">
        <v>36526</v>
      </c>
      <c r="G27" s="194">
        <v>115.953408</v>
      </c>
      <c r="H27" s="194">
        <v>145.43308800000003</v>
      </c>
      <c r="I27" s="196">
        <v>25.423728813559347</v>
      </c>
      <c r="J27" s="197">
        <v>13338.39</v>
      </c>
      <c r="K27" s="197">
        <v>17176.48</v>
      </c>
      <c r="L27" s="198">
        <v>28.774762171446479</v>
      </c>
      <c r="M27" s="194">
        <v>1363</v>
      </c>
      <c r="N27" s="194">
        <v>2304</v>
      </c>
      <c r="O27" s="196">
        <v>69.038884812912698</v>
      </c>
    </row>
    <row r="28" spans="1:15" x14ac:dyDescent="0.5">
      <c r="A28" s="221" t="str">
        <f>INDEX(Lookup!$A$1:$A$126,MATCH(DataYY03!C28,Lookup!$C$1:$C$126,0))</f>
        <v>High School</v>
      </c>
      <c r="B28" s="222" t="s">
        <v>15</v>
      </c>
      <c r="C28" s="193" t="s">
        <v>48</v>
      </c>
      <c r="D28" s="193" t="s">
        <v>17</v>
      </c>
      <c r="E28" s="194">
        <v>578719</v>
      </c>
      <c r="F28" s="195">
        <v>36526</v>
      </c>
      <c r="G28" s="194">
        <v>20998.495483999999</v>
      </c>
      <c r="H28" s="194">
        <v>15574.647215999998</v>
      </c>
      <c r="I28" s="196">
        <v>-25.829699428384057</v>
      </c>
      <c r="J28" s="197">
        <v>437731.79</v>
      </c>
      <c r="K28" s="197">
        <v>318614.37</v>
      </c>
      <c r="L28" s="198">
        <v>-27.212421560700445</v>
      </c>
      <c r="M28" s="194">
        <v>14154</v>
      </c>
      <c r="N28" s="194">
        <v>14920</v>
      </c>
      <c r="O28" s="196">
        <v>5.4118976967641652</v>
      </c>
    </row>
    <row r="29" spans="1:15" x14ac:dyDescent="0.5">
      <c r="A29" s="221" t="str">
        <f>INDEX(Lookup!$A$1:$A$126,MATCH(DataYY03!C29,Lookup!$C$1:$C$126,0))</f>
        <v>High School</v>
      </c>
      <c r="B29" s="222" t="s">
        <v>15</v>
      </c>
      <c r="C29" s="193" t="s">
        <v>49</v>
      </c>
      <c r="D29" s="193" t="s">
        <v>21</v>
      </c>
      <c r="E29" s="194">
        <v>520212</v>
      </c>
      <c r="F29" s="195">
        <v>36526</v>
      </c>
      <c r="G29" s="194">
        <v>20068.070380000001</v>
      </c>
      <c r="H29" s="194">
        <v>20200.841536</v>
      </c>
      <c r="I29" s="196">
        <v>0.66160399822157201</v>
      </c>
      <c r="J29" s="197">
        <v>423688.36</v>
      </c>
      <c r="K29" s="197">
        <v>386366.43</v>
      </c>
      <c r="L29" s="198">
        <v>-8.8088164612310802</v>
      </c>
      <c r="M29" s="194">
        <v>20539</v>
      </c>
      <c r="N29" s="194">
        <v>21996</v>
      </c>
      <c r="O29" s="196">
        <v>7.0938215102974826</v>
      </c>
    </row>
    <row r="30" spans="1:15" x14ac:dyDescent="0.5">
      <c r="A30" s="221" t="str">
        <f>INDEX(Lookup!$A$1:$A$126,MATCH(DataYY03!C30,Lookup!$C$1:$C$126,0))</f>
        <v>High School</v>
      </c>
      <c r="B30" s="222" t="s">
        <v>15</v>
      </c>
      <c r="C30" s="193" t="s">
        <v>50</v>
      </c>
      <c r="D30" s="193" t="s">
        <v>23</v>
      </c>
      <c r="E30" s="194">
        <v>590057</v>
      </c>
      <c r="F30" s="195">
        <v>36526</v>
      </c>
      <c r="G30" s="194">
        <v>18319.474972</v>
      </c>
      <c r="H30" s="194">
        <v>19319.10226</v>
      </c>
      <c r="I30" s="196">
        <v>5.4566372100066065</v>
      </c>
      <c r="J30" s="197">
        <v>405403.42</v>
      </c>
      <c r="K30" s="197">
        <v>418133.42</v>
      </c>
      <c r="L30" s="198">
        <v>3.1400820446951339</v>
      </c>
      <c r="M30" s="194">
        <v>27495</v>
      </c>
      <c r="N30" s="194">
        <v>30334</v>
      </c>
      <c r="O30" s="196">
        <v>10.32551372976905</v>
      </c>
    </row>
    <row r="31" spans="1:15" x14ac:dyDescent="0.5">
      <c r="A31" s="221" t="str">
        <f>INDEX(Lookup!$A$1:$A$126,MATCH(DataYY03!C31,Lookup!$C$1:$C$126,0))</f>
        <v>High School</v>
      </c>
      <c r="B31" s="222" t="s">
        <v>15</v>
      </c>
      <c r="C31" s="193" t="s">
        <v>51</v>
      </c>
      <c r="D31" s="193" t="s">
        <v>23</v>
      </c>
      <c r="E31" s="194">
        <v>530203</v>
      </c>
      <c r="F31" s="195">
        <v>36526</v>
      </c>
      <c r="G31" s="194">
        <v>22312.040419999998</v>
      </c>
      <c r="H31" s="194">
        <v>22826.737208000002</v>
      </c>
      <c r="I31" s="196">
        <v>2.306811830345382</v>
      </c>
      <c r="J31" s="197">
        <v>600208.82999999996</v>
      </c>
      <c r="K31" s="197">
        <v>526022.68999999994</v>
      </c>
      <c r="L31" s="198">
        <v>-12.360054749611065</v>
      </c>
      <c r="M31" s="194">
        <v>39071</v>
      </c>
      <c r="N31" s="194">
        <v>39991</v>
      </c>
      <c r="O31" s="196">
        <v>2.3546876199738938</v>
      </c>
    </row>
    <row r="32" spans="1:15" x14ac:dyDescent="0.5">
      <c r="A32" s="221" t="str">
        <f>INDEX(Lookup!$A$1:$A$126,MATCH(DataYY03!C32,Lookup!$C$1:$C$126,0))</f>
        <v>High School</v>
      </c>
      <c r="B32" s="222" t="s">
        <v>15</v>
      </c>
      <c r="C32" s="193" t="s">
        <v>52</v>
      </c>
      <c r="D32" s="193" t="s">
        <v>17</v>
      </c>
      <c r="E32" s="194">
        <v>497661</v>
      </c>
      <c r="F32" s="195">
        <v>36526</v>
      </c>
      <c r="G32" s="194">
        <v>18846.772276000003</v>
      </c>
      <c r="H32" s="194">
        <v>17884.134479999997</v>
      </c>
      <c r="I32" s="196">
        <v>-5.1077064120197075</v>
      </c>
      <c r="J32" s="197">
        <v>413059.9</v>
      </c>
      <c r="K32" s="197">
        <v>346177.65</v>
      </c>
      <c r="L32" s="198">
        <v>-16.191900980947317</v>
      </c>
      <c r="M32" s="194">
        <v>19387</v>
      </c>
      <c r="N32" s="194">
        <v>19058</v>
      </c>
      <c r="O32" s="196">
        <v>-1.697013462629597</v>
      </c>
    </row>
    <row r="33" spans="1:15" x14ac:dyDescent="0.5">
      <c r="A33" s="221" t="str">
        <f>INDEX(Lookup!$A$1:$A$126,MATCH(DataYY03!C33,Lookup!$C$1:$C$126,0))</f>
        <v>High School</v>
      </c>
      <c r="B33" s="222" t="s">
        <v>15</v>
      </c>
      <c r="C33" s="193" t="s">
        <v>53</v>
      </c>
      <c r="D33" s="193" t="s">
        <v>23</v>
      </c>
      <c r="E33" s="194">
        <v>477795</v>
      </c>
      <c r="F33" s="195">
        <v>36526</v>
      </c>
      <c r="G33" s="194">
        <v>18913.927259999997</v>
      </c>
      <c r="H33" s="194">
        <v>18138.348952</v>
      </c>
      <c r="I33" s="196">
        <v>-4.1005672557503479</v>
      </c>
      <c r="J33" s="197">
        <v>430266.15</v>
      </c>
      <c r="K33" s="197">
        <v>361916.91</v>
      </c>
      <c r="L33" s="198">
        <v>-15.885339806536024</v>
      </c>
      <c r="M33" s="194">
        <v>19841</v>
      </c>
      <c r="N33" s="194">
        <v>18739</v>
      </c>
      <c r="O33" s="196">
        <v>-5.5541555365152968</v>
      </c>
    </row>
    <row r="34" spans="1:15" x14ac:dyDescent="0.5">
      <c r="A34" s="221" t="str">
        <f>INDEX(Lookup!$A$1:$A$126,MATCH(DataYY03!C34,Lookup!$C$1:$C$126,0))</f>
        <v>High School</v>
      </c>
      <c r="B34" s="222" t="s">
        <v>15</v>
      </c>
      <c r="C34" s="193" t="s">
        <v>54</v>
      </c>
      <c r="D34" s="193" t="s">
        <v>23</v>
      </c>
      <c r="E34" s="194">
        <v>535914</v>
      </c>
      <c r="F34" s="195">
        <v>36526</v>
      </c>
      <c r="G34" s="194">
        <v>12314.535807999999</v>
      </c>
      <c r="H34" s="194">
        <v>12107.420584</v>
      </c>
      <c r="I34" s="196">
        <v>-1.6818760140796289</v>
      </c>
      <c r="J34" s="197">
        <v>264014.73</v>
      </c>
      <c r="K34" s="197">
        <v>227934.11</v>
      </c>
      <c r="L34" s="198">
        <v>-13.666139006713754</v>
      </c>
      <c r="M34" s="194">
        <v>12975</v>
      </c>
      <c r="N34" s="194">
        <v>12959</v>
      </c>
      <c r="O34" s="196">
        <v>-0.1233140655105973</v>
      </c>
    </row>
    <row r="35" spans="1:15" x14ac:dyDescent="0.5">
      <c r="A35" s="221" t="str">
        <f>INDEX(Lookup!$A$1:$A$126,MATCH(DataYY03!C35,Lookup!$C$1:$C$126,0))</f>
        <v>Elementary School</v>
      </c>
      <c r="B35" s="222" t="s">
        <v>15</v>
      </c>
      <c r="C35" s="193" t="s">
        <v>55</v>
      </c>
      <c r="D35" s="193" t="s">
        <v>17</v>
      </c>
      <c r="E35" s="194">
        <v>99588</v>
      </c>
      <c r="F35" s="195">
        <v>36526</v>
      </c>
      <c r="G35" s="194">
        <v>3537.6844320000005</v>
      </c>
      <c r="H35" s="194">
        <v>3787.6339040000003</v>
      </c>
      <c r="I35" s="196">
        <v>7.0653410954094928</v>
      </c>
      <c r="J35" s="197">
        <v>82784.710000000006</v>
      </c>
      <c r="K35" s="197">
        <v>83083.899999999994</v>
      </c>
      <c r="L35" s="198">
        <v>0.36140731784891195</v>
      </c>
      <c r="M35" s="194">
        <v>4991</v>
      </c>
      <c r="N35" s="194">
        <v>4776</v>
      </c>
      <c r="O35" s="196">
        <v>-4.3077539571228209</v>
      </c>
    </row>
    <row r="36" spans="1:15" x14ac:dyDescent="0.5">
      <c r="A36" s="221" t="str">
        <f>INDEX(Lookup!$A$1:$A$126,MATCH(DataYY03!C36,Lookup!$C$1:$C$126,0))</f>
        <v>Middle School</v>
      </c>
      <c r="B36" s="222" t="s">
        <v>15</v>
      </c>
      <c r="C36" s="193" t="s">
        <v>56</v>
      </c>
      <c r="D36" s="193" t="s">
        <v>17</v>
      </c>
      <c r="E36" s="194">
        <v>213572</v>
      </c>
      <c r="F36" s="195">
        <v>36526</v>
      </c>
      <c r="G36" s="194">
        <v>8146.1534120000006</v>
      </c>
      <c r="H36" s="194">
        <v>7904.4814520000018</v>
      </c>
      <c r="I36" s="196">
        <v>-2.9667003280836171</v>
      </c>
      <c r="J36" s="197">
        <v>195203.12</v>
      </c>
      <c r="K36" s="197">
        <v>168256.08</v>
      </c>
      <c r="L36" s="198">
        <v>-13.804615418032254</v>
      </c>
      <c r="M36" s="194">
        <v>9942</v>
      </c>
      <c r="N36" s="194">
        <v>10109</v>
      </c>
      <c r="O36" s="196">
        <v>1.6797425065379199</v>
      </c>
    </row>
    <row r="37" spans="1:15" s="12" customFormat="1" x14ac:dyDescent="0.5">
      <c r="A37" s="221" t="str">
        <f>INDEX(Lookup!$A$1:$A$126,MATCH(DataYY03!C37,Lookup!$C$1:$C$126,0))</f>
        <v>Elementary School</v>
      </c>
      <c r="B37" s="222" t="s">
        <v>15</v>
      </c>
      <c r="C37" s="193" t="s">
        <v>57</v>
      </c>
      <c r="D37" s="193" t="s">
        <v>21</v>
      </c>
      <c r="E37" s="194">
        <v>97959</v>
      </c>
      <c r="F37" s="195">
        <v>36526</v>
      </c>
      <c r="G37" s="194">
        <v>3134.0175359999998</v>
      </c>
      <c r="H37" s="194">
        <v>2910.6270719999993</v>
      </c>
      <c r="I37" s="196">
        <v>-7.1279264214047</v>
      </c>
      <c r="J37" s="197">
        <v>80674.539999999994</v>
      </c>
      <c r="K37" s="197">
        <v>69577.210000000006</v>
      </c>
      <c r="L37" s="198">
        <v>-13.755678061504907</v>
      </c>
      <c r="M37" s="194">
        <v>5390</v>
      </c>
      <c r="N37" s="194">
        <v>5167</v>
      </c>
      <c r="O37" s="196">
        <v>-4.137291280148423</v>
      </c>
    </row>
    <row r="38" spans="1:15" s="12" customFormat="1" x14ac:dyDescent="0.5">
      <c r="A38" s="221" t="str">
        <f>INDEX(Lookup!$A$1:$A$126,MATCH(DataYY03!C38,Lookup!$C$1:$C$126,0))</f>
        <v>Administration</v>
      </c>
      <c r="B38" s="222" t="s">
        <v>15</v>
      </c>
      <c r="C38" s="193" t="s">
        <v>58</v>
      </c>
      <c r="D38" s="193" t="s">
        <v>17</v>
      </c>
      <c r="E38" s="194">
        <v>6832</v>
      </c>
      <c r="F38" s="195">
        <v>36526</v>
      </c>
      <c r="G38" s="194">
        <v>296.98048</v>
      </c>
      <c r="H38" s="194">
        <v>254.39872000000003</v>
      </c>
      <c r="I38" s="196">
        <v>-14.338235294117645</v>
      </c>
      <c r="J38" s="197">
        <v>7641.57</v>
      </c>
      <c r="K38" s="197">
        <v>6357.23</v>
      </c>
      <c r="L38" s="198">
        <v>-16.807279132429592</v>
      </c>
      <c r="M38" s="194">
        <v>443</v>
      </c>
      <c r="N38" s="194">
        <v>456</v>
      </c>
      <c r="O38" s="196">
        <v>2.9345372460496613</v>
      </c>
    </row>
    <row r="39" spans="1:15" s="12" customFormat="1" x14ac:dyDescent="0.5">
      <c r="A39" s="221" t="str">
        <f>INDEX(Lookup!$A$1:$A$126,MATCH(DataYY03!C39,Lookup!$C$1:$C$126,0))</f>
        <v>Administration</v>
      </c>
      <c r="B39" s="222" t="s">
        <v>15</v>
      </c>
      <c r="C39" s="193" t="s">
        <v>59</v>
      </c>
      <c r="D39" s="193" t="s">
        <v>17</v>
      </c>
      <c r="E39" s="194">
        <v>4573</v>
      </c>
      <c r="F39" s="195">
        <v>36526</v>
      </c>
      <c r="G39" s="194">
        <v>207.889748</v>
      </c>
      <c r="H39" s="194">
        <v>165.94603199999997</v>
      </c>
      <c r="I39" s="196">
        <v>-20.175942490439702</v>
      </c>
      <c r="J39" s="197">
        <v>6592.46</v>
      </c>
      <c r="K39" s="197">
        <v>4933.93</v>
      </c>
      <c r="L39" s="198">
        <v>-25.157983514499897</v>
      </c>
      <c r="M39" s="194">
        <v>418</v>
      </c>
      <c r="N39" s="194">
        <v>389</v>
      </c>
      <c r="O39" s="196">
        <v>-6.9377990430622019</v>
      </c>
    </row>
    <row r="40" spans="1:15" s="12" customFormat="1" x14ac:dyDescent="0.5">
      <c r="A40" s="221" t="str">
        <f>INDEX(Lookup!$A$1:$A$126,MATCH(DataYY03!C40,Lookup!$C$1:$C$126,0))</f>
        <v>Administration</v>
      </c>
      <c r="B40" s="222" t="s">
        <v>15</v>
      </c>
      <c r="C40" s="193" t="s">
        <v>60</v>
      </c>
      <c r="D40" s="193" t="s">
        <v>17</v>
      </c>
      <c r="E40" s="194">
        <v>26451</v>
      </c>
      <c r="F40" s="195">
        <v>36526</v>
      </c>
      <c r="G40" s="194">
        <v>2446.8134399999999</v>
      </c>
      <c r="H40" s="194">
        <v>2409.4725119999998</v>
      </c>
      <c r="I40" s="196">
        <v>-1.5261044176706762</v>
      </c>
      <c r="J40" s="197">
        <v>49411.28</v>
      </c>
      <c r="K40" s="197">
        <v>43795.78</v>
      </c>
      <c r="L40" s="198">
        <v>-11.364813864364573</v>
      </c>
      <c r="M40" s="194">
        <v>2169</v>
      </c>
      <c r="N40" s="194">
        <v>2202</v>
      </c>
      <c r="O40" s="196">
        <v>1.5214384508990317</v>
      </c>
    </row>
    <row r="41" spans="1:15" s="12" customFormat="1" x14ac:dyDescent="0.5">
      <c r="A41" s="221" t="str">
        <f>INDEX(Lookup!$A$1:$A$126,MATCH(DataYY03!C41,Lookup!$C$1:$C$126,0))</f>
        <v>Elementary School</v>
      </c>
      <c r="B41" s="222" t="s">
        <v>15</v>
      </c>
      <c r="C41" s="193" t="s">
        <v>61</v>
      </c>
      <c r="D41" s="193" t="s">
        <v>21</v>
      </c>
      <c r="E41" s="194">
        <v>95366</v>
      </c>
      <c r="F41" s="195">
        <v>36526</v>
      </c>
      <c r="G41" s="194">
        <v>2805.48288</v>
      </c>
      <c r="H41" s="194">
        <v>2903.7484800000002</v>
      </c>
      <c r="I41" s="196">
        <v>3.50262697022767</v>
      </c>
      <c r="J41" s="197">
        <v>74469.05</v>
      </c>
      <c r="K41" s="197">
        <v>69080.12</v>
      </c>
      <c r="L41" s="198">
        <v>-7.2364693788896197</v>
      </c>
      <c r="M41" s="194">
        <v>5112</v>
      </c>
      <c r="N41" s="194">
        <v>5198</v>
      </c>
      <c r="O41" s="196">
        <v>1.6823161189358373</v>
      </c>
    </row>
    <row r="42" spans="1:15" s="12" customFormat="1" x14ac:dyDescent="0.5">
      <c r="A42" s="221" t="str">
        <f>INDEX(Lookup!$A$1:$A$126,MATCH(DataYY03!C42,Lookup!$C$1:$C$126,0))</f>
        <v>Elementary School</v>
      </c>
      <c r="B42" s="222" t="s">
        <v>15</v>
      </c>
      <c r="C42" s="193" t="s">
        <v>62</v>
      </c>
      <c r="D42" s="193" t="s">
        <v>17</v>
      </c>
      <c r="E42" s="194">
        <v>76544</v>
      </c>
      <c r="F42" s="195">
        <v>36526</v>
      </c>
      <c r="G42" s="194">
        <v>2898.8352</v>
      </c>
      <c r="H42" s="194">
        <v>2308.5864959999999</v>
      </c>
      <c r="I42" s="196">
        <v>-20.361581920903959</v>
      </c>
      <c r="J42" s="197">
        <v>70502.7</v>
      </c>
      <c r="K42" s="197">
        <v>57041.2</v>
      </c>
      <c r="L42" s="198">
        <v>-19.093594997071033</v>
      </c>
      <c r="M42" s="194">
        <v>3927</v>
      </c>
      <c r="N42" s="194">
        <v>4313</v>
      </c>
      <c r="O42" s="196">
        <v>9.8293862999745354</v>
      </c>
    </row>
    <row r="43" spans="1:15" s="12" customFormat="1" x14ac:dyDescent="0.5">
      <c r="A43" s="221" t="str">
        <f>INDEX(Lookup!$A$1:$A$126,MATCH(DataYY03!C43,Lookup!$C$1:$C$126,0))</f>
        <v>Administration</v>
      </c>
      <c r="B43" s="222" t="s">
        <v>15</v>
      </c>
      <c r="C43" s="193" t="s">
        <v>63</v>
      </c>
      <c r="D43" s="193" t="s">
        <v>23</v>
      </c>
      <c r="E43" s="194">
        <v>72198</v>
      </c>
      <c r="F43" s="195">
        <v>36526</v>
      </c>
      <c r="G43" s="194">
        <v>3372.1478399999996</v>
      </c>
      <c r="H43" s="194">
        <v>3174.5248000000006</v>
      </c>
      <c r="I43" s="196">
        <v>-5.8604500566617945</v>
      </c>
      <c r="J43" s="197">
        <v>69179.91</v>
      </c>
      <c r="K43" s="197">
        <v>59183.66</v>
      </c>
      <c r="L43" s="198">
        <v>-14.449642967156217</v>
      </c>
      <c r="M43" s="194">
        <v>3066</v>
      </c>
      <c r="N43" s="194">
        <v>3172</v>
      </c>
      <c r="O43" s="196">
        <v>3.4572733202870189</v>
      </c>
    </row>
    <row r="44" spans="1:15" s="12" customFormat="1" x14ac:dyDescent="0.5">
      <c r="A44" s="221" t="str">
        <f>INDEX(Lookup!$A$1:$A$126,MATCH(DataYY03!C44,Lookup!$C$1:$C$126,0))</f>
        <v>Administration</v>
      </c>
      <c r="B44" s="222" t="s">
        <v>15</v>
      </c>
      <c r="C44" s="193" t="s">
        <v>64</v>
      </c>
      <c r="D44" s="193" t="s">
        <v>23</v>
      </c>
      <c r="E44" s="194">
        <v>33198</v>
      </c>
      <c r="F44" s="195">
        <v>36526</v>
      </c>
      <c r="G44" s="194">
        <v>1131.8934680000002</v>
      </c>
      <c r="H44" s="194">
        <v>1062.5855120000001</v>
      </c>
      <c r="I44" s="196">
        <v>-6.1231872043986355</v>
      </c>
      <c r="J44" s="197">
        <v>21239.46</v>
      </c>
      <c r="K44" s="197">
        <v>18092.54</v>
      </c>
      <c r="L44" s="198">
        <v>-14.816384220691109</v>
      </c>
      <c r="M44" s="194">
        <v>753</v>
      </c>
      <c r="N44" s="194">
        <v>759</v>
      </c>
      <c r="O44" s="196">
        <v>0.79681274900398402</v>
      </c>
    </row>
    <row r="45" spans="1:15" s="12" customFormat="1" x14ac:dyDescent="0.5">
      <c r="A45" s="221" t="str">
        <f>INDEX(Lookup!$A$1:$A$126,MATCH(DataYY03!C45,Lookup!$C$1:$C$126,0))</f>
        <v>Administration</v>
      </c>
      <c r="B45" s="222" t="s">
        <v>15</v>
      </c>
      <c r="C45" s="193" t="s">
        <v>65</v>
      </c>
      <c r="D45" s="193" t="s">
        <v>17</v>
      </c>
      <c r="E45" s="194">
        <v>6832</v>
      </c>
      <c r="F45" s="195">
        <v>36526</v>
      </c>
      <c r="G45" s="194">
        <v>2761.5909119999997</v>
      </c>
      <c r="H45" s="194">
        <v>2674.4620799999998</v>
      </c>
      <c r="I45" s="196">
        <v>-3.155023128928947</v>
      </c>
      <c r="J45" s="197">
        <v>57345.61</v>
      </c>
      <c r="K45" s="197">
        <v>48599.33</v>
      </c>
      <c r="L45" s="198">
        <v>-15.251873683094486</v>
      </c>
      <c r="M45" s="194">
        <v>2533</v>
      </c>
      <c r="N45" s="194">
        <v>2402</v>
      </c>
      <c r="O45" s="196">
        <v>-5.1717331227793135</v>
      </c>
    </row>
    <row r="46" spans="1:15" s="12" customFormat="1" x14ac:dyDescent="0.5">
      <c r="A46" s="221" t="str">
        <f>INDEX(Lookup!$A$1:$A$126,MATCH(DataYY03!C46,Lookup!$C$1:$C$126,0))</f>
        <v>Elementary School</v>
      </c>
      <c r="B46" s="222" t="s">
        <v>15</v>
      </c>
      <c r="C46" s="193" t="s">
        <v>66</v>
      </c>
      <c r="D46" s="193" t="s">
        <v>23</v>
      </c>
      <c r="E46" s="194">
        <v>95036</v>
      </c>
      <c r="F46" s="195">
        <v>36526</v>
      </c>
      <c r="G46" s="194">
        <v>4086.2111999999997</v>
      </c>
      <c r="H46" s="194">
        <v>3657.1180800000006</v>
      </c>
      <c r="I46" s="196">
        <v>-10.501002004007995</v>
      </c>
      <c r="J46" s="197">
        <v>103518.45</v>
      </c>
      <c r="K46" s="197">
        <v>84291.17</v>
      </c>
      <c r="L46" s="198">
        <v>-18.573771149007737</v>
      </c>
      <c r="M46" s="194">
        <v>6704</v>
      </c>
      <c r="N46" s="194">
        <v>6279</v>
      </c>
      <c r="O46" s="196">
        <v>-6.3394988066825775</v>
      </c>
    </row>
    <row r="47" spans="1:15" s="12" customFormat="1" x14ac:dyDescent="0.5">
      <c r="A47" s="221" t="str">
        <f>INDEX(Lookup!$A$1:$A$126,MATCH(DataYY03!C47,Lookup!$C$1:$C$126,0))</f>
        <v>Elementary School</v>
      </c>
      <c r="B47" s="222" t="s">
        <v>15</v>
      </c>
      <c r="C47" s="193" t="s">
        <v>67</v>
      </c>
      <c r="D47" s="193" t="s">
        <v>17</v>
      </c>
      <c r="E47" s="194">
        <v>91621</v>
      </c>
      <c r="F47" s="195">
        <v>36526</v>
      </c>
      <c r="G47" s="194">
        <v>2977.4476800000002</v>
      </c>
      <c r="H47" s="194">
        <v>2728.8357120000001</v>
      </c>
      <c r="I47" s="196">
        <v>-8.3498349834983614</v>
      </c>
      <c r="J47" s="197">
        <v>74091.350000000006</v>
      </c>
      <c r="K47" s="197">
        <v>60086.95</v>
      </c>
      <c r="L47" s="198">
        <v>-18.901531690271536</v>
      </c>
      <c r="M47" s="194">
        <v>4520</v>
      </c>
      <c r="N47" s="194">
        <v>3855</v>
      </c>
      <c r="O47" s="196">
        <v>-14.712389380530974</v>
      </c>
    </row>
    <row r="48" spans="1:15" s="12" customFormat="1" x14ac:dyDescent="0.5">
      <c r="A48" s="221" t="str">
        <f>INDEX(Lookup!$A$1:$A$126,MATCH(DataYY03!C48,Lookup!$C$1:$C$126,0))</f>
        <v>Administration</v>
      </c>
      <c r="B48" s="222" t="s">
        <v>15</v>
      </c>
      <c r="C48" s="193" t="s">
        <v>68</v>
      </c>
      <c r="D48" s="193" t="s">
        <v>17</v>
      </c>
      <c r="E48" s="194">
        <v>57684</v>
      </c>
      <c r="F48" s="195">
        <v>36526</v>
      </c>
      <c r="G48" s="194">
        <v>14716.044712000003</v>
      </c>
      <c r="H48" s="194">
        <v>13226.832956</v>
      </c>
      <c r="I48" s="196">
        <v>-10.119646855826987</v>
      </c>
      <c r="J48" s="197">
        <v>301041.48</v>
      </c>
      <c r="K48" s="197">
        <v>243174.9</v>
      </c>
      <c r="L48" s="198">
        <v>-19.222128458842281</v>
      </c>
      <c r="M48" s="194">
        <v>8886</v>
      </c>
      <c r="N48" s="194">
        <v>8311</v>
      </c>
      <c r="O48" s="196">
        <v>-6.4708530272338507</v>
      </c>
    </row>
    <row r="49" spans="1:15" s="12" customFormat="1" x14ac:dyDescent="0.5">
      <c r="A49" s="221" t="str">
        <f>INDEX(Lookup!$A$1:$A$126,MATCH(DataYY03!C49,Lookup!$C$1:$C$126,0))</f>
        <v>Administration</v>
      </c>
      <c r="B49" s="222" t="s">
        <v>15</v>
      </c>
      <c r="C49" s="193" t="s">
        <v>69</v>
      </c>
      <c r="D49" s="193" t="s">
        <v>17</v>
      </c>
      <c r="E49" s="194">
        <v>49742</v>
      </c>
      <c r="F49" s="195">
        <v>36526</v>
      </c>
      <c r="G49" s="194">
        <v>2393.750016</v>
      </c>
      <c r="H49" s="194">
        <v>2563.7495039999999</v>
      </c>
      <c r="I49" s="196">
        <v>7.1018062397372796</v>
      </c>
      <c r="J49" s="197">
        <v>46059.86</v>
      </c>
      <c r="K49" s="197">
        <v>46707.839999999997</v>
      </c>
      <c r="L49" s="198">
        <v>1.406821471016195</v>
      </c>
      <c r="M49" s="194">
        <v>2235</v>
      </c>
      <c r="N49" s="194">
        <v>2255</v>
      </c>
      <c r="O49" s="196">
        <v>0.89485458612975388</v>
      </c>
    </row>
    <row r="50" spans="1:15" s="12" customFormat="1" x14ac:dyDescent="0.5">
      <c r="A50" s="221" t="str">
        <f>INDEX(Lookup!$A$1:$A$126,MATCH(DataYY03!C50,Lookup!$C$1:$C$126,0))</f>
        <v>Elementary School</v>
      </c>
      <c r="B50" s="222" t="s">
        <v>15</v>
      </c>
      <c r="C50" s="193" t="s">
        <v>70</v>
      </c>
      <c r="D50" s="193" t="s">
        <v>17</v>
      </c>
      <c r="E50" s="194">
        <v>90518</v>
      </c>
      <c r="F50" s="195">
        <v>36526</v>
      </c>
      <c r="G50" s="194">
        <v>3367.2345599999999</v>
      </c>
      <c r="H50" s="194">
        <v>3164.0158399999996</v>
      </c>
      <c r="I50" s="196">
        <v>-6.0351815823605808</v>
      </c>
      <c r="J50" s="197">
        <v>85964.61</v>
      </c>
      <c r="K50" s="197">
        <v>72669.31</v>
      </c>
      <c r="L50" s="198">
        <v>-15.466015608050803</v>
      </c>
      <c r="M50" s="194">
        <v>5445</v>
      </c>
      <c r="N50" s="194">
        <v>5170</v>
      </c>
      <c r="O50" s="196">
        <v>-5.0505050505050502</v>
      </c>
    </row>
    <row r="51" spans="1:15" s="12" customFormat="1" x14ac:dyDescent="0.5">
      <c r="A51" s="221" t="str">
        <f>INDEX(Lookup!$A$1:$A$126,MATCH(DataYY03!C51,Lookup!$C$1:$C$126,0))</f>
        <v>Elementary School</v>
      </c>
      <c r="B51" s="222" t="s">
        <v>15</v>
      </c>
      <c r="C51" s="193" t="s">
        <v>71</v>
      </c>
      <c r="D51" s="193" t="s">
        <v>17</v>
      </c>
      <c r="E51" s="194">
        <v>85844</v>
      </c>
      <c r="F51" s="195">
        <v>36526</v>
      </c>
      <c r="G51" s="194">
        <v>3756.359512</v>
      </c>
      <c r="H51" s="194">
        <v>3538.7148560000001</v>
      </c>
      <c r="I51" s="196">
        <v>-5.7940315697876148</v>
      </c>
      <c r="J51" s="197">
        <v>92465.46</v>
      </c>
      <c r="K51" s="197">
        <v>79938.490000000005</v>
      </c>
      <c r="L51" s="198">
        <v>-13.547729065534309</v>
      </c>
      <c r="M51" s="194">
        <v>5681</v>
      </c>
      <c r="N51" s="194">
        <v>5273</v>
      </c>
      <c r="O51" s="196">
        <v>-7.181834184122514</v>
      </c>
    </row>
    <row r="52" spans="1:15" s="12" customFormat="1" x14ac:dyDescent="0.5">
      <c r="A52" s="221" t="str">
        <f>INDEX(Lookup!$A$1:$A$126,MATCH(DataYY03!C52,Lookup!$C$1:$C$126,0))</f>
        <v>Elementary School</v>
      </c>
      <c r="B52" s="222" t="s">
        <v>15</v>
      </c>
      <c r="C52" s="193" t="s">
        <v>72</v>
      </c>
      <c r="D52" s="193" t="s">
        <v>17</v>
      </c>
      <c r="E52" s="194">
        <v>91424</v>
      </c>
      <c r="F52" s="195">
        <v>36526</v>
      </c>
      <c r="G52" s="194">
        <v>3890.3351040000002</v>
      </c>
      <c r="H52" s="194">
        <v>3704.61312</v>
      </c>
      <c r="I52" s="196">
        <v>-4.7739328113160013</v>
      </c>
      <c r="J52" s="197">
        <v>90532.15</v>
      </c>
      <c r="K52" s="197">
        <v>78116.039999999994</v>
      </c>
      <c r="L52" s="198">
        <v>-13.714586475633242</v>
      </c>
      <c r="M52" s="194">
        <v>5215</v>
      </c>
      <c r="N52" s="194">
        <v>5092</v>
      </c>
      <c r="O52" s="196">
        <v>-2.3585810162991372</v>
      </c>
    </row>
    <row r="53" spans="1:15" s="12" customFormat="1" x14ac:dyDescent="0.5">
      <c r="A53" s="221" t="str">
        <f>INDEX(Lookup!$A$1:$A$126,MATCH(DataYY03!C53,Lookup!$C$1:$C$126,0))</f>
        <v>Middle School</v>
      </c>
      <c r="B53" s="222" t="s">
        <v>15</v>
      </c>
      <c r="C53" s="193" t="s">
        <v>73</v>
      </c>
      <c r="D53" s="193" t="s">
        <v>23</v>
      </c>
      <c r="E53" s="194">
        <v>218801</v>
      </c>
      <c r="F53" s="195">
        <v>36526</v>
      </c>
      <c r="G53" s="194">
        <v>6501.4022240000013</v>
      </c>
      <c r="H53" s="194">
        <v>6697.8856559999986</v>
      </c>
      <c r="I53" s="196">
        <v>3.0221700677844057</v>
      </c>
      <c r="J53" s="197">
        <v>158947.34</v>
      </c>
      <c r="K53" s="197">
        <v>138128.37</v>
      </c>
      <c r="L53" s="198">
        <v>-13.098029825475532</v>
      </c>
      <c r="M53" s="194">
        <v>9247</v>
      </c>
      <c r="N53" s="194">
        <v>9034</v>
      </c>
      <c r="O53" s="196">
        <v>-2.3034497674921597</v>
      </c>
    </row>
    <row r="54" spans="1:15" s="12" customFormat="1" x14ac:dyDescent="0.5">
      <c r="A54" s="221" t="str">
        <f>INDEX(Lookup!$A$1:$A$126,MATCH(DataYY03!C54,Lookup!$C$1:$C$126,0))</f>
        <v>Elementary School</v>
      </c>
      <c r="B54" s="222" t="s">
        <v>15</v>
      </c>
      <c r="C54" s="193" t="s">
        <v>74</v>
      </c>
      <c r="D54" s="193" t="s">
        <v>17</v>
      </c>
      <c r="E54" s="194">
        <v>85052</v>
      </c>
      <c r="F54" s="195">
        <v>36526</v>
      </c>
      <c r="G54" s="194">
        <v>3399.9556400000001</v>
      </c>
      <c r="H54" s="194">
        <v>3156.2910719999995</v>
      </c>
      <c r="I54" s="196">
        <v>-7.1666984455126723</v>
      </c>
      <c r="J54" s="197">
        <v>82736.88</v>
      </c>
      <c r="K54" s="197">
        <v>70345.919999999998</v>
      </c>
      <c r="L54" s="198">
        <v>-14.976344285643838</v>
      </c>
      <c r="M54" s="194">
        <v>5084</v>
      </c>
      <c r="N54" s="194">
        <v>4910</v>
      </c>
      <c r="O54" s="196">
        <v>-3.4225019669551533</v>
      </c>
    </row>
    <row r="55" spans="1:15" s="12" customFormat="1" x14ac:dyDescent="0.5">
      <c r="A55" s="221" t="str">
        <f>INDEX(Lookup!$A$1:$A$126,MATCH(DataYY03!C55,Lookup!$C$1:$C$126,0))</f>
        <v>Elementary School</v>
      </c>
      <c r="B55" s="222" t="s">
        <v>15</v>
      </c>
      <c r="C55" s="193" t="s">
        <v>75</v>
      </c>
      <c r="D55" s="193" t="s">
        <v>23</v>
      </c>
      <c r="E55" s="194">
        <v>85650</v>
      </c>
      <c r="F55" s="195">
        <v>36526</v>
      </c>
      <c r="G55" s="194">
        <v>2678.7202560000001</v>
      </c>
      <c r="H55" s="194">
        <v>2306.2936319999999</v>
      </c>
      <c r="I55" s="196">
        <v>-13.903154805575937</v>
      </c>
      <c r="J55" s="197">
        <v>67768.11</v>
      </c>
      <c r="K55" s="197">
        <v>54417.7</v>
      </c>
      <c r="L55" s="198">
        <v>-19.700136244023923</v>
      </c>
      <c r="M55" s="194">
        <v>4065</v>
      </c>
      <c r="N55" s="194">
        <v>3842</v>
      </c>
      <c r="O55" s="196">
        <v>-5.4858548585485858</v>
      </c>
    </row>
    <row r="56" spans="1:15" s="12" customFormat="1" x14ac:dyDescent="0.5">
      <c r="A56" s="221" t="str">
        <f>INDEX(Lookup!$A$1:$A$126,MATCH(DataYY03!C56,Lookup!$C$1:$C$126,0))</f>
        <v>Middle School</v>
      </c>
      <c r="B56" s="222" t="s">
        <v>15</v>
      </c>
      <c r="C56" s="193" t="s">
        <v>76</v>
      </c>
      <c r="D56" s="193" t="s">
        <v>23</v>
      </c>
      <c r="E56" s="194">
        <v>192751</v>
      </c>
      <c r="F56" s="195">
        <v>36526</v>
      </c>
      <c r="G56" s="194">
        <v>7537.8176960000001</v>
      </c>
      <c r="H56" s="194">
        <v>8676.5419880000009</v>
      </c>
      <c r="I56" s="196">
        <v>15.106816560504944</v>
      </c>
      <c r="J56" s="197">
        <v>180264.59</v>
      </c>
      <c r="K56" s="197">
        <v>165118.34</v>
      </c>
      <c r="L56" s="198">
        <v>-8.4022325183220943</v>
      </c>
      <c r="M56" s="194">
        <v>8956</v>
      </c>
      <c r="N56" s="194">
        <v>8717</v>
      </c>
      <c r="O56" s="196">
        <v>-2.6686020544886109</v>
      </c>
    </row>
    <row r="57" spans="1:15" s="12" customFormat="1" x14ac:dyDescent="0.5">
      <c r="A57" s="221" t="str">
        <f>INDEX(Lookup!$A$1:$A$126,MATCH(DataYY03!C57,Lookup!$C$1:$C$126,0))</f>
        <v>Elementary School</v>
      </c>
      <c r="B57" s="222" t="s">
        <v>15</v>
      </c>
      <c r="C57" s="193" t="s">
        <v>77</v>
      </c>
      <c r="D57" s="193" t="s">
        <v>17</v>
      </c>
      <c r="E57" s="194">
        <v>88795</v>
      </c>
      <c r="F57" s="195">
        <v>36526</v>
      </c>
      <c r="G57" s="194">
        <v>3674.1507840000004</v>
      </c>
      <c r="H57" s="194">
        <v>3303.6894720000005</v>
      </c>
      <c r="I57" s="196">
        <v>-10.082909868948917</v>
      </c>
      <c r="J57" s="197">
        <v>92330.35</v>
      </c>
      <c r="K57" s="197">
        <v>77133.399999999994</v>
      </c>
      <c r="L57" s="198">
        <v>-16.459322422150464</v>
      </c>
      <c r="M57" s="194">
        <v>5743</v>
      </c>
      <c r="N57" s="194">
        <v>5527</v>
      </c>
      <c r="O57" s="196">
        <v>-3.761100470137559</v>
      </c>
    </row>
    <row r="58" spans="1:15" s="12" customFormat="1" x14ac:dyDescent="0.5">
      <c r="A58" s="221" t="str">
        <f>INDEX(Lookup!$A$1:$A$126,MATCH(DataYY03!C58,Lookup!$C$1:$C$126,0))</f>
        <v>Elementary School</v>
      </c>
      <c r="B58" s="222" t="s">
        <v>15</v>
      </c>
      <c r="C58" s="193" t="s">
        <v>78</v>
      </c>
      <c r="D58" s="193" t="s">
        <v>21</v>
      </c>
      <c r="E58" s="194">
        <v>96483</v>
      </c>
      <c r="F58" s="195">
        <v>36526</v>
      </c>
      <c r="G58" s="194">
        <v>2779.606272</v>
      </c>
      <c r="H58" s="194">
        <v>2868.7004160000001</v>
      </c>
      <c r="I58" s="196">
        <v>3.2052792835258104</v>
      </c>
      <c r="J58" s="197">
        <v>77491.31</v>
      </c>
      <c r="K58" s="197">
        <v>73350.210000000006</v>
      </c>
      <c r="L58" s="198">
        <v>-5.3439540511058592</v>
      </c>
      <c r="M58" s="194">
        <v>5552</v>
      </c>
      <c r="N58" s="194">
        <v>5804</v>
      </c>
      <c r="O58" s="196">
        <v>4.5389048991354466</v>
      </c>
    </row>
    <row r="59" spans="1:15" s="12" customFormat="1" x14ac:dyDescent="0.5">
      <c r="A59" s="221" t="str">
        <f>INDEX(Lookup!$A$1:$A$126,MATCH(DataYY03!C59,Lookup!$C$1:$C$126,0))</f>
        <v>Elementary School</v>
      </c>
      <c r="B59" s="222" t="s">
        <v>15</v>
      </c>
      <c r="C59" s="193" t="s">
        <v>79</v>
      </c>
      <c r="D59" s="193" t="s">
        <v>17</v>
      </c>
      <c r="E59" s="194">
        <v>99937</v>
      </c>
      <c r="F59" s="195">
        <v>36526</v>
      </c>
      <c r="G59" s="194">
        <v>3552.6289920000004</v>
      </c>
      <c r="H59" s="194">
        <v>3578.8331520000002</v>
      </c>
      <c r="I59" s="196">
        <v>0.73759911488105312</v>
      </c>
      <c r="J59" s="197">
        <v>96312.58</v>
      </c>
      <c r="K59" s="197">
        <v>84514.37</v>
      </c>
      <c r="L59" s="198">
        <v>-12.249915846922592</v>
      </c>
      <c r="M59" s="194">
        <v>6213</v>
      </c>
      <c r="N59" s="194">
        <v>5903</v>
      </c>
      <c r="O59" s="196">
        <v>-4.9895380653468528</v>
      </c>
    </row>
    <row r="60" spans="1:15" s="12" customFormat="1" x14ac:dyDescent="0.5">
      <c r="A60" s="221" t="str">
        <f>INDEX(Lookup!$A$1:$A$126,MATCH(DataYY03!C60,Lookup!$C$1:$C$126,0))</f>
        <v>Elementary School</v>
      </c>
      <c r="B60" s="222" t="s">
        <v>15</v>
      </c>
      <c r="C60" s="193" t="s">
        <v>80</v>
      </c>
      <c r="D60" s="193" t="s">
        <v>17</v>
      </c>
      <c r="E60" s="194">
        <v>81704</v>
      </c>
      <c r="F60" s="195">
        <v>36526</v>
      </c>
      <c r="G60" s="194">
        <v>2297.4497280000001</v>
      </c>
      <c r="H60" s="194">
        <v>2199.1841279999999</v>
      </c>
      <c r="I60" s="196">
        <v>-4.2771599657827322</v>
      </c>
      <c r="J60" s="197">
        <v>61183.58</v>
      </c>
      <c r="K60" s="197">
        <v>52042.35</v>
      </c>
      <c r="L60" s="198">
        <v>-14.940658915349511</v>
      </c>
      <c r="M60" s="194">
        <v>3863</v>
      </c>
      <c r="N60" s="194">
        <v>3537</v>
      </c>
      <c r="O60" s="196">
        <v>-8.4390370178617644</v>
      </c>
    </row>
    <row r="61" spans="1:15" s="12" customFormat="1" x14ac:dyDescent="0.5">
      <c r="A61" s="221" t="str">
        <f>INDEX(Lookup!$A$1:$A$126,MATCH(DataYY03!C61,Lookup!$C$1:$C$126,0))</f>
        <v>Elementary School</v>
      </c>
      <c r="B61" s="222" t="s">
        <v>15</v>
      </c>
      <c r="C61" s="193" t="s">
        <v>81</v>
      </c>
      <c r="D61" s="193" t="s">
        <v>21</v>
      </c>
      <c r="E61" s="194">
        <v>112519</v>
      </c>
      <c r="F61" s="195">
        <v>36526</v>
      </c>
      <c r="G61" s="194">
        <v>2817.7660799999999</v>
      </c>
      <c r="H61" s="194">
        <v>2694.9340799999995</v>
      </c>
      <c r="I61" s="196">
        <v>-4.3591979075850293</v>
      </c>
      <c r="J61" s="197">
        <v>74353.05</v>
      </c>
      <c r="K61" s="197">
        <v>65620.17</v>
      </c>
      <c r="L61" s="198">
        <v>-11.745153695779798</v>
      </c>
      <c r="M61" s="194">
        <v>4895</v>
      </c>
      <c r="N61" s="194">
        <v>4905</v>
      </c>
      <c r="O61" s="196">
        <v>0.20429009193054137</v>
      </c>
    </row>
    <row r="62" spans="1:15" s="12" customFormat="1" x14ac:dyDescent="0.5">
      <c r="A62" s="221" t="str">
        <f>INDEX(Lookup!$A$1:$A$126,MATCH(DataYY03!C62,Lookup!$C$1:$C$126,0))</f>
        <v>Middle School</v>
      </c>
      <c r="B62" s="222" t="s">
        <v>15</v>
      </c>
      <c r="C62" s="193" t="s">
        <v>82</v>
      </c>
      <c r="D62" s="193" t="s">
        <v>23</v>
      </c>
      <c r="E62" s="194">
        <v>226178</v>
      </c>
      <c r="F62" s="195">
        <v>36526</v>
      </c>
      <c r="G62" s="194">
        <v>7334.8651119999995</v>
      </c>
      <c r="H62" s="194">
        <v>7629.6448520000004</v>
      </c>
      <c r="I62" s="196">
        <v>4.0188842671112575</v>
      </c>
      <c r="J62" s="197">
        <v>180638.21</v>
      </c>
      <c r="K62" s="197">
        <v>169315.67</v>
      </c>
      <c r="L62" s="198">
        <v>-6.2680758406540891</v>
      </c>
      <c r="M62" s="194">
        <v>10427</v>
      </c>
      <c r="N62" s="194">
        <v>9878</v>
      </c>
      <c r="O62" s="196">
        <v>-5.2651769444710848</v>
      </c>
    </row>
    <row r="63" spans="1:15" s="12" customFormat="1" x14ac:dyDescent="0.5">
      <c r="A63" s="221" t="str">
        <f>INDEX(Lookup!$A$1:$A$126,MATCH(DataYY03!C63,Lookup!$C$1:$C$126,0))</f>
        <v>Elementary School</v>
      </c>
      <c r="B63" s="222" t="s">
        <v>15</v>
      </c>
      <c r="C63" s="193" t="s">
        <v>83</v>
      </c>
      <c r="D63" s="193" t="s">
        <v>17</v>
      </c>
      <c r="E63" s="194">
        <v>87881</v>
      </c>
      <c r="F63" s="195">
        <v>36526</v>
      </c>
      <c r="G63" s="194">
        <v>3294.5180160000004</v>
      </c>
      <c r="H63" s="194">
        <v>3235.5586560000002</v>
      </c>
      <c r="I63" s="196">
        <v>-1.7896202028236365</v>
      </c>
      <c r="J63" s="197">
        <v>79958.3</v>
      </c>
      <c r="K63" s="197">
        <v>71593.55</v>
      </c>
      <c r="L63" s="198">
        <v>-10.46139049979802</v>
      </c>
      <c r="M63" s="194">
        <v>4958</v>
      </c>
      <c r="N63" s="194">
        <v>5001</v>
      </c>
      <c r="O63" s="196">
        <v>0.86728519564340456</v>
      </c>
    </row>
    <row r="64" spans="1:15" s="12" customFormat="1" x14ac:dyDescent="0.5">
      <c r="A64" s="221" t="str">
        <f>INDEX(Lookup!$A$1:$A$126,MATCH(DataYY03!C64,Lookup!$C$1:$C$126,0))</f>
        <v>Administration</v>
      </c>
      <c r="B64" s="222" t="s">
        <v>15</v>
      </c>
      <c r="C64" s="193" t="s">
        <v>84</v>
      </c>
      <c r="D64" s="193" t="s">
        <v>17</v>
      </c>
      <c r="E64" s="194">
        <v>132467</v>
      </c>
      <c r="F64" s="195">
        <v>36526</v>
      </c>
      <c r="G64" s="194">
        <v>2093.8147440000002</v>
      </c>
      <c r="H64" s="194">
        <v>2130.5210400000001</v>
      </c>
      <c r="I64" s="196">
        <v>1.7530823156721385</v>
      </c>
      <c r="J64" s="197">
        <v>49138.06</v>
      </c>
      <c r="K64" s="197">
        <v>44771.25</v>
      </c>
      <c r="L64" s="198">
        <v>-8.886818079509041</v>
      </c>
      <c r="M64" s="194">
        <v>2850</v>
      </c>
      <c r="N64" s="194">
        <v>2831</v>
      </c>
      <c r="O64" s="196">
        <v>-0.66666666666666674</v>
      </c>
    </row>
    <row r="65" spans="1:15" s="12" customFormat="1" x14ac:dyDescent="0.5">
      <c r="A65" s="221" t="str">
        <f>INDEX(Lookup!$A$1:$A$126,MATCH(DataYY03!C65,Lookup!$C$1:$C$126,0))</f>
        <v>Administration</v>
      </c>
      <c r="B65" s="222" t="s">
        <v>15</v>
      </c>
      <c r="C65" s="193" t="s">
        <v>85</v>
      </c>
      <c r="D65" s="193" t="s">
        <v>17</v>
      </c>
      <c r="E65" s="194">
        <v>0</v>
      </c>
      <c r="F65" s="195">
        <v>36526</v>
      </c>
      <c r="G65" s="194">
        <v>2150.9247999999993</v>
      </c>
      <c r="H65" s="194">
        <v>2025.9091199999998</v>
      </c>
      <c r="I65" s="196">
        <v>-5.8121827411167386</v>
      </c>
      <c r="J65" s="197">
        <v>46705.31</v>
      </c>
      <c r="K65" s="197">
        <v>40349.96</v>
      </c>
      <c r="L65" s="198">
        <v>-13.607339293968931</v>
      </c>
      <c r="M65" s="194">
        <v>2289</v>
      </c>
      <c r="N65" s="194">
        <v>2302</v>
      </c>
      <c r="O65" s="196">
        <v>0.56793359545653122</v>
      </c>
    </row>
    <row r="66" spans="1:15" s="12" customFormat="1" x14ac:dyDescent="0.5">
      <c r="A66" s="221" t="str">
        <f>INDEX(Lookup!$A$1:$A$126,MATCH(DataYY03!C66,Lookup!$C$1:$C$126,0))</f>
        <v>Administration</v>
      </c>
      <c r="B66" s="222" t="s">
        <v>15</v>
      </c>
      <c r="C66" s="193" t="s">
        <v>86</v>
      </c>
      <c r="D66" s="193" t="s">
        <v>17</v>
      </c>
      <c r="E66" s="194">
        <v>0</v>
      </c>
      <c r="F66" s="195">
        <v>36526</v>
      </c>
      <c r="G66" s="194">
        <v>3361.2294399999996</v>
      </c>
      <c r="H66" s="194">
        <v>3389.0713599999999</v>
      </c>
      <c r="I66" s="196">
        <v>0.82832548318987687</v>
      </c>
      <c r="J66" s="197">
        <v>71002.06</v>
      </c>
      <c r="K66" s="197">
        <v>63560.06</v>
      </c>
      <c r="L66" s="198">
        <v>-10.481386033024958</v>
      </c>
      <c r="M66" s="194">
        <v>3397</v>
      </c>
      <c r="N66" s="194">
        <v>3368</v>
      </c>
      <c r="O66" s="196">
        <v>-0.85369443626729469</v>
      </c>
    </row>
    <row r="67" spans="1:15" s="12" customFormat="1" x14ac:dyDescent="0.5">
      <c r="A67" s="221" t="str">
        <f>INDEX(Lookup!$A$1:$A$126,MATCH(DataYY03!C67,Lookup!$C$1:$C$126,0))</f>
        <v>Administration</v>
      </c>
      <c r="B67" s="222" t="s">
        <v>15</v>
      </c>
      <c r="C67" s="193" t="s">
        <v>87</v>
      </c>
      <c r="D67" s="193" t="s">
        <v>17</v>
      </c>
      <c r="E67" s="194">
        <v>0</v>
      </c>
      <c r="F67" s="195">
        <v>36526</v>
      </c>
      <c r="G67" s="194">
        <v>24.975840000000002</v>
      </c>
      <c r="H67" s="194">
        <v>24.975840000000002</v>
      </c>
      <c r="I67" s="196">
        <v>0</v>
      </c>
      <c r="J67" s="197">
        <v>1322.23</v>
      </c>
      <c r="K67" s="197">
        <v>1130.3699999999999</v>
      </c>
      <c r="L67" s="198">
        <v>-14.510334813156563</v>
      </c>
      <c r="M67" s="194">
        <v>0</v>
      </c>
      <c r="N67" s="194">
        <v>0</v>
      </c>
      <c r="O67" s="196">
        <v>0</v>
      </c>
    </row>
    <row r="68" spans="1:15" s="12" customFormat="1" x14ac:dyDescent="0.5">
      <c r="A68" s="221" t="str">
        <f>INDEX(Lookup!$A$1:$A$126,MATCH(DataYY03!C68,Lookup!$C$1:$C$126,0))</f>
        <v>Administration</v>
      </c>
      <c r="B68" s="222" t="s">
        <v>15</v>
      </c>
      <c r="C68" s="193" t="s">
        <v>88</v>
      </c>
      <c r="D68" s="193" t="s">
        <v>17</v>
      </c>
      <c r="E68" s="194">
        <v>0</v>
      </c>
      <c r="F68" s="195">
        <v>36526</v>
      </c>
      <c r="G68" s="194">
        <v>86.937759999999997</v>
      </c>
      <c r="H68" s="194">
        <v>93.761759999999995</v>
      </c>
      <c r="I68" s="196">
        <v>7.8492935635792733</v>
      </c>
      <c r="J68" s="197">
        <v>2920.38</v>
      </c>
      <c r="K68" s="197">
        <v>2824.22</v>
      </c>
      <c r="L68" s="198">
        <v>-3.2927221799902755</v>
      </c>
      <c r="M68" s="194">
        <v>219</v>
      </c>
      <c r="N68" s="194">
        <v>224</v>
      </c>
      <c r="O68" s="196">
        <v>2.2831050228310503</v>
      </c>
    </row>
    <row r="69" spans="1:15" s="12" customFormat="1" x14ac:dyDescent="0.5">
      <c r="A69" s="221" t="str">
        <f>INDEX(Lookup!$A$1:$A$126,MATCH(DataYY03!C69,Lookup!$C$1:$C$126,0))</f>
        <v>Administration</v>
      </c>
      <c r="B69" s="222" t="s">
        <v>15</v>
      </c>
      <c r="C69" s="193" t="s">
        <v>89</v>
      </c>
      <c r="D69" s="193" t="s">
        <v>17</v>
      </c>
      <c r="E69" s="194">
        <v>0</v>
      </c>
      <c r="F69" s="195">
        <v>36526</v>
      </c>
      <c r="G69" s="194">
        <v>702.29537199999993</v>
      </c>
      <c r="H69" s="194">
        <v>757.893912</v>
      </c>
      <c r="I69" s="196">
        <v>7.9166889341255811</v>
      </c>
      <c r="J69" s="197">
        <v>13117.82</v>
      </c>
      <c r="K69" s="197">
        <v>12612.88</v>
      </c>
      <c r="L69" s="198">
        <v>-3.8492676374580532</v>
      </c>
      <c r="M69" s="194">
        <v>386</v>
      </c>
      <c r="N69" s="194">
        <v>410</v>
      </c>
      <c r="O69" s="196">
        <v>6.2176165803108816</v>
      </c>
    </row>
    <row r="70" spans="1:15" s="12" customFormat="1" x14ac:dyDescent="0.5">
      <c r="A70" s="221" t="str">
        <f>INDEX(Lookup!$A$1:$A$126,MATCH(DataYY03!C70,Lookup!$C$1:$C$126,0))</f>
        <v>Administration</v>
      </c>
      <c r="B70" s="222" t="s">
        <v>15</v>
      </c>
      <c r="C70" s="193" t="s">
        <v>90</v>
      </c>
      <c r="D70" s="193" t="s">
        <v>17</v>
      </c>
      <c r="E70" s="194">
        <v>0</v>
      </c>
      <c r="F70" s="195">
        <v>36526</v>
      </c>
      <c r="G70" s="194">
        <v>183.51442</v>
      </c>
      <c r="H70" s="194">
        <v>274.76153600000004</v>
      </c>
      <c r="I70" s="196">
        <v>49.722041461374012</v>
      </c>
      <c r="J70" s="197">
        <v>4556.0600000000004</v>
      </c>
      <c r="K70" s="197">
        <v>5509.41</v>
      </c>
      <c r="L70" s="198">
        <v>20.924878074476634</v>
      </c>
      <c r="M70" s="194">
        <v>253</v>
      </c>
      <c r="N70" s="194">
        <v>301</v>
      </c>
      <c r="O70" s="196">
        <v>18.972332015810277</v>
      </c>
    </row>
    <row r="71" spans="1:15" s="12" customFormat="1" x14ac:dyDescent="0.5">
      <c r="A71" s="221" t="str">
        <f>INDEX(Lookup!$A$1:$A$126,MATCH(DataYY03!C71,Lookup!$C$1:$C$126,0))</f>
        <v>Administration</v>
      </c>
      <c r="B71" s="222" t="s">
        <v>15</v>
      </c>
      <c r="C71" s="193" t="s">
        <v>91</v>
      </c>
      <c r="D71" s="193" t="s">
        <v>17</v>
      </c>
      <c r="E71" s="194">
        <v>35364</v>
      </c>
      <c r="F71" s="195">
        <v>36526</v>
      </c>
      <c r="G71" s="194">
        <v>2034.7530240000001</v>
      </c>
      <c r="H71" s="194">
        <v>1984.3100159999999</v>
      </c>
      <c r="I71" s="196">
        <v>-2.4790727623953766</v>
      </c>
      <c r="J71" s="197">
        <v>49732.94</v>
      </c>
      <c r="K71" s="197">
        <v>42989.23</v>
      </c>
      <c r="L71" s="198">
        <v>-13.559845848646791</v>
      </c>
      <c r="M71" s="194">
        <v>3109</v>
      </c>
      <c r="N71" s="194">
        <v>2875</v>
      </c>
      <c r="O71" s="196">
        <v>-7.526535863621743</v>
      </c>
    </row>
    <row r="72" spans="1:15" s="12" customFormat="1" x14ac:dyDescent="0.5">
      <c r="A72" s="221" t="str">
        <f>INDEX(Lookup!$A$1:$A$126,MATCH(DataYY03!C72,Lookup!$C$1:$C$126,0))</f>
        <v>Administration</v>
      </c>
      <c r="B72" s="222" t="s">
        <v>15</v>
      </c>
      <c r="C72" s="193" t="s">
        <v>92</v>
      </c>
      <c r="D72" s="193" t="s">
        <v>23</v>
      </c>
      <c r="E72" s="194">
        <v>12152</v>
      </c>
      <c r="F72" s="195">
        <v>36526</v>
      </c>
      <c r="G72" s="194">
        <v>10104.75742</v>
      </c>
      <c r="H72" s="194">
        <v>9624.5593640000006</v>
      </c>
      <c r="I72" s="196">
        <v>-4.7521977623090699</v>
      </c>
      <c r="J72" s="197">
        <v>301710.71999999997</v>
      </c>
      <c r="K72" s="197">
        <v>245349.63</v>
      </c>
      <c r="L72" s="198">
        <v>-18.68050628098332</v>
      </c>
      <c r="M72" s="194">
        <v>20734</v>
      </c>
      <c r="N72" s="194">
        <v>23703</v>
      </c>
      <c r="O72" s="196">
        <v>14.319475258030288</v>
      </c>
    </row>
    <row r="73" spans="1:15" s="12" customFormat="1" x14ac:dyDescent="0.5">
      <c r="A73" s="221" t="str">
        <f>INDEX(Lookup!$A$1:$A$126,MATCH(DataYY03!C73,Lookup!$C$1:$C$126,0))</f>
        <v>High School</v>
      </c>
      <c r="B73" s="222" t="s">
        <v>15</v>
      </c>
      <c r="C73" s="193" t="s">
        <v>93</v>
      </c>
      <c r="D73" s="193" t="s">
        <v>17</v>
      </c>
      <c r="E73" s="194">
        <v>510425</v>
      </c>
      <c r="F73" s="195">
        <v>36526</v>
      </c>
      <c r="G73" s="194">
        <v>16581.064384000001</v>
      </c>
      <c r="H73" s="194">
        <v>16243.679000000002</v>
      </c>
      <c r="I73" s="196">
        <v>-2.0347631260967889</v>
      </c>
      <c r="J73" s="197">
        <v>397054.01</v>
      </c>
      <c r="K73" s="197">
        <v>340694.22</v>
      </c>
      <c r="L73" s="198">
        <v>-14.194489560752704</v>
      </c>
      <c r="M73" s="194">
        <v>21001</v>
      </c>
      <c r="N73" s="194">
        <v>20352</v>
      </c>
      <c r="O73" s="196">
        <v>-3.0903290319508598</v>
      </c>
    </row>
    <row r="74" spans="1:15" s="12" customFormat="1" x14ac:dyDescent="0.5">
      <c r="A74" s="221" t="str">
        <f>INDEX(Lookup!$A$1:$A$126,MATCH(DataYY03!C74,Lookup!$C$1:$C$126,0))</f>
        <v>Administration</v>
      </c>
      <c r="B74" s="222" t="s">
        <v>15</v>
      </c>
      <c r="C74" s="193" t="s">
        <v>94</v>
      </c>
      <c r="D74" s="193" t="s">
        <v>17</v>
      </c>
      <c r="E74" s="194">
        <v>2385</v>
      </c>
      <c r="F74" s="195">
        <v>36526</v>
      </c>
      <c r="G74" s="194">
        <v>196.53120000000001</v>
      </c>
      <c r="H74" s="194">
        <v>186.04953599999996</v>
      </c>
      <c r="I74" s="196">
        <v>-5.3333333333333606</v>
      </c>
      <c r="J74" s="197">
        <v>13747.35</v>
      </c>
      <c r="K74" s="197">
        <v>11230.31</v>
      </c>
      <c r="L74" s="198">
        <v>-18.309274151018197</v>
      </c>
      <c r="M74" s="194">
        <v>1259</v>
      </c>
      <c r="N74" s="194">
        <v>1182</v>
      </c>
      <c r="O74" s="196">
        <v>-6.115965051628276</v>
      </c>
    </row>
    <row r="75" spans="1:15" s="12" customFormat="1" x14ac:dyDescent="0.5">
      <c r="A75" s="221" t="str">
        <f>INDEX(Lookup!$A$1:$A$126,MATCH(DataYY03!C75,Lookup!$C$1:$C$126,0))</f>
        <v>Elementary School</v>
      </c>
      <c r="B75" s="222" t="s">
        <v>15</v>
      </c>
      <c r="C75" s="193" t="s">
        <v>95</v>
      </c>
      <c r="D75" s="193" t="s">
        <v>21</v>
      </c>
      <c r="E75" s="194">
        <v>73726</v>
      </c>
      <c r="F75" s="195">
        <v>36526</v>
      </c>
      <c r="G75" s="194">
        <v>1908.9730559999996</v>
      </c>
      <c r="H75" s="194">
        <v>2009.2039680000003</v>
      </c>
      <c r="I75" s="196">
        <v>5.2505147563486911</v>
      </c>
      <c r="J75" s="197">
        <v>52471.93</v>
      </c>
      <c r="K75" s="197">
        <v>51231.24</v>
      </c>
      <c r="L75" s="198">
        <v>-2.364483258000992</v>
      </c>
      <c r="M75" s="194">
        <v>3532</v>
      </c>
      <c r="N75" s="194">
        <v>3793</v>
      </c>
      <c r="O75" s="196">
        <v>7.3895809739524347</v>
      </c>
    </row>
    <row r="76" spans="1:15" s="12" customFormat="1" x14ac:dyDescent="0.5">
      <c r="A76" s="221" t="str">
        <f>INDEX(Lookup!$A$1:$A$126,MATCH(DataYY03!C76,Lookup!$C$1:$C$126,0))</f>
        <v>Middle School</v>
      </c>
      <c r="B76" s="222" t="s">
        <v>15</v>
      </c>
      <c r="C76" s="193" t="s">
        <v>96</v>
      </c>
      <c r="D76" s="193" t="s">
        <v>17</v>
      </c>
      <c r="E76" s="194">
        <v>221601</v>
      </c>
      <c r="F76" s="195">
        <v>36526</v>
      </c>
      <c r="G76" s="194">
        <v>7745.976991999999</v>
      </c>
      <c r="H76" s="194">
        <v>7539.6397040000002</v>
      </c>
      <c r="I76" s="196">
        <v>-2.6637993917759273</v>
      </c>
      <c r="J76" s="197">
        <v>204790.34</v>
      </c>
      <c r="K76" s="197">
        <v>170681.03</v>
      </c>
      <c r="L76" s="198">
        <v>-16.655722140018909</v>
      </c>
      <c r="M76" s="194">
        <v>11308</v>
      </c>
      <c r="N76" s="194">
        <v>11155</v>
      </c>
      <c r="O76" s="196">
        <v>-1.3530244074991158</v>
      </c>
    </row>
    <row r="77" spans="1:15" s="12" customFormat="1" x14ac:dyDescent="0.5">
      <c r="A77" s="221" t="str">
        <f>INDEX(Lookup!$A$1:$A$126,MATCH(DataYY03!C77,Lookup!$C$1:$C$126,0))</f>
        <v>Elementary School</v>
      </c>
      <c r="B77" s="222" t="s">
        <v>15</v>
      </c>
      <c r="C77" s="193" t="s">
        <v>97</v>
      </c>
      <c r="D77" s="193" t="s">
        <v>23</v>
      </c>
      <c r="E77" s="194">
        <v>95518</v>
      </c>
      <c r="F77" s="195">
        <v>36526</v>
      </c>
      <c r="G77" s="194">
        <v>2992.5150720000001</v>
      </c>
      <c r="H77" s="194">
        <v>2934.2108160000002</v>
      </c>
      <c r="I77" s="196">
        <v>-1.9483362521891281</v>
      </c>
      <c r="J77" s="197">
        <v>75450.009999999995</v>
      </c>
      <c r="K77" s="197">
        <v>68392.69</v>
      </c>
      <c r="L77" s="198">
        <v>-9.3536369312608443</v>
      </c>
      <c r="M77" s="194">
        <v>4837</v>
      </c>
      <c r="N77" s="194">
        <v>4972</v>
      </c>
      <c r="O77" s="196">
        <v>2.790986148439115</v>
      </c>
    </row>
    <row r="78" spans="1:15" s="12" customFormat="1" x14ac:dyDescent="0.5">
      <c r="A78" s="221" t="str">
        <f>INDEX(Lookup!$A$1:$A$126,MATCH(DataYY03!C78,Lookup!$C$1:$C$126,0))</f>
        <v>Elementary School</v>
      </c>
      <c r="B78" s="222" t="s">
        <v>15</v>
      </c>
      <c r="C78" s="193" t="s">
        <v>98</v>
      </c>
      <c r="D78" s="193" t="s">
        <v>17</v>
      </c>
      <c r="E78" s="194">
        <v>93897</v>
      </c>
      <c r="F78" s="195">
        <v>36526</v>
      </c>
      <c r="G78" s="194">
        <v>3736.0581120000006</v>
      </c>
      <c r="H78" s="194">
        <v>3716.4049920000002</v>
      </c>
      <c r="I78" s="196">
        <v>-0.52603892688059828</v>
      </c>
      <c r="J78" s="197">
        <v>91959.61</v>
      </c>
      <c r="K78" s="197">
        <v>84146.87</v>
      </c>
      <c r="L78" s="198">
        <v>-8.4958385534692891</v>
      </c>
      <c r="M78" s="194">
        <v>5766</v>
      </c>
      <c r="N78" s="194">
        <v>6082</v>
      </c>
      <c r="O78" s="196">
        <v>5.480402358654179</v>
      </c>
    </row>
    <row r="79" spans="1:15" s="12" customFormat="1" x14ac:dyDescent="0.5">
      <c r="A79" s="221" t="str">
        <f>INDEX(Lookup!$A$1:$A$126,MATCH(DataYY03!C79,Lookup!$C$1:$C$126,0))</f>
        <v>Middle School</v>
      </c>
      <c r="B79" s="222" t="s">
        <v>15</v>
      </c>
      <c r="C79" s="193" t="s">
        <v>99</v>
      </c>
      <c r="D79" s="193" t="s">
        <v>17</v>
      </c>
      <c r="E79" s="194">
        <v>189290</v>
      </c>
      <c r="F79" s="195">
        <v>36526</v>
      </c>
      <c r="G79" s="194">
        <v>6417.5830319999995</v>
      </c>
      <c r="H79" s="194">
        <v>6602.4861360000004</v>
      </c>
      <c r="I79" s="196">
        <v>2.8811953515524187</v>
      </c>
      <c r="J79" s="197">
        <v>153642.49</v>
      </c>
      <c r="K79" s="197">
        <v>135704.60999999999</v>
      </c>
      <c r="L79" s="198">
        <v>-11.675077642909848</v>
      </c>
      <c r="M79" s="194">
        <v>7766</v>
      </c>
      <c r="N79" s="194">
        <v>7080</v>
      </c>
      <c r="O79" s="196">
        <v>-8.8333762554725723</v>
      </c>
    </row>
    <row r="80" spans="1:15" s="12" customFormat="1" x14ac:dyDescent="0.5">
      <c r="A80" s="221" t="str">
        <f>INDEX(Lookup!$A$1:$A$126,MATCH(DataYY03!C80,Lookup!$C$1:$C$126,0))</f>
        <v>Elementary School</v>
      </c>
      <c r="B80" s="222" t="s">
        <v>15</v>
      </c>
      <c r="C80" s="193" t="s">
        <v>100</v>
      </c>
      <c r="D80" s="193" t="s">
        <v>23</v>
      </c>
      <c r="E80" s="194">
        <v>115158</v>
      </c>
      <c r="F80" s="195">
        <v>36526</v>
      </c>
      <c r="G80" s="194">
        <v>3318.9206400000003</v>
      </c>
      <c r="H80" s="194">
        <v>3060.9734399999998</v>
      </c>
      <c r="I80" s="196">
        <v>-7.7720207253886091</v>
      </c>
      <c r="J80" s="197">
        <v>81938.649999999994</v>
      </c>
      <c r="K80" s="197">
        <v>69140.87</v>
      </c>
      <c r="L80" s="198">
        <v>-15.618734260327697</v>
      </c>
      <c r="M80" s="194">
        <v>5033</v>
      </c>
      <c r="N80" s="194">
        <v>4585</v>
      </c>
      <c r="O80" s="196">
        <v>-8.9012517385257297</v>
      </c>
    </row>
    <row r="81" spans="1:15" s="12" customFormat="1" x14ac:dyDescent="0.5">
      <c r="A81" s="221" t="str">
        <f>INDEX(Lookup!$A$1:$A$126,MATCH(DataYY03!C81,Lookup!$C$1:$C$126,0))</f>
        <v>High School</v>
      </c>
      <c r="B81" s="222" t="s">
        <v>15</v>
      </c>
      <c r="C81" s="193" t="s">
        <v>101</v>
      </c>
      <c r="D81" s="193" t="s">
        <v>17</v>
      </c>
      <c r="E81" s="194">
        <v>535686</v>
      </c>
      <c r="F81" s="195">
        <v>36526</v>
      </c>
      <c r="G81" s="194">
        <v>17202.942328000001</v>
      </c>
      <c r="H81" s="194">
        <v>14829.039916000002</v>
      </c>
      <c r="I81" s="196">
        <v>-13.799397607327723</v>
      </c>
      <c r="J81" s="197">
        <v>394574.18</v>
      </c>
      <c r="K81" s="197">
        <v>296292.12</v>
      </c>
      <c r="L81" s="198">
        <v>-24.90838604796695</v>
      </c>
      <c r="M81" s="194">
        <v>19584</v>
      </c>
      <c r="N81" s="194">
        <v>16526</v>
      </c>
      <c r="O81" s="196">
        <v>-15.614787581699348</v>
      </c>
    </row>
    <row r="82" spans="1:15" s="12" customFormat="1" x14ac:dyDescent="0.5">
      <c r="A82" s="221" t="str">
        <f>INDEX(Lookup!$A$1:$A$126,MATCH(DataYY03!C82,Lookup!$C$1:$C$126,0))</f>
        <v>Administration</v>
      </c>
      <c r="B82" s="222" t="s">
        <v>15</v>
      </c>
      <c r="C82" s="193" t="s">
        <v>102</v>
      </c>
      <c r="D82" s="193" t="s">
        <v>17</v>
      </c>
      <c r="E82" s="194">
        <v>0</v>
      </c>
      <c r="F82" s="195">
        <v>36526</v>
      </c>
      <c r="G82" s="194">
        <v>40.616448000000013</v>
      </c>
      <c r="H82" s="194">
        <v>14.412288</v>
      </c>
      <c r="I82" s="196">
        <v>-64.516129032258078</v>
      </c>
      <c r="J82" s="197">
        <v>4175.3999999999996</v>
      </c>
      <c r="K82" s="197">
        <v>2726.6</v>
      </c>
      <c r="L82" s="198">
        <v>-34.698472002682379</v>
      </c>
      <c r="M82" s="194">
        <v>284</v>
      </c>
      <c r="N82" s="194">
        <v>250</v>
      </c>
      <c r="O82" s="196">
        <v>-11.971830985915492</v>
      </c>
    </row>
    <row r="83" spans="1:15" s="12" customFormat="1" x14ac:dyDescent="0.5">
      <c r="A83" s="221" t="str">
        <f>INDEX(Lookup!$A$1:$A$126,MATCH(DataYY03!C83,Lookup!$C$1:$C$126,0))</f>
        <v>Elementary School</v>
      </c>
      <c r="B83" s="222" t="s">
        <v>15</v>
      </c>
      <c r="C83" s="193" t="s">
        <v>103</v>
      </c>
      <c r="D83" s="193" t="s">
        <v>17</v>
      </c>
      <c r="E83" s="194">
        <v>95352</v>
      </c>
      <c r="F83" s="195">
        <v>36526</v>
      </c>
      <c r="G83" s="194">
        <v>3342.340608</v>
      </c>
      <c r="H83" s="194">
        <v>4105.5367679999999</v>
      </c>
      <c r="I83" s="196">
        <v>22.834182673461399</v>
      </c>
      <c r="J83" s="197">
        <v>85817.97</v>
      </c>
      <c r="K83" s="197">
        <v>83973.89</v>
      </c>
      <c r="L83" s="198">
        <v>-2.1488273376776448</v>
      </c>
      <c r="M83" s="194">
        <v>5753</v>
      </c>
      <c r="N83" s="194">
        <v>5104</v>
      </c>
      <c r="O83" s="196">
        <v>-11.281070745697896</v>
      </c>
    </row>
    <row r="84" spans="1:15" s="12" customFormat="1" x14ac:dyDescent="0.5">
      <c r="A84" s="221" t="str">
        <f>INDEX(Lookup!$A$1:$A$126,MATCH(DataYY03!C84,Lookup!$C$1:$C$126,0))</f>
        <v>Elementary School</v>
      </c>
      <c r="B84" s="222" t="s">
        <v>15</v>
      </c>
      <c r="C84" s="193" t="s">
        <v>104</v>
      </c>
      <c r="D84" s="193" t="s">
        <v>17</v>
      </c>
      <c r="E84" s="194">
        <v>88406</v>
      </c>
      <c r="F84" s="195">
        <v>36526</v>
      </c>
      <c r="G84" s="194">
        <v>2779.9338240000002</v>
      </c>
      <c r="H84" s="194">
        <v>2895.887232</v>
      </c>
      <c r="I84" s="196">
        <v>4.1710851891127625</v>
      </c>
      <c r="J84" s="197">
        <v>71491.23</v>
      </c>
      <c r="K84" s="197">
        <v>67008.850000000006</v>
      </c>
      <c r="L84" s="198">
        <v>-6.2698319779922658</v>
      </c>
      <c r="M84" s="194">
        <v>4700</v>
      </c>
      <c r="N84" s="194">
        <v>4772</v>
      </c>
      <c r="O84" s="196">
        <v>1.5319148936170215</v>
      </c>
    </row>
    <row r="85" spans="1:15" s="12" customFormat="1" x14ac:dyDescent="0.5">
      <c r="A85" s="221" t="str">
        <f>INDEX(Lookup!$A$1:$A$126,MATCH(DataYY03!C85,Lookup!$C$1:$C$126,0))</f>
        <v>Elementary School</v>
      </c>
      <c r="B85" s="222" t="s">
        <v>15</v>
      </c>
      <c r="C85" s="193" t="s">
        <v>105</v>
      </c>
      <c r="D85" s="193" t="s">
        <v>17</v>
      </c>
      <c r="E85" s="194">
        <v>77078</v>
      </c>
      <c r="F85" s="195">
        <v>36526</v>
      </c>
      <c r="G85" s="194">
        <v>3060.6458879999996</v>
      </c>
      <c r="H85" s="194">
        <v>3037.7172479999995</v>
      </c>
      <c r="I85" s="196">
        <v>-0.74914383561643882</v>
      </c>
      <c r="J85" s="197">
        <v>81948.149999999994</v>
      </c>
      <c r="K85" s="197">
        <v>74402.53</v>
      </c>
      <c r="L85" s="198">
        <v>-9.2077978575477299</v>
      </c>
      <c r="M85" s="194">
        <v>5715</v>
      </c>
      <c r="N85" s="194">
        <v>5692</v>
      </c>
      <c r="O85" s="196">
        <v>-0.4024496937882765</v>
      </c>
    </row>
    <row r="86" spans="1:15" s="12" customFormat="1" x14ac:dyDescent="0.5">
      <c r="A86" s="221" t="str">
        <f>INDEX(Lookup!$A$1:$A$126,MATCH(DataYY03!C86,Lookup!$C$1:$C$126,0))</f>
        <v>Administration</v>
      </c>
      <c r="B86" s="222" t="s">
        <v>15</v>
      </c>
      <c r="C86" s="193" t="s">
        <v>106</v>
      </c>
      <c r="D86" s="193" t="s">
        <v>17</v>
      </c>
      <c r="E86" s="194">
        <v>35143</v>
      </c>
      <c r="F86" s="195">
        <v>36526</v>
      </c>
      <c r="G86" s="194">
        <v>3339.7201920000002</v>
      </c>
      <c r="H86" s="194">
        <v>3371.8202880000003</v>
      </c>
      <c r="I86" s="196">
        <v>0.96116123970184086</v>
      </c>
      <c r="J86" s="197">
        <v>74378.5</v>
      </c>
      <c r="K86" s="197">
        <v>65379.519999999997</v>
      </c>
      <c r="L86" s="198">
        <v>-12.098899547584315</v>
      </c>
      <c r="M86" s="194">
        <v>3758</v>
      </c>
      <c r="N86" s="194">
        <v>3727</v>
      </c>
      <c r="O86" s="196">
        <v>-0.82490686535391167</v>
      </c>
    </row>
    <row r="87" spans="1:15" s="12" customFormat="1" x14ac:dyDescent="0.5">
      <c r="A87" s="221" t="str">
        <f>INDEX(Lookup!$A$1:$A$126,MATCH(DataYY03!C87,Lookup!$C$1:$C$126,0))</f>
        <v>Elementary School</v>
      </c>
      <c r="B87" s="222" t="s">
        <v>15</v>
      </c>
      <c r="C87" s="193" t="s">
        <v>107</v>
      </c>
      <c r="D87" s="193" t="s">
        <v>17</v>
      </c>
      <c r="E87" s="194">
        <v>124682</v>
      </c>
      <c r="F87" s="195">
        <v>36526</v>
      </c>
      <c r="G87" s="194">
        <v>3400.6448640000003</v>
      </c>
      <c r="H87" s="194">
        <v>3232.283136</v>
      </c>
      <c r="I87" s="196">
        <v>-4.950876517048755</v>
      </c>
      <c r="J87" s="197">
        <v>75850.52</v>
      </c>
      <c r="K87" s="197">
        <v>69790.75</v>
      </c>
      <c r="L87" s="198">
        <v>-7.989094867114952</v>
      </c>
      <c r="M87" s="194">
        <v>5077</v>
      </c>
      <c r="N87" s="194">
        <v>4347</v>
      </c>
      <c r="O87" s="196">
        <v>-14.37857002166634</v>
      </c>
    </row>
    <row r="88" spans="1:15" s="12" customFormat="1" x14ac:dyDescent="0.5">
      <c r="A88" s="221" t="str">
        <f>INDEX(Lookup!$A$1:$A$126,MATCH(DataYY03!C88,Lookup!$C$1:$C$126,0))</f>
        <v>Elementary School</v>
      </c>
      <c r="B88" s="222" t="s">
        <v>15</v>
      </c>
      <c r="C88" s="193" t="s">
        <v>108</v>
      </c>
      <c r="D88" s="193" t="s">
        <v>21</v>
      </c>
      <c r="E88" s="194">
        <v>107075</v>
      </c>
      <c r="F88" s="195">
        <v>36526</v>
      </c>
      <c r="G88" s="194">
        <v>4045.2535520000006</v>
      </c>
      <c r="H88" s="194">
        <v>3507.1436199999998</v>
      </c>
      <c r="I88" s="196">
        <v>-13.302254730953903</v>
      </c>
      <c r="J88" s="197">
        <v>97498.91</v>
      </c>
      <c r="K88" s="197">
        <v>84372.82</v>
      </c>
      <c r="L88" s="198">
        <v>-13.462806917533744</v>
      </c>
      <c r="M88" s="194">
        <v>4619</v>
      </c>
      <c r="N88" s="194">
        <v>4609</v>
      </c>
      <c r="O88" s="196">
        <v>-0.21649707728945661</v>
      </c>
    </row>
    <row r="89" spans="1:15" s="12" customFormat="1" x14ac:dyDescent="0.5">
      <c r="A89" s="221" t="str">
        <f>INDEX(Lookup!$A$1:$A$126,MATCH(DataYY03!C89,Lookup!$C$1:$C$126,0))</f>
        <v>Elementary School</v>
      </c>
      <c r="B89" s="222" t="s">
        <v>15</v>
      </c>
      <c r="C89" s="193" t="s">
        <v>109</v>
      </c>
      <c r="D89" s="193" t="s">
        <v>17</v>
      </c>
      <c r="E89" s="194">
        <v>88192</v>
      </c>
      <c r="F89" s="195">
        <v>36526</v>
      </c>
      <c r="G89" s="194">
        <v>3157.2737280000001</v>
      </c>
      <c r="H89" s="194">
        <v>2424.212352</v>
      </c>
      <c r="I89" s="196">
        <v>-23.218176159352634</v>
      </c>
      <c r="J89" s="197">
        <v>77975.81</v>
      </c>
      <c r="K89" s="197">
        <v>58856.69</v>
      </c>
      <c r="L89" s="198">
        <v>-24.519296433086105</v>
      </c>
      <c r="M89" s="194">
        <v>4643</v>
      </c>
      <c r="N89" s="194">
        <v>4497</v>
      </c>
      <c r="O89" s="196">
        <v>-3.1445186301959938</v>
      </c>
    </row>
    <row r="90" spans="1:15" s="12" customFormat="1" x14ac:dyDescent="0.5">
      <c r="A90" s="221" t="str">
        <f>INDEX(Lookup!$A$1:$A$126,MATCH(DataYY03!C90,Lookup!$C$1:$C$126,0))</f>
        <v>Elementary School</v>
      </c>
      <c r="B90" s="222" t="s">
        <v>15</v>
      </c>
      <c r="C90" s="193" t="s">
        <v>110</v>
      </c>
      <c r="D90" s="193" t="s">
        <v>23</v>
      </c>
      <c r="E90" s="194">
        <v>74252</v>
      </c>
      <c r="F90" s="195">
        <v>36526</v>
      </c>
      <c r="G90" s="194">
        <v>2625.0017280000002</v>
      </c>
      <c r="H90" s="194">
        <v>2657.7569280000002</v>
      </c>
      <c r="I90" s="196">
        <v>1.2478163214374915</v>
      </c>
      <c r="J90" s="197">
        <v>71054.429999999993</v>
      </c>
      <c r="K90" s="197">
        <v>63850.81</v>
      </c>
      <c r="L90" s="198">
        <v>-10.138171539761842</v>
      </c>
      <c r="M90" s="194">
        <v>4948</v>
      </c>
      <c r="N90" s="194">
        <v>4685</v>
      </c>
      <c r="O90" s="196">
        <v>-5.3152789005658851</v>
      </c>
    </row>
    <row r="91" spans="1:15" s="12" customFormat="1" x14ac:dyDescent="0.5">
      <c r="A91" s="221" t="str">
        <f>INDEX(Lookup!$A$1:$A$126,MATCH(DataYY03!C91,Lookup!$C$1:$C$126,0))</f>
        <v>Administration</v>
      </c>
      <c r="B91" s="222" t="s">
        <v>15</v>
      </c>
      <c r="C91" s="193" t="s">
        <v>111</v>
      </c>
      <c r="D91" s="193" t="s">
        <v>23</v>
      </c>
      <c r="E91" s="194">
        <v>1121</v>
      </c>
      <c r="F91" s="195">
        <v>36526</v>
      </c>
      <c r="G91" s="194">
        <v>4.6642040000000007</v>
      </c>
      <c r="H91" s="194">
        <v>7.2880319999999994</v>
      </c>
      <c r="I91" s="196">
        <v>56.254572055596171</v>
      </c>
      <c r="J91" s="197">
        <v>178.16</v>
      </c>
      <c r="K91" s="197">
        <v>216.41</v>
      </c>
      <c r="L91" s="198">
        <v>21.46946564885496</v>
      </c>
      <c r="M91" s="194">
        <v>21</v>
      </c>
      <c r="N91" s="194">
        <v>22</v>
      </c>
      <c r="O91" s="196">
        <v>4.7619047619047619</v>
      </c>
    </row>
    <row r="92" spans="1:15" s="12" customFormat="1" x14ac:dyDescent="0.5">
      <c r="A92" s="221" t="str">
        <f>INDEX(Lookup!$A$1:$A$126,MATCH(DataYY03!C92,Lookup!$C$1:$C$126,0))</f>
        <v>Administration</v>
      </c>
      <c r="B92" s="222" t="s">
        <v>15</v>
      </c>
      <c r="C92" s="193" t="s">
        <v>112</v>
      </c>
      <c r="D92" s="193" t="s">
        <v>23</v>
      </c>
      <c r="E92" s="194">
        <v>924</v>
      </c>
      <c r="F92" s="195">
        <v>36526</v>
      </c>
      <c r="G92" s="194">
        <v>17.824287999999996</v>
      </c>
      <c r="H92" s="194">
        <v>15.674728</v>
      </c>
      <c r="I92" s="196">
        <v>-12.059724349157719</v>
      </c>
      <c r="J92" s="197">
        <v>479.82</v>
      </c>
      <c r="K92" s="197">
        <v>407.29</v>
      </c>
      <c r="L92" s="198">
        <v>-15.116085198616148</v>
      </c>
      <c r="M92" s="194">
        <v>23</v>
      </c>
      <c r="N92" s="194">
        <v>21</v>
      </c>
      <c r="O92" s="196">
        <v>-8.695652173913043</v>
      </c>
    </row>
    <row r="93" spans="1:15" s="12" customFormat="1" x14ac:dyDescent="0.5">
      <c r="A93" s="221" t="str">
        <f>INDEX(Lookup!$A$1:$A$126,MATCH(DataYY03!C93,Lookup!$C$1:$C$126,0))</f>
        <v>Elementary School</v>
      </c>
      <c r="B93" s="222" t="s">
        <v>15</v>
      </c>
      <c r="C93" s="193" t="s">
        <v>113</v>
      </c>
      <c r="D93" s="193" t="s">
        <v>17</v>
      </c>
      <c r="E93" s="194">
        <v>83355</v>
      </c>
      <c r="F93" s="195">
        <v>36526</v>
      </c>
      <c r="G93" s="194">
        <v>2666.2732800000003</v>
      </c>
      <c r="H93" s="194">
        <v>2197.2188160000001</v>
      </c>
      <c r="I93" s="196">
        <v>-17.592137592137597</v>
      </c>
      <c r="J93" s="197">
        <v>63670.27</v>
      </c>
      <c r="K93" s="197">
        <v>51165.86</v>
      </c>
      <c r="L93" s="198">
        <v>-19.639323030984475</v>
      </c>
      <c r="M93" s="194">
        <v>2856</v>
      </c>
      <c r="N93" s="194">
        <v>3420</v>
      </c>
      <c r="O93" s="196">
        <v>19.747899159663866</v>
      </c>
    </row>
    <row r="94" spans="1:15" s="11" customFormat="1" x14ac:dyDescent="0.5">
      <c r="A94" s="221" t="str">
        <f>INDEX(Lookup!$A$1:$A$126,MATCH(DataYY03!C94,Lookup!$C$1:$C$126,0))</f>
        <v>Elementary School</v>
      </c>
      <c r="B94" s="222" t="s">
        <v>15</v>
      </c>
      <c r="C94" s="193" t="s">
        <v>114</v>
      </c>
      <c r="D94" s="193" t="s">
        <v>17</v>
      </c>
      <c r="E94" s="194">
        <v>84893</v>
      </c>
      <c r="F94" s="195">
        <v>36526</v>
      </c>
      <c r="G94" s="194">
        <v>3230.3178240000002</v>
      </c>
      <c r="H94" s="194">
        <v>2974.1721600000001</v>
      </c>
      <c r="I94" s="196">
        <v>-7.9294260799026599</v>
      </c>
      <c r="J94" s="197">
        <v>79130.289999999994</v>
      </c>
      <c r="K94" s="197">
        <v>72177.929999999993</v>
      </c>
      <c r="L94" s="198">
        <v>-8.7859655259698908</v>
      </c>
      <c r="M94" s="194">
        <v>5015</v>
      </c>
      <c r="N94" s="194">
        <v>5590</v>
      </c>
      <c r="O94" s="196">
        <v>11.465603190428714</v>
      </c>
    </row>
    <row r="95" spans="1:15" s="11" customFormat="1" x14ac:dyDescent="0.5">
      <c r="A95" s="221" t="str">
        <f>INDEX(Lookup!$A$1:$A$126,MATCH(DataYY03!C95,Lookup!$C$1:$C$126,0))</f>
        <v>Elementary School</v>
      </c>
      <c r="B95" s="222" t="s">
        <v>15</v>
      </c>
      <c r="C95" s="193" t="s">
        <v>115</v>
      </c>
      <c r="D95" s="193" t="s">
        <v>23</v>
      </c>
      <c r="E95" s="194">
        <v>112970</v>
      </c>
      <c r="F95" s="195">
        <v>36526</v>
      </c>
      <c r="G95" s="194">
        <v>2910.6270720000002</v>
      </c>
      <c r="H95" s="194">
        <v>3029.2008959999994</v>
      </c>
      <c r="I95" s="196">
        <v>4.0738239927976396</v>
      </c>
      <c r="J95" s="197">
        <v>70793.66</v>
      </c>
      <c r="K95" s="197">
        <v>63940.15</v>
      </c>
      <c r="L95" s="198">
        <v>-9.6809657813990686</v>
      </c>
      <c r="M95" s="194">
        <v>4230</v>
      </c>
      <c r="N95" s="194">
        <v>4154</v>
      </c>
      <c r="O95" s="196">
        <v>-1.7966903073286054</v>
      </c>
    </row>
    <row r="96" spans="1:15" s="11" customFormat="1" x14ac:dyDescent="0.5">
      <c r="A96" s="221" t="str">
        <f>INDEX(Lookup!$A$1:$A$126,MATCH(DataYY03!C96,Lookup!$C$1:$C$126,0))</f>
        <v>Elementary School</v>
      </c>
      <c r="B96" s="222" t="s">
        <v>15</v>
      </c>
      <c r="C96" s="193" t="s">
        <v>116</v>
      </c>
      <c r="D96" s="193" t="s">
        <v>17</v>
      </c>
      <c r="E96" s="194">
        <v>104852</v>
      </c>
      <c r="F96" s="195">
        <v>36526</v>
      </c>
      <c r="G96" s="194">
        <v>3364.6141440000001</v>
      </c>
      <c r="H96" s="194">
        <v>3227.6974079999995</v>
      </c>
      <c r="I96" s="196">
        <v>-4.06931464174456</v>
      </c>
      <c r="J96" s="197">
        <v>87306.38</v>
      </c>
      <c r="K96" s="197">
        <v>75541.31</v>
      </c>
      <c r="L96" s="198">
        <v>-13.475613122431604</v>
      </c>
      <c r="M96" s="194">
        <v>5657</v>
      </c>
      <c r="N96" s="194">
        <v>5356</v>
      </c>
      <c r="O96" s="196">
        <v>-5.3208414353897835</v>
      </c>
    </row>
    <row r="97" spans="1:15" s="11" customFormat="1" x14ac:dyDescent="0.5">
      <c r="A97" s="221" t="str">
        <f>INDEX(Lookup!$A$1:$A$126,MATCH(DataYY03!C97,Lookup!$C$1:$C$126,0))</f>
        <v>Elementary School</v>
      </c>
      <c r="B97" s="222" t="s">
        <v>15</v>
      </c>
      <c r="C97" s="193" t="s">
        <v>117</v>
      </c>
      <c r="D97" s="193" t="s">
        <v>23</v>
      </c>
      <c r="E97" s="194">
        <v>100456</v>
      </c>
      <c r="F97" s="195">
        <v>36526</v>
      </c>
      <c r="G97" s="194">
        <v>3078.3336959999997</v>
      </c>
      <c r="H97" s="194">
        <v>3181.8401280000003</v>
      </c>
      <c r="I97" s="196">
        <v>3.3624175356458981</v>
      </c>
      <c r="J97" s="197">
        <v>80184.92</v>
      </c>
      <c r="K97" s="197">
        <v>71784.53</v>
      </c>
      <c r="L97" s="198">
        <v>-10.476271598200759</v>
      </c>
      <c r="M97" s="194">
        <v>5135</v>
      </c>
      <c r="N97" s="194">
        <v>4887</v>
      </c>
      <c r="O97" s="196">
        <v>-4.8296007789678672</v>
      </c>
    </row>
    <row r="98" spans="1:15" s="11" customFormat="1" x14ac:dyDescent="0.5">
      <c r="A98" s="221" t="str">
        <f>INDEX(Lookup!$A$1:$A$126,MATCH(DataYY03!C98,Lookup!$C$1:$C$126,0))</f>
        <v>Administration</v>
      </c>
      <c r="B98" s="222" t="s">
        <v>15</v>
      </c>
      <c r="C98" s="193" t="s">
        <v>118</v>
      </c>
      <c r="D98" s="193" t="s">
        <v>17</v>
      </c>
      <c r="E98" s="194">
        <v>86181</v>
      </c>
      <c r="F98" s="195">
        <v>36526</v>
      </c>
      <c r="G98" s="194">
        <v>2062.5949439999995</v>
      </c>
      <c r="H98" s="194">
        <v>2278.7792640000002</v>
      </c>
      <c r="I98" s="196">
        <v>10.481181515007174</v>
      </c>
      <c r="J98" s="197">
        <v>52118.64</v>
      </c>
      <c r="K98" s="197">
        <v>50324.5</v>
      </c>
      <c r="L98" s="198">
        <v>-3.4424152280259039</v>
      </c>
      <c r="M98" s="194">
        <v>3000</v>
      </c>
      <c r="N98" s="194">
        <v>3246</v>
      </c>
      <c r="O98" s="196">
        <v>8.1999999999999993</v>
      </c>
    </row>
    <row r="99" spans="1:15" s="11" customFormat="1" x14ac:dyDescent="0.5">
      <c r="A99" s="221" t="str">
        <f>INDEX(Lookup!$A$1:$A$126,MATCH(DataYY03!C99,Lookup!$C$1:$C$126,0))</f>
        <v>Administration</v>
      </c>
      <c r="B99" s="222" t="s">
        <v>15</v>
      </c>
      <c r="C99" s="193" t="s">
        <v>119</v>
      </c>
      <c r="D99" s="193" t="s">
        <v>17</v>
      </c>
      <c r="E99" s="194">
        <v>0</v>
      </c>
      <c r="F99" s="195">
        <v>36526</v>
      </c>
      <c r="G99" s="194">
        <v>43.891968000000006</v>
      </c>
      <c r="H99" s="194">
        <v>53.390976000000009</v>
      </c>
      <c r="I99" s="196">
        <v>21.641791044776124</v>
      </c>
      <c r="J99" s="197">
        <v>1761.5</v>
      </c>
      <c r="K99" s="197">
        <v>1829.72</v>
      </c>
      <c r="L99" s="198">
        <v>3.8728356514334377</v>
      </c>
      <c r="M99" s="194">
        <v>137</v>
      </c>
      <c r="N99" s="194">
        <v>150</v>
      </c>
      <c r="O99" s="196">
        <v>9.4890510948905114</v>
      </c>
    </row>
    <row r="100" spans="1:15" s="11" customFormat="1" x14ac:dyDescent="0.5">
      <c r="A100" s="221" t="str">
        <f>INDEX(Lookup!$A$1:$A$126,MATCH(DataYY03!C100,Lookup!$C$1:$C$126,0))</f>
        <v>Elementary School</v>
      </c>
      <c r="B100" s="222" t="s">
        <v>15</v>
      </c>
      <c r="C100" s="193" t="s">
        <v>120</v>
      </c>
      <c r="D100" s="193" t="s">
        <v>17</v>
      </c>
      <c r="E100" s="194">
        <v>90012</v>
      </c>
      <c r="F100" s="195">
        <v>36526</v>
      </c>
      <c r="G100" s="194">
        <v>3595.2107519999995</v>
      </c>
      <c r="H100" s="194">
        <v>2714.7509759999998</v>
      </c>
      <c r="I100" s="196">
        <v>-24.489795918367346</v>
      </c>
      <c r="J100" s="197">
        <v>86618.39</v>
      </c>
      <c r="K100" s="197">
        <v>65321.120000000003</v>
      </c>
      <c r="L100" s="198">
        <v>-24.587469242963301</v>
      </c>
      <c r="M100" s="194">
        <v>5222</v>
      </c>
      <c r="N100" s="194">
        <v>4768</v>
      </c>
      <c r="O100" s="196">
        <v>-8.6939869781692831</v>
      </c>
    </row>
    <row r="101" spans="1:15" s="11" customFormat="1" x14ac:dyDescent="0.5">
      <c r="A101" s="221" t="str">
        <f>INDEX(Lookup!$A$1:$A$126,MATCH(DataYY03!C101,Lookup!$C$1:$C$126,0))</f>
        <v>Elementary School</v>
      </c>
      <c r="B101" s="222" t="s">
        <v>15</v>
      </c>
      <c r="C101" s="193" t="s">
        <v>121</v>
      </c>
      <c r="D101" s="193" t="s">
        <v>23</v>
      </c>
      <c r="E101" s="194">
        <v>110549</v>
      </c>
      <c r="F101" s="195">
        <v>36526</v>
      </c>
      <c r="G101" s="194">
        <v>1958.3412840000001</v>
      </c>
      <c r="H101" s="194">
        <v>1956.7819999999999</v>
      </c>
      <c r="I101" s="196">
        <v>-7.9622689504631528E-2</v>
      </c>
      <c r="J101" s="197">
        <v>42095.94</v>
      </c>
      <c r="K101" s="197">
        <v>38170.339999999997</v>
      </c>
      <c r="L101" s="198">
        <v>-9.3253648689161004</v>
      </c>
      <c r="M101" s="194">
        <v>2123</v>
      </c>
      <c r="N101" s="194">
        <v>2129</v>
      </c>
      <c r="O101" s="196">
        <v>0.28261893546867639</v>
      </c>
    </row>
    <row r="102" spans="1:15" s="11" customFormat="1" x14ac:dyDescent="0.5">
      <c r="A102" s="221" t="str">
        <f>INDEX(Lookup!$A$1:$A$126,MATCH(DataYY03!C102,Lookup!$C$1:$C$126,0))</f>
        <v>Elementary School</v>
      </c>
      <c r="B102" s="222" t="s">
        <v>15</v>
      </c>
      <c r="C102" s="193" t="s">
        <v>122</v>
      </c>
      <c r="D102" s="193" t="s">
        <v>21</v>
      </c>
      <c r="E102" s="194">
        <v>96996</v>
      </c>
      <c r="F102" s="195">
        <v>36526</v>
      </c>
      <c r="G102" s="194">
        <v>3116.9848319999996</v>
      </c>
      <c r="H102" s="194">
        <v>2919.1434239999999</v>
      </c>
      <c r="I102" s="196">
        <v>-6.3472047078604446</v>
      </c>
      <c r="J102" s="197">
        <v>79518.320000000007</v>
      </c>
      <c r="K102" s="197">
        <v>69904.39</v>
      </c>
      <c r="L102" s="198">
        <v>-12.090207640201655</v>
      </c>
      <c r="M102" s="194">
        <v>5079</v>
      </c>
      <c r="N102" s="194">
        <v>5171</v>
      </c>
      <c r="O102" s="196">
        <v>1.8113801929513684</v>
      </c>
    </row>
    <row r="103" spans="1:15" s="11" customFormat="1" x14ac:dyDescent="0.5">
      <c r="A103" s="221" t="str">
        <f>INDEX(Lookup!$A$1:$A$126,MATCH(DataYY03!C103,Lookup!$C$1:$C$126,0))</f>
        <v>Elementary School</v>
      </c>
      <c r="B103" s="222" t="s">
        <v>15</v>
      </c>
      <c r="C103" s="193" t="s">
        <v>123</v>
      </c>
      <c r="D103" s="193" t="s">
        <v>23</v>
      </c>
      <c r="E103" s="194">
        <v>92346</v>
      </c>
      <c r="F103" s="195">
        <v>36526</v>
      </c>
      <c r="G103" s="194">
        <v>2479.56864</v>
      </c>
      <c r="H103" s="194">
        <v>2505.7728000000002</v>
      </c>
      <c r="I103" s="196">
        <v>1.05680317040951</v>
      </c>
      <c r="J103" s="197">
        <v>54956.11</v>
      </c>
      <c r="K103" s="197">
        <v>48486.22</v>
      </c>
      <c r="L103" s="198">
        <v>-11.772831082840471</v>
      </c>
      <c r="M103" s="194">
        <v>2755</v>
      </c>
      <c r="N103" s="194">
        <v>2730</v>
      </c>
      <c r="O103" s="196">
        <v>-0.90744101633393826</v>
      </c>
    </row>
    <row r="104" spans="1:15" s="11" customFormat="1" x14ac:dyDescent="0.5">
      <c r="A104" s="221" t="str">
        <f>INDEX(Lookup!$A$1:$A$126,MATCH(DataYY03!C104,Lookup!$C$1:$C$126,0))</f>
        <v>Middle School</v>
      </c>
      <c r="B104" s="222" t="s">
        <v>15</v>
      </c>
      <c r="C104" s="193" t="s">
        <v>124</v>
      </c>
      <c r="D104" s="193" t="s">
        <v>23</v>
      </c>
      <c r="E104" s="194">
        <v>240580</v>
      </c>
      <c r="F104" s="195">
        <v>36526</v>
      </c>
      <c r="G104" s="194">
        <v>7059.9943920000005</v>
      </c>
      <c r="H104" s="194">
        <v>7132.1206599999996</v>
      </c>
      <c r="I104" s="196">
        <v>1.0216193384194361</v>
      </c>
      <c r="J104" s="197">
        <v>160436.94</v>
      </c>
      <c r="K104" s="197">
        <v>149181.04999999999</v>
      </c>
      <c r="L104" s="198">
        <v>-7.015772053493416</v>
      </c>
      <c r="M104" s="194">
        <v>10450</v>
      </c>
      <c r="N104" s="194">
        <v>9901</v>
      </c>
      <c r="O104" s="196">
        <v>-5.2535885167464116</v>
      </c>
    </row>
    <row r="105" spans="1:15" s="11" customFormat="1" x14ac:dyDescent="0.5">
      <c r="A105" s="221" t="str">
        <f>INDEX(Lookup!$A$1:$A$126,MATCH(DataYY03!C105,Lookup!$C$1:$C$126,0))</f>
        <v>Elementary School</v>
      </c>
      <c r="B105" s="222" t="s">
        <v>15</v>
      </c>
      <c r="C105" s="193" t="s">
        <v>125</v>
      </c>
      <c r="D105" s="193" t="s">
        <v>23</v>
      </c>
      <c r="E105" s="194">
        <v>96096</v>
      </c>
      <c r="F105" s="195">
        <v>36526</v>
      </c>
      <c r="G105" s="194">
        <v>3836.2890240000002</v>
      </c>
      <c r="H105" s="194">
        <v>3374.8501440000005</v>
      </c>
      <c r="I105" s="196">
        <v>-12.028261612021852</v>
      </c>
      <c r="J105" s="197">
        <v>96612.69</v>
      </c>
      <c r="K105" s="197">
        <v>78435.48</v>
      </c>
      <c r="L105" s="198">
        <v>-18.814515981285687</v>
      </c>
      <c r="M105" s="194">
        <v>6040</v>
      </c>
      <c r="N105" s="194">
        <v>5772</v>
      </c>
      <c r="O105" s="196">
        <v>-4.4370860927152318</v>
      </c>
    </row>
    <row r="106" spans="1:15" s="14" customFormat="1" x14ac:dyDescent="0.5">
      <c r="A106" s="221" t="str">
        <f>INDEX(Lookup!$A$1:$A$126,MATCH(DataYY03!C106,Lookup!$C$1:$C$126,0))</f>
        <v>Administration</v>
      </c>
      <c r="B106" s="222" t="s">
        <v>15</v>
      </c>
      <c r="C106" s="193" t="s">
        <v>126</v>
      </c>
      <c r="D106" s="193" t="s">
        <v>23</v>
      </c>
      <c r="E106" s="194">
        <v>22020</v>
      </c>
      <c r="F106" s="195">
        <v>36526</v>
      </c>
      <c r="G106" s="194">
        <v>5261.1402239999998</v>
      </c>
      <c r="H106" s="194">
        <v>5274.9178799999991</v>
      </c>
      <c r="I106" s="196">
        <v>0.26187585605776209</v>
      </c>
      <c r="J106" s="197">
        <v>102666.51</v>
      </c>
      <c r="K106" s="197">
        <v>89165.45</v>
      </c>
      <c r="L106" s="198">
        <v>-13.150403184056806</v>
      </c>
      <c r="M106" s="194">
        <v>3827</v>
      </c>
      <c r="N106" s="194">
        <v>3626</v>
      </c>
      <c r="O106" s="196">
        <v>-5.2521557355631048</v>
      </c>
    </row>
    <row r="107" spans="1:15" s="14" customFormat="1" x14ac:dyDescent="0.5">
      <c r="A107" s="221" t="str">
        <f>INDEX(Lookup!$A$1:$A$126,MATCH(DataYY03!C107,Lookup!$C$1:$C$126,0))</f>
        <v>Elementary School</v>
      </c>
      <c r="B107" s="222" t="s">
        <v>15</v>
      </c>
      <c r="C107" s="193" t="s">
        <v>127</v>
      </c>
      <c r="D107" s="193" t="s">
        <v>21</v>
      </c>
      <c r="E107" s="194">
        <v>91338</v>
      </c>
      <c r="F107" s="195">
        <v>36526</v>
      </c>
      <c r="G107" s="194">
        <v>3948.6939519999996</v>
      </c>
      <c r="H107" s="194">
        <v>3551.9738880000009</v>
      </c>
      <c r="I107" s="196">
        <v>-10.046867871313797</v>
      </c>
      <c r="J107" s="197">
        <v>96838.34</v>
      </c>
      <c r="K107" s="197">
        <v>79963.899999999994</v>
      </c>
      <c r="L107" s="198">
        <v>-17.425370984260987</v>
      </c>
      <c r="M107" s="194">
        <v>6057</v>
      </c>
      <c r="N107" s="194">
        <v>5664</v>
      </c>
      <c r="O107" s="196">
        <v>-6.4883605745418524</v>
      </c>
    </row>
    <row r="108" spans="1:15" s="14" customFormat="1" x14ac:dyDescent="0.5">
      <c r="A108" s="221" t="str">
        <f>INDEX(Lookup!$A$1:$A$126,MATCH(DataYY03!C108,Lookup!$C$1:$C$126,0))</f>
        <v>Middle School</v>
      </c>
      <c r="B108" s="222" t="s">
        <v>15</v>
      </c>
      <c r="C108" s="193" t="s">
        <v>128</v>
      </c>
      <c r="D108" s="193" t="s">
        <v>23</v>
      </c>
      <c r="E108" s="194">
        <v>227015</v>
      </c>
      <c r="F108" s="195">
        <v>36526</v>
      </c>
      <c r="G108" s="194">
        <v>5024.64768</v>
      </c>
      <c r="H108" s="194">
        <v>4991.8924800000004</v>
      </c>
      <c r="I108" s="196">
        <v>-0.6518904823989492</v>
      </c>
      <c r="J108" s="197">
        <v>109879.77</v>
      </c>
      <c r="K108" s="197">
        <v>97629.57</v>
      </c>
      <c r="L108" s="198">
        <v>-11.148731017547634</v>
      </c>
      <c r="M108" s="194">
        <v>5509</v>
      </c>
      <c r="N108" s="194">
        <v>5424</v>
      </c>
      <c r="O108" s="196">
        <v>-1.5429297513160285</v>
      </c>
    </row>
    <row r="109" spans="1:15" s="14" customFormat="1" x14ac:dyDescent="0.5">
      <c r="A109" s="221" t="str">
        <f>INDEX(Lookup!$A$1:$A$126,MATCH(DataYY03!C109,Lookup!$C$1:$C$126,0))</f>
        <v>Middle School</v>
      </c>
      <c r="B109" s="222" t="s">
        <v>15</v>
      </c>
      <c r="C109" s="193" t="s">
        <v>129</v>
      </c>
      <c r="D109" s="193" t="s">
        <v>23</v>
      </c>
      <c r="E109" s="194">
        <v>235889</v>
      </c>
      <c r="F109" s="195">
        <v>36526</v>
      </c>
      <c r="G109" s="194">
        <v>7921.8690040000001</v>
      </c>
      <c r="H109" s="194">
        <v>6808.5334039999998</v>
      </c>
      <c r="I109" s="196">
        <v>-14.053951150136948</v>
      </c>
      <c r="J109" s="197">
        <v>163392.74</v>
      </c>
      <c r="K109" s="197">
        <v>128770.89</v>
      </c>
      <c r="L109" s="198">
        <v>-21.189344153234714</v>
      </c>
      <c r="M109" s="194">
        <v>6620</v>
      </c>
      <c r="N109" s="194">
        <v>6054</v>
      </c>
      <c r="O109" s="196">
        <v>-8.549848942598187</v>
      </c>
    </row>
    <row r="110" spans="1:15" s="14" customFormat="1" x14ac:dyDescent="0.5">
      <c r="A110" s="221" t="str">
        <f>INDEX(Lookup!$A$1:$A$126,MATCH(DataYY03!C110,Lookup!$C$1:$C$126,0))</f>
        <v>Elementary School</v>
      </c>
      <c r="B110" s="222" t="s">
        <v>15</v>
      </c>
      <c r="C110" s="193" t="s">
        <v>130</v>
      </c>
      <c r="D110" s="193" t="s">
        <v>23</v>
      </c>
      <c r="E110" s="194">
        <v>107914</v>
      </c>
      <c r="F110" s="195">
        <v>36526</v>
      </c>
      <c r="G110" s="194">
        <v>3306.6374399999995</v>
      </c>
      <c r="H110" s="194">
        <v>3399.9897600000004</v>
      </c>
      <c r="I110" s="196">
        <v>2.8231797919762496</v>
      </c>
      <c r="J110" s="197">
        <v>82238.080000000002</v>
      </c>
      <c r="K110" s="197">
        <v>76214.86</v>
      </c>
      <c r="L110" s="198">
        <v>-7.3241252714071141</v>
      </c>
      <c r="M110" s="194">
        <v>5032</v>
      </c>
      <c r="N110" s="194">
        <v>5343</v>
      </c>
      <c r="O110" s="196">
        <v>6.1804451510333864</v>
      </c>
    </row>
    <row r="111" spans="1:15" s="14" customFormat="1" x14ac:dyDescent="0.5">
      <c r="A111" s="221" t="str">
        <f>INDEX(Lookup!$A$1:$A$126,MATCH(DataYY03!C111,Lookup!$C$1:$C$126,0))</f>
        <v>Administration</v>
      </c>
      <c r="B111" s="222" t="s">
        <v>15</v>
      </c>
      <c r="C111" s="193" t="s">
        <v>131</v>
      </c>
      <c r="D111" s="193" t="s">
        <v>23</v>
      </c>
      <c r="E111" s="194">
        <v>19649</v>
      </c>
      <c r="F111" s="195">
        <v>36526</v>
      </c>
      <c r="G111" s="194">
        <v>1423.4864000000002</v>
      </c>
      <c r="H111" s="194">
        <v>1142.3375999999998</v>
      </c>
      <c r="I111" s="196">
        <v>-19.75071907957815</v>
      </c>
      <c r="J111" s="197">
        <v>29941.16</v>
      </c>
      <c r="K111" s="197">
        <v>21976.6</v>
      </c>
      <c r="L111" s="198">
        <v>-26.600706185064304</v>
      </c>
      <c r="M111" s="194">
        <v>1418</v>
      </c>
      <c r="N111" s="194">
        <v>1186</v>
      </c>
      <c r="O111" s="196">
        <v>-16.361071932299012</v>
      </c>
    </row>
    <row r="112" spans="1:15" s="14" customFormat="1" x14ac:dyDescent="0.5">
      <c r="A112" s="221" t="str">
        <f>INDEX(Lookup!$A$1:$A$126,MATCH(DataYY03!C112,Lookup!$C$1:$C$126,0))</f>
        <v>Middle School</v>
      </c>
      <c r="B112" s="222" t="s">
        <v>15</v>
      </c>
      <c r="C112" s="193" t="s">
        <v>132</v>
      </c>
      <c r="D112" s="193" t="s">
        <v>21</v>
      </c>
      <c r="E112" s="194">
        <v>194432</v>
      </c>
      <c r="F112" s="195">
        <v>36526</v>
      </c>
      <c r="G112" s="194">
        <v>7804.1311200000009</v>
      </c>
      <c r="H112" s="194">
        <v>6809.4409959999994</v>
      </c>
      <c r="I112" s="196">
        <v>-12.745686979180343</v>
      </c>
      <c r="J112" s="197">
        <v>170565.61</v>
      </c>
      <c r="K112" s="197">
        <v>137991.70000000001</v>
      </c>
      <c r="L112" s="198">
        <v>-19.097583621927068</v>
      </c>
      <c r="M112" s="194">
        <v>7446</v>
      </c>
      <c r="N112" s="194">
        <v>8146</v>
      </c>
      <c r="O112" s="196">
        <v>9.4010206822455</v>
      </c>
    </row>
    <row r="113" spans="1:15" s="14" customFormat="1" x14ac:dyDescent="0.5">
      <c r="A113" s="221" t="str">
        <f>INDEX(Lookup!$A$1:$A$126,MATCH(DataYY03!C113,Lookup!$C$1:$C$126,0))</f>
        <v>Elementary School</v>
      </c>
      <c r="B113" s="222" t="s">
        <v>15</v>
      </c>
      <c r="C113" s="193" t="s">
        <v>133</v>
      </c>
      <c r="D113" s="193" t="s">
        <v>17</v>
      </c>
      <c r="E113" s="194">
        <v>101727</v>
      </c>
      <c r="F113" s="195">
        <v>36526</v>
      </c>
      <c r="G113" s="194">
        <v>3900.7587640000002</v>
      </c>
      <c r="H113" s="194">
        <v>3730.5647920000001</v>
      </c>
      <c r="I113" s="196">
        <v>-4.3630991378066168</v>
      </c>
      <c r="J113" s="197">
        <v>91560.4</v>
      </c>
      <c r="K113" s="197">
        <v>84275.34</v>
      </c>
      <c r="L113" s="198">
        <v>-7.9565620071559318</v>
      </c>
      <c r="M113" s="194">
        <v>4993</v>
      </c>
      <c r="N113" s="194">
        <v>4835</v>
      </c>
      <c r="O113" s="196">
        <v>-3.1644302022831967</v>
      </c>
    </row>
    <row r="114" spans="1:15" s="14" customFormat="1" x14ac:dyDescent="0.5">
      <c r="A114" s="221" t="str">
        <f>INDEX(Lookup!$A$1:$A$126,MATCH(DataYY03!C114,Lookup!$C$1:$C$126,0))</f>
        <v>Middle School</v>
      </c>
      <c r="B114" s="222" t="s">
        <v>15</v>
      </c>
      <c r="C114" s="193" t="s">
        <v>134</v>
      </c>
      <c r="D114" s="193" t="s">
        <v>17</v>
      </c>
      <c r="E114" s="194">
        <v>208340</v>
      </c>
      <c r="F114" s="195">
        <v>36526</v>
      </c>
      <c r="G114" s="194">
        <v>6282.1505159999997</v>
      </c>
      <c r="H114" s="194">
        <v>5712.8822</v>
      </c>
      <c r="I114" s="196">
        <v>-9.0616790309326678</v>
      </c>
      <c r="J114" s="197">
        <v>140376.25</v>
      </c>
      <c r="K114" s="197">
        <v>118766.51</v>
      </c>
      <c r="L114" s="198">
        <v>-15.394156775095503</v>
      </c>
      <c r="M114" s="194">
        <v>8062</v>
      </c>
      <c r="N114" s="194">
        <v>7002</v>
      </c>
      <c r="O114" s="196">
        <v>-13.148102207888861</v>
      </c>
    </row>
    <row r="115" spans="1:15" s="14" customFormat="1" x14ac:dyDescent="0.5">
      <c r="A115" s="221" t="str">
        <f>INDEX(Lookup!$A$1:$A$126,MATCH(DataYY03!C115,Lookup!$C$1:$C$126,0))</f>
        <v>Elementary School</v>
      </c>
      <c r="B115" s="222" t="s">
        <v>15</v>
      </c>
      <c r="C115" s="193" t="s">
        <v>135</v>
      </c>
      <c r="D115" s="193" t="s">
        <v>21</v>
      </c>
      <c r="E115" s="194">
        <v>98490</v>
      </c>
      <c r="F115" s="195">
        <v>36526</v>
      </c>
      <c r="G115" s="194">
        <v>3750.1291999999999</v>
      </c>
      <c r="H115" s="194">
        <v>3988.8190719999998</v>
      </c>
      <c r="I115" s="196">
        <v>6.3648439632426461</v>
      </c>
      <c r="J115" s="197">
        <v>90727.38</v>
      </c>
      <c r="K115" s="197">
        <v>85520.81</v>
      </c>
      <c r="L115" s="198">
        <v>-5.7386976235839722</v>
      </c>
      <c r="M115" s="194">
        <v>5108</v>
      </c>
      <c r="N115" s="194">
        <v>4526</v>
      </c>
      <c r="O115" s="196">
        <v>-11.39389193422083</v>
      </c>
    </row>
    <row r="116" spans="1:15" s="14" customFormat="1" x14ac:dyDescent="0.5">
      <c r="A116" s="221" t="str">
        <f>INDEX(Lookup!$A$1:$A$126,MATCH(DataYY03!C116,Lookup!$C$1:$C$126,0))</f>
        <v>Elementary School</v>
      </c>
      <c r="B116" s="222" t="s">
        <v>15</v>
      </c>
      <c r="C116" s="193" t="s">
        <v>136</v>
      </c>
      <c r="D116" s="193" t="s">
        <v>23</v>
      </c>
      <c r="E116" s="194">
        <v>99987</v>
      </c>
      <c r="F116" s="195">
        <v>36526</v>
      </c>
      <c r="G116" s="194">
        <v>2562.4700039999998</v>
      </c>
      <c r="H116" s="194">
        <v>2247.9859640000004</v>
      </c>
      <c r="I116" s="196">
        <v>-12.27269156357311</v>
      </c>
      <c r="J116" s="197">
        <v>55728.9</v>
      </c>
      <c r="K116" s="197">
        <v>45703.23</v>
      </c>
      <c r="L116" s="198">
        <v>-17.990073373061374</v>
      </c>
      <c r="M116" s="194">
        <v>2759</v>
      </c>
      <c r="N116" s="194">
        <v>2671</v>
      </c>
      <c r="O116" s="196">
        <v>-3.1895614353026458</v>
      </c>
    </row>
    <row r="117" spans="1:15" s="14" customFormat="1" x14ac:dyDescent="0.5">
      <c r="A117" s="221" t="str">
        <f>INDEX(Lookup!$A$1:$A$126,MATCH(DataYY03!C117,Lookup!$C$1:$C$126,0))</f>
        <v>Middle School</v>
      </c>
      <c r="B117" s="222" t="s">
        <v>15</v>
      </c>
      <c r="C117" s="193" t="s">
        <v>137</v>
      </c>
      <c r="D117" s="193" t="s">
        <v>17</v>
      </c>
      <c r="E117" s="194">
        <v>217165</v>
      </c>
      <c r="F117" s="195">
        <v>36526</v>
      </c>
      <c r="G117" s="194">
        <v>6383.875884000001</v>
      </c>
      <c r="H117" s="194">
        <v>6411.9532319999989</v>
      </c>
      <c r="I117" s="196">
        <v>0.43981663350266714</v>
      </c>
      <c r="J117" s="197">
        <v>148555.75</v>
      </c>
      <c r="K117" s="197">
        <v>133568.54</v>
      </c>
      <c r="L117" s="198">
        <v>-10.088609831662524</v>
      </c>
      <c r="M117" s="194">
        <v>7552</v>
      </c>
      <c r="N117" s="194">
        <v>8020</v>
      </c>
      <c r="O117" s="196">
        <v>6.1970338983050848</v>
      </c>
    </row>
    <row r="118" spans="1:15" s="14" customFormat="1" x14ac:dyDescent="0.5">
      <c r="A118" s="221" t="str">
        <f>INDEX(Lookup!$A$1:$A$126,MATCH(DataYY03!C118,Lookup!$C$1:$C$126,0))</f>
        <v>Elementary School</v>
      </c>
      <c r="B118" s="222" t="s">
        <v>15</v>
      </c>
      <c r="C118" s="193" t="s">
        <v>138</v>
      </c>
      <c r="D118" s="193" t="s">
        <v>23</v>
      </c>
      <c r="E118" s="194">
        <v>122878</v>
      </c>
      <c r="F118" s="195">
        <v>36526</v>
      </c>
      <c r="G118" s="194">
        <v>3458.9491200000002</v>
      </c>
      <c r="H118" s="194">
        <v>3442.5715200000004</v>
      </c>
      <c r="I118" s="196">
        <v>-0.47348484848483435</v>
      </c>
      <c r="J118" s="197">
        <v>88402.46</v>
      </c>
      <c r="K118" s="197">
        <v>78349.03</v>
      </c>
      <c r="L118" s="198">
        <v>-11.372341900892803</v>
      </c>
      <c r="M118" s="194">
        <v>5702</v>
      </c>
      <c r="N118" s="194">
        <v>5262</v>
      </c>
      <c r="O118" s="196">
        <v>-7.7165906699403717</v>
      </c>
    </row>
    <row r="119" spans="1:15" s="14" customFormat="1" x14ac:dyDescent="0.5">
      <c r="A119" s="221" t="str">
        <f>INDEX(Lookup!$A$1:$A$126,MATCH(DataYY03!C119,Lookup!$C$1:$C$126,0))</f>
        <v>Administration</v>
      </c>
      <c r="B119" s="222" t="s">
        <v>15</v>
      </c>
      <c r="C119" s="193" t="s">
        <v>139</v>
      </c>
      <c r="D119" s="193" t="s">
        <v>23</v>
      </c>
      <c r="E119" s="194">
        <v>20124</v>
      </c>
      <c r="F119" s="195">
        <v>36526</v>
      </c>
      <c r="G119" s="194">
        <v>404.19916800000004</v>
      </c>
      <c r="H119" s="194">
        <v>349.825536</v>
      </c>
      <c r="I119" s="196">
        <v>-13.452188006482997</v>
      </c>
      <c r="J119" s="197">
        <v>8886.4500000000007</v>
      </c>
      <c r="K119" s="197">
        <v>7033.83</v>
      </c>
      <c r="L119" s="198">
        <v>-20.847695086339314</v>
      </c>
      <c r="M119" s="194">
        <v>434</v>
      </c>
      <c r="N119" s="194">
        <v>390</v>
      </c>
      <c r="O119" s="196">
        <v>-10.138248847926267</v>
      </c>
    </row>
    <row r="120" spans="1:15" s="14" customFormat="1" x14ac:dyDescent="0.5">
      <c r="A120" s="221" t="str">
        <f>INDEX(Lookup!$A$1:$A$126,MATCH(DataYY03!C120,Lookup!$C$1:$C$126,0))</f>
        <v>Administration</v>
      </c>
      <c r="B120" s="222" t="s">
        <v>15</v>
      </c>
      <c r="C120" s="193" t="s">
        <v>140</v>
      </c>
      <c r="D120" s="193" t="s">
        <v>23</v>
      </c>
      <c r="E120" s="194">
        <v>45340</v>
      </c>
      <c r="F120" s="195">
        <v>36526</v>
      </c>
      <c r="G120" s="194">
        <v>1802.9826879999998</v>
      </c>
      <c r="H120" s="194">
        <v>1842.1524479999998</v>
      </c>
      <c r="I120" s="196">
        <v>2.1724978426415125</v>
      </c>
      <c r="J120" s="197">
        <v>37079.03</v>
      </c>
      <c r="K120" s="197">
        <v>34122.65</v>
      </c>
      <c r="L120" s="198">
        <v>-7.9731859220696979</v>
      </c>
      <c r="M120" s="194">
        <v>1589</v>
      </c>
      <c r="N120" s="194">
        <v>1744</v>
      </c>
      <c r="O120" s="196">
        <v>9.7545626179987419</v>
      </c>
    </row>
    <row r="121" spans="1:15" s="14" customFormat="1" x14ac:dyDescent="0.5">
      <c r="A121" s="221" t="str">
        <f>INDEX(Lookup!$A$1:$A$126,MATCH(DataYY03!C121,Lookup!$C$1:$C$126,0))</f>
        <v>Elementary School</v>
      </c>
      <c r="B121" s="222" t="s">
        <v>15</v>
      </c>
      <c r="C121" s="193" t="s">
        <v>141</v>
      </c>
      <c r="D121" s="193" t="s">
        <v>17</v>
      </c>
      <c r="E121" s="194">
        <v>89993</v>
      </c>
      <c r="F121" s="195">
        <v>36526</v>
      </c>
      <c r="G121" s="194">
        <v>2700.3386880000007</v>
      </c>
      <c r="H121" s="194">
        <v>2733.7489919999998</v>
      </c>
      <c r="I121" s="196">
        <v>1.2372634643376741</v>
      </c>
      <c r="J121" s="197">
        <v>66767.25</v>
      </c>
      <c r="K121" s="197">
        <v>60113.63</v>
      </c>
      <c r="L121" s="198">
        <v>-9.9653947107301857</v>
      </c>
      <c r="M121" s="194">
        <v>3965</v>
      </c>
      <c r="N121" s="194">
        <v>3934</v>
      </c>
      <c r="O121" s="196">
        <v>-0.78184110970996212</v>
      </c>
    </row>
    <row r="122" spans="1:15" s="14" customFormat="1" x14ac:dyDescent="0.5">
      <c r="A122" s="221" t="str">
        <f>INDEX(Lookup!$A$1:$A$126,MATCH(DataYY03!C122,Lookup!$C$1:$C$126,0))</f>
        <v>Elementary School</v>
      </c>
      <c r="B122" s="222" t="s">
        <v>15</v>
      </c>
      <c r="C122" s="193" t="s">
        <v>142</v>
      </c>
      <c r="D122" s="193" t="s">
        <v>17</v>
      </c>
      <c r="E122" s="194">
        <v>84992</v>
      </c>
      <c r="F122" s="195">
        <v>36526</v>
      </c>
      <c r="G122" s="194">
        <v>2825.4635519999997</v>
      </c>
      <c r="H122" s="194">
        <v>2950.5884160000001</v>
      </c>
      <c r="I122" s="196">
        <v>4.428472061210293</v>
      </c>
      <c r="J122" s="197">
        <v>73898.28</v>
      </c>
      <c r="K122" s="197">
        <v>69315.83</v>
      </c>
      <c r="L122" s="198">
        <v>-6.2010238939255418</v>
      </c>
      <c r="M122" s="194">
        <v>4995</v>
      </c>
      <c r="N122" s="194">
        <v>5259</v>
      </c>
      <c r="O122" s="196">
        <v>5.2852852852852861</v>
      </c>
    </row>
    <row r="123" spans="1:15" s="14" customFormat="1" x14ac:dyDescent="0.5">
      <c r="A123" s="221" t="str">
        <f>INDEX(Lookup!$A$1:$A$126,MATCH(DataYY03!C123,Lookup!$C$1:$C$126,0))</f>
        <v>Special School</v>
      </c>
      <c r="B123" s="222" t="s">
        <v>15</v>
      </c>
      <c r="C123" s="193" t="s">
        <v>143</v>
      </c>
      <c r="D123" s="193" t="s">
        <v>17</v>
      </c>
      <c r="E123" s="194">
        <v>41975</v>
      </c>
      <c r="F123" s="195">
        <v>36526</v>
      </c>
      <c r="G123" s="194">
        <v>2511.6687360000001</v>
      </c>
      <c r="H123" s="194">
        <v>2469.74208</v>
      </c>
      <c r="I123" s="196">
        <v>-1.6692749087115197</v>
      </c>
      <c r="J123" s="197">
        <v>57495.28</v>
      </c>
      <c r="K123" s="197">
        <v>50413.11</v>
      </c>
      <c r="L123" s="198">
        <v>-12.31782852435887</v>
      </c>
      <c r="M123" s="194">
        <v>2952</v>
      </c>
      <c r="N123" s="194">
        <v>3071</v>
      </c>
      <c r="O123" s="196">
        <v>4.0311653116531163</v>
      </c>
    </row>
    <row r="124" spans="1:15" s="13" customFormat="1" x14ac:dyDescent="0.5">
      <c r="A124" s="221" t="str">
        <f>INDEX(Lookup!$A$1:$A$126,MATCH(DataYY03!C124,Lookup!$C$1:$C$126,0))</f>
        <v>Special School</v>
      </c>
      <c r="B124" s="222" t="s">
        <v>15</v>
      </c>
      <c r="C124" s="193" t="s">
        <v>144</v>
      </c>
      <c r="D124" s="193" t="s">
        <v>17</v>
      </c>
      <c r="E124" s="194">
        <v>50022</v>
      </c>
      <c r="F124" s="195">
        <v>36526</v>
      </c>
      <c r="G124" s="194">
        <v>2033.4428159999995</v>
      </c>
      <c r="H124" s="194">
        <v>1943.0043439999997</v>
      </c>
      <c r="I124" s="196">
        <v>-4.4475542310996516</v>
      </c>
      <c r="J124" s="197">
        <v>55557.07</v>
      </c>
      <c r="K124" s="197">
        <v>47721.41</v>
      </c>
      <c r="L124" s="198">
        <v>-14.103803530315764</v>
      </c>
      <c r="M124" s="194">
        <v>3925</v>
      </c>
      <c r="N124" s="194">
        <v>3756</v>
      </c>
      <c r="O124" s="196">
        <v>-4.3057324840764331</v>
      </c>
    </row>
    <row r="125" spans="1:15" s="13" customFormat="1" x14ac:dyDescent="0.5">
      <c r="A125" s="221" t="str">
        <f>INDEX(Lookup!$A$1:$A$126,MATCH(DataYY03!C125,Lookup!$C$1:$C$126,0))</f>
        <v>Elementary School</v>
      </c>
      <c r="B125" s="222" t="s">
        <v>15</v>
      </c>
      <c r="C125" s="193" t="s">
        <v>145</v>
      </c>
      <c r="D125" s="193" t="s">
        <v>23</v>
      </c>
      <c r="E125" s="194">
        <v>115438</v>
      </c>
      <c r="F125" s="195">
        <v>36526</v>
      </c>
      <c r="G125" s="194">
        <v>3274.7011200000006</v>
      </c>
      <c r="H125" s="194">
        <v>3323.8339200000005</v>
      </c>
      <c r="I125" s="196">
        <v>1.5003750937734335</v>
      </c>
      <c r="J125" s="197">
        <v>83255.41</v>
      </c>
      <c r="K125" s="197">
        <v>78771.31</v>
      </c>
      <c r="L125" s="198">
        <v>-5.3859563000170203</v>
      </c>
      <c r="M125" s="194">
        <v>5745</v>
      </c>
      <c r="N125" s="194">
        <v>5688</v>
      </c>
      <c r="O125" s="196">
        <v>-0.99216710182767631</v>
      </c>
    </row>
    <row r="126" spans="1:15" s="13" customFormat="1" x14ac:dyDescent="0.5">
      <c r="A126" s="221" t="str">
        <f>INDEX(Lookup!$A$1:$A$126,MATCH(DataYY03!C126,Lookup!$C$1:$C$126,0))</f>
        <v>Elementary School</v>
      </c>
      <c r="B126" s="222" t="s">
        <v>15</v>
      </c>
      <c r="C126" s="193" t="s">
        <v>146</v>
      </c>
      <c r="D126" s="193" t="s">
        <v>17</v>
      </c>
      <c r="E126" s="194">
        <v>81794</v>
      </c>
      <c r="F126" s="195">
        <v>36526</v>
      </c>
      <c r="G126" s="194">
        <v>3251.6087039999998</v>
      </c>
      <c r="H126" s="194">
        <v>3193.6319999999996</v>
      </c>
      <c r="I126" s="196">
        <v>-1.7830160169235429</v>
      </c>
      <c r="J126" s="197">
        <v>84403.23</v>
      </c>
      <c r="K126" s="197">
        <v>75335.259999999995</v>
      </c>
      <c r="L126" s="198">
        <v>-10.743629124146077</v>
      </c>
      <c r="M126" s="194">
        <v>5452</v>
      </c>
      <c r="N126" s="194">
        <v>5496</v>
      </c>
      <c r="O126" s="196">
        <v>0.80704328686720472</v>
      </c>
    </row>
    <row r="127" spans="1:15" x14ac:dyDescent="0.5">
      <c r="A127" s="221" t="str">
        <f>INDEX(Lookup!$A$1:$A$126,MATCH(DataYY03!C127,Lookup!$C$1:$C$126,0))</f>
        <v>Elementary School</v>
      </c>
      <c r="B127" s="223" t="s">
        <v>148</v>
      </c>
      <c r="C127" s="199" t="s">
        <v>16</v>
      </c>
      <c r="D127" s="199" t="s">
        <v>17</v>
      </c>
      <c r="E127" s="200">
        <v>109321</v>
      </c>
      <c r="F127" s="201">
        <v>36526</v>
      </c>
      <c r="G127" s="200">
        <v>0</v>
      </c>
      <c r="H127" s="200">
        <v>0</v>
      </c>
      <c r="I127" s="202">
        <v>0</v>
      </c>
      <c r="J127" s="203">
        <v>21609.7</v>
      </c>
      <c r="K127" s="203">
        <v>12293.76</v>
      </c>
      <c r="L127" s="204">
        <v>-43.109992271988965</v>
      </c>
      <c r="M127" s="200">
        <v>0</v>
      </c>
      <c r="N127" s="200">
        <v>0</v>
      </c>
      <c r="O127" s="202">
        <v>0</v>
      </c>
    </row>
    <row r="128" spans="1:15" x14ac:dyDescent="0.5">
      <c r="A128" s="221" t="str">
        <f>INDEX(Lookup!$A$1:$A$126,MATCH(DataYY03!C128,Lookup!$C$1:$C$126,0))</f>
        <v>Special School</v>
      </c>
      <c r="B128" s="224" t="s">
        <v>148</v>
      </c>
      <c r="C128" s="199" t="s">
        <v>20</v>
      </c>
      <c r="D128" s="199" t="s">
        <v>21</v>
      </c>
      <c r="E128" s="200">
        <v>50839</v>
      </c>
      <c r="F128" s="201">
        <v>36526</v>
      </c>
      <c r="G128" s="200">
        <v>0</v>
      </c>
      <c r="H128" s="200">
        <v>0</v>
      </c>
      <c r="I128" s="202">
        <v>0</v>
      </c>
      <c r="J128" s="203">
        <v>5086.75</v>
      </c>
      <c r="K128" s="203">
        <v>4941.8</v>
      </c>
      <c r="L128" s="204">
        <v>-2.8495601317147492</v>
      </c>
      <c r="M128" s="200">
        <v>0</v>
      </c>
      <c r="N128" s="200">
        <v>0</v>
      </c>
      <c r="O128" s="202">
        <v>0</v>
      </c>
    </row>
    <row r="129" spans="1:15" x14ac:dyDescent="0.5">
      <c r="A129" s="221" t="str">
        <f>INDEX(Lookup!$A$1:$A$126,MATCH(DataYY03!C129,Lookup!$C$1:$C$126,0))</f>
        <v>Elementary School</v>
      </c>
      <c r="B129" s="223" t="s">
        <v>148</v>
      </c>
      <c r="C129" s="199" t="s">
        <v>22</v>
      </c>
      <c r="D129" s="199" t="s">
        <v>23</v>
      </c>
      <c r="E129" s="200">
        <v>107836</v>
      </c>
      <c r="F129" s="201">
        <v>36526</v>
      </c>
      <c r="G129" s="200">
        <v>0</v>
      </c>
      <c r="H129" s="200">
        <v>0</v>
      </c>
      <c r="I129" s="202">
        <v>0</v>
      </c>
      <c r="J129" s="203">
        <v>15518.77</v>
      </c>
      <c r="K129" s="203">
        <v>33521.58</v>
      </c>
      <c r="L129" s="204">
        <v>116.00668094185299</v>
      </c>
      <c r="M129" s="200">
        <v>0</v>
      </c>
      <c r="N129" s="200">
        <v>0</v>
      </c>
      <c r="O129" s="202">
        <v>0</v>
      </c>
    </row>
    <row r="130" spans="1:15" x14ac:dyDescent="0.5">
      <c r="A130" s="221" t="str">
        <f>INDEX(Lookup!$A$1:$A$126,MATCH(DataYY03!C130,Lookup!$C$1:$C$126,0))</f>
        <v>Middle School</v>
      </c>
      <c r="B130" s="224" t="s">
        <v>148</v>
      </c>
      <c r="C130" s="199" t="s">
        <v>25</v>
      </c>
      <c r="D130" s="199" t="s">
        <v>23</v>
      </c>
      <c r="E130" s="200">
        <v>244123</v>
      </c>
      <c r="F130" s="201">
        <v>36526</v>
      </c>
      <c r="G130" s="200">
        <v>0</v>
      </c>
      <c r="H130" s="200">
        <v>0</v>
      </c>
      <c r="I130" s="202">
        <v>0</v>
      </c>
      <c r="J130" s="203">
        <v>49822.76</v>
      </c>
      <c r="K130" s="203">
        <v>54586.73</v>
      </c>
      <c r="L130" s="204">
        <v>9.5618347919705773</v>
      </c>
      <c r="M130" s="200">
        <v>0</v>
      </c>
      <c r="N130" s="200">
        <v>0</v>
      </c>
      <c r="O130" s="202">
        <v>0</v>
      </c>
    </row>
    <row r="131" spans="1:15" x14ac:dyDescent="0.5">
      <c r="A131" s="221" t="str">
        <f>INDEX(Lookup!$A$1:$A$126,MATCH(DataYY03!C131,Lookup!$C$1:$C$126,0))</f>
        <v>Middle School</v>
      </c>
      <c r="B131" s="223" t="s">
        <v>148</v>
      </c>
      <c r="C131" s="199" t="s">
        <v>26</v>
      </c>
      <c r="D131" s="199" t="s">
        <v>17</v>
      </c>
      <c r="E131" s="200">
        <v>219821</v>
      </c>
      <c r="F131" s="201">
        <v>36526</v>
      </c>
      <c r="G131" s="200">
        <v>0</v>
      </c>
      <c r="H131" s="200">
        <v>0</v>
      </c>
      <c r="I131" s="202">
        <v>0</v>
      </c>
      <c r="J131" s="203">
        <v>22767.119999999999</v>
      </c>
      <c r="K131" s="203">
        <v>28444.25</v>
      </c>
      <c r="L131" s="204">
        <v>24.93565281862616</v>
      </c>
      <c r="M131" s="200">
        <v>0</v>
      </c>
      <c r="N131" s="200">
        <v>0</v>
      </c>
      <c r="O131" s="202">
        <v>0</v>
      </c>
    </row>
    <row r="132" spans="1:15" x14ac:dyDescent="0.5">
      <c r="A132" s="221" t="str">
        <f>INDEX(Lookup!$A$1:$A$126,MATCH(DataYY03!C132,Lookup!$C$1:$C$126,0))</f>
        <v>Elementary School</v>
      </c>
      <c r="B132" s="224" t="s">
        <v>148</v>
      </c>
      <c r="C132" s="199" t="s">
        <v>28</v>
      </c>
      <c r="D132" s="199" t="s">
        <v>23</v>
      </c>
      <c r="E132" s="200">
        <v>89416</v>
      </c>
      <c r="F132" s="201">
        <v>36526</v>
      </c>
      <c r="G132" s="200">
        <v>0</v>
      </c>
      <c r="H132" s="200">
        <v>0</v>
      </c>
      <c r="I132" s="202">
        <v>0</v>
      </c>
      <c r="J132" s="203">
        <v>7726.2</v>
      </c>
      <c r="K132" s="203">
        <v>14095.35</v>
      </c>
      <c r="L132" s="204">
        <v>82.435738137765</v>
      </c>
      <c r="M132" s="200">
        <v>0</v>
      </c>
      <c r="N132" s="200">
        <v>0</v>
      </c>
      <c r="O132" s="202">
        <v>0</v>
      </c>
    </row>
    <row r="133" spans="1:15" x14ac:dyDescent="0.5">
      <c r="A133" s="221" t="str">
        <f>INDEX(Lookup!$A$1:$A$126,MATCH(DataYY03!C133,Lookup!$C$1:$C$126,0))</f>
        <v>Elementary School</v>
      </c>
      <c r="B133" s="223" t="s">
        <v>148</v>
      </c>
      <c r="C133" s="199" t="s">
        <v>29</v>
      </c>
      <c r="D133" s="199" t="s">
        <v>17</v>
      </c>
      <c r="E133" s="200">
        <v>106804</v>
      </c>
      <c r="F133" s="201">
        <v>36526</v>
      </c>
      <c r="G133" s="200">
        <v>0</v>
      </c>
      <c r="H133" s="200">
        <v>0</v>
      </c>
      <c r="I133" s="202">
        <v>0</v>
      </c>
      <c r="J133" s="203">
        <v>20055.75</v>
      </c>
      <c r="K133" s="203">
        <v>16659.47</v>
      </c>
      <c r="L133" s="204">
        <v>-16.934195928848336</v>
      </c>
      <c r="M133" s="200">
        <v>0</v>
      </c>
      <c r="N133" s="200">
        <v>0</v>
      </c>
      <c r="O133" s="202">
        <v>0</v>
      </c>
    </row>
    <row r="134" spans="1:15" x14ac:dyDescent="0.5">
      <c r="A134" s="221" t="str">
        <f>INDEX(Lookup!$A$1:$A$126,MATCH(DataYY03!C134,Lookup!$C$1:$C$126,0))</f>
        <v>Elementary School</v>
      </c>
      <c r="B134" s="224" t="s">
        <v>148</v>
      </c>
      <c r="C134" s="199" t="s">
        <v>30</v>
      </c>
      <c r="D134" s="199" t="s">
        <v>17</v>
      </c>
      <c r="E134" s="200">
        <v>87777</v>
      </c>
      <c r="F134" s="201">
        <v>43952</v>
      </c>
      <c r="G134" s="200">
        <v>0</v>
      </c>
      <c r="H134" s="200">
        <v>0</v>
      </c>
      <c r="I134" s="202">
        <v>0</v>
      </c>
      <c r="J134" s="203">
        <v>22156.81</v>
      </c>
      <c r="K134" s="203">
        <v>19080.8</v>
      </c>
      <c r="L134" s="204">
        <v>-13.882910039847793</v>
      </c>
      <c r="M134" s="200">
        <v>0</v>
      </c>
      <c r="N134" s="200">
        <v>0</v>
      </c>
      <c r="O134" s="202">
        <v>0</v>
      </c>
    </row>
    <row r="135" spans="1:15" x14ac:dyDescent="0.5">
      <c r="A135" s="221" t="str">
        <f>INDEX(Lookup!$A$1:$A$126,MATCH(DataYY03!C135,Lookup!$C$1:$C$126,0))</f>
        <v>Administration</v>
      </c>
      <c r="B135" s="223" t="s">
        <v>148</v>
      </c>
      <c r="C135" s="199" t="s">
        <v>32</v>
      </c>
      <c r="D135" s="199" t="s">
        <v>17</v>
      </c>
      <c r="E135" s="200">
        <v>22677</v>
      </c>
      <c r="F135" s="201">
        <v>36526</v>
      </c>
      <c r="G135" s="200">
        <v>0</v>
      </c>
      <c r="H135" s="200">
        <v>0</v>
      </c>
      <c r="I135" s="202">
        <v>0</v>
      </c>
      <c r="J135" s="203">
        <v>5020.87</v>
      </c>
      <c r="K135" s="203">
        <v>7803.25</v>
      </c>
      <c r="L135" s="204">
        <v>55.416292395541014</v>
      </c>
      <c r="M135" s="200">
        <v>0</v>
      </c>
      <c r="N135" s="200">
        <v>0</v>
      </c>
      <c r="O135" s="202">
        <v>0</v>
      </c>
    </row>
    <row r="136" spans="1:15" x14ac:dyDescent="0.5">
      <c r="A136" s="221" t="str">
        <f>INDEX(Lookup!$A$1:$A$126,MATCH(DataYY03!C136,Lookup!$C$1:$C$126,0))</f>
        <v>Administration</v>
      </c>
      <c r="B136" s="224" t="s">
        <v>148</v>
      </c>
      <c r="C136" s="199" t="s">
        <v>33</v>
      </c>
      <c r="D136" s="199" t="s">
        <v>23</v>
      </c>
      <c r="E136" s="200">
        <v>491434</v>
      </c>
      <c r="F136" s="201">
        <v>36526</v>
      </c>
      <c r="G136" s="200">
        <v>0</v>
      </c>
      <c r="H136" s="200">
        <v>0</v>
      </c>
      <c r="I136" s="202">
        <v>0</v>
      </c>
      <c r="J136" s="203">
        <v>82055.62</v>
      </c>
      <c r="K136" s="203">
        <v>72348.17</v>
      </c>
      <c r="L136" s="204">
        <v>-11.830329232781374</v>
      </c>
      <c r="M136" s="200">
        <v>0</v>
      </c>
      <c r="N136" s="200">
        <v>0</v>
      </c>
      <c r="O136" s="202">
        <v>0</v>
      </c>
    </row>
    <row r="137" spans="1:15" x14ac:dyDescent="0.5">
      <c r="A137" s="221" t="str">
        <f>INDEX(Lookup!$A$1:$A$126,MATCH(DataYY03!C137,Lookup!$C$1:$C$126,0))</f>
        <v>Elementary School</v>
      </c>
      <c r="B137" s="223" t="s">
        <v>148</v>
      </c>
      <c r="C137" s="199" t="s">
        <v>34</v>
      </c>
      <c r="D137" s="199" t="s">
        <v>17</v>
      </c>
      <c r="E137" s="200">
        <v>106488</v>
      </c>
      <c r="F137" s="201">
        <v>36526</v>
      </c>
      <c r="G137" s="200">
        <v>0</v>
      </c>
      <c r="H137" s="200">
        <v>0</v>
      </c>
      <c r="I137" s="202">
        <v>0</v>
      </c>
      <c r="J137" s="203">
        <v>18869.62</v>
      </c>
      <c r="K137" s="203">
        <v>17257.55</v>
      </c>
      <c r="L137" s="204">
        <v>-8.5432033077507654</v>
      </c>
      <c r="M137" s="200">
        <v>0</v>
      </c>
      <c r="N137" s="200">
        <v>0</v>
      </c>
      <c r="O137" s="202">
        <v>0</v>
      </c>
    </row>
    <row r="138" spans="1:15" x14ac:dyDescent="0.5">
      <c r="A138" s="221" t="str">
        <f>INDEX(Lookup!$A$1:$A$126,MATCH(DataYY03!C138,Lookup!$C$1:$C$126,0))</f>
        <v>Elementary School</v>
      </c>
      <c r="B138" s="224" t="s">
        <v>148</v>
      </c>
      <c r="C138" s="199" t="s">
        <v>35</v>
      </c>
      <c r="D138" s="199" t="s">
        <v>23</v>
      </c>
      <c r="E138" s="200">
        <v>98920</v>
      </c>
      <c r="F138" s="201">
        <v>43952</v>
      </c>
      <c r="G138" s="200">
        <v>0</v>
      </c>
      <c r="H138" s="200">
        <v>0</v>
      </c>
      <c r="I138" s="202">
        <v>0</v>
      </c>
      <c r="J138" s="203">
        <v>26545.040000000001</v>
      </c>
      <c r="K138" s="203">
        <v>31185.279999999999</v>
      </c>
      <c r="L138" s="204">
        <v>17.480629149551103</v>
      </c>
      <c r="M138" s="200">
        <v>0</v>
      </c>
      <c r="N138" s="200">
        <v>0</v>
      </c>
      <c r="O138" s="202">
        <v>0</v>
      </c>
    </row>
    <row r="139" spans="1:15" x14ac:dyDescent="0.5">
      <c r="A139" s="221" t="str">
        <f>INDEX(Lookup!$A$1:$A$126,MATCH(DataYY03!C139,Lookup!$C$1:$C$126,0))</f>
        <v>Middle School</v>
      </c>
      <c r="B139" s="223" t="s">
        <v>148</v>
      </c>
      <c r="C139" s="199" t="s">
        <v>36</v>
      </c>
      <c r="D139" s="199" t="s">
        <v>17</v>
      </c>
      <c r="E139" s="200">
        <v>229363</v>
      </c>
      <c r="F139" s="201">
        <v>36526</v>
      </c>
      <c r="G139" s="200">
        <v>0</v>
      </c>
      <c r="H139" s="200">
        <v>0</v>
      </c>
      <c r="I139" s="202">
        <v>0</v>
      </c>
      <c r="J139" s="203">
        <v>21455.9</v>
      </c>
      <c r="K139" s="203">
        <v>21496.48</v>
      </c>
      <c r="L139" s="204">
        <v>0.18913212682758587</v>
      </c>
      <c r="M139" s="200">
        <v>0</v>
      </c>
      <c r="N139" s="200">
        <v>0</v>
      </c>
      <c r="O139" s="202">
        <v>0</v>
      </c>
    </row>
    <row r="140" spans="1:15" x14ac:dyDescent="0.5">
      <c r="A140" s="221" t="str">
        <f>INDEX(Lookup!$A$1:$A$126,MATCH(DataYY03!C140,Lookup!$C$1:$C$126,0))</f>
        <v>Administration</v>
      </c>
      <c r="B140" s="224" t="s">
        <v>148</v>
      </c>
      <c r="C140" s="199" t="s">
        <v>37</v>
      </c>
      <c r="D140" s="199" t="s">
        <v>23</v>
      </c>
      <c r="E140" s="200">
        <v>19680</v>
      </c>
      <c r="F140" s="201">
        <v>43952</v>
      </c>
      <c r="G140" s="200">
        <v>0</v>
      </c>
      <c r="H140" s="200">
        <v>0</v>
      </c>
      <c r="I140" s="202">
        <v>0</v>
      </c>
      <c r="J140" s="203">
        <v>787.95</v>
      </c>
      <c r="K140" s="203">
        <v>1444.1</v>
      </c>
      <c r="L140" s="204">
        <v>83.273050320451802</v>
      </c>
      <c r="M140" s="200">
        <v>0</v>
      </c>
      <c r="N140" s="200">
        <v>0</v>
      </c>
      <c r="O140" s="202">
        <v>0</v>
      </c>
    </row>
    <row r="141" spans="1:15" x14ac:dyDescent="0.5">
      <c r="A141" s="221" t="str">
        <f>INDEX(Lookup!$A$1:$A$126,MATCH(DataYY03!C141,Lookup!$C$1:$C$126,0))</f>
        <v>Special School</v>
      </c>
      <c r="B141" s="223" t="s">
        <v>148</v>
      </c>
      <c r="C141" s="199" t="s">
        <v>222</v>
      </c>
      <c r="D141" s="199" t="s">
        <v>17</v>
      </c>
      <c r="E141" s="200">
        <v>85895</v>
      </c>
      <c r="F141" s="201">
        <v>43952</v>
      </c>
      <c r="G141" s="200">
        <v>0</v>
      </c>
      <c r="H141" s="200">
        <v>0</v>
      </c>
      <c r="I141" s="202">
        <v>0</v>
      </c>
      <c r="J141" s="203">
        <v>23218.28</v>
      </c>
      <c r="K141" s="203">
        <v>24555.13</v>
      </c>
      <c r="L141" s="204">
        <v>5.7577477745982897</v>
      </c>
      <c r="M141" s="200">
        <v>0</v>
      </c>
      <c r="N141" s="200">
        <v>0</v>
      </c>
      <c r="O141" s="202">
        <v>0</v>
      </c>
    </row>
    <row r="142" spans="1:15" x14ac:dyDescent="0.5">
      <c r="A142" s="221" t="str">
        <f>INDEX(Lookup!$A$1:$A$126,MATCH(DataYY03!C142,Lookup!$C$1:$C$126,0))</f>
        <v>High School</v>
      </c>
      <c r="B142" s="224" t="s">
        <v>148</v>
      </c>
      <c r="C142" s="199" t="s">
        <v>39</v>
      </c>
      <c r="D142" s="199" t="s">
        <v>23</v>
      </c>
      <c r="E142" s="200">
        <v>573468</v>
      </c>
      <c r="F142" s="201">
        <v>36526</v>
      </c>
      <c r="G142" s="200">
        <v>0</v>
      </c>
      <c r="H142" s="200">
        <v>0</v>
      </c>
      <c r="I142" s="202">
        <v>0</v>
      </c>
      <c r="J142" s="203">
        <v>58393.53</v>
      </c>
      <c r="K142" s="203">
        <v>86777.75</v>
      </c>
      <c r="L142" s="204">
        <v>48.608501661057318</v>
      </c>
      <c r="M142" s="200">
        <v>0</v>
      </c>
      <c r="N142" s="200">
        <v>0</v>
      </c>
      <c r="O142" s="202">
        <v>0</v>
      </c>
    </row>
    <row r="143" spans="1:15" x14ac:dyDescent="0.5">
      <c r="A143" s="221" t="str">
        <f>INDEX(Lookup!$A$1:$A$126,MATCH(DataYY03!C143,Lookup!$C$1:$C$126,0))</f>
        <v>Middle School</v>
      </c>
      <c r="B143" s="223" t="s">
        <v>148</v>
      </c>
      <c r="C143" s="199" t="s">
        <v>42</v>
      </c>
      <c r="D143" s="199" t="s">
        <v>17</v>
      </c>
      <c r="E143" s="200">
        <v>204629</v>
      </c>
      <c r="F143" s="201">
        <v>36526</v>
      </c>
      <c r="G143" s="200">
        <v>0</v>
      </c>
      <c r="H143" s="200">
        <v>0</v>
      </c>
      <c r="I143" s="202">
        <v>0</v>
      </c>
      <c r="J143" s="203">
        <v>40866.370000000003</v>
      </c>
      <c r="K143" s="203">
        <v>48491.56</v>
      </c>
      <c r="L143" s="204">
        <v>18.658838551111831</v>
      </c>
      <c r="M143" s="200">
        <v>0</v>
      </c>
      <c r="N143" s="200">
        <v>0</v>
      </c>
      <c r="O143" s="202">
        <v>0</v>
      </c>
    </row>
    <row r="144" spans="1:15" x14ac:dyDescent="0.5">
      <c r="A144" s="221" t="str">
        <f>INDEX(Lookup!$A$1:$A$126,MATCH(DataYY03!C144,Lookup!$C$1:$C$126,0))</f>
        <v>Elementary School</v>
      </c>
      <c r="B144" s="224" t="s">
        <v>148</v>
      </c>
      <c r="C144" s="199" t="s">
        <v>43</v>
      </c>
      <c r="D144" s="199" t="s">
        <v>17</v>
      </c>
      <c r="E144" s="200">
        <v>86318</v>
      </c>
      <c r="F144" s="201">
        <v>36526</v>
      </c>
      <c r="G144" s="200">
        <v>0</v>
      </c>
      <c r="H144" s="200">
        <v>0</v>
      </c>
      <c r="I144" s="202">
        <v>0</v>
      </c>
      <c r="J144" s="203">
        <v>18429.419999999998</v>
      </c>
      <c r="K144" s="203">
        <v>24347.16</v>
      </c>
      <c r="L144" s="204">
        <v>32.110288875070403</v>
      </c>
      <c r="M144" s="200">
        <v>0</v>
      </c>
      <c r="N144" s="200">
        <v>0</v>
      </c>
      <c r="O144" s="202">
        <v>0</v>
      </c>
    </row>
    <row r="145" spans="1:15" x14ac:dyDescent="0.5">
      <c r="A145" s="221" t="str">
        <f>INDEX(Lookup!$A$1:$A$126,MATCH(DataYY03!C145,Lookup!$C$1:$C$126,0))</f>
        <v>High School</v>
      </c>
      <c r="B145" s="223" t="s">
        <v>148</v>
      </c>
      <c r="C145" s="199" t="s">
        <v>44</v>
      </c>
      <c r="D145" s="199" t="s">
        <v>17</v>
      </c>
      <c r="E145" s="200">
        <v>525576</v>
      </c>
      <c r="F145" s="201">
        <v>36526</v>
      </c>
      <c r="G145" s="200">
        <v>0</v>
      </c>
      <c r="H145" s="200">
        <v>0</v>
      </c>
      <c r="I145" s="202">
        <v>0</v>
      </c>
      <c r="J145" s="203">
        <v>106749.97</v>
      </c>
      <c r="K145" s="203">
        <v>112751.73</v>
      </c>
      <c r="L145" s="204">
        <v>5.6222591912672204</v>
      </c>
      <c r="M145" s="200">
        <v>0</v>
      </c>
      <c r="N145" s="200">
        <v>0</v>
      </c>
      <c r="O145" s="202">
        <v>0</v>
      </c>
    </row>
    <row r="146" spans="1:15" x14ac:dyDescent="0.5">
      <c r="A146" s="221" t="s">
        <v>31</v>
      </c>
      <c r="B146" s="224" t="s">
        <v>148</v>
      </c>
      <c r="C146" s="199" t="s">
        <v>182</v>
      </c>
      <c r="D146" s="199" t="s">
        <v>23</v>
      </c>
      <c r="E146" s="200">
        <v>0</v>
      </c>
      <c r="F146" s="201">
        <v>36526</v>
      </c>
      <c r="G146" s="200">
        <v>0</v>
      </c>
      <c r="H146" s="200">
        <v>0</v>
      </c>
      <c r="I146" s="202">
        <v>0</v>
      </c>
      <c r="J146" s="203">
        <v>151912.45000000001</v>
      </c>
      <c r="K146" s="203">
        <v>186567.2</v>
      </c>
      <c r="L146" s="204">
        <v>22.812317226139136</v>
      </c>
      <c r="M146" s="200">
        <v>0</v>
      </c>
      <c r="N146" s="200">
        <v>0</v>
      </c>
      <c r="O146" s="202">
        <v>0</v>
      </c>
    </row>
    <row r="147" spans="1:15" x14ac:dyDescent="0.5">
      <c r="A147" s="221" t="str">
        <f>INDEX(Lookup!$A$1:$A$126,MATCH(DataYY03!C147,Lookup!$C$1:$C$126,0))</f>
        <v>High School</v>
      </c>
      <c r="B147" s="223" t="s">
        <v>148</v>
      </c>
      <c r="C147" s="199" t="s">
        <v>48</v>
      </c>
      <c r="D147" s="199" t="s">
        <v>17</v>
      </c>
      <c r="E147" s="200">
        <v>578719</v>
      </c>
      <c r="F147" s="201">
        <v>36526</v>
      </c>
      <c r="G147" s="200">
        <v>0</v>
      </c>
      <c r="H147" s="200">
        <v>0</v>
      </c>
      <c r="I147" s="202">
        <v>0</v>
      </c>
      <c r="J147" s="203">
        <v>88321.3</v>
      </c>
      <c r="K147" s="203">
        <v>79632.25</v>
      </c>
      <c r="L147" s="204">
        <v>-9.8380005729082338</v>
      </c>
      <c r="M147" s="200">
        <v>0</v>
      </c>
      <c r="N147" s="200">
        <v>0</v>
      </c>
      <c r="O147" s="202">
        <v>0</v>
      </c>
    </row>
    <row r="148" spans="1:15" x14ac:dyDescent="0.5">
      <c r="A148" s="221" t="str">
        <f>INDEX(Lookup!$A$1:$A$126,MATCH(DataYY03!C148,Lookup!$C$1:$C$126,0))</f>
        <v>High School</v>
      </c>
      <c r="B148" s="224" t="s">
        <v>148</v>
      </c>
      <c r="C148" s="199" t="s">
        <v>49</v>
      </c>
      <c r="D148" s="199" t="s">
        <v>21</v>
      </c>
      <c r="E148" s="200">
        <v>520212</v>
      </c>
      <c r="F148" s="201">
        <v>36526</v>
      </c>
      <c r="G148" s="200">
        <v>0</v>
      </c>
      <c r="H148" s="200">
        <v>0</v>
      </c>
      <c r="I148" s="202">
        <v>0</v>
      </c>
      <c r="J148" s="203">
        <v>82367.59</v>
      </c>
      <c r="K148" s="203">
        <v>87024.16</v>
      </c>
      <c r="L148" s="204">
        <v>5.6534008097116839</v>
      </c>
      <c r="M148" s="200">
        <v>0</v>
      </c>
      <c r="N148" s="200">
        <v>0</v>
      </c>
      <c r="O148" s="202">
        <v>0</v>
      </c>
    </row>
    <row r="149" spans="1:15" x14ac:dyDescent="0.5">
      <c r="A149" s="221" t="str">
        <f>INDEX(Lookup!$A$1:$A$126,MATCH(DataYY03!C149,Lookup!$C$1:$C$126,0))</f>
        <v>High School</v>
      </c>
      <c r="B149" s="223" t="s">
        <v>148</v>
      </c>
      <c r="C149" s="199" t="s">
        <v>50</v>
      </c>
      <c r="D149" s="199" t="s">
        <v>23</v>
      </c>
      <c r="E149" s="200">
        <v>590057</v>
      </c>
      <c r="F149" s="201">
        <v>36526</v>
      </c>
      <c r="G149" s="200">
        <v>0</v>
      </c>
      <c r="H149" s="200">
        <v>0</v>
      </c>
      <c r="I149" s="202">
        <v>0</v>
      </c>
      <c r="J149" s="203">
        <v>64034.93</v>
      </c>
      <c r="K149" s="203">
        <v>70916.34</v>
      </c>
      <c r="L149" s="204">
        <v>10.746337975226959</v>
      </c>
      <c r="M149" s="200">
        <v>0</v>
      </c>
      <c r="N149" s="200">
        <v>0</v>
      </c>
      <c r="O149" s="202">
        <v>0</v>
      </c>
    </row>
    <row r="150" spans="1:15" x14ac:dyDescent="0.5">
      <c r="A150" s="221" t="str">
        <f>INDEX(Lookup!$A$1:$A$126,MATCH(DataYY03!C150,Lookup!$C$1:$C$126,0))</f>
        <v>High School</v>
      </c>
      <c r="B150" s="224" t="s">
        <v>148</v>
      </c>
      <c r="C150" s="199" t="s">
        <v>51</v>
      </c>
      <c r="D150" s="199" t="s">
        <v>23</v>
      </c>
      <c r="E150" s="200">
        <v>530203</v>
      </c>
      <c r="F150" s="201">
        <v>36526</v>
      </c>
      <c r="G150" s="200">
        <v>0</v>
      </c>
      <c r="H150" s="200">
        <v>0</v>
      </c>
      <c r="I150" s="202">
        <v>0</v>
      </c>
      <c r="J150" s="203">
        <v>104861.4</v>
      </c>
      <c r="K150" s="203">
        <v>105142.58</v>
      </c>
      <c r="L150" s="204">
        <v>0.26814442683389694</v>
      </c>
      <c r="M150" s="200">
        <v>0</v>
      </c>
      <c r="N150" s="200">
        <v>0</v>
      </c>
      <c r="O150" s="202">
        <v>0</v>
      </c>
    </row>
    <row r="151" spans="1:15" x14ac:dyDescent="0.5">
      <c r="A151" s="221" t="str">
        <f>INDEX(Lookup!$A$1:$A$126,MATCH(DataYY03!C151,Lookup!$C$1:$C$126,0))</f>
        <v>High School</v>
      </c>
      <c r="B151" s="223" t="s">
        <v>148</v>
      </c>
      <c r="C151" s="199" t="s">
        <v>52</v>
      </c>
      <c r="D151" s="199" t="s">
        <v>17</v>
      </c>
      <c r="E151" s="200">
        <v>497661</v>
      </c>
      <c r="F151" s="201">
        <v>36526</v>
      </c>
      <c r="G151" s="200">
        <v>0</v>
      </c>
      <c r="H151" s="200">
        <v>0</v>
      </c>
      <c r="I151" s="202">
        <v>0</v>
      </c>
      <c r="J151" s="203">
        <v>73114.14</v>
      </c>
      <c r="K151" s="203">
        <v>76738.039999999994</v>
      </c>
      <c r="L151" s="204">
        <v>4.9564967870783958</v>
      </c>
      <c r="M151" s="200">
        <v>0</v>
      </c>
      <c r="N151" s="200">
        <v>0</v>
      </c>
      <c r="O151" s="202">
        <v>0</v>
      </c>
    </row>
    <row r="152" spans="1:15" x14ac:dyDescent="0.5">
      <c r="A152" s="221" t="str">
        <f>INDEX(Lookup!$A$1:$A$126,MATCH(DataYY03!C152,Lookup!$C$1:$C$126,0))</f>
        <v>High School</v>
      </c>
      <c r="B152" s="224" t="s">
        <v>148</v>
      </c>
      <c r="C152" s="199" t="s">
        <v>53</v>
      </c>
      <c r="D152" s="199" t="s">
        <v>23</v>
      </c>
      <c r="E152" s="200">
        <v>477795</v>
      </c>
      <c r="F152" s="201">
        <v>36526</v>
      </c>
      <c r="G152" s="200">
        <v>0</v>
      </c>
      <c r="H152" s="200">
        <v>0</v>
      </c>
      <c r="I152" s="202">
        <v>0</v>
      </c>
      <c r="J152" s="203">
        <v>183407.18</v>
      </c>
      <c r="K152" s="203">
        <v>218019.94</v>
      </c>
      <c r="L152" s="204">
        <v>18.872085596648944</v>
      </c>
      <c r="M152" s="200">
        <v>0</v>
      </c>
      <c r="N152" s="200">
        <v>0</v>
      </c>
      <c r="O152" s="202">
        <v>0</v>
      </c>
    </row>
    <row r="153" spans="1:15" x14ac:dyDescent="0.5">
      <c r="A153" s="221" t="str">
        <f>INDEX(Lookup!$A$1:$A$126,MATCH(DataYY03!C153,Lookup!$C$1:$C$126,0))</f>
        <v>High School</v>
      </c>
      <c r="B153" s="223" t="s">
        <v>148</v>
      </c>
      <c r="C153" s="199" t="s">
        <v>54</v>
      </c>
      <c r="D153" s="199" t="s">
        <v>23</v>
      </c>
      <c r="E153" s="200">
        <v>535914</v>
      </c>
      <c r="F153" s="201">
        <v>36526</v>
      </c>
      <c r="G153" s="200">
        <v>0</v>
      </c>
      <c r="H153" s="200">
        <v>0</v>
      </c>
      <c r="I153" s="202">
        <v>0</v>
      </c>
      <c r="J153" s="203">
        <v>53799.42</v>
      </c>
      <c r="K153" s="203">
        <v>54711.02</v>
      </c>
      <c r="L153" s="204">
        <v>1.6944420590407854</v>
      </c>
      <c r="M153" s="200">
        <v>0</v>
      </c>
      <c r="N153" s="200">
        <v>0</v>
      </c>
      <c r="O153" s="202">
        <v>0</v>
      </c>
    </row>
    <row r="154" spans="1:15" x14ac:dyDescent="0.5">
      <c r="A154" s="221" t="str">
        <f>INDEX(Lookup!$A$1:$A$126,MATCH(DataYY03!C154,Lookup!$C$1:$C$126,0))</f>
        <v>Elementary School</v>
      </c>
      <c r="B154" s="224" t="s">
        <v>148</v>
      </c>
      <c r="C154" s="199" t="s">
        <v>55</v>
      </c>
      <c r="D154" s="199" t="s">
        <v>17</v>
      </c>
      <c r="E154" s="200">
        <v>99588</v>
      </c>
      <c r="F154" s="201">
        <v>36526</v>
      </c>
      <c r="G154" s="200">
        <v>0</v>
      </c>
      <c r="H154" s="200">
        <v>0</v>
      </c>
      <c r="I154" s="202">
        <v>0</v>
      </c>
      <c r="J154" s="203">
        <v>17214.27</v>
      </c>
      <c r="K154" s="203">
        <v>18637.25</v>
      </c>
      <c r="L154" s="204">
        <v>8.2662814049041859</v>
      </c>
      <c r="M154" s="200">
        <v>0</v>
      </c>
      <c r="N154" s="200">
        <v>0</v>
      </c>
      <c r="O154" s="202">
        <v>0</v>
      </c>
    </row>
    <row r="155" spans="1:15" x14ac:dyDescent="0.5">
      <c r="A155" s="221" t="str">
        <f>INDEX(Lookup!$A$1:$A$126,MATCH(DataYY03!C155,Lookup!$C$1:$C$126,0))</f>
        <v>Middle School</v>
      </c>
      <c r="B155" s="223" t="s">
        <v>148</v>
      </c>
      <c r="C155" s="199" t="s">
        <v>56</v>
      </c>
      <c r="D155" s="199" t="s">
        <v>17</v>
      </c>
      <c r="E155" s="200">
        <v>225860</v>
      </c>
      <c r="F155" s="201">
        <v>43952</v>
      </c>
      <c r="G155" s="200">
        <v>0</v>
      </c>
      <c r="H155" s="200">
        <v>0</v>
      </c>
      <c r="I155" s="202">
        <v>0</v>
      </c>
      <c r="J155" s="203">
        <v>21004.04</v>
      </c>
      <c r="K155" s="203">
        <v>37049.67</v>
      </c>
      <c r="L155" s="204">
        <v>76.393065334097628</v>
      </c>
      <c r="M155" s="200">
        <v>0</v>
      </c>
      <c r="N155" s="200">
        <v>0</v>
      </c>
      <c r="O155" s="202">
        <v>0</v>
      </c>
    </row>
    <row r="156" spans="1:15" x14ac:dyDescent="0.5">
      <c r="A156" s="221" t="str">
        <f>INDEX(Lookup!$A$1:$A$126,MATCH(DataYY03!C156,Lookup!$C$1:$C$126,0))</f>
        <v>Elementary School</v>
      </c>
      <c r="B156" s="224" t="s">
        <v>148</v>
      </c>
      <c r="C156" s="199" t="s">
        <v>57</v>
      </c>
      <c r="D156" s="199" t="s">
        <v>21</v>
      </c>
      <c r="E156" s="200">
        <v>96423</v>
      </c>
      <c r="F156" s="201">
        <v>43952</v>
      </c>
      <c r="G156" s="200">
        <v>0</v>
      </c>
      <c r="H156" s="200">
        <v>0</v>
      </c>
      <c r="I156" s="202">
        <v>0</v>
      </c>
      <c r="J156" s="203">
        <v>23658.080000000002</v>
      </c>
      <c r="K156" s="203">
        <v>22781.08</v>
      </c>
      <c r="L156" s="204">
        <v>-3.7069787573632351</v>
      </c>
      <c r="M156" s="200">
        <v>0</v>
      </c>
      <c r="N156" s="200">
        <v>0</v>
      </c>
      <c r="O156" s="202">
        <v>0</v>
      </c>
    </row>
    <row r="157" spans="1:15" x14ac:dyDescent="0.5">
      <c r="A157" s="221" t="str">
        <f>INDEX(Lookup!$A$1:$A$126,MATCH(DataYY03!C157,Lookup!$C$1:$C$126,0))</f>
        <v>Administration</v>
      </c>
      <c r="B157" s="223" t="s">
        <v>148</v>
      </c>
      <c r="C157" s="199" t="s">
        <v>58</v>
      </c>
      <c r="D157" s="199" t="s">
        <v>17</v>
      </c>
      <c r="E157" s="200">
        <v>6832</v>
      </c>
      <c r="F157" s="201">
        <v>36526</v>
      </c>
      <c r="G157" s="200">
        <v>0</v>
      </c>
      <c r="H157" s="200">
        <v>0</v>
      </c>
      <c r="I157" s="202">
        <v>0</v>
      </c>
      <c r="J157" s="203">
        <v>1963.77</v>
      </c>
      <c r="K157" s="203">
        <v>1888.81</v>
      </c>
      <c r="L157" s="204">
        <v>-3.8171476293048574</v>
      </c>
      <c r="M157" s="200">
        <v>0</v>
      </c>
      <c r="N157" s="200">
        <v>0</v>
      </c>
      <c r="O157" s="202">
        <v>0</v>
      </c>
    </row>
    <row r="158" spans="1:15" x14ac:dyDescent="0.5">
      <c r="A158" s="221" t="str">
        <f>INDEX(Lookup!$A$1:$A$126,MATCH(DataYY03!C158,Lookup!$C$1:$C$126,0))</f>
        <v>Administration</v>
      </c>
      <c r="B158" s="224" t="s">
        <v>148</v>
      </c>
      <c r="C158" s="199" t="s">
        <v>59</v>
      </c>
      <c r="D158" s="199" t="s">
        <v>17</v>
      </c>
      <c r="E158" s="200">
        <v>4573</v>
      </c>
      <c r="F158" s="201">
        <v>36526</v>
      </c>
      <c r="G158" s="200">
        <v>0</v>
      </c>
      <c r="H158" s="200">
        <v>0</v>
      </c>
      <c r="I158" s="202">
        <v>0</v>
      </c>
      <c r="J158" s="203">
        <v>2809.1</v>
      </c>
      <c r="K158" s="203">
        <v>2472.25</v>
      </c>
      <c r="L158" s="204">
        <v>-11.99138514114841</v>
      </c>
      <c r="M158" s="200">
        <v>0</v>
      </c>
      <c r="N158" s="200">
        <v>0</v>
      </c>
      <c r="O158" s="202">
        <v>0</v>
      </c>
    </row>
    <row r="159" spans="1:15" x14ac:dyDescent="0.5">
      <c r="A159" s="221" t="str">
        <f>INDEX(Lookup!$A$1:$A$126,MATCH(DataYY03!C159,Lookup!$C$1:$C$126,0))</f>
        <v>Administration</v>
      </c>
      <c r="B159" s="223" t="s">
        <v>148</v>
      </c>
      <c r="C159" s="199" t="s">
        <v>60</v>
      </c>
      <c r="D159" s="199" t="s">
        <v>17</v>
      </c>
      <c r="E159" s="200">
        <v>26451</v>
      </c>
      <c r="F159" s="201">
        <v>36526</v>
      </c>
      <c r="G159" s="200">
        <v>0</v>
      </c>
      <c r="H159" s="200">
        <v>0</v>
      </c>
      <c r="I159" s="202">
        <v>0</v>
      </c>
      <c r="J159" s="203">
        <v>8856.75</v>
      </c>
      <c r="K159" s="203">
        <v>9933.2000000000007</v>
      </c>
      <c r="L159" s="204">
        <v>12.154006830948147</v>
      </c>
      <c r="M159" s="200">
        <v>0</v>
      </c>
      <c r="N159" s="200">
        <v>0</v>
      </c>
      <c r="O159" s="202">
        <v>0</v>
      </c>
    </row>
    <row r="160" spans="1:15" x14ac:dyDescent="0.5">
      <c r="A160" s="221" t="str">
        <f>INDEX(Lookup!$A$1:$A$126,MATCH(DataYY03!C160,Lookup!$C$1:$C$126,0))</f>
        <v>Elementary School</v>
      </c>
      <c r="B160" s="224" t="s">
        <v>148</v>
      </c>
      <c r="C160" s="199" t="s">
        <v>61</v>
      </c>
      <c r="D160" s="199" t="s">
        <v>21</v>
      </c>
      <c r="E160" s="200">
        <v>96902</v>
      </c>
      <c r="F160" s="201">
        <v>43952</v>
      </c>
      <c r="G160" s="200">
        <v>0</v>
      </c>
      <c r="H160" s="200">
        <v>0</v>
      </c>
      <c r="I160" s="202">
        <v>0</v>
      </c>
      <c r="J160" s="203">
        <v>19043.740000000002</v>
      </c>
      <c r="K160" s="203">
        <v>47098.9</v>
      </c>
      <c r="L160" s="204">
        <v>147.31959163483643</v>
      </c>
      <c r="M160" s="200">
        <v>0</v>
      </c>
      <c r="N160" s="200">
        <v>0</v>
      </c>
      <c r="O160" s="202">
        <v>0</v>
      </c>
    </row>
    <row r="161" spans="1:15" x14ac:dyDescent="0.5">
      <c r="A161" s="221" t="str">
        <f>INDEX(Lookup!$A$1:$A$126,MATCH(DataYY03!C161,Lookup!$C$1:$C$126,0))</f>
        <v>Elementary School</v>
      </c>
      <c r="B161" s="223" t="s">
        <v>148</v>
      </c>
      <c r="C161" s="199" t="s">
        <v>62</v>
      </c>
      <c r="D161" s="199" t="s">
        <v>17</v>
      </c>
      <c r="E161" s="200">
        <v>77394</v>
      </c>
      <c r="F161" s="201">
        <v>43952</v>
      </c>
      <c r="G161" s="200">
        <v>0</v>
      </c>
      <c r="H161" s="200">
        <v>0</v>
      </c>
      <c r="I161" s="202">
        <v>0</v>
      </c>
      <c r="J161" s="203">
        <v>16755.5</v>
      </c>
      <c r="K161" s="203">
        <v>18302.25</v>
      </c>
      <c r="L161" s="204">
        <v>9.2312971859986277</v>
      </c>
      <c r="M161" s="200">
        <v>0</v>
      </c>
      <c r="N161" s="200">
        <v>0</v>
      </c>
      <c r="O161" s="202">
        <v>0</v>
      </c>
    </row>
    <row r="162" spans="1:15" x14ac:dyDescent="0.5">
      <c r="A162" s="221" t="str">
        <f>INDEX(Lookup!$A$1:$A$126,MATCH(DataYY03!C162,Lookup!$C$1:$C$126,0))</f>
        <v>Administration</v>
      </c>
      <c r="B162" s="224" t="s">
        <v>148</v>
      </c>
      <c r="C162" s="199" t="s">
        <v>65</v>
      </c>
      <c r="D162" s="199" t="s">
        <v>17</v>
      </c>
      <c r="E162" s="200">
        <v>0</v>
      </c>
      <c r="F162" s="201">
        <v>36526</v>
      </c>
      <c r="G162" s="200">
        <v>0</v>
      </c>
      <c r="H162" s="200">
        <v>0</v>
      </c>
      <c r="I162" s="202">
        <v>0</v>
      </c>
      <c r="J162" s="203">
        <v>179443.7</v>
      </c>
      <c r="K162" s="203">
        <v>199401.77</v>
      </c>
      <c r="L162" s="204">
        <v>11.122190414040727</v>
      </c>
      <c r="M162" s="200">
        <v>0</v>
      </c>
      <c r="N162" s="200">
        <v>0</v>
      </c>
      <c r="O162" s="202">
        <v>0</v>
      </c>
    </row>
    <row r="163" spans="1:15" x14ac:dyDescent="0.5">
      <c r="A163" s="221" t="str">
        <f>INDEX(Lookup!$A$1:$A$126,MATCH(DataYY03!C163,Lookup!$C$1:$C$126,0))</f>
        <v>Elementary School</v>
      </c>
      <c r="B163" s="223" t="s">
        <v>148</v>
      </c>
      <c r="C163" s="199" t="s">
        <v>66</v>
      </c>
      <c r="D163" s="199" t="s">
        <v>23</v>
      </c>
      <c r="E163" s="200">
        <v>95036</v>
      </c>
      <c r="F163" s="201">
        <v>36526</v>
      </c>
      <c r="G163" s="200">
        <v>0</v>
      </c>
      <c r="H163" s="200">
        <v>0</v>
      </c>
      <c r="I163" s="202">
        <v>0</v>
      </c>
      <c r="J163" s="203">
        <v>23234.07</v>
      </c>
      <c r="K163" s="203">
        <v>20037.52</v>
      </c>
      <c r="L163" s="204">
        <v>-13.758028619178647</v>
      </c>
      <c r="M163" s="200">
        <v>0</v>
      </c>
      <c r="N163" s="200">
        <v>0</v>
      </c>
      <c r="O163" s="202">
        <v>0</v>
      </c>
    </row>
    <row r="164" spans="1:15" x14ac:dyDescent="0.5">
      <c r="A164" s="221" t="str">
        <f>INDEX(Lookup!$A$1:$A$126,MATCH(DataYY03!C164,Lookup!$C$1:$C$126,0))</f>
        <v>Elementary School</v>
      </c>
      <c r="B164" s="224" t="s">
        <v>148</v>
      </c>
      <c r="C164" s="199" t="s">
        <v>67</v>
      </c>
      <c r="D164" s="199" t="s">
        <v>17</v>
      </c>
      <c r="E164" s="200">
        <v>91621</v>
      </c>
      <c r="F164" s="201">
        <v>36526</v>
      </c>
      <c r="G164" s="200">
        <v>0</v>
      </c>
      <c r="H164" s="200">
        <v>0</v>
      </c>
      <c r="I164" s="202">
        <v>0</v>
      </c>
      <c r="J164" s="203">
        <v>24074.86</v>
      </c>
      <c r="K164" s="203">
        <v>24230.7</v>
      </c>
      <c r="L164" s="204">
        <v>0.6473142522947174</v>
      </c>
      <c r="M164" s="200">
        <v>0</v>
      </c>
      <c r="N164" s="200">
        <v>0</v>
      </c>
      <c r="O164" s="202">
        <v>0</v>
      </c>
    </row>
    <row r="165" spans="1:15" x14ac:dyDescent="0.5">
      <c r="A165" s="221" t="str">
        <f>INDEX(Lookup!$A$1:$A$126,MATCH(DataYY03!C165,Lookup!$C$1:$C$126,0))</f>
        <v>Elementary School</v>
      </c>
      <c r="B165" s="223" t="s">
        <v>148</v>
      </c>
      <c r="C165" s="199" t="s">
        <v>70</v>
      </c>
      <c r="D165" s="199" t="s">
        <v>17</v>
      </c>
      <c r="E165" s="200">
        <v>90518</v>
      </c>
      <c r="F165" s="201">
        <v>36526</v>
      </c>
      <c r="G165" s="200">
        <v>0</v>
      </c>
      <c r="H165" s="200">
        <v>0</v>
      </c>
      <c r="I165" s="202">
        <v>0</v>
      </c>
      <c r="J165" s="203">
        <v>10281.799999999999</v>
      </c>
      <c r="K165" s="203">
        <v>9625.7900000000009</v>
      </c>
      <c r="L165" s="204">
        <v>-6.3803030597755255</v>
      </c>
      <c r="M165" s="200">
        <v>0</v>
      </c>
      <c r="N165" s="200">
        <v>0</v>
      </c>
      <c r="O165" s="202">
        <v>0</v>
      </c>
    </row>
    <row r="166" spans="1:15" x14ac:dyDescent="0.5">
      <c r="A166" s="221" t="str">
        <f>INDEX(Lookup!$A$1:$A$126,MATCH(DataYY03!C166,Lookup!$C$1:$C$126,0))</f>
        <v>Elementary School</v>
      </c>
      <c r="B166" s="224" t="s">
        <v>148</v>
      </c>
      <c r="C166" s="199" t="s">
        <v>71</v>
      </c>
      <c r="D166" s="199" t="s">
        <v>17</v>
      </c>
      <c r="E166" s="200">
        <v>85844</v>
      </c>
      <c r="F166" s="201">
        <v>36526</v>
      </c>
      <c r="G166" s="200">
        <v>0</v>
      </c>
      <c r="H166" s="200">
        <v>0</v>
      </c>
      <c r="I166" s="202">
        <v>0</v>
      </c>
      <c r="J166" s="203">
        <v>4759.6000000000004</v>
      </c>
      <c r="K166" s="203">
        <v>3804.65</v>
      </c>
      <c r="L166" s="204">
        <v>-20.063660811832925</v>
      </c>
      <c r="M166" s="200">
        <v>0</v>
      </c>
      <c r="N166" s="200">
        <v>0</v>
      </c>
      <c r="O166" s="202">
        <v>0</v>
      </c>
    </row>
    <row r="167" spans="1:15" x14ac:dyDescent="0.5">
      <c r="A167" s="221" t="str">
        <f>INDEX(Lookup!$A$1:$A$126,MATCH(DataYY03!C167,Lookup!$C$1:$C$126,0))</f>
        <v>Elementary School</v>
      </c>
      <c r="B167" s="223" t="s">
        <v>148</v>
      </c>
      <c r="C167" s="199" t="s">
        <v>72</v>
      </c>
      <c r="D167" s="199" t="s">
        <v>17</v>
      </c>
      <c r="E167" s="200">
        <v>91424</v>
      </c>
      <c r="F167" s="201">
        <v>36526</v>
      </c>
      <c r="G167" s="200">
        <v>0</v>
      </c>
      <c r="H167" s="200">
        <v>0</v>
      </c>
      <c r="I167" s="202">
        <v>0</v>
      </c>
      <c r="J167" s="203">
        <v>14450.72</v>
      </c>
      <c r="K167" s="203">
        <v>13570</v>
      </c>
      <c r="L167" s="204">
        <v>-6.0946444191016091</v>
      </c>
      <c r="M167" s="200">
        <v>0</v>
      </c>
      <c r="N167" s="200">
        <v>0</v>
      </c>
      <c r="O167" s="202">
        <v>0</v>
      </c>
    </row>
    <row r="168" spans="1:15" x14ac:dyDescent="0.5">
      <c r="A168" s="221" t="str">
        <f>INDEX(Lookup!$A$1:$A$126,MATCH(DataYY03!C168,Lookup!$C$1:$C$126,0))</f>
        <v>Middle School</v>
      </c>
      <c r="B168" s="224" t="s">
        <v>148</v>
      </c>
      <c r="C168" s="199" t="s">
        <v>73</v>
      </c>
      <c r="D168" s="199" t="s">
        <v>23</v>
      </c>
      <c r="E168" s="200">
        <v>218801</v>
      </c>
      <c r="F168" s="201">
        <v>36526</v>
      </c>
      <c r="G168" s="200">
        <v>0</v>
      </c>
      <c r="H168" s="200">
        <v>0</v>
      </c>
      <c r="I168" s="202">
        <v>0</v>
      </c>
      <c r="J168" s="203">
        <v>39240.400000000001</v>
      </c>
      <c r="K168" s="203">
        <v>45357.36</v>
      </c>
      <c r="L168" s="204">
        <v>15.58842417508486</v>
      </c>
      <c r="M168" s="200">
        <v>0</v>
      </c>
      <c r="N168" s="200">
        <v>0</v>
      </c>
      <c r="O168" s="202">
        <v>0</v>
      </c>
    </row>
    <row r="169" spans="1:15" x14ac:dyDescent="0.5">
      <c r="A169" s="221" t="str">
        <f>INDEX(Lookup!$A$1:$A$126,MATCH(DataYY03!C169,Lookup!$C$1:$C$126,0))</f>
        <v>Elementary School</v>
      </c>
      <c r="B169" s="223" t="s">
        <v>148</v>
      </c>
      <c r="C169" s="199" t="s">
        <v>74</v>
      </c>
      <c r="D169" s="199" t="s">
        <v>17</v>
      </c>
      <c r="E169" s="200">
        <v>85052</v>
      </c>
      <c r="F169" s="201">
        <v>36526</v>
      </c>
      <c r="G169" s="200">
        <v>0</v>
      </c>
      <c r="H169" s="200">
        <v>0</v>
      </c>
      <c r="I169" s="202">
        <v>0</v>
      </c>
      <c r="J169" s="203">
        <v>20170.38</v>
      </c>
      <c r="K169" s="203">
        <v>20290.04</v>
      </c>
      <c r="L169" s="204">
        <v>0.59324613616600186</v>
      </c>
      <c r="M169" s="200">
        <v>0</v>
      </c>
      <c r="N169" s="200">
        <v>0</v>
      </c>
      <c r="O169" s="202">
        <v>0</v>
      </c>
    </row>
    <row r="170" spans="1:15" x14ac:dyDescent="0.5">
      <c r="A170" s="221" t="str">
        <f>INDEX(Lookup!$A$1:$A$126,MATCH(DataYY03!C170,Lookup!$C$1:$C$126,0))</f>
        <v>Elementary School</v>
      </c>
      <c r="B170" s="224" t="s">
        <v>148</v>
      </c>
      <c r="C170" s="199" t="s">
        <v>75</v>
      </c>
      <c r="D170" s="199" t="s">
        <v>23</v>
      </c>
      <c r="E170" s="200">
        <v>88156</v>
      </c>
      <c r="F170" s="201">
        <v>43952</v>
      </c>
      <c r="G170" s="200">
        <v>0</v>
      </c>
      <c r="H170" s="200">
        <v>0</v>
      </c>
      <c r="I170" s="202">
        <v>0</v>
      </c>
      <c r="J170" s="203">
        <v>16479.849999999999</v>
      </c>
      <c r="K170" s="203">
        <v>26388.06</v>
      </c>
      <c r="L170" s="204">
        <v>60.123180732834342</v>
      </c>
      <c r="M170" s="200">
        <v>0</v>
      </c>
      <c r="N170" s="200">
        <v>0</v>
      </c>
      <c r="O170" s="202">
        <v>0</v>
      </c>
    </row>
    <row r="171" spans="1:15" x14ac:dyDescent="0.5">
      <c r="A171" s="221" t="str">
        <f>INDEX(Lookup!$A$1:$A$126,MATCH(DataYY03!C171,Lookup!$C$1:$C$126,0))</f>
        <v>Middle School</v>
      </c>
      <c r="B171" s="223" t="s">
        <v>148</v>
      </c>
      <c r="C171" s="199" t="s">
        <v>76</v>
      </c>
      <c r="D171" s="199" t="s">
        <v>23</v>
      </c>
      <c r="E171" s="200">
        <v>192751</v>
      </c>
      <c r="F171" s="201">
        <v>36526</v>
      </c>
      <c r="G171" s="200">
        <v>0</v>
      </c>
      <c r="H171" s="200">
        <v>0</v>
      </c>
      <c r="I171" s="202">
        <v>0</v>
      </c>
      <c r="J171" s="203">
        <v>46393.46</v>
      </c>
      <c r="K171" s="203">
        <v>43853.07</v>
      </c>
      <c r="L171" s="204">
        <v>-5.4757502458320628</v>
      </c>
      <c r="M171" s="200">
        <v>0</v>
      </c>
      <c r="N171" s="200">
        <v>0</v>
      </c>
      <c r="O171" s="202">
        <v>0</v>
      </c>
    </row>
    <row r="172" spans="1:15" x14ac:dyDescent="0.5">
      <c r="A172" s="221" t="str">
        <f>INDEX(Lookup!$A$1:$A$126,MATCH(DataYY03!C172,Lookup!$C$1:$C$126,0))</f>
        <v>Elementary School</v>
      </c>
      <c r="B172" s="224" t="s">
        <v>148</v>
      </c>
      <c r="C172" s="199" t="s">
        <v>77</v>
      </c>
      <c r="D172" s="199" t="s">
        <v>17</v>
      </c>
      <c r="E172" s="200">
        <v>88795</v>
      </c>
      <c r="F172" s="201">
        <v>36526</v>
      </c>
      <c r="G172" s="200">
        <v>0</v>
      </c>
      <c r="H172" s="200">
        <v>0</v>
      </c>
      <c r="I172" s="202">
        <v>0</v>
      </c>
      <c r="J172" s="203">
        <v>14624.66</v>
      </c>
      <c r="K172" s="203">
        <v>15772.21</v>
      </c>
      <c r="L172" s="204">
        <v>7.8466781449961909</v>
      </c>
      <c r="M172" s="200">
        <v>0</v>
      </c>
      <c r="N172" s="200">
        <v>0</v>
      </c>
      <c r="O172" s="202">
        <v>0</v>
      </c>
    </row>
    <row r="173" spans="1:15" x14ac:dyDescent="0.5">
      <c r="A173" s="221" t="str">
        <f>INDEX(Lookup!$A$1:$A$126,MATCH(DataYY03!C173,Lookup!$C$1:$C$126,0))</f>
        <v>Elementary School</v>
      </c>
      <c r="B173" s="223" t="s">
        <v>148</v>
      </c>
      <c r="C173" s="199" t="s">
        <v>78</v>
      </c>
      <c r="D173" s="199" t="s">
        <v>21</v>
      </c>
      <c r="E173" s="200">
        <v>96483</v>
      </c>
      <c r="F173" s="201">
        <v>36526</v>
      </c>
      <c r="G173" s="200">
        <v>0</v>
      </c>
      <c r="H173" s="200">
        <v>0</v>
      </c>
      <c r="I173" s="202">
        <v>0</v>
      </c>
      <c r="J173" s="203">
        <v>15359.97</v>
      </c>
      <c r="K173" s="203">
        <v>16901.79</v>
      </c>
      <c r="L173" s="204">
        <v>10.037910230293418</v>
      </c>
      <c r="M173" s="200">
        <v>0</v>
      </c>
      <c r="N173" s="200">
        <v>0</v>
      </c>
      <c r="O173" s="202">
        <v>0</v>
      </c>
    </row>
    <row r="174" spans="1:15" x14ac:dyDescent="0.5">
      <c r="A174" s="221" t="str">
        <f>INDEX(Lookup!$A$1:$A$126,MATCH(DataYY03!C174,Lookup!$C$1:$C$126,0))</f>
        <v>Elementary School</v>
      </c>
      <c r="B174" s="224" t="s">
        <v>148</v>
      </c>
      <c r="C174" s="199" t="s">
        <v>79</v>
      </c>
      <c r="D174" s="199" t="s">
        <v>17</v>
      </c>
      <c r="E174" s="200">
        <v>99937</v>
      </c>
      <c r="F174" s="201">
        <v>36526</v>
      </c>
      <c r="G174" s="200">
        <v>0</v>
      </c>
      <c r="H174" s="200">
        <v>0</v>
      </c>
      <c r="I174" s="202">
        <v>0</v>
      </c>
      <c r="J174" s="203">
        <v>29071.34</v>
      </c>
      <c r="K174" s="203">
        <v>24898.799999999999</v>
      </c>
      <c r="L174" s="204">
        <v>-14.352761173031583</v>
      </c>
      <c r="M174" s="200">
        <v>0</v>
      </c>
      <c r="N174" s="200">
        <v>0</v>
      </c>
      <c r="O174" s="202">
        <v>0</v>
      </c>
    </row>
    <row r="175" spans="1:15" x14ac:dyDescent="0.5">
      <c r="A175" s="221" t="str">
        <f>INDEX(Lookup!$A$1:$A$126,MATCH(DataYY03!C175,Lookup!$C$1:$C$126,0))</f>
        <v>Elementary School</v>
      </c>
      <c r="B175" s="223" t="s">
        <v>148</v>
      </c>
      <c r="C175" s="199" t="s">
        <v>80</v>
      </c>
      <c r="D175" s="199" t="s">
        <v>17</v>
      </c>
      <c r="E175" s="200">
        <v>81704</v>
      </c>
      <c r="F175" s="201">
        <v>36526</v>
      </c>
      <c r="G175" s="200">
        <v>0</v>
      </c>
      <c r="H175" s="200">
        <v>0</v>
      </c>
      <c r="I175" s="202">
        <v>0</v>
      </c>
      <c r="J175" s="203">
        <v>16645.400000000001</v>
      </c>
      <c r="K175" s="203">
        <v>21281.14</v>
      </c>
      <c r="L175" s="204">
        <v>27.849976570103454</v>
      </c>
      <c r="M175" s="200">
        <v>0</v>
      </c>
      <c r="N175" s="200">
        <v>0</v>
      </c>
      <c r="O175" s="202">
        <v>0</v>
      </c>
    </row>
    <row r="176" spans="1:15" x14ac:dyDescent="0.5">
      <c r="A176" s="221" t="str">
        <f>INDEX(Lookup!$A$1:$A$126,MATCH(DataYY03!C176,Lookup!$C$1:$C$126,0))</f>
        <v>Elementary School</v>
      </c>
      <c r="B176" s="224" t="s">
        <v>148</v>
      </c>
      <c r="C176" s="199" t="s">
        <v>81</v>
      </c>
      <c r="D176" s="199" t="s">
        <v>21</v>
      </c>
      <c r="E176" s="200">
        <v>112519</v>
      </c>
      <c r="F176" s="201">
        <v>36526</v>
      </c>
      <c r="G176" s="200">
        <v>0</v>
      </c>
      <c r="H176" s="200">
        <v>0</v>
      </c>
      <c r="I176" s="202">
        <v>0</v>
      </c>
      <c r="J176" s="203">
        <v>15342.7</v>
      </c>
      <c r="K176" s="203">
        <v>12176.35</v>
      </c>
      <c r="L176" s="204">
        <v>-20.637501873855317</v>
      </c>
      <c r="M176" s="200">
        <v>0</v>
      </c>
      <c r="N176" s="200">
        <v>0</v>
      </c>
      <c r="O176" s="202">
        <v>0</v>
      </c>
    </row>
    <row r="177" spans="1:15" x14ac:dyDescent="0.5">
      <c r="A177" s="221" t="str">
        <f>INDEX(Lookup!$A$1:$A$126,MATCH(DataYY03!C177,Lookup!$C$1:$C$126,0))</f>
        <v>Middle School</v>
      </c>
      <c r="B177" s="223" t="s">
        <v>148</v>
      </c>
      <c r="C177" s="199" t="s">
        <v>82</v>
      </c>
      <c r="D177" s="199" t="s">
        <v>23</v>
      </c>
      <c r="E177" s="200">
        <v>226178</v>
      </c>
      <c r="F177" s="201">
        <v>36526</v>
      </c>
      <c r="G177" s="200">
        <v>0</v>
      </c>
      <c r="H177" s="200">
        <v>0</v>
      </c>
      <c r="I177" s="202">
        <v>0</v>
      </c>
      <c r="J177" s="203">
        <v>55048.66</v>
      </c>
      <c r="K177" s="203">
        <v>57014.080000000002</v>
      </c>
      <c r="L177" s="204">
        <v>3.5703321388749516</v>
      </c>
      <c r="M177" s="200">
        <v>0</v>
      </c>
      <c r="N177" s="200">
        <v>0</v>
      </c>
      <c r="O177" s="202">
        <v>0</v>
      </c>
    </row>
    <row r="178" spans="1:15" x14ac:dyDescent="0.5">
      <c r="A178" s="221" t="str">
        <f>INDEX(Lookup!$A$1:$A$126,MATCH(DataYY03!C178,Lookup!$C$1:$C$126,0))</f>
        <v>Elementary School</v>
      </c>
      <c r="B178" s="224" t="s">
        <v>148</v>
      </c>
      <c r="C178" s="199" t="s">
        <v>83</v>
      </c>
      <c r="D178" s="199" t="s">
        <v>17</v>
      </c>
      <c r="E178" s="200">
        <v>87881</v>
      </c>
      <c r="F178" s="201">
        <v>36526</v>
      </c>
      <c r="G178" s="200">
        <v>0</v>
      </c>
      <c r="H178" s="200">
        <v>0</v>
      </c>
      <c r="I178" s="202">
        <v>0</v>
      </c>
      <c r="J178" s="203">
        <v>13558.62</v>
      </c>
      <c r="K178" s="203">
        <v>14805.06</v>
      </c>
      <c r="L178" s="204">
        <v>9.1929709660717691</v>
      </c>
      <c r="M178" s="200">
        <v>0</v>
      </c>
      <c r="N178" s="200">
        <v>0</v>
      </c>
      <c r="O178" s="202">
        <v>0</v>
      </c>
    </row>
    <row r="179" spans="1:15" x14ac:dyDescent="0.5">
      <c r="A179" s="221" t="str">
        <f>INDEX(Lookup!$A$1:$A$126,MATCH(DataYY03!C179,Lookup!$C$1:$C$126,0))</f>
        <v>Administration</v>
      </c>
      <c r="B179" s="223" t="s">
        <v>148</v>
      </c>
      <c r="C179" s="199" t="s">
        <v>84</v>
      </c>
      <c r="D179" s="199" t="s">
        <v>17</v>
      </c>
      <c r="E179" s="200">
        <v>132467</v>
      </c>
      <c r="F179" s="201">
        <v>36526</v>
      </c>
      <c r="G179" s="200">
        <v>0</v>
      </c>
      <c r="H179" s="200">
        <v>0</v>
      </c>
      <c r="I179" s="202">
        <v>0</v>
      </c>
      <c r="J179" s="203">
        <v>14156.37</v>
      </c>
      <c r="K179" s="203">
        <v>15246.42</v>
      </c>
      <c r="L179" s="204">
        <v>7.7000671782384895</v>
      </c>
      <c r="M179" s="200">
        <v>0</v>
      </c>
      <c r="N179" s="200">
        <v>0</v>
      </c>
      <c r="O179" s="202">
        <v>0</v>
      </c>
    </row>
    <row r="180" spans="1:15" x14ac:dyDescent="0.5">
      <c r="A180" s="221" t="str">
        <f>INDEX(Lookup!$A$1:$A$126,MATCH(DataYY03!C180,Lookup!$C$1:$C$126,0))</f>
        <v>Administration</v>
      </c>
      <c r="B180" s="224" t="s">
        <v>148</v>
      </c>
      <c r="C180" s="199" t="s">
        <v>91</v>
      </c>
      <c r="D180" s="199" t="s">
        <v>17</v>
      </c>
      <c r="E180" s="200">
        <v>35364</v>
      </c>
      <c r="F180" s="201">
        <v>36526</v>
      </c>
      <c r="G180" s="200">
        <v>0</v>
      </c>
      <c r="H180" s="200">
        <v>0</v>
      </c>
      <c r="I180" s="202">
        <v>0</v>
      </c>
      <c r="J180" s="203">
        <v>2619.77</v>
      </c>
      <c r="K180" s="203">
        <v>2466.81</v>
      </c>
      <c r="L180" s="204">
        <v>-5.8386804948526017</v>
      </c>
      <c r="M180" s="200">
        <v>0</v>
      </c>
      <c r="N180" s="200">
        <v>0</v>
      </c>
      <c r="O180" s="202">
        <v>0</v>
      </c>
    </row>
    <row r="181" spans="1:15" x14ac:dyDescent="0.5">
      <c r="A181" s="221" t="str">
        <f>INDEX(Lookup!$A$1:$A$126,MATCH(DataYY03!C181,Lookup!$C$1:$C$126,0))</f>
        <v>Administration</v>
      </c>
      <c r="B181" s="223" t="s">
        <v>148</v>
      </c>
      <c r="C181" s="199" t="s">
        <v>92</v>
      </c>
      <c r="D181" s="199" t="s">
        <v>23</v>
      </c>
      <c r="E181" s="200">
        <v>12152</v>
      </c>
      <c r="F181" s="201">
        <v>36526</v>
      </c>
      <c r="G181" s="200">
        <v>0</v>
      </c>
      <c r="H181" s="200">
        <v>0</v>
      </c>
      <c r="I181" s="202">
        <v>0</v>
      </c>
      <c r="J181" s="203">
        <v>57843.87</v>
      </c>
      <c r="K181" s="203">
        <v>104532.28</v>
      </c>
      <c r="L181" s="204">
        <v>80.714533795888826</v>
      </c>
      <c r="M181" s="200">
        <v>0</v>
      </c>
      <c r="N181" s="200">
        <v>0</v>
      </c>
      <c r="O181" s="202">
        <v>0</v>
      </c>
    </row>
    <row r="182" spans="1:15" x14ac:dyDescent="0.5">
      <c r="A182" s="221" t="str">
        <f>INDEX(Lookup!$A$1:$A$126,MATCH(DataYY03!C182,Lookup!$C$1:$C$126,0))</f>
        <v>High School</v>
      </c>
      <c r="B182" s="224" t="s">
        <v>148</v>
      </c>
      <c r="C182" s="199" t="s">
        <v>93</v>
      </c>
      <c r="D182" s="199" t="s">
        <v>17</v>
      </c>
      <c r="E182" s="200">
        <v>513473</v>
      </c>
      <c r="F182" s="201">
        <v>43952</v>
      </c>
      <c r="G182" s="200">
        <v>0</v>
      </c>
      <c r="H182" s="200">
        <v>0</v>
      </c>
      <c r="I182" s="202">
        <v>0</v>
      </c>
      <c r="J182" s="203">
        <v>56441.72</v>
      </c>
      <c r="K182" s="203">
        <v>64990.38</v>
      </c>
      <c r="L182" s="204">
        <v>15.145994842113247</v>
      </c>
      <c r="M182" s="200">
        <v>0</v>
      </c>
      <c r="N182" s="200">
        <v>0</v>
      </c>
      <c r="O182" s="202">
        <v>0</v>
      </c>
    </row>
    <row r="183" spans="1:15" x14ac:dyDescent="0.5">
      <c r="A183" s="221" t="str">
        <f>INDEX(Lookup!$A$1:$A$126,MATCH(DataYY03!C183,Lookup!$C$1:$C$126,0))</f>
        <v>Elementary School</v>
      </c>
      <c r="B183" s="223" t="s">
        <v>148</v>
      </c>
      <c r="C183" s="199" t="s">
        <v>95</v>
      </c>
      <c r="D183" s="199" t="s">
        <v>21</v>
      </c>
      <c r="E183" s="200">
        <v>73726</v>
      </c>
      <c r="F183" s="201">
        <v>36526</v>
      </c>
      <c r="G183" s="200">
        <v>0</v>
      </c>
      <c r="H183" s="200">
        <v>0</v>
      </c>
      <c r="I183" s="202">
        <v>0</v>
      </c>
      <c r="J183" s="203">
        <v>10020.700000000001</v>
      </c>
      <c r="K183" s="203">
        <v>8052.95</v>
      </c>
      <c r="L183" s="204">
        <v>-19.63685171694592</v>
      </c>
      <c r="M183" s="200">
        <v>0</v>
      </c>
      <c r="N183" s="200">
        <v>0</v>
      </c>
      <c r="O183" s="202">
        <v>0</v>
      </c>
    </row>
    <row r="184" spans="1:15" x14ac:dyDescent="0.5">
      <c r="A184" s="221" t="str">
        <f>INDEX(Lookup!$A$1:$A$126,MATCH(DataYY03!C184,Lookup!$C$1:$C$126,0))</f>
        <v>Middle School</v>
      </c>
      <c r="B184" s="224" t="s">
        <v>148</v>
      </c>
      <c r="C184" s="199" t="s">
        <v>96</v>
      </c>
      <c r="D184" s="199" t="s">
        <v>17</v>
      </c>
      <c r="E184" s="200">
        <v>221601</v>
      </c>
      <c r="F184" s="201">
        <v>36526</v>
      </c>
      <c r="G184" s="200">
        <v>0</v>
      </c>
      <c r="H184" s="200">
        <v>0</v>
      </c>
      <c r="I184" s="202">
        <v>0</v>
      </c>
      <c r="J184" s="203">
        <v>36797.949999999997</v>
      </c>
      <c r="K184" s="203">
        <v>37709.22</v>
      </c>
      <c r="L184" s="204">
        <v>2.4764151263861165</v>
      </c>
      <c r="M184" s="200">
        <v>0</v>
      </c>
      <c r="N184" s="200">
        <v>0</v>
      </c>
      <c r="O184" s="202">
        <v>0</v>
      </c>
    </row>
    <row r="185" spans="1:15" x14ac:dyDescent="0.5">
      <c r="A185" s="221" t="str">
        <f>INDEX(Lookup!$A$1:$A$126,MATCH(DataYY03!C185,Lookup!$C$1:$C$126,0))</f>
        <v>Elementary School</v>
      </c>
      <c r="B185" s="223" t="s">
        <v>148</v>
      </c>
      <c r="C185" s="199" t="s">
        <v>97</v>
      </c>
      <c r="D185" s="199" t="s">
        <v>23</v>
      </c>
      <c r="E185" s="200">
        <v>95518</v>
      </c>
      <c r="F185" s="201">
        <v>36526</v>
      </c>
      <c r="G185" s="200">
        <v>0</v>
      </c>
      <c r="H185" s="200">
        <v>0</v>
      </c>
      <c r="I185" s="202">
        <v>0</v>
      </c>
      <c r="J185" s="203">
        <v>13139.8</v>
      </c>
      <c r="K185" s="203">
        <v>14048.4</v>
      </c>
      <c r="L185" s="204">
        <v>6.9148693283002789</v>
      </c>
      <c r="M185" s="200">
        <v>0</v>
      </c>
      <c r="N185" s="200">
        <v>0</v>
      </c>
      <c r="O185" s="202">
        <v>0</v>
      </c>
    </row>
    <row r="186" spans="1:15" x14ac:dyDescent="0.5">
      <c r="A186" s="221" t="str">
        <f>INDEX(Lookup!$A$1:$A$126,MATCH(DataYY03!C186,Lookup!$C$1:$C$126,0))</f>
        <v>Elementary School</v>
      </c>
      <c r="B186" s="224" t="s">
        <v>148</v>
      </c>
      <c r="C186" s="199" t="s">
        <v>98</v>
      </c>
      <c r="D186" s="199" t="s">
        <v>17</v>
      </c>
      <c r="E186" s="200">
        <v>93897</v>
      </c>
      <c r="F186" s="201">
        <v>36526</v>
      </c>
      <c r="G186" s="200">
        <v>0</v>
      </c>
      <c r="H186" s="200">
        <v>0</v>
      </c>
      <c r="I186" s="202">
        <v>0</v>
      </c>
      <c r="J186" s="203">
        <v>15736.98</v>
      </c>
      <c r="K186" s="203">
        <v>16334.6</v>
      </c>
      <c r="L186" s="204">
        <v>3.7975520080727052</v>
      </c>
      <c r="M186" s="200">
        <v>0</v>
      </c>
      <c r="N186" s="200">
        <v>0</v>
      </c>
      <c r="O186" s="202">
        <v>0</v>
      </c>
    </row>
    <row r="187" spans="1:15" x14ac:dyDescent="0.5">
      <c r="A187" s="221" t="str">
        <f>INDEX(Lookup!$A$1:$A$126,MATCH(DataYY03!C187,Lookup!$C$1:$C$126,0))</f>
        <v>Middle School</v>
      </c>
      <c r="B187" s="223" t="s">
        <v>148</v>
      </c>
      <c r="C187" s="199" t="s">
        <v>99</v>
      </c>
      <c r="D187" s="199" t="s">
        <v>17</v>
      </c>
      <c r="E187" s="200">
        <v>190510</v>
      </c>
      <c r="F187" s="201">
        <v>43952</v>
      </c>
      <c r="G187" s="200">
        <v>0</v>
      </c>
      <c r="H187" s="200">
        <v>0</v>
      </c>
      <c r="I187" s="202">
        <v>0</v>
      </c>
      <c r="J187" s="203">
        <v>24573.5</v>
      </c>
      <c r="K187" s="203">
        <v>32478.400000000001</v>
      </c>
      <c r="L187" s="204">
        <v>32.168392780841153</v>
      </c>
      <c r="M187" s="200">
        <v>0</v>
      </c>
      <c r="N187" s="200">
        <v>0</v>
      </c>
      <c r="O187" s="202">
        <v>0</v>
      </c>
    </row>
    <row r="188" spans="1:15" x14ac:dyDescent="0.5">
      <c r="A188" s="221" t="str">
        <f>INDEX(Lookup!$A$1:$A$126,MATCH(DataYY03!C188,Lookup!$C$1:$C$126,0))</f>
        <v>High School</v>
      </c>
      <c r="B188" s="224" t="s">
        <v>148</v>
      </c>
      <c r="C188" s="199" t="s">
        <v>101</v>
      </c>
      <c r="D188" s="199" t="s">
        <v>17</v>
      </c>
      <c r="E188" s="200">
        <v>535686</v>
      </c>
      <c r="F188" s="201">
        <v>36526</v>
      </c>
      <c r="G188" s="200">
        <v>0</v>
      </c>
      <c r="H188" s="200">
        <v>0</v>
      </c>
      <c r="I188" s="202">
        <v>0</v>
      </c>
      <c r="J188" s="203">
        <v>44641.36</v>
      </c>
      <c r="K188" s="203">
        <v>67134.53</v>
      </c>
      <c r="L188" s="204">
        <v>50.386390557993757</v>
      </c>
      <c r="M188" s="200">
        <v>0</v>
      </c>
      <c r="N188" s="200">
        <v>0</v>
      </c>
      <c r="O188" s="202">
        <v>0</v>
      </c>
    </row>
    <row r="189" spans="1:15" x14ac:dyDescent="0.5">
      <c r="A189" s="221" t="str">
        <f>INDEX(Lookup!$A$1:$A$126,MATCH(DataYY03!C189,Lookup!$C$1:$C$126,0))</f>
        <v>Elementary School</v>
      </c>
      <c r="B189" s="223" t="s">
        <v>148</v>
      </c>
      <c r="C189" s="199" t="s">
        <v>103</v>
      </c>
      <c r="D189" s="199" t="s">
        <v>17</v>
      </c>
      <c r="E189" s="200">
        <v>95352</v>
      </c>
      <c r="F189" s="201">
        <v>36526</v>
      </c>
      <c r="G189" s="200">
        <v>0</v>
      </c>
      <c r="H189" s="200">
        <v>0</v>
      </c>
      <c r="I189" s="202">
        <v>0</v>
      </c>
      <c r="J189" s="203">
        <v>14718.44</v>
      </c>
      <c r="K189" s="203">
        <v>17065.599999999999</v>
      </c>
      <c r="L189" s="204">
        <v>15.947070477577785</v>
      </c>
      <c r="M189" s="200">
        <v>0</v>
      </c>
      <c r="N189" s="200">
        <v>0</v>
      </c>
      <c r="O189" s="202">
        <v>0</v>
      </c>
    </row>
    <row r="190" spans="1:15" x14ac:dyDescent="0.5">
      <c r="A190" s="221" t="str">
        <f>INDEX(Lookup!$A$1:$A$126,MATCH(DataYY03!C190,Lookup!$C$1:$C$126,0))</f>
        <v>Elementary School</v>
      </c>
      <c r="B190" s="224" t="s">
        <v>148</v>
      </c>
      <c r="C190" s="199" t="s">
        <v>104</v>
      </c>
      <c r="D190" s="199" t="s">
        <v>17</v>
      </c>
      <c r="E190" s="200">
        <v>88406</v>
      </c>
      <c r="F190" s="201">
        <v>36526</v>
      </c>
      <c r="G190" s="200">
        <v>0</v>
      </c>
      <c r="H190" s="200">
        <v>0</v>
      </c>
      <c r="I190" s="202">
        <v>0</v>
      </c>
      <c r="J190" s="203">
        <v>14858.32</v>
      </c>
      <c r="K190" s="203">
        <v>14361.07</v>
      </c>
      <c r="L190" s="204">
        <v>-3.3466098455276239</v>
      </c>
      <c r="M190" s="200">
        <v>0</v>
      </c>
      <c r="N190" s="200">
        <v>0</v>
      </c>
      <c r="O190" s="202">
        <v>0</v>
      </c>
    </row>
    <row r="191" spans="1:15" x14ac:dyDescent="0.5">
      <c r="A191" s="221" t="str">
        <f>INDEX(Lookup!$A$1:$A$126,MATCH(DataYY03!C191,Lookup!$C$1:$C$126,0))</f>
        <v>Elementary School</v>
      </c>
      <c r="B191" s="223" t="s">
        <v>148</v>
      </c>
      <c r="C191" s="199" t="s">
        <v>105</v>
      </c>
      <c r="D191" s="199" t="s">
        <v>17</v>
      </c>
      <c r="E191" s="200">
        <v>78614</v>
      </c>
      <c r="F191" s="201">
        <v>43956</v>
      </c>
      <c r="G191" s="200">
        <v>0</v>
      </c>
      <c r="H191" s="200">
        <v>0</v>
      </c>
      <c r="I191" s="202">
        <v>0</v>
      </c>
      <c r="J191" s="203">
        <v>11496.4</v>
      </c>
      <c r="K191" s="203">
        <v>11260.81</v>
      </c>
      <c r="L191" s="204">
        <v>-2.0492502000626285</v>
      </c>
      <c r="M191" s="200">
        <v>0</v>
      </c>
      <c r="N191" s="200">
        <v>0</v>
      </c>
      <c r="O191" s="202">
        <v>0</v>
      </c>
    </row>
    <row r="192" spans="1:15" x14ac:dyDescent="0.5">
      <c r="A192" s="221" t="str">
        <f>INDEX(Lookup!$A$1:$A$126,MATCH(DataYY03!C192,Lookup!$C$1:$C$126,0))</f>
        <v>Administration</v>
      </c>
      <c r="B192" s="224" t="s">
        <v>148</v>
      </c>
      <c r="C192" s="199" t="s">
        <v>106</v>
      </c>
      <c r="D192" s="199" t="s">
        <v>17</v>
      </c>
      <c r="E192" s="200">
        <v>36679</v>
      </c>
      <c r="F192" s="201">
        <v>43952</v>
      </c>
      <c r="G192" s="200">
        <v>0</v>
      </c>
      <c r="H192" s="200">
        <v>0</v>
      </c>
      <c r="I192" s="202">
        <v>0</v>
      </c>
      <c r="J192" s="203">
        <v>5837.07</v>
      </c>
      <c r="K192" s="203">
        <v>5886.4</v>
      </c>
      <c r="L192" s="204">
        <v>0.84511578583090485</v>
      </c>
      <c r="M192" s="200">
        <v>0</v>
      </c>
      <c r="N192" s="200">
        <v>0</v>
      </c>
      <c r="O192" s="202">
        <v>0</v>
      </c>
    </row>
    <row r="193" spans="1:15" x14ac:dyDescent="0.5">
      <c r="A193" s="221" t="str">
        <f>INDEX(Lookup!$A$1:$A$126,MATCH(DataYY03!C193,Lookup!$C$1:$C$126,0))</f>
        <v>Elementary School</v>
      </c>
      <c r="B193" s="223" t="s">
        <v>148</v>
      </c>
      <c r="C193" s="199" t="s">
        <v>107</v>
      </c>
      <c r="D193" s="199" t="s">
        <v>17</v>
      </c>
      <c r="E193" s="200">
        <v>124682</v>
      </c>
      <c r="F193" s="201">
        <v>36526</v>
      </c>
      <c r="G193" s="200">
        <v>0</v>
      </c>
      <c r="H193" s="200">
        <v>0</v>
      </c>
      <c r="I193" s="202">
        <v>0</v>
      </c>
      <c r="J193" s="203">
        <v>18880.62</v>
      </c>
      <c r="K193" s="203">
        <v>21247.98</v>
      </c>
      <c r="L193" s="204">
        <v>12.538571296917157</v>
      </c>
      <c r="M193" s="200">
        <v>0</v>
      </c>
      <c r="N193" s="200">
        <v>0</v>
      </c>
      <c r="O193" s="202">
        <v>0</v>
      </c>
    </row>
    <row r="194" spans="1:15" x14ac:dyDescent="0.5">
      <c r="A194" s="221" t="str">
        <f>INDEX(Lookup!$A$1:$A$126,MATCH(DataYY03!C194,Lookup!$C$1:$C$126,0))</f>
        <v>Elementary School</v>
      </c>
      <c r="B194" s="224" t="s">
        <v>148</v>
      </c>
      <c r="C194" s="199" t="s">
        <v>108</v>
      </c>
      <c r="D194" s="199" t="s">
        <v>21</v>
      </c>
      <c r="E194" s="200">
        <v>107075</v>
      </c>
      <c r="F194" s="201">
        <v>36526</v>
      </c>
      <c r="G194" s="200">
        <v>0</v>
      </c>
      <c r="H194" s="200">
        <v>0</v>
      </c>
      <c r="I194" s="202">
        <v>0</v>
      </c>
      <c r="J194" s="203">
        <v>19727.52</v>
      </c>
      <c r="K194" s="203">
        <v>20454.78</v>
      </c>
      <c r="L194" s="204">
        <v>3.6865252195917173</v>
      </c>
      <c r="M194" s="200">
        <v>0</v>
      </c>
      <c r="N194" s="200">
        <v>0</v>
      </c>
      <c r="O194" s="202">
        <v>0</v>
      </c>
    </row>
    <row r="195" spans="1:15" x14ac:dyDescent="0.5">
      <c r="A195" s="221" t="str">
        <f>INDEX(Lookup!$A$1:$A$126,MATCH(DataYY03!C195,Lookup!$C$1:$C$126,0))</f>
        <v>Elementary School</v>
      </c>
      <c r="B195" s="223" t="s">
        <v>148</v>
      </c>
      <c r="C195" s="199" t="s">
        <v>109</v>
      </c>
      <c r="D195" s="199" t="s">
        <v>17</v>
      </c>
      <c r="E195" s="200">
        <v>85120</v>
      </c>
      <c r="F195" s="201">
        <v>43956</v>
      </c>
      <c r="G195" s="200">
        <v>0</v>
      </c>
      <c r="H195" s="200">
        <v>0</v>
      </c>
      <c r="I195" s="202">
        <v>0</v>
      </c>
      <c r="J195" s="203">
        <v>29900.95</v>
      </c>
      <c r="K195" s="203">
        <v>14112.07</v>
      </c>
      <c r="L195" s="204">
        <v>-52.803941011907646</v>
      </c>
      <c r="M195" s="200">
        <v>0</v>
      </c>
      <c r="N195" s="200">
        <v>0</v>
      </c>
      <c r="O195" s="202">
        <v>0</v>
      </c>
    </row>
    <row r="196" spans="1:15" x14ac:dyDescent="0.5">
      <c r="A196" s="221" t="str">
        <f>INDEX(Lookup!$A$1:$A$126,MATCH(DataYY03!C196,Lookup!$C$1:$C$126,0))</f>
        <v>Elementary School</v>
      </c>
      <c r="B196" s="224" t="s">
        <v>148</v>
      </c>
      <c r="C196" s="199" t="s">
        <v>110</v>
      </c>
      <c r="D196" s="199" t="s">
        <v>23</v>
      </c>
      <c r="E196" s="200">
        <v>74252</v>
      </c>
      <c r="F196" s="201">
        <v>36526</v>
      </c>
      <c r="G196" s="200">
        <v>0</v>
      </c>
      <c r="H196" s="200">
        <v>0</v>
      </c>
      <c r="I196" s="202">
        <v>0</v>
      </c>
      <c r="J196" s="203">
        <v>15683.81</v>
      </c>
      <c r="K196" s="203">
        <v>16683.240000000002</v>
      </c>
      <c r="L196" s="204">
        <v>6.372367428577622</v>
      </c>
      <c r="M196" s="200">
        <v>0</v>
      </c>
      <c r="N196" s="200">
        <v>0</v>
      </c>
      <c r="O196" s="202">
        <v>0</v>
      </c>
    </row>
    <row r="197" spans="1:15" x14ac:dyDescent="0.5">
      <c r="A197" s="221" t="str">
        <f>INDEX(Lookup!$A$1:$A$126,MATCH(DataYY03!C197,Lookup!$C$1:$C$126,0))</f>
        <v>Elementary School</v>
      </c>
      <c r="B197" s="223" t="s">
        <v>148</v>
      </c>
      <c r="C197" s="199" t="s">
        <v>113</v>
      </c>
      <c r="D197" s="199" t="s">
        <v>17</v>
      </c>
      <c r="E197" s="200">
        <v>83063</v>
      </c>
      <c r="F197" s="201">
        <v>43952</v>
      </c>
      <c r="G197" s="200">
        <v>0</v>
      </c>
      <c r="H197" s="200">
        <v>0</v>
      </c>
      <c r="I197" s="202">
        <v>0</v>
      </c>
      <c r="J197" s="203">
        <v>11870.6</v>
      </c>
      <c r="K197" s="203">
        <v>9886.1</v>
      </c>
      <c r="L197" s="204">
        <v>-16.717773322325744</v>
      </c>
      <c r="M197" s="200">
        <v>0</v>
      </c>
      <c r="N197" s="200">
        <v>0</v>
      </c>
      <c r="O197" s="202">
        <v>0</v>
      </c>
    </row>
    <row r="198" spans="1:15" x14ac:dyDescent="0.5">
      <c r="A198" s="221" t="str">
        <f>INDEX(Lookup!$A$1:$A$126,MATCH(DataYY03!C198,Lookup!$C$1:$C$126,0))</f>
        <v>Elementary School</v>
      </c>
      <c r="B198" s="224" t="s">
        <v>148</v>
      </c>
      <c r="C198" s="199" t="s">
        <v>114</v>
      </c>
      <c r="D198" s="199" t="s">
        <v>17</v>
      </c>
      <c r="E198" s="200">
        <v>85590</v>
      </c>
      <c r="F198" s="201">
        <v>43952</v>
      </c>
      <c r="G198" s="200">
        <v>0</v>
      </c>
      <c r="H198" s="200">
        <v>0</v>
      </c>
      <c r="I198" s="202">
        <v>0</v>
      </c>
      <c r="J198" s="203">
        <v>11979.09</v>
      </c>
      <c r="K198" s="203">
        <v>10452.6</v>
      </c>
      <c r="L198" s="204">
        <v>-12.742954598387691</v>
      </c>
      <c r="M198" s="200">
        <v>0</v>
      </c>
      <c r="N198" s="200">
        <v>0</v>
      </c>
      <c r="O198" s="202">
        <v>0</v>
      </c>
    </row>
    <row r="199" spans="1:15" x14ac:dyDescent="0.5">
      <c r="A199" s="221" t="str">
        <f>INDEX(Lookup!$A$1:$A$126,MATCH(DataYY03!C199,Lookup!$C$1:$C$126,0))</f>
        <v>Elementary School</v>
      </c>
      <c r="B199" s="223" t="s">
        <v>148</v>
      </c>
      <c r="C199" s="199" t="s">
        <v>115</v>
      </c>
      <c r="D199" s="199" t="s">
        <v>23</v>
      </c>
      <c r="E199" s="200">
        <v>112970</v>
      </c>
      <c r="F199" s="201">
        <v>36526</v>
      </c>
      <c r="G199" s="200">
        <v>0</v>
      </c>
      <c r="H199" s="200">
        <v>0</v>
      </c>
      <c r="I199" s="202">
        <v>0</v>
      </c>
      <c r="J199" s="203">
        <v>13028.4</v>
      </c>
      <c r="K199" s="203">
        <v>16211.05</v>
      </c>
      <c r="L199" s="204">
        <v>24.428556077492249</v>
      </c>
      <c r="M199" s="200">
        <v>0</v>
      </c>
      <c r="N199" s="200">
        <v>0</v>
      </c>
      <c r="O199" s="202">
        <v>0</v>
      </c>
    </row>
    <row r="200" spans="1:15" x14ac:dyDescent="0.5">
      <c r="A200" s="221" t="str">
        <f>INDEX(Lookup!$A$1:$A$126,MATCH(DataYY03!C200,Lookup!$C$1:$C$126,0))</f>
        <v>Elementary School</v>
      </c>
      <c r="B200" s="224" t="s">
        <v>148</v>
      </c>
      <c r="C200" s="199" t="s">
        <v>116</v>
      </c>
      <c r="D200" s="199" t="s">
        <v>17</v>
      </c>
      <c r="E200" s="200">
        <v>104852</v>
      </c>
      <c r="F200" s="201">
        <v>36526</v>
      </c>
      <c r="G200" s="200">
        <v>0</v>
      </c>
      <c r="H200" s="200">
        <v>0</v>
      </c>
      <c r="I200" s="202">
        <v>0</v>
      </c>
      <c r="J200" s="203">
        <v>22487.24</v>
      </c>
      <c r="K200" s="203">
        <v>23845.75</v>
      </c>
      <c r="L200" s="204">
        <v>6.0412482812474995</v>
      </c>
      <c r="M200" s="200">
        <v>0</v>
      </c>
      <c r="N200" s="200">
        <v>0</v>
      </c>
      <c r="O200" s="202">
        <v>0</v>
      </c>
    </row>
    <row r="201" spans="1:15" x14ac:dyDescent="0.5">
      <c r="A201" s="221" t="str">
        <f>INDEX(Lookup!$A$1:$A$126,MATCH(DataYY03!C201,Lookup!$C$1:$C$126,0))</f>
        <v>Elementary School</v>
      </c>
      <c r="B201" s="223" t="s">
        <v>148</v>
      </c>
      <c r="C201" s="199" t="s">
        <v>117</v>
      </c>
      <c r="D201" s="199" t="s">
        <v>23</v>
      </c>
      <c r="E201" s="200">
        <v>100456</v>
      </c>
      <c r="F201" s="201">
        <v>36526</v>
      </c>
      <c r="G201" s="200">
        <v>0</v>
      </c>
      <c r="H201" s="200">
        <v>0</v>
      </c>
      <c r="I201" s="202">
        <v>0</v>
      </c>
      <c r="J201" s="203">
        <v>13805.35</v>
      </c>
      <c r="K201" s="203">
        <v>17074.66</v>
      </c>
      <c r="L201" s="204">
        <v>23.681471313657383</v>
      </c>
      <c r="M201" s="200">
        <v>0</v>
      </c>
      <c r="N201" s="200">
        <v>0</v>
      </c>
      <c r="O201" s="202">
        <v>0</v>
      </c>
    </row>
    <row r="202" spans="1:15" x14ac:dyDescent="0.5">
      <c r="A202" s="221" t="str">
        <f>INDEX(Lookup!$A$1:$A$126,MATCH(DataYY03!C202,Lookup!$C$1:$C$126,0))</f>
        <v>Elementary School</v>
      </c>
      <c r="B202" s="224" t="s">
        <v>148</v>
      </c>
      <c r="C202" s="199" t="s">
        <v>120</v>
      </c>
      <c r="D202" s="199" t="s">
        <v>17</v>
      </c>
      <c r="E202" s="200">
        <v>90012</v>
      </c>
      <c r="F202" s="201">
        <v>36526</v>
      </c>
      <c r="G202" s="200">
        <v>0</v>
      </c>
      <c r="H202" s="200">
        <v>0</v>
      </c>
      <c r="I202" s="202">
        <v>0</v>
      </c>
      <c r="J202" s="203">
        <v>11331.6</v>
      </c>
      <c r="K202" s="203">
        <v>10010.799999999999</v>
      </c>
      <c r="L202" s="204">
        <v>-11.655900314165697</v>
      </c>
      <c r="M202" s="200">
        <v>0</v>
      </c>
      <c r="N202" s="200">
        <v>0</v>
      </c>
      <c r="O202" s="202">
        <v>0</v>
      </c>
    </row>
    <row r="203" spans="1:15" x14ac:dyDescent="0.5">
      <c r="A203" s="221" t="str">
        <f>INDEX(Lookup!$A$1:$A$126,MATCH(DataYY03!C203,Lookup!$C$1:$C$126,0))</f>
        <v>Elementary School</v>
      </c>
      <c r="B203" s="223" t="s">
        <v>148</v>
      </c>
      <c r="C203" s="199" t="s">
        <v>121</v>
      </c>
      <c r="D203" s="199" t="s">
        <v>23</v>
      </c>
      <c r="E203" s="200">
        <v>110549</v>
      </c>
      <c r="F203" s="201">
        <v>36526</v>
      </c>
      <c r="G203" s="200">
        <v>0</v>
      </c>
      <c r="H203" s="200">
        <v>0</v>
      </c>
      <c r="I203" s="202">
        <v>0</v>
      </c>
      <c r="J203" s="203">
        <v>15942.51</v>
      </c>
      <c r="K203" s="203">
        <v>18244.259999999998</v>
      </c>
      <c r="L203" s="204">
        <v>14.437814371764546</v>
      </c>
      <c r="M203" s="200">
        <v>0</v>
      </c>
      <c r="N203" s="200">
        <v>0</v>
      </c>
      <c r="O203" s="202">
        <v>0</v>
      </c>
    </row>
    <row r="204" spans="1:15" x14ac:dyDescent="0.5">
      <c r="A204" s="221" t="str">
        <f>INDEX(Lookup!$A$1:$A$126,MATCH(DataYY03!C204,Lookup!$C$1:$C$126,0))</f>
        <v>Elementary School</v>
      </c>
      <c r="B204" s="224" t="s">
        <v>148</v>
      </c>
      <c r="C204" s="199" t="s">
        <v>122</v>
      </c>
      <c r="D204" s="199" t="s">
        <v>21</v>
      </c>
      <c r="E204" s="200">
        <v>98532</v>
      </c>
      <c r="F204" s="201">
        <v>43956</v>
      </c>
      <c r="G204" s="200">
        <v>0</v>
      </c>
      <c r="H204" s="200">
        <v>0</v>
      </c>
      <c r="I204" s="202">
        <v>0</v>
      </c>
      <c r="J204" s="203">
        <v>12191.7</v>
      </c>
      <c r="K204" s="203">
        <v>13800.3</v>
      </c>
      <c r="L204" s="204">
        <v>13.194222298777039</v>
      </c>
      <c r="M204" s="200">
        <v>0</v>
      </c>
      <c r="N204" s="200">
        <v>0</v>
      </c>
      <c r="O204" s="202">
        <v>0</v>
      </c>
    </row>
    <row r="205" spans="1:15" x14ac:dyDescent="0.5">
      <c r="A205" s="221" t="str">
        <f>INDEX(Lookup!$A$1:$A$126,MATCH(DataYY03!C205,Lookup!$C$1:$C$126,0))</f>
        <v>Elementary School</v>
      </c>
      <c r="B205" s="223" t="s">
        <v>148</v>
      </c>
      <c r="C205" s="199" t="s">
        <v>123</v>
      </c>
      <c r="D205" s="199" t="s">
        <v>23</v>
      </c>
      <c r="E205" s="200">
        <v>93882</v>
      </c>
      <c r="F205" s="201">
        <v>43952</v>
      </c>
      <c r="G205" s="200">
        <v>0</v>
      </c>
      <c r="H205" s="200">
        <v>0</v>
      </c>
      <c r="I205" s="202">
        <v>0</v>
      </c>
      <c r="J205" s="203">
        <v>15055.35</v>
      </c>
      <c r="K205" s="203">
        <v>16465.900000000001</v>
      </c>
      <c r="L205" s="204">
        <v>9.3690947071971102</v>
      </c>
      <c r="M205" s="200">
        <v>0</v>
      </c>
      <c r="N205" s="200">
        <v>0</v>
      </c>
      <c r="O205" s="202">
        <v>0</v>
      </c>
    </row>
    <row r="206" spans="1:15" x14ac:dyDescent="0.5">
      <c r="A206" s="221" t="str">
        <f>INDEX(Lookup!$A$1:$A$126,MATCH(DataYY03!C206,Lookup!$C$1:$C$126,0))</f>
        <v>Middle School</v>
      </c>
      <c r="B206" s="224" t="s">
        <v>148</v>
      </c>
      <c r="C206" s="199" t="s">
        <v>124</v>
      </c>
      <c r="D206" s="199" t="s">
        <v>23</v>
      </c>
      <c r="E206" s="200">
        <v>242116</v>
      </c>
      <c r="F206" s="201">
        <v>43952</v>
      </c>
      <c r="G206" s="200">
        <v>0</v>
      </c>
      <c r="H206" s="200">
        <v>0</v>
      </c>
      <c r="I206" s="202">
        <v>0</v>
      </c>
      <c r="J206" s="203">
        <v>26479.200000000001</v>
      </c>
      <c r="K206" s="203">
        <v>25974.6</v>
      </c>
      <c r="L206" s="204">
        <v>-1.9056466962748118</v>
      </c>
      <c r="M206" s="200">
        <v>0</v>
      </c>
      <c r="N206" s="200">
        <v>0</v>
      </c>
      <c r="O206" s="202">
        <v>0</v>
      </c>
    </row>
    <row r="207" spans="1:15" x14ac:dyDescent="0.5">
      <c r="A207" s="221" t="str">
        <f>INDEX(Lookup!$A$1:$A$126,MATCH(DataYY03!C207,Lookup!$C$1:$C$126,0))</f>
        <v>Elementary School</v>
      </c>
      <c r="B207" s="223" t="s">
        <v>148</v>
      </c>
      <c r="C207" s="199" t="s">
        <v>125</v>
      </c>
      <c r="D207" s="199" t="s">
        <v>23</v>
      </c>
      <c r="E207" s="200">
        <v>96096</v>
      </c>
      <c r="F207" s="201">
        <v>36526</v>
      </c>
      <c r="G207" s="200">
        <v>0</v>
      </c>
      <c r="H207" s="200">
        <v>0</v>
      </c>
      <c r="I207" s="202">
        <v>0</v>
      </c>
      <c r="J207" s="203">
        <v>15344.9</v>
      </c>
      <c r="K207" s="203">
        <v>16291.8</v>
      </c>
      <c r="L207" s="204">
        <v>6.170779868229836</v>
      </c>
      <c r="M207" s="200">
        <v>0</v>
      </c>
      <c r="N207" s="200">
        <v>0</v>
      </c>
      <c r="O207" s="202">
        <v>0</v>
      </c>
    </row>
    <row r="208" spans="1:15" x14ac:dyDescent="0.5">
      <c r="A208" s="221" t="str">
        <f>INDEX(Lookup!$A$1:$A$126,MATCH(DataYY03!C208,Lookup!$C$1:$C$126,0))</f>
        <v>Administration</v>
      </c>
      <c r="B208" s="224" t="s">
        <v>148</v>
      </c>
      <c r="C208" s="199" t="s">
        <v>126</v>
      </c>
      <c r="D208" s="199" t="s">
        <v>23</v>
      </c>
      <c r="E208" s="200">
        <v>22020</v>
      </c>
      <c r="F208" s="201">
        <v>36526</v>
      </c>
      <c r="G208" s="200">
        <v>0</v>
      </c>
      <c r="H208" s="200">
        <v>0</v>
      </c>
      <c r="I208" s="202">
        <v>0</v>
      </c>
      <c r="J208" s="203">
        <v>934.8</v>
      </c>
      <c r="K208" s="203">
        <v>1006.96</v>
      </c>
      <c r="L208" s="204">
        <v>7.7192982456140351</v>
      </c>
      <c r="M208" s="200">
        <v>0</v>
      </c>
      <c r="N208" s="200">
        <v>0</v>
      </c>
      <c r="O208" s="202">
        <v>0</v>
      </c>
    </row>
    <row r="209" spans="1:15" x14ac:dyDescent="0.5">
      <c r="A209" s="221" t="str">
        <f>INDEX(Lookup!$A$1:$A$126,MATCH(DataYY03!C209,Lookup!$C$1:$C$126,0))</f>
        <v>Elementary School</v>
      </c>
      <c r="B209" s="223" t="s">
        <v>148</v>
      </c>
      <c r="C209" s="199" t="s">
        <v>127</v>
      </c>
      <c r="D209" s="199" t="s">
        <v>21</v>
      </c>
      <c r="E209" s="200">
        <v>91338</v>
      </c>
      <c r="F209" s="201">
        <v>36526</v>
      </c>
      <c r="G209" s="200">
        <v>0</v>
      </c>
      <c r="H209" s="200">
        <v>0</v>
      </c>
      <c r="I209" s="202">
        <v>0</v>
      </c>
      <c r="J209" s="203">
        <v>17860.73</v>
      </c>
      <c r="K209" s="203">
        <v>16229.76</v>
      </c>
      <c r="L209" s="204">
        <v>-9.1315976446651401</v>
      </c>
      <c r="M209" s="200">
        <v>0</v>
      </c>
      <c r="N209" s="200">
        <v>0</v>
      </c>
      <c r="O209" s="202">
        <v>0</v>
      </c>
    </row>
    <row r="210" spans="1:15" x14ac:dyDescent="0.5">
      <c r="A210" s="221" t="str">
        <f>INDEX(Lookup!$A$1:$A$126,MATCH(DataYY03!C210,Lookup!$C$1:$C$126,0))</f>
        <v>Middle School</v>
      </c>
      <c r="B210" s="224" t="s">
        <v>148</v>
      </c>
      <c r="C210" s="199" t="s">
        <v>128</v>
      </c>
      <c r="D210" s="199" t="s">
        <v>23</v>
      </c>
      <c r="E210" s="200">
        <v>230087</v>
      </c>
      <c r="F210" s="201">
        <v>43952</v>
      </c>
      <c r="G210" s="200">
        <v>0</v>
      </c>
      <c r="H210" s="200">
        <v>0</v>
      </c>
      <c r="I210" s="202">
        <v>0</v>
      </c>
      <c r="J210" s="203">
        <v>23550.42</v>
      </c>
      <c r="K210" s="203">
        <v>20159.22</v>
      </c>
      <c r="L210" s="204">
        <v>-14.39974318929344</v>
      </c>
      <c r="M210" s="200">
        <v>0</v>
      </c>
      <c r="N210" s="200">
        <v>0</v>
      </c>
      <c r="O210" s="202">
        <v>0</v>
      </c>
    </row>
    <row r="211" spans="1:15" x14ac:dyDescent="0.5">
      <c r="A211" s="221" t="str">
        <f>INDEX(Lookup!$A$1:$A$126,MATCH(DataYY03!C211,Lookup!$C$1:$C$126,0))</f>
        <v>Middle School</v>
      </c>
      <c r="B211" s="223" t="s">
        <v>148</v>
      </c>
      <c r="C211" s="199" t="s">
        <v>129</v>
      </c>
      <c r="D211" s="199" t="s">
        <v>23</v>
      </c>
      <c r="E211" s="200">
        <v>235889</v>
      </c>
      <c r="F211" s="201">
        <v>36526</v>
      </c>
      <c r="G211" s="200">
        <v>0</v>
      </c>
      <c r="H211" s="200">
        <v>0</v>
      </c>
      <c r="I211" s="202">
        <v>0</v>
      </c>
      <c r="J211" s="203">
        <v>18558.580000000002</v>
      </c>
      <c r="K211" s="203">
        <v>21729.72</v>
      </c>
      <c r="L211" s="204">
        <v>17.087190938099791</v>
      </c>
      <c r="M211" s="200">
        <v>0</v>
      </c>
      <c r="N211" s="200">
        <v>0</v>
      </c>
      <c r="O211" s="202">
        <v>0</v>
      </c>
    </row>
    <row r="212" spans="1:15" x14ac:dyDescent="0.5">
      <c r="A212" s="221" t="str">
        <f>INDEX(Lookup!$A$1:$A$126,MATCH(DataYY03!C212,Lookup!$C$1:$C$126,0))</f>
        <v>Elementary School</v>
      </c>
      <c r="B212" s="224" t="s">
        <v>148</v>
      </c>
      <c r="C212" s="199" t="s">
        <v>130</v>
      </c>
      <c r="D212" s="199" t="s">
        <v>23</v>
      </c>
      <c r="E212" s="200">
        <v>107914</v>
      </c>
      <c r="F212" s="201">
        <v>36526</v>
      </c>
      <c r="G212" s="200">
        <v>0</v>
      </c>
      <c r="H212" s="200">
        <v>0</v>
      </c>
      <c r="I212" s="202">
        <v>0</v>
      </c>
      <c r="J212" s="203">
        <v>12571.8</v>
      </c>
      <c r="K212" s="203">
        <v>14503.05</v>
      </c>
      <c r="L212" s="204">
        <v>15.361762038848852</v>
      </c>
      <c r="M212" s="200">
        <v>0</v>
      </c>
      <c r="N212" s="200">
        <v>0</v>
      </c>
      <c r="O212" s="202">
        <v>0</v>
      </c>
    </row>
    <row r="213" spans="1:15" x14ac:dyDescent="0.5">
      <c r="A213" s="221" t="str">
        <f>INDEX(Lookup!$A$1:$A$126,MATCH(DataYY03!C213,Lookup!$C$1:$C$126,0))</f>
        <v>Middle School</v>
      </c>
      <c r="B213" s="223" t="s">
        <v>148</v>
      </c>
      <c r="C213" s="199" t="s">
        <v>132</v>
      </c>
      <c r="D213" s="199" t="s">
        <v>21</v>
      </c>
      <c r="E213" s="200">
        <v>207347</v>
      </c>
      <c r="F213" s="201">
        <v>43952</v>
      </c>
      <c r="G213" s="200">
        <v>0</v>
      </c>
      <c r="H213" s="200">
        <v>0</v>
      </c>
      <c r="I213" s="202">
        <v>0</v>
      </c>
      <c r="J213" s="203">
        <v>40000.82</v>
      </c>
      <c r="K213" s="203">
        <v>61733.08</v>
      </c>
      <c r="L213" s="204">
        <v>54.32953624450699</v>
      </c>
      <c r="M213" s="200">
        <v>0</v>
      </c>
      <c r="N213" s="200">
        <v>0</v>
      </c>
      <c r="O213" s="202">
        <v>0</v>
      </c>
    </row>
    <row r="214" spans="1:15" x14ac:dyDescent="0.5">
      <c r="A214" s="221" t="str">
        <f>INDEX(Lookup!$A$1:$A$126,MATCH(DataYY03!C214,Lookup!$C$1:$C$126,0))</f>
        <v>Elementary School</v>
      </c>
      <c r="B214" s="224" t="s">
        <v>148</v>
      </c>
      <c r="C214" s="199" t="s">
        <v>133</v>
      </c>
      <c r="D214" s="199" t="s">
        <v>17</v>
      </c>
      <c r="E214" s="200">
        <v>101727</v>
      </c>
      <c r="F214" s="201">
        <v>36526</v>
      </c>
      <c r="G214" s="200">
        <v>0</v>
      </c>
      <c r="H214" s="200">
        <v>0</v>
      </c>
      <c r="I214" s="202">
        <v>0</v>
      </c>
      <c r="J214" s="203">
        <v>19726.599999999999</v>
      </c>
      <c r="K214" s="203">
        <v>19551.09</v>
      </c>
      <c r="L214" s="204">
        <v>-0.88971236807153786</v>
      </c>
      <c r="M214" s="200">
        <v>0</v>
      </c>
      <c r="N214" s="200">
        <v>0</v>
      </c>
      <c r="O214" s="202">
        <v>0</v>
      </c>
    </row>
    <row r="215" spans="1:15" x14ac:dyDescent="0.5">
      <c r="A215" s="221" t="str">
        <f>INDEX(Lookup!$A$1:$A$126,MATCH(DataYY03!C215,Lookup!$C$1:$C$126,0))</f>
        <v>Middle School</v>
      </c>
      <c r="B215" s="223" t="s">
        <v>148</v>
      </c>
      <c r="C215" s="199" t="s">
        <v>134</v>
      </c>
      <c r="D215" s="199" t="s">
        <v>17</v>
      </c>
      <c r="E215" s="200">
        <v>209274</v>
      </c>
      <c r="F215" s="201">
        <v>43952</v>
      </c>
      <c r="G215" s="200">
        <v>0</v>
      </c>
      <c r="H215" s="200">
        <v>0</v>
      </c>
      <c r="I215" s="202">
        <v>0</v>
      </c>
      <c r="J215" s="203">
        <v>31033.439999999999</v>
      </c>
      <c r="K215" s="203">
        <v>36118.76</v>
      </c>
      <c r="L215" s="204">
        <v>16.38658170025624</v>
      </c>
      <c r="M215" s="200">
        <v>0</v>
      </c>
      <c r="N215" s="200">
        <v>0</v>
      </c>
      <c r="O215" s="202">
        <v>0</v>
      </c>
    </row>
    <row r="216" spans="1:15" x14ac:dyDescent="0.5">
      <c r="A216" s="221" t="str">
        <f>INDEX(Lookup!$A$1:$A$126,MATCH(DataYY03!C216,Lookup!$C$1:$C$126,0))</f>
        <v>Elementary School</v>
      </c>
      <c r="B216" s="224" t="s">
        <v>148</v>
      </c>
      <c r="C216" s="199" t="s">
        <v>135</v>
      </c>
      <c r="D216" s="199" t="s">
        <v>21</v>
      </c>
      <c r="E216" s="200">
        <v>99857</v>
      </c>
      <c r="F216" s="201">
        <v>43952</v>
      </c>
      <c r="G216" s="200">
        <v>0</v>
      </c>
      <c r="H216" s="200">
        <v>0</v>
      </c>
      <c r="I216" s="202">
        <v>0</v>
      </c>
      <c r="J216" s="203">
        <v>13708.12</v>
      </c>
      <c r="K216" s="203">
        <v>13971.37</v>
      </c>
      <c r="L216" s="204">
        <v>1.92039462741791</v>
      </c>
      <c r="M216" s="200">
        <v>0</v>
      </c>
      <c r="N216" s="200">
        <v>0</v>
      </c>
      <c r="O216" s="202">
        <v>0</v>
      </c>
    </row>
    <row r="217" spans="1:15" x14ac:dyDescent="0.5">
      <c r="A217" s="221" t="str">
        <f>INDEX(Lookup!$A$1:$A$126,MATCH(DataYY03!C217,Lookup!$C$1:$C$126,0))</f>
        <v>Elementary School</v>
      </c>
      <c r="B217" s="223" t="s">
        <v>148</v>
      </c>
      <c r="C217" s="199" t="s">
        <v>136</v>
      </c>
      <c r="D217" s="199" t="s">
        <v>23</v>
      </c>
      <c r="E217" s="200">
        <v>101523</v>
      </c>
      <c r="F217" s="201">
        <v>43952</v>
      </c>
      <c r="G217" s="200">
        <v>0</v>
      </c>
      <c r="H217" s="200">
        <v>0</v>
      </c>
      <c r="I217" s="202">
        <v>0</v>
      </c>
      <c r="J217" s="203">
        <v>22902.9</v>
      </c>
      <c r="K217" s="203">
        <v>17013.05</v>
      </c>
      <c r="L217" s="204">
        <v>-25.716612306738448</v>
      </c>
      <c r="M217" s="200">
        <v>0</v>
      </c>
      <c r="N217" s="200">
        <v>0</v>
      </c>
      <c r="O217" s="202">
        <v>0</v>
      </c>
    </row>
    <row r="218" spans="1:15" x14ac:dyDescent="0.5">
      <c r="A218" s="221" t="str">
        <f>INDEX(Lookup!$A$1:$A$126,MATCH(DataYY03!C218,Lookup!$C$1:$C$126,0))</f>
        <v>Middle School</v>
      </c>
      <c r="B218" s="224" t="s">
        <v>148</v>
      </c>
      <c r="C218" s="199" t="s">
        <v>137</v>
      </c>
      <c r="D218" s="199" t="s">
        <v>17</v>
      </c>
      <c r="E218" s="200">
        <v>217165</v>
      </c>
      <c r="F218" s="201">
        <v>36526</v>
      </c>
      <c r="G218" s="200">
        <v>0</v>
      </c>
      <c r="H218" s="200">
        <v>0</v>
      </c>
      <c r="I218" s="202">
        <v>0</v>
      </c>
      <c r="J218" s="203">
        <v>64532.959999999999</v>
      </c>
      <c r="K218" s="203">
        <v>45149.88</v>
      </c>
      <c r="L218" s="204">
        <v>-30.035938224436009</v>
      </c>
      <c r="M218" s="200">
        <v>0</v>
      </c>
      <c r="N218" s="200">
        <v>0</v>
      </c>
      <c r="O218" s="202">
        <v>0</v>
      </c>
    </row>
    <row r="219" spans="1:15" x14ac:dyDescent="0.5">
      <c r="A219" s="221" t="str">
        <f>INDEX(Lookup!$A$1:$A$126,MATCH(DataYY03!C219,Lookup!$C$1:$C$126,0))</f>
        <v>Elementary School</v>
      </c>
      <c r="B219" s="223" t="s">
        <v>148</v>
      </c>
      <c r="C219" s="199" t="s">
        <v>138</v>
      </c>
      <c r="D219" s="199" t="s">
        <v>23</v>
      </c>
      <c r="E219" s="200">
        <v>122878</v>
      </c>
      <c r="F219" s="201">
        <v>36526</v>
      </c>
      <c r="G219" s="200">
        <v>0</v>
      </c>
      <c r="H219" s="200">
        <v>0</v>
      </c>
      <c r="I219" s="202">
        <v>0</v>
      </c>
      <c r="J219" s="203">
        <v>16452.57</v>
      </c>
      <c r="K219" s="203">
        <v>17332.599999999999</v>
      </c>
      <c r="L219" s="204">
        <v>5.3488907811971016</v>
      </c>
      <c r="M219" s="200">
        <v>0</v>
      </c>
      <c r="N219" s="200">
        <v>0</v>
      </c>
      <c r="O219" s="202">
        <v>0</v>
      </c>
    </row>
    <row r="220" spans="1:15" x14ac:dyDescent="0.5">
      <c r="A220" s="221" t="str">
        <f>INDEX(Lookup!$A$1:$A$126,MATCH(DataYY03!C220,Lookup!$C$1:$C$126,0))</f>
        <v>Administration</v>
      </c>
      <c r="B220" s="224" t="s">
        <v>148</v>
      </c>
      <c r="C220" s="199" t="s">
        <v>139</v>
      </c>
      <c r="D220" s="199" t="s">
        <v>23</v>
      </c>
      <c r="E220" s="200">
        <v>20124</v>
      </c>
      <c r="F220" s="201">
        <v>36526</v>
      </c>
      <c r="G220" s="200">
        <v>0</v>
      </c>
      <c r="H220" s="200">
        <v>0</v>
      </c>
      <c r="I220" s="202">
        <v>0</v>
      </c>
      <c r="J220" s="203">
        <v>3135.34</v>
      </c>
      <c r="K220" s="203">
        <v>1789.7</v>
      </c>
      <c r="L220" s="204">
        <v>-42.918471361957558</v>
      </c>
      <c r="M220" s="200">
        <v>0</v>
      </c>
      <c r="N220" s="200">
        <v>0</v>
      </c>
      <c r="O220" s="202">
        <v>0</v>
      </c>
    </row>
    <row r="221" spans="1:15" x14ac:dyDescent="0.5">
      <c r="A221" s="221" t="str">
        <f>INDEX(Lookup!$A$1:$A$126,MATCH(DataYY03!C221,Lookup!$C$1:$C$126,0))</f>
        <v>Administration</v>
      </c>
      <c r="B221" s="223" t="s">
        <v>148</v>
      </c>
      <c r="C221" s="199" t="s">
        <v>140</v>
      </c>
      <c r="D221" s="199" t="s">
        <v>23</v>
      </c>
      <c r="E221" s="200">
        <v>45340</v>
      </c>
      <c r="F221" s="201">
        <v>36526</v>
      </c>
      <c r="G221" s="200">
        <v>0</v>
      </c>
      <c r="H221" s="200">
        <v>0</v>
      </c>
      <c r="I221" s="202">
        <v>0</v>
      </c>
      <c r="J221" s="203">
        <v>5036.18</v>
      </c>
      <c r="K221" s="203">
        <v>5440.59</v>
      </c>
      <c r="L221" s="204">
        <v>8.0300942380931577</v>
      </c>
      <c r="M221" s="200">
        <v>0</v>
      </c>
      <c r="N221" s="200">
        <v>0</v>
      </c>
      <c r="O221" s="202">
        <v>0</v>
      </c>
    </row>
    <row r="222" spans="1:15" x14ac:dyDescent="0.5">
      <c r="A222" s="221" t="str">
        <f>INDEX(Lookup!$A$1:$A$126,MATCH(DataYY03!C222,Lookup!$C$1:$C$126,0))</f>
        <v>Elementary School</v>
      </c>
      <c r="B222" s="224" t="s">
        <v>148</v>
      </c>
      <c r="C222" s="199" t="s">
        <v>141</v>
      </c>
      <c r="D222" s="199" t="s">
        <v>17</v>
      </c>
      <c r="E222" s="200">
        <v>89993</v>
      </c>
      <c r="F222" s="201">
        <v>36526</v>
      </c>
      <c r="G222" s="200">
        <v>0</v>
      </c>
      <c r="H222" s="200">
        <v>0</v>
      </c>
      <c r="I222" s="202">
        <v>0</v>
      </c>
      <c r="J222" s="203">
        <v>8847.32</v>
      </c>
      <c r="K222" s="203">
        <v>9175.36</v>
      </c>
      <c r="L222" s="204">
        <v>3.7077894774914886</v>
      </c>
      <c r="M222" s="200">
        <v>0</v>
      </c>
      <c r="N222" s="200">
        <v>0</v>
      </c>
      <c r="O222" s="202">
        <v>0</v>
      </c>
    </row>
    <row r="223" spans="1:15" x14ac:dyDescent="0.5">
      <c r="A223" s="221" t="str">
        <f>INDEX(Lookup!$A$1:$A$126,MATCH(DataYY03!C223,Lookup!$C$1:$C$126,0))</f>
        <v>Elementary School</v>
      </c>
      <c r="B223" s="223" t="s">
        <v>148</v>
      </c>
      <c r="C223" s="199" t="s">
        <v>142</v>
      </c>
      <c r="D223" s="199" t="s">
        <v>17</v>
      </c>
      <c r="E223" s="200">
        <v>84992</v>
      </c>
      <c r="F223" s="201">
        <v>36526</v>
      </c>
      <c r="G223" s="200">
        <v>0</v>
      </c>
      <c r="H223" s="200">
        <v>0</v>
      </c>
      <c r="I223" s="202">
        <v>0</v>
      </c>
      <c r="J223" s="203">
        <v>14521.3</v>
      </c>
      <c r="K223" s="203">
        <v>10379.75</v>
      </c>
      <c r="L223" s="204">
        <v>-28.520518135428645</v>
      </c>
      <c r="M223" s="200">
        <v>0</v>
      </c>
      <c r="N223" s="200">
        <v>0</v>
      </c>
      <c r="O223" s="202">
        <v>0</v>
      </c>
    </row>
    <row r="224" spans="1:15" x14ac:dyDescent="0.5">
      <c r="A224" s="221" t="str">
        <f>INDEX(Lookup!$A$1:$A$126,MATCH(DataYY03!C224,Lookup!$C$1:$C$126,0))</f>
        <v>Elementary School</v>
      </c>
      <c r="B224" s="224" t="s">
        <v>148</v>
      </c>
      <c r="C224" s="199" t="s">
        <v>145</v>
      </c>
      <c r="D224" s="199" t="s">
        <v>23</v>
      </c>
      <c r="E224" s="200">
        <v>115438</v>
      </c>
      <c r="F224" s="201">
        <v>36526</v>
      </c>
      <c r="G224" s="200">
        <v>0</v>
      </c>
      <c r="H224" s="200">
        <v>0</v>
      </c>
      <c r="I224" s="202">
        <v>0</v>
      </c>
      <c r="J224" s="203">
        <v>14138.87</v>
      </c>
      <c r="K224" s="203">
        <v>15498.23</v>
      </c>
      <c r="L224" s="204">
        <v>9.6143468325262198</v>
      </c>
      <c r="M224" s="200">
        <v>0</v>
      </c>
      <c r="N224" s="200">
        <v>0</v>
      </c>
      <c r="O224" s="202">
        <v>0</v>
      </c>
    </row>
    <row r="225" spans="1:15" x14ac:dyDescent="0.5">
      <c r="A225" s="221" t="str">
        <f>INDEX(Lookup!$A$1:$A$126,MATCH(DataYY03!C225,Lookup!$C$1:$C$126,0))</f>
        <v>Elementary School</v>
      </c>
      <c r="B225" s="223" t="s">
        <v>148</v>
      </c>
      <c r="C225" s="199" t="s">
        <v>146</v>
      </c>
      <c r="D225" s="199" t="s">
        <v>17</v>
      </c>
      <c r="E225" s="200">
        <v>81794</v>
      </c>
      <c r="F225" s="201">
        <v>36526</v>
      </c>
      <c r="G225" s="200">
        <v>0</v>
      </c>
      <c r="H225" s="200">
        <v>0</v>
      </c>
      <c r="I225" s="202">
        <v>0</v>
      </c>
      <c r="J225" s="203">
        <v>17673.009999999998</v>
      </c>
      <c r="K225" s="203">
        <v>14714.74</v>
      </c>
      <c r="L225" s="204">
        <v>-16.738914310578672</v>
      </c>
      <c r="M225" s="200">
        <v>0</v>
      </c>
      <c r="N225" s="200">
        <v>0</v>
      </c>
      <c r="O225" s="202">
        <v>0</v>
      </c>
    </row>
    <row r="226" spans="1:15" x14ac:dyDescent="0.5">
      <c r="A226" s="221" t="str">
        <f>INDEX(Lookup!$A$1:$A$126,MATCH(DataYY03!C226,Lookup!$C$1:$C$126,0))</f>
        <v>Special School</v>
      </c>
      <c r="B226" s="225" t="s">
        <v>149</v>
      </c>
      <c r="C226" s="205" t="s">
        <v>20</v>
      </c>
      <c r="D226" s="205" t="s">
        <v>21</v>
      </c>
      <c r="E226" s="206">
        <v>50839</v>
      </c>
      <c r="F226" s="207">
        <v>36526</v>
      </c>
      <c r="G226" s="206">
        <v>0</v>
      </c>
      <c r="H226" s="206">
        <v>0</v>
      </c>
      <c r="I226" s="208">
        <v>0</v>
      </c>
      <c r="J226" s="209">
        <v>511.7</v>
      </c>
      <c r="K226" s="209">
        <v>536.1</v>
      </c>
      <c r="L226" s="210">
        <v>4.7684189955051792</v>
      </c>
      <c r="M226" s="206">
        <v>0</v>
      </c>
      <c r="N226" s="206">
        <v>0</v>
      </c>
      <c r="O226" s="208">
        <v>0</v>
      </c>
    </row>
    <row r="227" spans="1:15" x14ac:dyDescent="0.5">
      <c r="A227" s="221" t="str">
        <f>INDEX(Lookup!$A$1:$A$126,MATCH(DataYY03!C227,Lookup!$C$1:$C$126,0))</f>
        <v>Elementary School</v>
      </c>
      <c r="B227" s="226" t="s">
        <v>149</v>
      </c>
      <c r="C227" s="205" t="s">
        <v>22</v>
      </c>
      <c r="D227" s="205" t="s">
        <v>23</v>
      </c>
      <c r="E227" s="206">
        <v>107836</v>
      </c>
      <c r="F227" s="207">
        <v>36526</v>
      </c>
      <c r="G227" s="206">
        <v>0</v>
      </c>
      <c r="H227" s="206">
        <v>0</v>
      </c>
      <c r="I227" s="208">
        <v>0</v>
      </c>
      <c r="J227" s="209">
        <v>268.56</v>
      </c>
      <c r="K227" s="209">
        <v>2250.14</v>
      </c>
      <c r="L227" s="210">
        <v>737.85373845695563</v>
      </c>
      <c r="M227" s="206">
        <v>0</v>
      </c>
      <c r="N227" s="206">
        <v>0</v>
      </c>
      <c r="O227" s="208">
        <v>0</v>
      </c>
    </row>
    <row r="228" spans="1:15" x14ac:dyDescent="0.5">
      <c r="A228" s="221" t="str">
        <f>INDEX(Lookup!$A$1:$A$126,MATCH(DataYY03!C228,Lookup!$C$1:$C$126,0))</f>
        <v>Middle School</v>
      </c>
      <c r="B228" s="225" t="s">
        <v>149</v>
      </c>
      <c r="C228" s="205" t="s">
        <v>25</v>
      </c>
      <c r="D228" s="205" t="s">
        <v>23</v>
      </c>
      <c r="E228" s="206">
        <v>244123</v>
      </c>
      <c r="F228" s="207">
        <v>36526</v>
      </c>
      <c r="G228" s="206">
        <v>0</v>
      </c>
      <c r="H228" s="206">
        <v>0</v>
      </c>
      <c r="I228" s="208">
        <v>0</v>
      </c>
      <c r="J228" s="209">
        <v>15808</v>
      </c>
      <c r="K228" s="209">
        <v>30317.1</v>
      </c>
      <c r="L228" s="210">
        <v>91.783274291497989</v>
      </c>
      <c r="M228" s="206">
        <v>0</v>
      </c>
      <c r="N228" s="206">
        <v>0</v>
      </c>
      <c r="O228" s="208">
        <v>0</v>
      </c>
    </row>
    <row r="229" spans="1:15" x14ac:dyDescent="0.5">
      <c r="A229" s="221" t="str">
        <f>INDEX(Lookup!$A$1:$A$126,MATCH(DataYY03!C229,Lookup!$C$1:$C$126,0))</f>
        <v>Middle School</v>
      </c>
      <c r="B229" s="226" t="s">
        <v>149</v>
      </c>
      <c r="C229" s="205" t="s">
        <v>26</v>
      </c>
      <c r="D229" s="205" t="s">
        <v>17</v>
      </c>
      <c r="E229" s="206">
        <v>219821</v>
      </c>
      <c r="F229" s="207">
        <v>36526</v>
      </c>
      <c r="G229" s="206">
        <v>0</v>
      </c>
      <c r="H229" s="206">
        <v>0</v>
      </c>
      <c r="I229" s="208">
        <v>0</v>
      </c>
      <c r="J229" s="209">
        <v>13666.94</v>
      </c>
      <c r="K229" s="209">
        <v>2398.4299999999998</v>
      </c>
      <c r="L229" s="210">
        <v>-82.450863177858395</v>
      </c>
      <c r="M229" s="206">
        <v>0</v>
      </c>
      <c r="N229" s="206">
        <v>0</v>
      </c>
      <c r="O229" s="208">
        <v>0</v>
      </c>
    </row>
    <row r="230" spans="1:15" x14ac:dyDescent="0.5">
      <c r="A230" s="221" t="str">
        <f>INDEX(Lookup!$A$1:$A$126,MATCH(DataYY03!C230,Lookup!$C$1:$C$126,0))</f>
        <v>Administration</v>
      </c>
      <c r="B230" s="225" t="s">
        <v>149</v>
      </c>
      <c r="C230" s="205" t="s">
        <v>33</v>
      </c>
      <c r="D230" s="205" t="s">
        <v>23</v>
      </c>
      <c r="E230" s="206">
        <v>491434</v>
      </c>
      <c r="F230" s="207">
        <v>36526</v>
      </c>
      <c r="G230" s="206">
        <v>0</v>
      </c>
      <c r="H230" s="206">
        <v>0</v>
      </c>
      <c r="I230" s="208">
        <v>0</v>
      </c>
      <c r="J230" s="209">
        <v>29560</v>
      </c>
      <c r="K230" s="209">
        <v>35423.279999999999</v>
      </c>
      <c r="L230" s="210">
        <v>19.835182679296349</v>
      </c>
      <c r="M230" s="206">
        <v>0</v>
      </c>
      <c r="N230" s="206">
        <v>0</v>
      </c>
      <c r="O230" s="208">
        <v>0</v>
      </c>
    </row>
    <row r="231" spans="1:15" x14ac:dyDescent="0.5">
      <c r="A231" s="221" t="str">
        <f>INDEX(Lookup!$A$1:$A$126,MATCH(DataYY03!C231,Lookup!$C$1:$C$126,0))</f>
        <v>Elementary School</v>
      </c>
      <c r="B231" s="226" t="s">
        <v>149</v>
      </c>
      <c r="C231" s="205" t="s">
        <v>34</v>
      </c>
      <c r="D231" s="205" t="s">
        <v>17</v>
      </c>
      <c r="E231" s="206">
        <v>106488</v>
      </c>
      <c r="F231" s="207">
        <v>36526</v>
      </c>
      <c r="G231" s="206">
        <v>0</v>
      </c>
      <c r="H231" s="206">
        <v>0</v>
      </c>
      <c r="I231" s="208">
        <v>0</v>
      </c>
      <c r="J231" s="209">
        <v>1821.28</v>
      </c>
      <c r="K231" s="209">
        <v>410.72</v>
      </c>
      <c r="L231" s="210">
        <v>-77.448827198453841</v>
      </c>
      <c r="M231" s="206">
        <v>0</v>
      </c>
      <c r="N231" s="206">
        <v>0</v>
      </c>
      <c r="O231" s="208">
        <v>0</v>
      </c>
    </row>
    <row r="232" spans="1:15" x14ac:dyDescent="0.5">
      <c r="A232" s="221" t="str">
        <f>INDEX(Lookup!$A$1:$A$126,MATCH(DataYY03!C232,Lookup!$C$1:$C$126,0))</f>
        <v>Elementary School</v>
      </c>
      <c r="B232" s="225" t="s">
        <v>149</v>
      </c>
      <c r="C232" s="205" t="s">
        <v>35</v>
      </c>
      <c r="D232" s="205" t="s">
        <v>23</v>
      </c>
      <c r="E232" s="206">
        <v>97384</v>
      </c>
      <c r="F232" s="207">
        <v>36526</v>
      </c>
      <c r="G232" s="206">
        <v>0</v>
      </c>
      <c r="H232" s="206">
        <v>0</v>
      </c>
      <c r="I232" s="208">
        <v>0</v>
      </c>
      <c r="J232" s="209">
        <v>5169.04</v>
      </c>
      <c r="K232" s="209">
        <v>730.68</v>
      </c>
      <c r="L232" s="210">
        <v>-85.864299753919497</v>
      </c>
      <c r="M232" s="206">
        <v>0</v>
      </c>
      <c r="N232" s="206">
        <v>0</v>
      </c>
      <c r="O232" s="208">
        <v>0</v>
      </c>
    </row>
    <row r="233" spans="1:15" x14ac:dyDescent="0.5">
      <c r="A233" s="221" t="str">
        <f>INDEX(Lookup!$A$1:$A$126,MATCH(DataYY03!C233,Lookup!$C$1:$C$126,0))</f>
        <v>Administration</v>
      </c>
      <c r="B233" s="226" t="s">
        <v>149</v>
      </c>
      <c r="C233" s="205" t="s">
        <v>37</v>
      </c>
      <c r="D233" s="205" t="s">
        <v>23</v>
      </c>
      <c r="E233" s="206">
        <v>18144</v>
      </c>
      <c r="F233" s="207">
        <v>36526</v>
      </c>
      <c r="G233" s="206">
        <v>0</v>
      </c>
      <c r="H233" s="206">
        <v>0</v>
      </c>
      <c r="I233" s="208">
        <v>0</v>
      </c>
      <c r="J233" s="209">
        <v>381.05</v>
      </c>
      <c r="K233" s="209">
        <v>659.9</v>
      </c>
      <c r="L233" s="210">
        <v>73.179372785723658</v>
      </c>
      <c r="M233" s="206">
        <v>0</v>
      </c>
      <c r="N233" s="206">
        <v>0</v>
      </c>
      <c r="O233" s="208">
        <v>0</v>
      </c>
    </row>
    <row r="234" spans="1:15" x14ac:dyDescent="0.5">
      <c r="A234" s="221" t="str">
        <f>INDEX(Lookup!$A$1:$A$126,MATCH(DataYY03!C234,Lookup!$C$1:$C$126,0))</f>
        <v>High School</v>
      </c>
      <c r="B234" s="225" t="s">
        <v>149</v>
      </c>
      <c r="C234" s="205" t="s">
        <v>39</v>
      </c>
      <c r="D234" s="205" t="s">
        <v>23</v>
      </c>
      <c r="E234" s="206">
        <v>573468</v>
      </c>
      <c r="F234" s="207">
        <v>36526</v>
      </c>
      <c r="G234" s="206">
        <v>0</v>
      </c>
      <c r="H234" s="206">
        <v>0</v>
      </c>
      <c r="I234" s="208">
        <v>0</v>
      </c>
      <c r="J234" s="209">
        <v>63729.64</v>
      </c>
      <c r="K234" s="209">
        <v>81125.45</v>
      </c>
      <c r="L234" s="210">
        <v>27.296262775060395</v>
      </c>
      <c r="M234" s="206">
        <v>0</v>
      </c>
      <c r="N234" s="206">
        <v>0</v>
      </c>
      <c r="O234" s="208">
        <v>0</v>
      </c>
    </row>
    <row r="235" spans="1:15" x14ac:dyDescent="0.5">
      <c r="A235" s="221" t="str">
        <f>INDEX(Lookup!$A$1:$A$126,MATCH(DataYY03!C235,Lookup!$C$1:$C$126,0))</f>
        <v>Middle School</v>
      </c>
      <c r="B235" s="226" t="s">
        <v>149</v>
      </c>
      <c r="C235" s="205" t="s">
        <v>42</v>
      </c>
      <c r="D235" s="205" t="s">
        <v>17</v>
      </c>
      <c r="E235" s="206">
        <v>204629</v>
      </c>
      <c r="F235" s="207">
        <v>36526</v>
      </c>
      <c r="G235" s="206">
        <v>0</v>
      </c>
      <c r="H235" s="206">
        <v>0</v>
      </c>
      <c r="I235" s="208">
        <v>0</v>
      </c>
      <c r="J235" s="209">
        <v>6424.86</v>
      </c>
      <c r="K235" s="209">
        <v>4282.51</v>
      </c>
      <c r="L235" s="210">
        <v>-33.344695448616783</v>
      </c>
      <c r="M235" s="206">
        <v>0</v>
      </c>
      <c r="N235" s="206">
        <v>0</v>
      </c>
      <c r="O235" s="208">
        <v>0</v>
      </c>
    </row>
    <row r="236" spans="1:15" x14ac:dyDescent="0.5">
      <c r="A236" s="221" t="str">
        <f>INDEX(Lookup!$A$1:$A$126,MATCH(DataYY03!C236,Lookup!$C$1:$C$126,0))</f>
        <v>High School</v>
      </c>
      <c r="B236" s="225" t="s">
        <v>149</v>
      </c>
      <c r="C236" s="205" t="s">
        <v>48</v>
      </c>
      <c r="D236" s="205" t="s">
        <v>17</v>
      </c>
      <c r="E236" s="206">
        <v>578719</v>
      </c>
      <c r="F236" s="207">
        <v>36526</v>
      </c>
      <c r="G236" s="206">
        <v>0</v>
      </c>
      <c r="H236" s="206">
        <v>0</v>
      </c>
      <c r="I236" s="208">
        <v>0</v>
      </c>
      <c r="J236" s="209">
        <v>1621.9</v>
      </c>
      <c r="K236" s="209">
        <v>6666.39</v>
      </c>
      <c r="L236" s="210">
        <v>311.02349096738396</v>
      </c>
      <c r="M236" s="206">
        <v>0</v>
      </c>
      <c r="N236" s="206">
        <v>0</v>
      </c>
      <c r="O236" s="208">
        <v>0</v>
      </c>
    </row>
    <row r="237" spans="1:15" x14ac:dyDescent="0.5">
      <c r="A237" s="221" t="str">
        <f>INDEX(Lookup!$A$1:$A$126,MATCH(DataYY03!C237,Lookup!$C$1:$C$126,0))</f>
        <v>High School</v>
      </c>
      <c r="B237" s="226" t="s">
        <v>149</v>
      </c>
      <c r="C237" s="205" t="s">
        <v>49</v>
      </c>
      <c r="D237" s="205" t="s">
        <v>21</v>
      </c>
      <c r="E237" s="206">
        <v>520212</v>
      </c>
      <c r="F237" s="207">
        <v>36526</v>
      </c>
      <c r="G237" s="206">
        <v>0</v>
      </c>
      <c r="H237" s="206">
        <v>0</v>
      </c>
      <c r="I237" s="208">
        <v>0</v>
      </c>
      <c r="J237" s="209">
        <v>40928.129999999997</v>
      </c>
      <c r="K237" s="209">
        <v>43179.14</v>
      </c>
      <c r="L237" s="210">
        <v>5.4999092311327198</v>
      </c>
      <c r="M237" s="206">
        <v>0</v>
      </c>
      <c r="N237" s="206">
        <v>0</v>
      </c>
      <c r="O237" s="208">
        <v>0</v>
      </c>
    </row>
    <row r="238" spans="1:15" x14ac:dyDescent="0.5">
      <c r="A238" s="221" t="str">
        <f>INDEX(Lookup!$A$1:$A$126,MATCH(DataYY03!C238,Lookup!$C$1:$C$126,0))</f>
        <v>High School</v>
      </c>
      <c r="B238" s="225" t="s">
        <v>149</v>
      </c>
      <c r="C238" s="205" t="s">
        <v>50</v>
      </c>
      <c r="D238" s="205" t="s">
        <v>23</v>
      </c>
      <c r="E238" s="206">
        <v>590057</v>
      </c>
      <c r="F238" s="207">
        <v>36526</v>
      </c>
      <c r="G238" s="206">
        <v>0</v>
      </c>
      <c r="H238" s="206">
        <v>0</v>
      </c>
      <c r="I238" s="208">
        <v>0</v>
      </c>
      <c r="J238" s="209">
        <v>48963.86</v>
      </c>
      <c r="K238" s="209">
        <v>54123.79</v>
      </c>
      <c r="L238" s="210">
        <v>10.538241878806122</v>
      </c>
      <c r="M238" s="206">
        <v>0</v>
      </c>
      <c r="N238" s="206">
        <v>0</v>
      </c>
      <c r="O238" s="208">
        <v>0</v>
      </c>
    </row>
    <row r="239" spans="1:15" x14ac:dyDescent="0.5">
      <c r="A239" s="221" t="str">
        <f>INDEX(Lookup!$A$1:$A$126,MATCH(DataYY03!C239,Lookup!$C$1:$C$126,0))</f>
        <v>High School</v>
      </c>
      <c r="B239" s="226" t="s">
        <v>149</v>
      </c>
      <c r="C239" s="205" t="s">
        <v>51</v>
      </c>
      <c r="D239" s="205" t="s">
        <v>23</v>
      </c>
      <c r="E239" s="206">
        <v>530203</v>
      </c>
      <c r="F239" s="207">
        <v>36526</v>
      </c>
      <c r="G239" s="206">
        <v>0</v>
      </c>
      <c r="H239" s="206">
        <v>0</v>
      </c>
      <c r="I239" s="208">
        <v>0</v>
      </c>
      <c r="J239" s="209">
        <v>45959.53</v>
      </c>
      <c r="K239" s="209">
        <v>49972.65</v>
      </c>
      <c r="L239" s="210">
        <v>8.7318560481362617</v>
      </c>
      <c r="M239" s="206">
        <v>0</v>
      </c>
      <c r="N239" s="206">
        <v>0</v>
      </c>
      <c r="O239" s="208">
        <v>0</v>
      </c>
    </row>
    <row r="240" spans="1:15" x14ac:dyDescent="0.5">
      <c r="A240" s="221" t="str">
        <f>INDEX(Lookup!$A$1:$A$126,MATCH(DataYY03!C240,Lookup!$C$1:$C$126,0))</f>
        <v>High School</v>
      </c>
      <c r="B240" s="225" t="s">
        <v>149</v>
      </c>
      <c r="C240" s="205" t="s">
        <v>52</v>
      </c>
      <c r="D240" s="205" t="s">
        <v>17</v>
      </c>
      <c r="E240" s="206">
        <v>497661</v>
      </c>
      <c r="F240" s="207">
        <v>36526</v>
      </c>
      <c r="G240" s="206">
        <v>0</v>
      </c>
      <c r="H240" s="206">
        <v>0</v>
      </c>
      <c r="I240" s="208">
        <v>0</v>
      </c>
      <c r="J240" s="209">
        <v>30497.13</v>
      </c>
      <c r="K240" s="209">
        <v>23457.8</v>
      </c>
      <c r="L240" s="210">
        <v>-23.081942464749964</v>
      </c>
      <c r="M240" s="206">
        <v>0</v>
      </c>
      <c r="N240" s="206">
        <v>0</v>
      </c>
      <c r="O240" s="208">
        <v>0</v>
      </c>
    </row>
    <row r="241" spans="1:15" x14ac:dyDescent="0.5">
      <c r="A241" s="221" t="str">
        <f>INDEX(Lookup!$A$1:$A$126,MATCH(DataYY03!C241,Lookup!$C$1:$C$126,0))</f>
        <v>High School</v>
      </c>
      <c r="B241" s="226" t="s">
        <v>149</v>
      </c>
      <c r="C241" s="205" t="s">
        <v>53</v>
      </c>
      <c r="D241" s="205" t="s">
        <v>23</v>
      </c>
      <c r="E241" s="206">
        <v>477795</v>
      </c>
      <c r="F241" s="207">
        <v>36526</v>
      </c>
      <c r="G241" s="206">
        <v>0</v>
      </c>
      <c r="H241" s="206">
        <v>0</v>
      </c>
      <c r="I241" s="208">
        <v>0</v>
      </c>
      <c r="J241" s="209">
        <v>26599.72</v>
      </c>
      <c r="K241" s="209">
        <v>38644.699999999997</v>
      </c>
      <c r="L241" s="210">
        <v>45.28235635563081</v>
      </c>
      <c r="M241" s="206">
        <v>0</v>
      </c>
      <c r="N241" s="206">
        <v>0</v>
      </c>
      <c r="O241" s="208">
        <v>0</v>
      </c>
    </row>
    <row r="242" spans="1:15" x14ac:dyDescent="0.5">
      <c r="A242" s="221" t="str">
        <f>INDEX(Lookup!$A$1:$A$126,MATCH(DataYY03!C242,Lookup!$C$1:$C$126,0))</f>
        <v>High School</v>
      </c>
      <c r="B242" s="225" t="s">
        <v>149</v>
      </c>
      <c r="C242" s="205" t="s">
        <v>54</v>
      </c>
      <c r="D242" s="205" t="s">
        <v>23</v>
      </c>
      <c r="E242" s="206">
        <v>535914</v>
      </c>
      <c r="F242" s="207">
        <v>36526</v>
      </c>
      <c r="G242" s="206">
        <v>0</v>
      </c>
      <c r="H242" s="206">
        <v>0</v>
      </c>
      <c r="I242" s="208">
        <v>0</v>
      </c>
      <c r="J242" s="209">
        <v>67044.02</v>
      </c>
      <c r="K242" s="209">
        <v>67694.820000000007</v>
      </c>
      <c r="L242" s="210">
        <v>0.97070551557021789</v>
      </c>
      <c r="M242" s="206">
        <v>0</v>
      </c>
      <c r="N242" s="206">
        <v>0</v>
      </c>
      <c r="O242" s="208">
        <v>0</v>
      </c>
    </row>
    <row r="243" spans="1:15" x14ac:dyDescent="0.5">
      <c r="A243" s="221" t="str">
        <f>INDEX(Lookup!$A$1:$A$126,MATCH(DataYY03!C243,Lookup!$C$1:$C$126,0))</f>
        <v>Elementary School</v>
      </c>
      <c r="B243" s="226" t="s">
        <v>149</v>
      </c>
      <c r="C243" s="205" t="s">
        <v>55</v>
      </c>
      <c r="D243" s="205" t="s">
        <v>17</v>
      </c>
      <c r="E243" s="206">
        <v>99588</v>
      </c>
      <c r="F243" s="207">
        <v>36526</v>
      </c>
      <c r="G243" s="206">
        <v>0</v>
      </c>
      <c r="H243" s="206">
        <v>0</v>
      </c>
      <c r="I243" s="208">
        <v>0</v>
      </c>
      <c r="J243" s="209">
        <v>434.16</v>
      </c>
      <c r="K243" s="209">
        <v>434.16</v>
      </c>
      <c r="L243" s="210">
        <v>0</v>
      </c>
      <c r="M243" s="206">
        <v>0</v>
      </c>
      <c r="N243" s="206">
        <v>0</v>
      </c>
      <c r="O243" s="208">
        <v>0</v>
      </c>
    </row>
    <row r="244" spans="1:15" x14ac:dyDescent="0.5">
      <c r="A244" s="221" t="str">
        <f>INDEX(Lookup!$A$1:$A$126,MATCH(DataYY03!C244,Lookup!$C$1:$C$126,0))</f>
        <v>Middle School</v>
      </c>
      <c r="B244" s="225" t="s">
        <v>149</v>
      </c>
      <c r="C244" s="205" t="s">
        <v>56</v>
      </c>
      <c r="D244" s="205" t="s">
        <v>17</v>
      </c>
      <c r="E244" s="206">
        <v>213572</v>
      </c>
      <c r="F244" s="207">
        <v>36526</v>
      </c>
      <c r="G244" s="206">
        <v>0</v>
      </c>
      <c r="H244" s="206">
        <v>0</v>
      </c>
      <c r="I244" s="208">
        <v>0</v>
      </c>
      <c r="J244" s="209">
        <v>16439.54</v>
      </c>
      <c r="K244" s="209">
        <v>11904.49</v>
      </c>
      <c r="L244" s="210">
        <v>-27.586234164702905</v>
      </c>
      <c r="M244" s="206">
        <v>0</v>
      </c>
      <c r="N244" s="206">
        <v>0</v>
      </c>
      <c r="O244" s="208">
        <v>0</v>
      </c>
    </row>
    <row r="245" spans="1:15" x14ac:dyDescent="0.5">
      <c r="A245" s="221" t="str">
        <f>INDEX(Lookup!$A$1:$A$126,MATCH(DataYY03!C245,Lookup!$C$1:$C$126,0))</f>
        <v>Elementary School</v>
      </c>
      <c r="B245" s="226" t="s">
        <v>149</v>
      </c>
      <c r="C245" s="205" t="s">
        <v>57</v>
      </c>
      <c r="D245" s="205" t="s">
        <v>21</v>
      </c>
      <c r="E245" s="206">
        <v>97959</v>
      </c>
      <c r="F245" s="207">
        <v>36526</v>
      </c>
      <c r="G245" s="206">
        <v>0</v>
      </c>
      <c r="H245" s="206">
        <v>0</v>
      </c>
      <c r="I245" s="208">
        <v>0</v>
      </c>
      <c r="J245" s="209">
        <v>4492.8</v>
      </c>
      <c r="K245" s="209">
        <v>2785.2</v>
      </c>
      <c r="L245" s="210">
        <v>-38.00747863247863</v>
      </c>
      <c r="M245" s="206">
        <v>0</v>
      </c>
      <c r="N245" s="206">
        <v>0</v>
      </c>
      <c r="O245" s="208">
        <v>0</v>
      </c>
    </row>
    <row r="246" spans="1:15" x14ac:dyDescent="0.5">
      <c r="A246" s="221" t="str">
        <f>INDEX(Lookup!$A$1:$A$126,MATCH(DataYY03!C246,Lookup!$C$1:$C$126,0))</f>
        <v>Administration</v>
      </c>
      <c r="B246" s="225" t="s">
        <v>149</v>
      </c>
      <c r="C246" s="205" t="s">
        <v>60</v>
      </c>
      <c r="D246" s="205" t="s">
        <v>17</v>
      </c>
      <c r="E246" s="206">
        <v>26451</v>
      </c>
      <c r="F246" s="207">
        <v>36526</v>
      </c>
      <c r="G246" s="206">
        <v>0</v>
      </c>
      <c r="H246" s="206">
        <v>0</v>
      </c>
      <c r="I246" s="208">
        <v>0</v>
      </c>
      <c r="J246" s="209">
        <v>4006.3</v>
      </c>
      <c r="K246" s="209">
        <v>473.9</v>
      </c>
      <c r="L246" s="210">
        <v>-88.171130469510516</v>
      </c>
      <c r="M246" s="206">
        <v>0</v>
      </c>
      <c r="N246" s="206">
        <v>0</v>
      </c>
      <c r="O246" s="208">
        <v>0</v>
      </c>
    </row>
    <row r="247" spans="1:15" x14ac:dyDescent="0.5">
      <c r="A247" s="221" t="str">
        <f>INDEX(Lookup!$A$1:$A$126,MATCH(DataYY03!C247,Lookup!$C$1:$C$126,0))</f>
        <v>Elementary School</v>
      </c>
      <c r="B247" s="226" t="s">
        <v>149</v>
      </c>
      <c r="C247" s="205" t="s">
        <v>61</v>
      </c>
      <c r="D247" s="205" t="s">
        <v>21</v>
      </c>
      <c r="E247" s="206">
        <v>95366</v>
      </c>
      <c r="F247" s="207">
        <v>36526</v>
      </c>
      <c r="G247" s="206">
        <v>0</v>
      </c>
      <c r="H247" s="206">
        <v>0</v>
      </c>
      <c r="I247" s="208">
        <v>0</v>
      </c>
      <c r="J247" s="209">
        <v>2723.67</v>
      </c>
      <c r="K247" s="209">
        <v>660</v>
      </c>
      <c r="L247" s="210">
        <v>-75.767989514148198</v>
      </c>
      <c r="M247" s="206">
        <v>0</v>
      </c>
      <c r="N247" s="206">
        <v>0</v>
      </c>
      <c r="O247" s="208">
        <v>0</v>
      </c>
    </row>
    <row r="248" spans="1:15" x14ac:dyDescent="0.5">
      <c r="A248" s="221" t="str">
        <f>INDEX(Lookup!$A$1:$A$126,MATCH(DataYY03!C248,Lookup!$C$1:$C$126,0))</f>
        <v>Elementary School</v>
      </c>
      <c r="B248" s="225" t="s">
        <v>149</v>
      </c>
      <c r="C248" s="205" t="s">
        <v>66</v>
      </c>
      <c r="D248" s="205" t="s">
        <v>23</v>
      </c>
      <c r="E248" s="206">
        <v>95036</v>
      </c>
      <c r="F248" s="207">
        <v>36526</v>
      </c>
      <c r="G248" s="206">
        <v>0</v>
      </c>
      <c r="H248" s="206">
        <v>0</v>
      </c>
      <c r="I248" s="208">
        <v>0</v>
      </c>
      <c r="J248" s="209">
        <v>4379.3500000000004</v>
      </c>
      <c r="K248" s="209">
        <v>2901.92</v>
      </c>
      <c r="L248" s="210">
        <v>-33.736285065135242</v>
      </c>
      <c r="M248" s="206">
        <v>0</v>
      </c>
      <c r="N248" s="206">
        <v>0</v>
      </c>
      <c r="O248" s="208">
        <v>0</v>
      </c>
    </row>
    <row r="249" spans="1:15" x14ac:dyDescent="0.5">
      <c r="A249" s="221" t="str">
        <f>INDEX(Lookup!$A$1:$A$126,MATCH(DataYY03!C249,Lookup!$C$1:$C$126,0))</f>
        <v>Elementary School</v>
      </c>
      <c r="B249" s="226" t="s">
        <v>149</v>
      </c>
      <c r="C249" s="205" t="s">
        <v>72</v>
      </c>
      <c r="D249" s="205" t="s">
        <v>17</v>
      </c>
      <c r="E249" s="206">
        <v>91424</v>
      </c>
      <c r="F249" s="207">
        <v>36526</v>
      </c>
      <c r="G249" s="206">
        <v>0</v>
      </c>
      <c r="H249" s="206">
        <v>0</v>
      </c>
      <c r="I249" s="208">
        <v>0</v>
      </c>
      <c r="J249" s="209">
        <v>1519.7</v>
      </c>
      <c r="K249" s="209">
        <v>180.04</v>
      </c>
      <c r="L249" s="210">
        <v>-88.152924919391992</v>
      </c>
      <c r="M249" s="206">
        <v>0</v>
      </c>
      <c r="N249" s="206">
        <v>0</v>
      </c>
      <c r="O249" s="208">
        <v>0</v>
      </c>
    </row>
    <row r="250" spans="1:15" x14ac:dyDescent="0.5">
      <c r="A250" s="221" t="str">
        <f>INDEX(Lookup!$A$1:$A$126,MATCH(DataYY03!C250,Lookup!$C$1:$C$126,0))</f>
        <v>Middle School</v>
      </c>
      <c r="B250" s="225" t="s">
        <v>149</v>
      </c>
      <c r="C250" s="205" t="s">
        <v>73</v>
      </c>
      <c r="D250" s="205" t="s">
        <v>23</v>
      </c>
      <c r="E250" s="206">
        <v>218801</v>
      </c>
      <c r="F250" s="207">
        <v>36526</v>
      </c>
      <c r="G250" s="206">
        <v>0</v>
      </c>
      <c r="H250" s="206">
        <v>0</v>
      </c>
      <c r="I250" s="208">
        <v>0</v>
      </c>
      <c r="J250" s="209">
        <v>20587.47</v>
      </c>
      <c r="K250" s="209">
        <v>19778.84</v>
      </c>
      <c r="L250" s="210">
        <v>-3.9277774296695998</v>
      </c>
      <c r="M250" s="206">
        <v>0</v>
      </c>
      <c r="N250" s="206">
        <v>0</v>
      </c>
      <c r="O250" s="208">
        <v>0</v>
      </c>
    </row>
    <row r="251" spans="1:15" x14ac:dyDescent="0.5">
      <c r="A251" s="221" t="str">
        <f>INDEX(Lookup!$A$1:$A$126,MATCH(DataYY03!C251,Lookup!$C$1:$C$126,0))</f>
        <v>Middle School</v>
      </c>
      <c r="B251" s="226" t="s">
        <v>149</v>
      </c>
      <c r="C251" s="205" t="s">
        <v>76</v>
      </c>
      <c r="D251" s="205" t="s">
        <v>23</v>
      </c>
      <c r="E251" s="206">
        <v>192751</v>
      </c>
      <c r="F251" s="207">
        <v>36526</v>
      </c>
      <c r="G251" s="206">
        <v>0</v>
      </c>
      <c r="H251" s="205"/>
      <c r="I251" s="208">
        <v>0</v>
      </c>
      <c r="J251" s="209">
        <v>0</v>
      </c>
      <c r="K251" s="209">
        <v>34194.78</v>
      </c>
      <c r="L251" s="210">
        <v>0</v>
      </c>
      <c r="M251" s="206">
        <v>0</v>
      </c>
      <c r="N251" s="205"/>
      <c r="O251" s="208">
        <v>0</v>
      </c>
    </row>
    <row r="252" spans="1:15" x14ac:dyDescent="0.5">
      <c r="A252" s="221" t="str">
        <f>INDEX(Lookup!$A$1:$A$126,MATCH(DataYY03!C252,Lookup!$C$1:$C$126,0))</f>
        <v>Elementary School</v>
      </c>
      <c r="B252" s="225" t="s">
        <v>149</v>
      </c>
      <c r="C252" s="205" t="s">
        <v>78</v>
      </c>
      <c r="D252" s="205" t="s">
        <v>21</v>
      </c>
      <c r="E252" s="206">
        <v>96483</v>
      </c>
      <c r="F252" s="207">
        <v>36526</v>
      </c>
      <c r="G252" s="206">
        <v>0</v>
      </c>
      <c r="H252" s="206">
        <v>0</v>
      </c>
      <c r="I252" s="208">
        <v>0</v>
      </c>
      <c r="J252" s="209">
        <v>1253.53</v>
      </c>
      <c r="K252" s="209">
        <v>2555.25</v>
      </c>
      <c r="L252" s="210">
        <v>103.84434357374774</v>
      </c>
      <c r="M252" s="206">
        <v>0</v>
      </c>
      <c r="N252" s="206">
        <v>0</v>
      </c>
      <c r="O252" s="208">
        <v>0</v>
      </c>
    </row>
    <row r="253" spans="1:15" x14ac:dyDescent="0.5">
      <c r="A253" s="221" t="str">
        <f>INDEX(Lookup!$A$1:$A$126,MATCH(DataYY03!C253,Lookup!$C$1:$C$126,0))</f>
        <v>Elementary School</v>
      </c>
      <c r="B253" s="226" t="s">
        <v>149</v>
      </c>
      <c r="C253" s="205" t="s">
        <v>81</v>
      </c>
      <c r="D253" s="205" t="s">
        <v>21</v>
      </c>
      <c r="E253" s="206">
        <v>112519</v>
      </c>
      <c r="F253" s="207">
        <v>36526</v>
      </c>
      <c r="G253" s="206">
        <v>0</v>
      </c>
      <c r="H253" s="206">
        <v>0</v>
      </c>
      <c r="I253" s="208">
        <v>0</v>
      </c>
      <c r="J253" s="209">
        <v>15229.9</v>
      </c>
      <c r="K253" s="209">
        <v>9749</v>
      </c>
      <c r="L253" s="210">
        <v>-35.987760917668531</v>
      </c>
      <c r="M253" s="206">
        <v>0</v>
      </c>
      <c r="N253" s="206">
        <v>0</v>
      </c>
      <c r="O253" s="208">
        <v>0</v>
      </c>
    </row>
    <row r="254" spans="1:15" x14ac:dyDescent="0.5">
      <c r="A254" s="221" t="str">
        <f>INDEX(Lookup!$A$1:$A$126,MATCH(DataYY03!C254,Lookup!$C$1:$C$126,0))</f>
        <v>Middle School</v>
      </c>
      <c r="B254" s="225" t="s">
        <v>149</v>
      </c>
      <c r="C254" s="205" t="s">
        <v>82</v>
      </c>
      <c r="D254" s="205" t="s">
        <v>23</v>
      </c>
      <c r="E254" s="206">
        <v>226178</v>
      </c>
      <c r="F254" s="207">
        <v>36526</v>
      </c>
      <c r="G254" s="206">
        <v>0</v>
      </c>
      <c r="H254" s="206">
        <v>0</v>
      </c>
      <c r="I254" s="208">
        <v>0</v>
      </c>
      <c r="J254" s="209">
        <v>12963.99</v>
      </c>
      <c r="K254" s="209">
        <v>16285.6</v>
      </c>
      <c r="L254" s="210">
        <v>25.621818591344176</v>
      </c>
      <c r="M254" s="206">
        <v>0</v>
      </c>
      <c r="N254" s="206">
        <v>0</v>
      </c>
      <c r="O254" s="208">
        <v>0</v>
      </c>
    </row>
    <row r="255" spans="1:15" x14ac:dyDescent="0.5">
      <c r="A255" s="221" t="str">
        <f>INDEX(Lookup!$A$1:$A$126,MATCH(DataYY03!C255,Lookup!$C$1:$C$126,0))</f>
        <v>Administration</v>
      </c>
      <c r="B255" s="226" t="s">
        <v>149</v>
      </c>
      <c r="C255" s="205" t="s">
        <v>91</v>
      </c>
      <c r="D255" s="205" t="s">
        <v>17</v>
      </c>
      <c r="E255" s="206">
        <v>35364</v>
      </c>
      <c r="F255" s="207">
        <v>36526</v>
      </c>
      <c r="G255" s="206">
        <v>0</v>
      </c>
      <c r="H255" s="206">
        <v>0</v>
      </c>
      <c r="I255" s="208">
        <v>0</v>
      </c>
      <c r="J255" s="209">
        <v>909.25</v>
      </c>
      <c r="K255" s="209">
        <v>862.37</v>
      </c>
      <c r="L255" s="210">
        <v>-5.1558977178993679</v>
      </c>
      <c r="M255" s="206">
        <v>0</v>
      </c>
      <c r="N255" s="206">
        <v>0</v>
      </c>
      <c r="O255" s="208">
        <v>0</v>
      </c>
    </row>
    <row r="256" spans="1:15" x14ac:dyDescent="0.5">
      <c r="A256" s="221" t="str">
        <f>INDEX(Lookup!$A$1:$A$126,MATCH(DataYY03!C256,Lookup!$C$1:$C$126,0))</f>
        <v>Administration</v>
      </c>
      <c r="B256" s="225" t="s">
        <v>149</v>
      </c>
      <c r="C256" s="205" t="s">
        <v>94</v>
      </c>
      <c r="D256" s="205" t="s">
        <v>17</v>
      </c>
      <c r="E256" s="206">
        <v>2385</v>
      </c>
      <c r="F256" s="207">
        <v>36526</v>
      </c>
      <c r="G256" s="206">
        <v>0</v>
      </c>
      <c r="H256" s="206">
        <v>0</v>
      </c>
      <c r="I256" s="208">
        <v>0</v>
      </c>
      <c r="J256" s="209">
        <v>31598.48</v>
      </c>
      <c r="K256" s="209">
        <v>18228.52</v>
      </c>
      <c r="L256" s="210">
        <v>-42.312035262455666</v>
      </c>
      <c r="M256" s="206">
        <v>0</v>
      </c>
      <c r="N256" s="206">
        <v>0</v>
      </c>
      <c r="O256" s="208">
        <v>0</v>
      </c>
    </row>
    <row r="257" spans="1:15" x14ac:dyDescent="0.5">
      <c r="A257" s="221" t="str">
        <f>INDEX(Lookup!$A$1:$A$126,MATCH(DataYY03!C257,Lookup!$C$1:$C$126,0))</f>
        <v>Elementary School</v>
      </c>
      <c r="B257" s="226" t="s">
        <v>149</v>
      </c>
      <c r="C257" s="205" t="s">
        <v>95</v>
      </c>
      <c r="D257" s="205" t="s">
        <v>21</v>
      </c>
      <c r="E257" s="206">
        <v>73726</v>
      </c>
      <c r="F257" s="207">
        <v>36526</v>
      </c>
      <c r="G257" s="206">
        <v>0</v>
      </c>
      <c r="H257" s="206">
        <v>0</v>
      </c>
      <c r="I257" s="208">
        <v>0</v>
      </c>
      <c r="J257" s="209">
        <v>14484.1</v>
      </c>
      <c r="K257" s="209">
        <v>10404.65</v>
      </c>
      <c r="L257" s="210">
        <v>-28.165022334836131</v>
      </c>
      <c r="M257" s="206">
        <v>0</v>
      </c>
      <c r="N257" s="206">
        <v>0</v>
      </c>
      <c r="O257" s="208">
        <v>0</v>
      </c>
    </row>
    <row r="258" spans="1:15" x14ac:dyDescent="0.5">
      <c r="A258" s="221" t="str">
        <f>INDEX(Lookup!$A$1:$A$126,MATCH(DataYY03!C258,Lookup!$C$1:$C$126,0))</f>
        <v>Middle School</v>
      </c>
      <c r="B258" s="225" t="s">
        <v>149</v>
      </c>
      <c r="C258" s="205" t="s">
        <v>96</v>
      </c>
      <c r="D258" s="205" t="s">
        <v>17</v>
      </c>
      <c r="E258" s="206">
        <v>221601</v>
      </c>
      <c r="F258" s="207">
        <v>36526</v>
      </c>
      <c r="G258" s="206">
        <v>0</v>
      </c>
      <c r="H258" s="206">
        <v>0</v>
      </c>
      <c r="I258" s="208">
        <v>0</v>
      </c>
      <c r="J258" s="209">
        <v>12002.28</v>
      </c>
      <c r="K258" s="209">
        <v>20531.8</v>
      </c>
      <c r="L258" s="210">
        <v>71.065830825476496</v>
      </c>
      <c r="M258" s="206">
        <v>0</v>
      </c>
      <c r="N258" s="206">
        <v>0</v>
      </c>
      <c r="O258" s="208">
        <v>0</v>
      </c>
    </row>
    <row r="259" spans="1:15" x14ac:dyDescent="0.5">
      <c r="A259" s="221" t="str">
        <f>INDEX(Lookup!$A$1:$A$126,MATCH(DataYY03!C259,Lookup!$C$1:$C$126,0))</f>
        <v>Elementary School</v>
      </c>
      <c r="B259" s="226" t="s">
        <v>149</v>
      </c>
      <c r="C259" s="205" t="s">
        <v>97</v>
      </c>
      <c r="D259" s="205" t="s">
        <v>23</v>
      </c>
      <c r="E259" s="206">
        <v>95518</v>
      </c>
      <c r="F259" s="207">
        <v>36526</v>
      </c>
      <c r="G259" s="206">
        <v>0</v>
      </c>
      <c r="H259" s="206">
        <v>0</v>
      </c>
      <c r="I259" s="208">
        <v>0</v>
      </c>
      <c r="J259" s="209">
        <v>2286.15</v>
      </c>
      <c r="K259" s="209">
        <v>3712.8</v>
      </c>
      <c r="L259" s="210">
        <v>62.404041729545305</v>
      </c>
      <c r="M259" s="206">
        <v>0</v>
      </c>
      <c r="N259" s="206">
        <v>0</v>
      </c>
      <c r="O259" s="208">
        <v>0</v>
      </c>
    </row>
    <row r="260" spans="1:15" x14ac:dyDescent="0.5">
      <c r="A260" s="221" t="str">
        <f>INDEX(Lookup!$A$1:$A$126,MATCH(DataYY03!C260,Lookup!$C$1:$C$126,0))</f>
        <v>Elementary School</v>
      </c>
      <c r="B260" s="225" t="s">
        <v>149</v>
      </c>
      <c r="C260" s="205" t="s">
        <v>98</v>
      </c>
      <c r="D260" s="205" t="s">
        <v>17</v>
      </c>
      <c r="E260" s="206">
        <v>93897</v>
      </c>
      <c r="F260" s="207">
        <v>36526</v>
      </c>
      <c r="G260" s="206">
        <v>0</v>
      </c>
      <c r="H260" s="206">
        <v>0</v>
      </c>
      <c r="I260" s="208">
        <v>0</v>
      </c>
      <c r="J260" s="209">
        <v>885.12</v>
      </c>
      <c r="K260" s="209">
        <v>767.35</v>
      </c>
      <c r="L260" s="210">
        <v>-13.305540491684745</v>
      </c>
      <c r="M260" s="206">
        <v>0</v>
      </c>
      <c r="N260" s="206">
        <v>0</v>
      </c>
      <c r="O260" s="208">
        <v>0</v>
      </c>
    </row>
    <row r="261" spans="1:15" x14ac:dyDescent="0.5">
      <c r="A261" s="221" t="str">
        <f>INDEX(Lookup!$A$1:$A$126,MATCH(DataYY03!C261,Lookup!$C$1:$C$126,0))</f>
        <v>High School</v>
      </c>
      <c r="B261" s="226" t="s">
        <v>149</v>
      </c>
      <c r="C261" s="205" t="s">
        <v>101</v>
      </c>
      <c r="D261" s="205" t="s">
        <v>17</v>
      </c>
      <c r="E261" s="206">
        <v>535686</v>
      </c>
      <c r="F261" s="207">
        <v>36526</v>
      </c>
      <c r="G261" s="206">
        <v>0</v>
      </c>
      <c r="H261" s="206">
        <v>0</v>
      </c>
      <c r="I261" s="208">
        <v>0</v>
      </c>
      <c r="J261" s="209">
        <v>31164.85</v>
      </c>
      <c r="K261" s="209">
        <v>38226.629999999997</v>
      </c>
      <c r="L261" s="210">
        <v>22.659438437855471</v>
      </c>
      <c r="M261" s="206">
        <v>0</v>
      </c>
      <c r="N261" s="206">
        <v>0</v>
      </c>
      <c r="O261" s="208">
        <v>0</v>
      </c>
    </row>
    <row r="262" spans="1:15" x14ac:dyDescent="0.5">
      <c r="A262" s="221" t="str">
        <f>INDEX(Lookup!$A$1:$A$126,MATCH(DataYY03!C262,Lookup!$C$1:$C$126,0))</f>
        <v>Elementary School</v>
      </c>
      <c r="B262" s="225" t="s">
        <v>149</v>
      </c>
      <c r="C262" s="205" t="s">
        <v>103</v>
      </c>
      <c r="D262" s="205" t="s">
        <v>17</v>
      </c>
      <c r="E262" s="206">
        <v>95352</v>
      </c>
      <c r="F262" s="207">
        <v>36526</v>
      </c>
      <c r="G262" s="206">
        <v>0</v>
      </c>
      <c r="H262" s="206">
        <v>0</v>
      </c>
      <c r="I262" s="208">
        <v>0</v>
      </c>
      <c r="J262" s="209">
        <v>12713.24</v>
      </c>
      <c r="K262" s="209">
        <v>7017.64</v>
      </c>
      <c r="L262" s="210">
        <v>-44.800538651044107</v>
      </c>
      <c r="M262" s="206">
        <v>0</v>
      </c>
      <c r="N262" s="206">
        <v>0</v>
      </c>
      <c r="O262" s="208">
        <v>0</v>
      </c>
    </row>
    <row r="263" spans="1:15" x14ac:dyDescent="0.5">
      <c r="A263" s="221" t="str">
        <f>INDEX(Lookup!$A$1:$A$126,MATCH(DataYY03!C263,Lookup!$C$1:$C$126,0))</f>
        <v>Elementary School</v>
      </c>
      <c r="B263" s="226" t="s">
        <v>149</v>
      </c>
      <c r="C263" s="205" t="s">
        <v>105</v>
      </c>
      <c r="D263" s="205" t="s">
        <v>17</v>
      </c>
      <c r="E263" s="206">
        <v>78614</v>
      </c>
      <c r="F263" s="207">
        <v>43956</v>
      </c>
      <c r="G263" s="206">
        <v>0</v>
      </c>
      <c r="H263" s="206">
        <v>0</v>
      </c>
      <c r="I263" s="208">
        <v>0</v>
      </c>
      <c r="J263" s="209">
        <v>170.23</v>
      </c>
      <c r="K263" s="209">
        <v>3041.5</v>
      </c>
      <c r="L263" s="210">
        <v>1686.7003465899077</v>
      </c>
      <c r="M263" s="206">
        <v>0</v>
      </c>
      <c r="N263" s="206">
        <v>0</v>
      </c>
      <c r="O263" s="208">
        <v>0</v>
      </c>
    </row>
    <row r="264" spans="1:15" x14ac:dyDescent="0.5">
      <c r="A264" s="221" t="str">
        <f>INDEX(Lookup!$A$1:$A$126,MATCH(DataYY03!C264,Lookup!$C$1:$C$126,0))</f>
        <v>Elementary School</v>
      </c>
      <c r="B264" s="225" t="s">
        <v>149</v>
      </c>
      <c r="C264" s="205" t="s">
        <v>107</v>
      </c>
      <c r="D264" s="205" t="s">
        <v>17</v>
      </c>
      <c r="E264" s="206">
        <v>124682</v>
      </c>
      <c r="F264" s="207">
        <v>36526</v>
      </c>
      <c r="G264" s="206">
        <v>0</v>
      </c>
      <c r="H264" s="206">
        <v>0</v>
      </c>
      <c r="I264" s="208">
        <v>0</v>
      </c>
      <c r="J264" s="209">
        <v>3774.24</v>
      </c>
      <c r="K264" s="209">
        <v>2370.96</v>
      </c>
      <c r="L264" s="210">
        <v>-37.180465471194204</v>
      </c>
      <c r="M264" s="206">
        <v>0</v>
      </c>
      <c r="N264" s="206">
        <v>0</v>
      </c>
      <c r="O264" s="208">
        <v>0</v>
      </c>
    </row>
    <row r="265" spans="1:15" x14ac:dyDescent="0.5">
      <c r="A265" s="221" t="str">
        <f>INDEX(Lookup!$A$1:$A$126,MATCH(DataYY03!C265,Lookup!$C$1:$C$126,0))</f>
        <v>Elementary School</v>
      </c>
      <c r="B265" s="226" t="s">
        <v>149</v>
      </c>
      <c r="C265" s="205" t="s">
        <v>108</v>
      </c>
      <c r="D265" s="205" t="s">
        <v>21</v>
      </c>
      <c r="E265" s="206">
        <v>107075</v>
      </c>
      <c r="F265" s="207">
        <v>36526</v>
      </c>
      <c r="G265" s="206">
        <v>0</v>
      </c>
      <c r="H265" s="206">
        <v>0</v>
      </c>
      <c r="I265" s="208">
        <v>0</v>
      </c>
      <c r="J265" s="209">
        <v>5404.5</v>
      </c>
      <c r="K265" s="209">
        <v>6923.5</v>
      </c>
      <c r="L265" s="210">
        <v>28.106207789804795</v>
      </c>
      <c r="M265" s="206">
        <v>0</v>
      </c>
      <c r="N265" s="206">
        <v>0</v>
      </c>
      <c r="O265" s="208">
        <v>0</v>
      </c>
    </row>
    <row r="266" spans="1:15" x14ac:dyDescent="0.5">
      <c r="A266" s="221" t="str">
        <f>INDEX(Lookup!$A$1:$A$126,MATCH(DataYY03!C266,Lookup!$C$1:$C$126,0))</f>
        <v>Elementary School</v>
      </c>
      <c r="B266" s="225" t="s">
        <v>149</v>
      </c>
      <c r="C266" s="205" t="s">
        <v>115</v>
      </c>
      <c r="D266" s="205" t="s">
        <v>23</v>
      </c>
      <c r="E266" s="206">
        <v>112970</v>
      </c>
      <c r="F266" s="207">
        <v>36526</v>
      </c>
      <c r="G266" s="206">
        <v>0</v>
      </c>
      <c r="H266" s="206">
        <v>0</v>
      </c>
      <c r="I266" s="208">
        <v>0</v>
      </c>
      <c r="J266" s="209">
        <v>3052.2</v>
      </c>
      <c r="K266" s="209">
        <v>6976.35</v>
      </c>
      <c r="L266" s="210">
        <v>128.56791822292118</v>
      </c>
      <c r="M266" s="206">
        <v>0</v>
      </c>
      <c r="N266" s="206">
        <v>0</v>
      </c>
      <c r="O266" s="208">
        <v>0</v>
      </c>
    </row>
    <row r="267" spans="1:15" x14ac:dyDescent="0.5">
      <c r="A267" s="221" t="str">
        <f>INDEX(Lookup!$A$1:$A$126,MATCH(DataYY03!C267,Lookup!$C$1:$C$126,0))</f>
        <v>Elementary School</v>
      </c>
      <c r="B267" s="226" t="s">
        <v>149</v>
      </c>
      <c r="C267" s="205" t="s">
        <v>117</v>
      </c>
      <c r="D267" s="205" t="s">
        <v>23</v>
      </c>
      <c r="E267" s="206">
        <v>100456</v>
      </c>
      <c r="F267" s="207">
        <v>36526</v>
      </c>
      <c r="G267" s="206">
        <v>0</v>
      </c>
      <c r="H267" s="206">
        <v>0</v>
      </c>
      <c r="I267" s="208">
        <v>0</v>
      </c>
      <c r="J267" s="209">
        <v>2819.96</v>
      </c>
      <c r="K267" s="209">
        <v>2957.75</v>
      </c>
      <c r="L267" s="210">
        <v>4.8862395211279592</v>
      </c>
      <c r="M267" s="206">
        <v>0</v>
      </c>
      <c r="N267" s="206">
        <v>0</v>
      </c>
      <c r="O267" s="208">
        <v>0</v>
      </c>
    </row>
    <row r="268" spans="1:15" x14ac:dyDescent="0.5">
      <c r="A268" s="221" t="str">
        <f>INDEX(Lookup!$A$1:$A$126,MATCH(DataYY03!C268,Lookup!$C$1:$C$126,0))</f>
        <v>Elementary School</v>
      </c>
      <c r="B268" s="225" t="s">
        <v>149</v>
      </c>
      <c r="C268" s="205" t="s">
        <v>121</v>
      </c>
      <c r="D268" s="205" t="s">
        <v>23</v>
      </c>
      <c r="E268" s="206">
        <v>110549</v>
      </c>
      <c r="F268" s="207">
        <v>36526</v>
      </c>
      <c r="G268" s="206">
        <v>0</v>
      </c>
      <c r="H268" s="206">
        <v>0</v>
      </c>
      <c r="I268" s="208">
        <v>0</v>
      </c>
      <c r="J268" s="209">
        <v>17228.650000000001</v>
      </c>
      <c r="K268" s="209">
        <v>11811.74</v>
      </c>
      <c r="L268" s="210">
        <v>-31.441291105222987</v>
      </c>
      <c r="M268" s="206">
        <v>0</v>
      </c>
      <c r="N268" s="206">
        <v>0</v>
      </c>
      <c r="O268" s="208">
        <v>0</v>
      </c>
    </row>
    <row r="269" spans="1:15" x14ac:dyDescent="0.5">
      <c r="A269" s="221" t="str">
        <f>INDEX(Lookup!$A$1:$A$126,MATCH(DataYY03!C269,Lookup!$C$1:$C$126,0))</f>
        <v>Elementary School</v>
      </c>
      <c r="B269" s="226" t="s">
        <v>149</v>
      </c>
      <c r="C269" s="205" t="s">
        <v>122</v>
      </c>
      <c r="D269" s="205" t="s">
        <v>21</v>
      </c>
      <c r="E269" s="206">
        <v>98532</v>
      </c>
      <c r="F269" s="207">
        <v>43956</v>
      </c>
      <c r="G269" s="206">
        <v>0</v>
      </c>
      <c r="H269" s="206">
        <v>0</v>
      </c>
      <c r="I269" s="208">
        <v>0</v>
      </c>
      <c r="J269" s="209">
        <v>3180.69</v>
      </c>
      <c r="K269" s="209">
        <v>6987.25</v>
      </c>
      <c r="L269" s="210">
        <v>119.67717696474665</v>
      </c>
      <c r="M269" s="206">
        <v>0</v>
      </c>
      <c r="N269" s="206">
        <v>0</v>
      </c>
      <c r="O269" s="208">
        <v>0</v>
      </c>
    </row>
    <row r="270" spans="1:15" x14ac:dyDescent="0.5">
      <c r="A270" s="221" t="str">
        <f>INDEX(Lookup!$A$1:$A$126,MATCH(DataYY03!C270,Lookup!$C$1:$C$126,0))</f>
        <v>Elementary School</v>
      </c>
      <c r="B270" s="225" t="s">
        <v>149</v>
      </c>
      <c r="C270" s="205" t="s">
        <v>123</v>
      </c>
      <c r="D270" s="205" t="s">
        <v>23</v>
      </c>
      <c r="E270" s="206">
        <v>93882</v>
      </c>
      <c r="F270" s="207">
        <v>43952</v>
      </c>
      <c r="G270" s="206">
        <v>0</v>
      </c>
      <c r="H270" s="206">
        <v>0</v>
      </c>
      <c r="I270" s="208">
        <v>0</v>
      </c>
      <c r="J270" s="209">
        <v>5217.79</v>
      </c>
      <c r="K270" s="209">
        <v>903.92</v>
      </c>
      <c r="L270" s="210">
        <v>-82.676190494443048</v>
      </c>
      <c r="M270" s="206">
        <v>0</v>
      </c>
      <c r="N270" s="206">
        <v>0</v>
      </c>
      <c r="O270" s="208">
        <v>0</v>
      </c>
    </row>
    <row r="271" spans="1:15" x14ac:dyDescent="0.5">
      <c r="A271" s="221" t="str">
        <f>INDEX(Lookup!$A$1:$A$126,MATCH(DataYY03!C271,Lookup!$C$1:$C$126,0))</f>
        <v>Middle School</v>
      </c>
      <c r="B271" s="226" t="s">
        <v>149</v>
      </c>
      <c r="C271" s="205" t="s">
        <v>124</v>
      </c>
      <c r="D271" s="205" t="s">
        <v>23</v>
      </c>
      <c r="E271" s="206">
        <v>242116</v>
      </c>
      <c r="F271" s="207">
        <v>43952</v>
      </c>
      <c r="G271" s="206">
        <v>0</v>
      </c>
      <c r="H271" s="206">
        <v>0</v>
      </c>
      <c r="I271" s="208">
        <v>0</v>
      </c>
      <c r="J271" s="209">
        <v>7819.7</v>
      </c>
      <c r="K271" s="209">
        <v>6211.05</v>
      </c>
      <c r="L271" s="210">
        <v>-20.571761065002491</v>
      </c>
      <c r="M271" s="206">
        <v>0</v>
      </c>
      <c r="N271" s="206">
        <v>0</v>
      </c>
      <c r="O271" s="208">
        <v>0</v>
      </c>
    </row>
    <row r="272" spans="1:15" x14ac:dyDescent="0.5">
      <c r="A272" s="221" t="str">
        <f>INDEX(Lookup!$A$1:$A$126,MATCH(DataYY03!C272,Lookup!$C$1:$C$126,0))</f>
        <v>Elementary School</v>
      </c>
      <c r="B272" s="225" t="s">
        <v>149</v>
      </c>
      <c r="C272" s="205" t="s">
        <v>125</v>
      </c>
      <c r="D272" s="205" t="s">
        <v>23</v>
      </c>
      <c r="E272" s="206">
        <v>96096</v>
      </c>
      <c r="F272" s="207">
        <v>36526</v>
      </c>
      <c r="G272" s="206">
        <v>0</v>
      </c>
      <c r="H272" s="206">
        <v>0</v>
      </c>
      <c r="I272" s="208">
        <v>0</v>
      </c>
      <c r="J272" s="209">
        <v>1102.68</v>
      </c>
      <c r="K272" s="209">
        <v>454.45</v>
      </c>
      <c r="L272" s="210">
        <v>-58.786774041426341</v>
      </c>
      <c r="M272" s="206">
        <v>0</v>
      </c>
      <c r="N272" s="206">
        <v>0</v>
      </c>
      <c r="O272" s="208">
        <v>0</v>
      </c>
    </row>
    <row r="273" spans="1:15" x14ac:dyDescent="0.5">
      <c r="A273" s="221" t="str">
        <f>INDEX(Lookup!$A$1:$A$126,MATCH(DataYY03!C273,Lookup!$C$1:$C$126,0))</f>
        <v>Administration</v>
      </c>
      <c r="B273" s="226" t="s">
        <v>149</v>
      </c>
      <c r="C273" s="205" t="s">
        <v>126</v>
      </c>
      <c r="D273" s="205" t="s">
        <v>23</v>
      </c>
      <c r="E273" s="206">
        <v>22020</v>
      </c>
      <c r="F273" s="207">
        <v>36526</v>
      </c>
      <c r="G273" s="206">
        <v>0</v>
      </c>
      <c r="H273" s="206">
        <v>0</v>
      </c>
      <c r="I273" s="208">
        <v>0</v>
      </c>
      <c r="J273" s="209">
        <v>1647.4</v>
      </c>
      <c r="K273" s="209">
        <v>2264.88</v>
      </c>
      <c r="L273" s="210">
        <v>37.482092995022455</v>
      </c>
      <c r="M273" s="206">
        <v>0</v>
      </c>
      <c r="N273" s="206">
        <v>0</v>
      </c>
      <c r="O273" s="208">
        <v>0</v>
      </c>
    </row>
    <row r="274" spans="1:15" x14ac:dyDescent="0.5">
      <c r="A274" s="221" t="str">
        <f>INDEX(Lookup!$A$1:$A$126,MATCH(DataYY03!C274,Lookup!$C$1:$C$126,0))</f>
        <v>Middle School</v>
      </c>
      <c r="B274" s="225" t="s">
        <v>149</v>
      </c>
      <c r="C274" s="205" t="s">
        <v>128</v>
      </c>
      <c r="D274" s="205" t="s">
        <v>23</v>
      </c>
      <c r="E274" s="206">
        <v>230087</v>
      </c>
      <c r="F274" s="207">
        <v>43952</v>
      </c>
      <c r="G274" s="206">
        <v>0</v>
      </c>
      <c r="H274" s="206">
        <v>0</v>
      </c>
      <c r="I274" s="208">
        <v>0</v>
      </c>
      <c r="J274" s="209">
        <v>7453.58</v>
      </c>
      <c r="K274" s="209">
        <v>10608.59</v>
      </c>
      <c r="L274" s="210">
        <v>42.328786972166398</v>
      </c>
      <c r="M274" s="206">
        <v>0</v>
      </c>
      <c r="N274" s="206">
        <v>0</v>
      </c>
      <c r="O274" s="208">
        <v>0</v>
      </c>
    </row>
    <row r="275" spans="1:15" x14ac:dyDescent="0.5">
      <c r="A275" s="221" t="str">
        <f>INDEX(Lookup!$A$1:$A$126,MATCH(DataYY03!C275,Lookup!$C$1:$C$126,0))</f>
        <v>Middle School</v>
      </c>
      <c r="B275" s="226" t="s">
        <v>149</v>
      </c>
      <c r="C275" s="205" t="s">
        <v>129</v>
      </c>
      <c r="D275" s="205" t="s">
        <v>23</v>
      </c>
      <c r="E275" s="206">
        <v>235889</v>
      </c>
      <c r="F275" s="207">
        <v>36526</v>
      </c>
      <c r="G275" s="206">
        <v>0</v>
      </c>
      <c r="H275" s="206">
        <v>0</v>
      </c>
      <c r="I275" s="208">
        <v>0</v>
      </c>
      <c r="J275" s="209">
        <v>14974.79</v>
      </c>
      <c r="K275" s="209">
        <v>6670.74</v>
      </c>
      <c r="L275" s="210">
        <v>-55.453532236512167</v>
      </c>
      <c r="M275" s="206">
        <v>0</v>
      </c>
      <c r="N275" s="206">
        <v>0</v>
      </c>
      <c r="O275" s="208">
        <v>0</v>
      </c>
    </row>
    <row r="276" spans="1:15" x14ac:dyDescent="0.5">
      <c r="A276" s="221" t="str">
        <f>INDEX(Lookup!$A$1:$A$126,MATCH(DataYY03!C276,Lookup!$C$1:$C$126,0))</f>
        <v>Elementary School</v>
      </c>
      <c r="B276" s="225" t="s">
        <v>149</v>
      </c>
      <c r="C276" s="205" t="s">
        <v>130</v>
      </c>
      <c r="D276" s="205" t="s">
        <v>23</v>
      </c>
      <c r="E276" s="206">
        <v>107914</v>
      </c>
      <c r="F276" s="207">
        <v>36526</v>
      </c>
      <c r="G276" s="206">
        <v>0</v>
      </c>
      <c r="H276" s="206">
        <v>0</v>
      </c>
      <c r="I276" s="208">
        <v>0</v>
      </c>
      <c r="J276" s="209">
        <v>11701.4</v>
      </c>
      <c r="K276" s="209">
        <v>16808.75</v>
      </c>
      <c r="L276" s="210">
        <v>43.647341343770833</v>
      </c>
      <c r="M276" s="206">
        <v>0</v>
      </c>
      <c r="N276" s="206">
        <v>0</v>
      </c>
      <c r="O276" s="208">
        <v>0</v>
      </c>
    </row>
    <row r="277" spans="1:15" x14ac:dyDescent="0.5">
      <c r="A277" s="221" t="str">
        <f>INDEX(Lookup!$A$1:$A$126,MATCH(DataYY03!C277,Lookup!$C$1:$C$126,0))</f>
        <v>Elementary School</v>
      </c>
      <c r="B277" s="226" t="s">
        <v>149</v>
      </c>
      <c r="C277" s="205" t="s">
        <v>133</v>
      </c>
      <c r="D277" s="205" t="s">
        <v>17</v>
      </c>
      <c r="E277" s="206">
        <v>101727</v>
      </c>
      <c r="F277" s="207">
        <v>36526</v>
      </c>
      <c r="G277" s="206">
        <v>0</v>
      </c>
      <c r="H277" s="206">
        <v>0</v>
      </c>
      <c r="I277" s="208">
        <v>0</v>
      </c>
      <c r="J277" s="209">
        <v>1090.25</v>
      </c>
      <c r="K277" s="209">
        <v>540</v>
      </c>
      <c r="L277" s="210">
        <v>-50.470075670717726</v>
      </c>
      <c r="M277" s="206">
        <v>0</v>
      </c>
      <c r="N277" s="206">
        <v>0</v>
      </c>
      <c r="O277" s="208">
        <v>0</v>
      </c>
    </row>
    <row r="278" spans="1:15" x14ac:dyDescent="0.5">
      <c r="A278" s="221" t="str">
        <f>INDEX(Lookup!$A$1:$A$126,MATCH(DataYY03!C278,Lookup!$C$1:$C$126,0))</f>
        <v>Elementary School</v>
      </c>
      <c r="B278" s="225" t="s">
        <v>149</v>
      </c>
      <c r="C278" s="205" t="s">
        <v>135</v>
      </c>
      <c r="D278" s="205" t="s">
        <v>21</v>
      </c>
      <c r="E278" s="206">
        <v>99857</v>
      </c>
      <c r="F278" s="207">
        <v>43952</v>
      </c>
      <c r="G278" s="206">
        <v>0</v>
      </c>
      <c r="H278" s="206">
        <v>0</v>
      </c>
      <c r="I278" s="208">
        <v>0</v>
      </c>
      <c r="J278" s="209">
        <v>2568.42</v>
      </c>
      <c r="K278" s="209">
        <v>4897.38</v>
      </c>
      <c r="L278" s="210">
        <v>90.676758474081339</v>
      </c>
      <c r="M278" s="206">
        <v>0</v>
      </c>
      <c r="N278" s="206">
        <v>0</v>
      </c>
      <c r="O278" s="208">
        <v>0</v>
      </c>
    </row>
    <row r="279" spans="1:15" x14ac:dyDescent="0.5">
      <c r="A279" s="221" t="str">
        <f>INDEX(Lookup!$A$1:$A$126,MATCH(DataYY03!C279,Lookup!$C$1:$C$126,0))</f>
        <v>Elementary School</v>
      </c>
      <c r="B279" s="226" t="s">
        <v>149</v>
      </c>
      <c r="C279" s="205" t="s">
        <v>136</v>
      </c>
      <c r="D279" s="205" t="s">
        <v>23</v>
      </c>
      <c r="E279" s="206">
        <v>101523</v>
      </c>
      <c r="F279" s="207">
        <v>43952</v>
      </c>
      <c r="G279" s="206">
        <v>0</v>
      </c>
      <c r="H279" s="206">
        <v>0</v>
      </c>
      <c r="I279" s="208">
        <v>0</v>
      </c>
      <c r="J279" s="209">
        <v>7885.27</v>
      </c>
      <c r="K279" s="209">
        <v>6372.78</v>
      </c>
      <c r="L279" s="210">
        <v>-19.181207491943841</v>
      </c>
      <c r="M279" s="206">
        <v>0</v>
      </c>
      <c r="N279" s="206">
        <v>0</v>
      </c>
      <c r="O279" s="208">
        <v>0</v>
      </c>
    </row>
    <row r="280" spans="1:15" x14ac:dyDescent="0.5">
      <c r="A280" s="221" t="str">
        <f>INDEX(Lookup!$A$1:$A$126,MATCH(DataYY03!C280,Lookup!$C$1:$C$126,0))</f>
        <v>Elementary School</v>
      </c>
      <c r="B280" s="225" t="s">
        <v>149</v>
      </c>
      <c r="C280" s="205" t="s">
        <v>138</v>
      </c>
      <c r="D280" s="205" t="s">
        <v>23</v>
      </c>
      <c r="E280" s="206">
        <v>122878</v>
      </c>
      <c r="F280" s="207">
        <v>36526</v>
      </c>
      <c r="G280" s="206">
        <v>0</v>
      </c>
      <c r="H280" s="206">
        <v>0</v>
      </c>
      <c r="I280" s="208">
        <v>0</v>
      </c>
      <c r="J280" s="209">
        <v>15225.45</v>
      </c>
      <c r="K280" s="209">
        <v>4471.3999999999996</v>
      </c>
      <c r="L280" s="210">
        <v>-70.632066704103977</v>
      </c>
      <c r="M280" s="206">
        <v>0</v>
      </c>
      <c r="N280" s="206">
        <v>0</v>
      </c>
      <c r="O280" s="208">
        <v>0</v>
      </c>
    </row>
    <row r="281" spans="1:15" x14ac:dyDescent="0.5">
      <c r="A281" s="221" t="str">
        <f>INDEX(Lookup!$A$1:$A$126,MATCH(DataYY03!C281,Lookup!$C$1:$C$126,0))</f>
        <v>Administration</v>
      </c>
      <c r="B281" s="226" t="s">
        <v>149</v>
      </c>
      <c r="C281" s="205" t="s">
        <v>140</v>
      </c>
      <c r="D281" s="205" t="s">
        <v>23</v>
      </c>
      <c r="E281" s="206">
        <v>45340</v>
      </c>
      <c r="F281" s="207">
        <v>36526</v>
      </c>
      <c r="G281" s="206">
        <v>0</v>
      </c>
      <c r="H281" s="206">
        <v>0</v>
      </c>
      <c r="I281" s="208">
        <v>0</v>
      </c>
      <c r="J281" s="209">
        <v>248.79</v>
      </c>
      <c r="K281" s="209">
        <v>746.77</v>
      </c>
      <c r="L281" s="210">
        <v>200.160778166325</v>
      </c>
      <c r="M281" s="206">
        <v>0</v>
      </c>
      <c r="N281" s="206">
        <v>0</v>
      </c>
      <c r="O281" s="208">
        <v>0</v>
      </c>
    </row>
    <row r="282" spans="1:15" x14ac:dyDescent="0.5">
      <c r="A282" s="221" t="str">
        <f>INDEX(Lookup!$A$1:$A$126,MATCH(DataYY03!C282,Lookup!$C$1:$C$126,0))</f>
        <v>Elementary School</v>
      </c>
      <c r="B282" s="225" t="s">
        <v>149</v>
      </c>
      <c r="C282" s="205" t="s">
        <v>145</v>
      </c>
      <c r="D282" s="205" t="s">
        <v>23</v>
      </c>
      <c r="E282" s="206">
        <v>115438</v>
      </c>
      <c r="F282" s="207">
        <v>36526</v>
      </c>
      <c r="G282" s="206">
        <v>0</v>
      </c>
      <c r="H282" s="206">
        <v>0</v>
      </c>
      <c r="I282" s="208">
        <v>0</v>
      </c>
      <c r="J282" s="209">
        <v>1748.67</v>
      </c>
      <c r="K282" s="209">
        <v>916.27</v>
      </c>
      <c r="L282" s="210">
        <v>-47.601891723424089</v>
      </c>
      <c r="M282" s="206">
        <v>0</v>
      </c>
      <c r="N282" s="206">
        <v>0</v>
      </c>
      <c r="O282" s="208">
        <v>0</v>
      </c>
    </row>
    <row r="283" spans="1:15" x14ac:dyDescent="0.5">
      <c r="A283" s="221" t="str">
        <f>INDEX(Lookup!$A$1:$A$126,MATCH(DataYY03!C283,Lookup!$C$1:$C$126,0))</f>
        <v>Elementary School</v>
      </c>
      <c r="B283" s="226" t="s">
        <v>149</v>
      </c>
      <c r="C283" s="205" t="s">
        <v>146</v>
      </c>
      <c r="D283" s="205" t="s">
        <v>17</v>
      </c>
      <c r="E283" s="206">
        <v>81794</v>
      </c>
      <c r="F283" s="207">
        <v>36526</v>
      </c>
      <c r="G283" s="206">
        <v>0</v>
      </c>
      <c r="H283" s="206">
        <v>0</v>
      </c>
      <c r="I283" s="208">
        <v>0</v>
      </c>
      <c r="J283" s="209">
        <v>2529.86</v>
      </c>
      <c r="K283" s="209">
        <v>1617.69</v>
      </c>
      <c r="L283" s="210">
        <v>-36.056145399350164</v>
      </c>
      <c r="M283" s="206">
        <v>0</v>
      </c>
      <c r="N283" s="206">
        <v>0</v>
      </c>
      <c r="O283" s="208">
        <v>0</v>
      </c>
    </row>
    <row r="284" spans="1:15" x14ac:dyDescent="0.5">
      <c r="A284" s="221" t="str">
        <f>INDEX(Lookup!$A$1:$A$126,MATCH(DataYY03!C284,Lookup!$C$1:$C$126,0))</f>
        <v>Elementary School</v>
      </c>
      <c r="B284" s="225" t="s">
        <v>147</v>
      </c>
      <c r="C284" s="211" t="s">
        <v>16</v>
      </c>
      <c r="D284" s="211" t="s">
        <v>17</v>
      </c>
      <c r="E284" s="211">
        <v>109321</v>
      </c>
      <c r="F284" s="211">
        <v>36526</v>
      </c>
      <c r="G284" s="211">
        <v>500.47699999999998</v>
      </c>
      <c r="H284" s="211">
        <v>593.28</v>
      </c>
      <c r="I284" s="211">
        <v>18.542910063799141</v>
      </c>
      <c r="J284" s="211">
        <v>3041.09</v>
      </c>
      <c r="K284" s="211">
        <v>2522.4899999999998</v>
      </c>
      <c r="L284" s="211">
        <v>-17.053096093834778</v>
      </c>
      <c r="M284" s="211">
        <v>0</v>
      </c>
      <c r="N284" s="211">
        <v>0</v>
      </c>
      <c r="O284" s="212">
        <v>0</v>
      </c>
    </row>
    <row r="285" spans="1:15" x14ac:dyDescent="0.5">
      <c r="A285" s="221" t="str">
        <f>INDEX(Lookup!$A$1:$A$126,MATCH(DataYY03!C285,Lookup!$C$1:$C$126,0))</f>
        <v>Special School</v>
      </c>
      <c r="B285" s="226" t="s">
        <v>147</v>
      </c>
      <c r="C285" s="213" t="s">
        <v>19</v>
      </c>
      <c r="D285" s="213" t="s">
        <v>17</v>
      </c>
      <c r="E285" s="213">
        <v>56061</v>
      </c>
      <c r="F285" s="213">
        <v>36526</v>
      </c>
      <c r="G285" s="213">
        <v>440.32499999999999</v>
      </c>
      <c r="H285" s="213">
        <v>546.92999999999995</v>
      </c>
      <c r="I285" s="213">
        <v>24.210526315789476</v>
      </c>
      <c r="J285" s="213">
        <v>2750.97</v>
      </c>
      <c r="K285" s="213">
        <v>2352.61</v>
      </c>
      <c r="L285" s="213">
        <v>-14.480710440317416</v>
      </c>
      <c r="M285" s="213">
        <v>0</v>
      </c>
      <c r="N285" s="213">
        <v>0</v>
      </c>
      <c r="O285" s="214">
        <v>0</v>
      </c>
    </row>
    <row r="286" spans="1:15" x14ac:dyDescent="0.5">
      <c r="A286" s="221" t="str">
        <f>INDEX(Lookup!$A$1:$A$126,MATCH(DataYY03!C286,Lookup!$C$1:$C$126,0))</f>
        <v>Special School</v>
      </c>
      <c r="B286" s="225" t="s">
        <v>147</v>
      </c>
      <c r="C286" s="211" t="s">
        <v>20</v>
      </c>
      <c r="D286" s="211" t="s">
        <v>21</v>
      </c>
      <c r="E286" s="211">
        <v>50839</v>
      </c>
      <c r="F286" s="211">
        <v>36526</v>
      </c>
      <c r="G286" s="211">
        <v>399.53700000000003</v>
      </c>
      <c r="H286" s="211">
        <v>1103.1300000000001</v>
      </c>
      <c r="I286" s="211">
        <v>176.1020881670533</v>
      </c>
      <c r="J286" s="211">
        <v>2590.66</v>
      </c>
      <c r="K286" s="211">
        <v>4539.5600000000004</v>
      </c>
      <c r="L286" s="211">
        <v>75.22793419437518</v>
      </c>
      <c r="M286" s="211">
        <v>0</v>
      </c>
      <c r="N286" s="211">
        <v>0</v>
      </c>
      <c r="O286" s="212">
        <v>0</v>
      </c>
    </row>
    <row r="287" spans="1:15" x14ac:dyDescent="0.5">
      <c r="A287" s="221" t="str">
        <f>INDEX(Lookup!$A$1:$A$126,MATCH(DataYY03!C287,Lookup!$C$1:$C$126,0))</f>
        <v>Elementary School</v>
      </c>
      <c r="B287" s="226" t="s">
        <v>147</v>
      </c>
      <c r="C287" s="213" t="s">
        <v>22</v>
      </c>
      <c r="D287" s="213" t="s">
        <v>23</v>
      </c>
      <c r="E287" s="213">
        <v>107836</v>
      </c>
      <c r="F287" s="213">
        <v>36526</v>
      </c>
      <c r="G287" s="213">
        <v>589.26299999999992</v>
      </c>
      <c r="H287" s="213">
        <v>597.4</v>
      </c>
      <c r="I287" s="213">
        <v>1.3808774689739629</v>
      </c>
      <c r="J287" s="213">
        <v>3525.12</v>
      </c>
      <c r="K287" s="213">
        <v>2525.89</v>
      </c>
      <c r="L287" s="213">
        <v>-28.345985384894696</v>
      </c>
      <c r="M287" s="213">
        <v>0</v>
      </c>
      <c r="N287" s="213">
        <v>0</v>
      </c>
      <c r="O287" s="214">
        <v>0</v>
      </c>
    </row>
    <row r="288" spans="1:15" x14ac:dyDescent="0.5">
      <c r="A288" s="221" t="str">
        <f>INDEX(Lookup!$A$1:$A$126,MATCH(DataYY03!C288,Lookup!$C$1:$C$126,0))</f>
        <v>Middle School</v>
      </c>
      <c r="B288" s="225" t="s">
        <v>147</v>
      </c>
      <c r="C288" s="211" t="s">
        <v>25</v>
      </c>
      <c r="D288" s="211" t="s">
        <v>23</v>
      </c>
      <c r="E288" s="211">
        <v>244123</v>
      </c>
      <c r="F288" s="211">
        <v>36526</v>
      </c>
      <c r="G288" s="211">
        <v>1547.7809999999999</v>
      </c>
      <c r="H288" s="211">
        <v>1864.3</v>
      </c>
      <c r="I288" s="211">
        <v>20.449856924203097</v>
      </c>
      <c r="J288" s="211">
        <v>8848.27</v>
      </c>
      <c r="K288" s="211">
        <v>7472.64</v>
      </c>
      <c r="L288" s="211">
        <v>-15.546880915704426</v>
      </c>
      <c r="M288" s="211">
        <v>0</v>
      </c>
      <c r="N288" s="211">
        <v>0</v>
      </c>
      <c r="O288" s="212">
        <v>0</v>
      </c>
    </row>
    <row r="289" spans="1:15" x14ac:dyDescent="0.5">
      <c r="A289" s="221" t="str">
        <f>INDEX(Lookup!$A$1:$A$126,MATCH(DataYY03!C289,Lookup!$C$1:$C$126,0))</f>
        <v>Middle School</v>
      </c>
      <c r="B289" s="226" t="s">
        <v>147</v>
      </c>
      <c r="C289" s="213" t="s">
        <v>26</v>
      </c>
      <c r="D289" s="213" t="s">
        <v>17</v>
      </c>
      <c r="E289" s="213">
        <v>219821</v>
      </c>
      <c r="F289" s="213">
        <v>36526</v>
      </c>
      <c r="G289" s="213">
        <v>1393.1780000000001</v>
      </c>
      <c r="H289" s="213">
        <v>1645.94</v>
      </c>
      <c r="I289" s="213">
        <v>18.142836019517951</v>
      </c>
      <c r="J289" s="213">
        <v>8118.71</v>
      </c>
      <c r="K289" s="213">
        <v>6875.86</v>
      </c>
      <c r="L289" s="213">
        <v>-15.308466492829526</v>
      </c>
      <c r="M289" s="213">
        <v>0</v>
      </c>
      <c r="N289" s="213">
        <v>0</v>
      </c>
      <c r="O289" s="214">
        <v>0</v>
      </c>
    </row>
    <row r="290" spans="1:15" x14ac:dyDescent="0.5">
      <c r="A290" s="221" t="str">
        <f>INDEX(Lookup!$A$1:$A$126,MATCH(DataYY03!C290,Lookup!$C$1:$C$126,0))</f>
        <v>Middle School</v>
      </c>
      <c r="B290" s="225" t="s">
        <v>147</v>
      </c>
      <c r="C290" s="211" t="s">
        <v>27</v>
      </c>
      <c r="D290" s="211" t="s">
        <v>23</v>
      </c>
      <c r="E290" s="211">
        <v>211238</v>
      </c>
      <c r="F290" s="211">
        <v>36526</v>
      </c>
      <c r="G290" s="211">
        <v>6378.79</v>
      </c>
      <c r="H290" s="211">
        <v>8152.45</v>
      </c>
      <c r="I290" s="211">
        <v>27.805586953011467</v>
      </c>
      <c r="J290" s="211">
        <v>33901.21</v>
      </c>
      <c r="K290" s="211">
        <v>32549.53</v>
      </c>
      <c r="L290" s="211">
        <v>-3.9871143242379845</v>
      </c>
      <c r="M290" s="211">
        <v>0</v>
      </c>
      <c r="N290" s="211">
        <v>0</v>
      </c>
      <c r="O290" s="212">
        <v>0</v>
      </c>
    </row>
    <row r="291" spans="1:15" x14ac:dyDescent="0.5">
      <c r="A291" s="221" t="str">
        <f>INDEX(Lookup!$A$1:$A$126,MATCH(DataYY03!C291,Lookup!$C$1:$C$126,0))</f>
        <v>Elementary School</v>
      </c>
      <c r="B291" s="226" t="s">
        <v>147</v>
      </c>
      <c r="C291" s="213" t="s">
        <v>28</v>
      </c>
      <c r="D291" s="213" t="s">
        <v>23</v>
      </c>
      <c r="E291" s="213">
        <v>89416</v>
      </c>
      <c r="F291" s="213">
        <v>36526</v>
      </c>
      <c r="G291" s="213">
        <v>497.59300000000002</v>
      </c>
      <c r="H291" s="213">
        <v>415.09</v>
      </c>
      <c r="I291" s="213">
        <v>-16.580418132891747</v>
      </c>
      <c r="J291" s="213">
        <v>2996.95</v>
      </c>
      <c r="K291" s="213">
        <v>1928.01</v>
      </c>
      <c r="L291" s="213">
        <v>-35.667595388645125</v>
      </c>
      <c r="M291" s="213">
        <v>0</v>
      </c>
      <c r="N291" s="213">
        <v>0</v>
      </c>
      <c r="O291" s="214">
        <v>0</v>
      </c>
    </row>
    <row r="292" spans="1:15" x14ac:dyDescent="0.5">
      <c r="A292" s="221" t="str">
        <f>INDEX(Lookup!$A$1:$A$126,MATCH(DataYY03!C292,Lookup!$C$1:$C$126,0))</f>
        <v>Elementary School</v>
      </c>
      <c r="B292" s="225" t="s">
        <v>147</v>
      </c>
      <c r="C292" s="211" t="s">
        <v>29</v>
      </c>
      <c r="D292" s="211" t="s">
        <v>17</v>
      </c>
      <c r="E292" s="211">
        <v>106804</v>
      </c>
      <c r="F292" s="211">
        <v>36526</v>
      </c>
      <c r="G292" s="211">
        <v>352.26</v>
      </c>
      <c r="H292" s="211">
        <v>831.21</v>
      </c>
      <c r="I292" s="211">
        <v>135.96491228070175</v>
      </c>
      <c r="J292" s="211">
        <v>2065.4899999999998</v>
      </c>
      <c r="K292" s="211">
        <v>3452.43</v>
      </c>
      <c r="L292" s="211">
        <v>67.14823117032762</v>
      </c>
      <c r="M292" s="211">
        <v>0</v>
      </c>
      <c r="N292" s="211">
        <v>0</v>
      </c>
      <c r="O292" s="212">
        <v>0</v>
      </c>
    </row>
    <row r="293" spans="1:15" x14ac:dyDescent="0.5">
      <c r="A293" s="221" t="str">
        <f>INDEX(Lookup!$A$1:$A$126,MATCH(DataYY03!C293,Lookup!$C$1:$C$126,0))</f>
        <v>Elementary School</v>
      </c>
      <c r="B293" s="226" t="s">
        <v>147</v>
      </c>
      <c r="C293" s="213" t="s">
        <v>30</v>
      </c>
      <c r="D293" s="213" t="s">
        <v>17</v>
      </c>
      <c r="E293" s="213">
        <v>85320</v>
      </c>
      <c r="F293" s="213">
        <v>36526</v>
      </c>
      <c r="G293" s="213">
        <v>382.43900000000002</v>
      </c>
      <c r="H293" s="213">
        <v>600.49</v>
      </c>
      <c r="I293" s="213">
        <v>57.015890115809313</v>
      </c>
      <c r="J293" s="213">
        <v>2386.3000000000002</v>
      </c>
      <c r="K293" s="213">
        <v>2544.0700000000002</v>
      </c>
      <c r="L293" s="213">
        <v>6.6114905921300764</v>
      </c>
      <c r="M293" s="213">
        <v>0</v>
      </c>
      <c r="N293" s="213">
        <v>0</v>
      </c>
      <c r="O293" s="214">
        <v>0</v>
      </c>
    </row>
    <row r="294" spans="1:15" x14ac:dyDescent="0.5">
      <c r="A294" s="221" t="str">
        <f>INDEX(Lookup!$A$1:$A$126,MATCH(DataYY03!C294,Lookup!$C$1:$C$126,0))</f>
        <v>Administration</v>
      </c>
      <c r="B294" s="225" t="s">
        <v>147</v>
      </c>
      <c r="C294" s="211" t="s">
        <v>32</v>
      </c>
      <c r="D294" s="211" t="s">
        <v>17</v>
      </c>
      <c r="E294" s="211">
        <v>22677</v>
      </c>
      <c r="F294" s="211">
        <v>36526</v>
      </c>
      <c r="G294" s="211">
        <v>120.81899999999997</v>
      </c>
      <c r="H294" s="211">
        <v>181.28</v>
      </c>
      <c r="I294" s="211">
        <v>50.042625745950581</v>
      </c>
      <c r="J294" s="211">
        <v>895.71</v>
      </c>
      <c r="K294" s="211">
        <v>930.36</v>
      </c>
      <c r="L294" s="211">
        <v>3.8684395619117793</v>
      </c>
      <c r="M294" s="211">
        <v>0</v>
      </c>
      <c r="N294" s="211">
        <v>0</v>
      </c>
      <c r="O294" s="212">
        <v>0</v>
      </c>
    </row>
    <row r="295" spans="1:15" x14ac:dyDescent="0.5">
      <c r="A295" s="221" t="str">
        <f>INDEX(Lookup!$A$1:$A$126,MATCH(DataYY03!C295,Lookup!$C$1:$C$126,0))</f>
        <v>Administration</v>
      </c>
      <c r="B295" s="226" t="s">
        <v>147</v>
      </c>
      <c r="C295" s="213" t="s">
        <v>33</v>
      </c>
      <c r="D295" s="213" t="s">
        <v>23</v>
      </c>
      <c r="E295" s="213">
        <v>491434</v>
      </c>
      <c r="F295" s="213">
        <v>36526</v>
      </c>
      <c r="G295" s="213">
        <v>4140.6000000000004</v>
      </c>
      <c r="H295" s="213">
        <v>3976.83</v>
      </c>
      <c r="I295" s="213">
        <v>-3.955223880597015</v>
      </c>
      <c r="J295" s="213">
        <v>22324.71</v>
      </c>
      <c r="K295" s="213">
        <v>17847.88</v>
      </c>
      <c r="L295" s="213">
        <v>-20.053250411763468</v>
      </c>
      <c r="M295" s="213">
        <v>0</v>
      </c>
      <c r="N295" s="213">
        <v>0</v>
      </c>
      <c r="O295" s="214">
        <v>0</v>
      </c>
    </row>
    <row r="296" spans="1:15" x14ac:dyDescent="0.5">
      <c r="A296" s="221" t="str">
        <f>INDEX(Lookup!$A$1:$A$126,MATCH(DataYY03!C296,Lookup!$C$1:$C$126,0))</f>
        <v>Elementary School</v>
      </c>
      <c r="B296" s="225" t="s">
        <v>147</v>
      </c>
      <c r="C296" s="211" t="s">
        <v>34</v>
      </c>
      <c r="D296" s="211" t="s">
        <v>17</v>
      </c>
      <c r="E296" s="211">
        <v>106488</v>
      </c>
      <c r="F296" s="211">
        <v>36526</v>
      </c>
      <c r="G296" s="211">
        <v>819.15899999999999</v>
      </c>
      <c r="H296" s="211">
        <v>724.09</v>
      </c>
      <c r="I296" s="211">
        <v>-11.605683389915749</v>
      </c>
      <c r="J296" s="211">
        <v>4804.6400000000003</v>
      </c>
      <c r="K296" s="211">
        <v>3262.68</v>
      </c>
      <c r="L296" s="211">
        <v>-32.093143294815015</v>
      </c>
      <c r="M296" s="211">
        <v>0</v>
      </c>
      <c r="N296" s="211">
        <v>0</v>
      </c>
      <c r="O296" s="212">
        <v>0</v>
      </c>
    </row>
    <row r="297" spans="1:15" x14ac:dyDescent="0.5">
      <c r="A297" s="221" t="str">
        <f>INDEX(Lookup!$A$1:$A$126,MATCH(DataYY03!C297,Lookup!$C$1:$C$126,0))</f>
        <v>Elementary School</v>
      </c>
      <c r="B297" s="226" t="s">
        <v>147</v>
      </c>
      <c r="C297" s="213" t="s">
        <v>35</v>
      </c>
      <c r="D297" s="213" t="s">
        <v>23</v>
      </c>
      <c r="E297" s="213">
        <v>98920</v>
      </c>
      <c r="F297" s="213">
        <v>43952</v>
      </c>
      <c r="G297" s="213">
        <v>319.09399999999999</v>
      </c>
      <c r="H297" s="213">
        <v>440.84</v>
      </c>
      <c r="I297" s="213">
        <v>38.153647514525488</v>
      </c>
      <c r="J297" s="213">
        <v>1934.78</v>
      </c>
      <c r="K297" s="213">
        <v>2042.57</v>
      </c>
      <c r="L297" s="213">
        <v>5.5711760510238886</v>
      </c>
      <c r="M297" s="213">
        <v>0</v>
      </c>
      <c r="N297" s="213">
        <v>0</v>
      </c>
      <c r="O297" s="214">
        <v>0</v>
      </c>
    </row>
    <row r="298" spans="1:15" x14ac:dyDescent="0.5">
      <c r="A298" s="221" t="str">
        <f>INDEX(Lookup!$A$1:$A$126,MATCH(DataYY03!C298,Lookup!$C$1:$C$126,0))</f>
        <v>Middle School</v>
      </c>
      <c r="B298" s="225" t="s">
        <v>147</v>
      </c>
      <c r="C298" s="211" t="s">
        <v>36</v>
      </c>
      <c r="D298" s="211" t="s">
        <v>17</v>
      </c>
      <c r="E298" s="211">
        <v>229363</v>
      </c>
      <c r="F298" s="211">
        <v>36526</v>
      </c>
      <c r="G298" s="211">
        <v>3308.36</v>
      </c>
      <c r="H298" s="211">
        <v>3382.52</v>
      </c>
      <c r="I298" s="211">
        <v>2.2415940224159403</v>
      </c>
      <c r="J298" s="211">
        <v>21021.74</v>
      </c>
      <c r="K298" s="211">
        <v>13573.43</v>
      </c>
      <c r="L298" s="211">
        <v>-35.431462857023256</v>
      </c>
      <c r="M298" s="211">
        <v>0</v>
      </c>
      <c r="N298" s="211">
        <v>0</v>
      </c>
      <c r="O298" s="212">
        <v>0</v>
      </c>
    </row>
    <row r="299" spans="1:15" x14ac:dyDescent="0.5">
      <c r="A299" s="221" t="str">
        <f>INDEX(Lookup!$A$1:$A$126,MATCH(DataYY03!C299,Lookup!$C$1:$C$126,0))</f>
        <v>Administration</v>
      </c>
      <c r="B299" s="226" t="s">
        <v>147</v>
      </c>
      <c r="C299" s="213" t="s">
        <v>37</v>
      </c>
      <c r="D299" s="213" t="s">
        <v>23</v>
      </c>
      <c r="E299" s="213">
        <v>19680</v>
      </c>
      <c r="F299" s="213">
        <v>43952</v>
      </c>
      <c r="G299" s="213">
        <v>212.798</v>
      </c>
      <c r="H299" s="213">
        <v>224.54</v>
      </c>
      <c r="I299" s="213">
        <v>5.5179090029041662</v>
      </c>
      <c r="J299" s="213">
        <v>1429.66</v>
      </c>
      <c r="K299" s="213">
        <v>1063.72</v>
      </c>
      <c r="L299" s="213">
        <v>-25.596295622735475</v>
      </c>
      <c r="M299" s="213">
        <v>0</v>
      </c>
      <c r="N299" s="213">
        <v>0</v>
      </c>
      <c r="O299" s="214">
        <v>0</v>
      </c>
    </row>
    <row r="300" spans="1:15" x14ac:dyDescent="0.5">
      <c r="A300" s="221" t="str">
        <f>INDEX(Lookup!$A$1:$A$126,MATCH(DataYY03!C300,Lookup!$C$1:$C$126,0))</f>
        <v>Special School</v>
      </c>
      <c r="B300" s="225" t="s">
        <v>147</v>
      </c>
      <c r="C300" s="211" t="s">
        <v>222</v>
      </c>
      <c r="D300" s="211" t="s">
        <v>17</v>
      </c>
      <c r="E300" s="211">
        <v>85895</v>
      </c>
      <c r="F300" s="211">
        <v>43952</v>
      </c>
      <c r="G300" s="211">
        <v>128.33799999999999</v>
      </c>
      <c r="H300" s="211">
        <v>470.71</v>
      </c>
      <c r="I300" s="211">
        <v>266.77367576243984</v>
      </c>
      <c r="J300" s="211">
        <v>1047.82</v>
      </c>
      <c r="K300" s="211">
        <v>1968.42</v>
      </c>
      <c r="L300" s="211">
        <v>87.858601668225461</v>
      </c>
      <c r="M300" s="211">
        <v>0</v>
      </c>
      <c r="N300" s="211">
        <v>0</v>
      </c>
      <c r="O300" s="212">
        <v>0</v>
      </c>
    </row>
    <row r="301" spans="1:15" x14ac:dyDescent="0.5">
      <c r="A301" s="221" t="str">
        <f>INDEX(Lookup!$A$1:$A$126,MATCH(DataYY03!C301,Lookup!$C$1:$C$126,0))</f>
        <v>High School</v>
      </c>
      <c r="B301" s="226" t="s">
        <v>147</v>
      </c>
      <c r="C301" s="213" t="s">
        <v>39</v>
      </c>
      <c r="D301" s="213" t="s">
        <v>23</v>
      </c>
      <c r="E301" s="213">
        <v>573468</v>
      </c>
      <c r="F301" s="213">
        <v>36526</v>
      </c>
      <c r="G301" s="213">
        <v>7517.97</v>
      </c>
      <c r="H301" s="213">
        <v>3797.61</v>
      </c>
      <c r="I301" s="213">
        <v>-49.486230990546645</v>
      </c>
      <c r="J301" s="213">
        <v>39413.82</v>
      </c>
      <c r="K301" s="213">
        <v>15652.41</v>
      </c>
      <c r="L301" s="213">
        <v>-60.287000854015169</v>
      </c>
      <c r="M301" s="213">
        <v>0</v>
      </c>
      <c r="N301" s="213">
        <v>0</v>
      </c>
      <c r="O301" s="214">
        <v>0</v>
      </c>
    </row>
    <row r="302" spans="1:15" x14ac:dyDescent="0.5">
      <c r="A302" s="221" t="str">
        <f>INDEX(Lookup!$A$1:$A$126,MATCH(DataYY03!C302,Lookup!$C$1:$C$126,0))</f>
        <v>Middle School</v>
      </c>
      <c r="B302" s="225" t="s">
        <v>147</v>
      </c>
      <c r="C302" s="211" t="s">
        <v>40</v>
      </c>
      <c r="D302" s="211" t="s">
        <v>17</v>
      </c>
      <c r="E302" s="211">
        <v>232039</v>
      </c>
      <c r="F302" s="211">
        <v>43952</v>
      </c>
      <c r="G302" s="211">
        <v>3195.06</v>
      </c>
      <c r="H302" s="211">
        <v>2591.48</v>
      </c>
      <c r="I302" s="211">
        <v>-18.891038039974209</v>
      </c>
      <c r="J302" s="211">
        <v>20076.91</v>
      </c>
      <c r="K302" s="211">
        <v>10568.97</v>
      </c>
      <c r="L302" s="211">
        <v>-47.357586401493052</v>
      </c>
      <c r="M302" s="211">
        <v>0</v>
      </c>
      <c r="N302" s="211">
        <v>0</v>
      </c>
      <c r="O302" s="212">
        <v>0</v>
      </c>
    </row>
    <row r="303" spans="1:15" x14ac:dyDescent="0.5">
      <c r="A303" s="221" t="str">
        <f>INDEX(Lookup!$A$1:$A$126,MATCH(DataYY03!C303,Lookup!$C$1:$C$126,0))</f>
        <v>Administration</v>
      </c>
      <c r="B303" s="226" t="s">
        <v>147</v>
      </c>
      <c r="C303" s="213" t="s">
        <v>41</v>
      </c>
      <c r="D303" s="213" t="s">
        <v>17</v>
      </c>
      <c r="E303" s="213">
        <v>49471</v>
      </c>
      <c r="F303" s="213">
        <v>36526</v>
      </c>
      <c r="G303" s="213">
        <v>17400.82</v>
      </c>
      <c r="H303" s="213">
        <v>19882.09</v>
      </c>
      <c r="I303" s="213">
        <v>14.25950041434829</v>
      </c>
      <c r="J303" s="213">
        <v>78720</v>
      </c>
      <c r="K303" s="213">
        <v>68425.600000000006</v>
      </c>
      <c r="L303" s="213">
        <v>-13.077235772357724</v>
      </c>
      <c r="M303" s="213">
        <v>0</v>
      </c>
      <c r="N303" s="213">
        <v>0</v>
      </c>
      <c r="O303" s="214">
        <v>0</v>
      </c>
    </row>
    <row r="304" spans="1:15" x14ac:dyDescent="0.5">
      <c r="A304" s="221" t="str">
        <f>INDEX(Lookup!$A$1:$A$126,MATCH(DataYY03!C304,Lookup!$C$1:$C$126,0))</f>
        <v>Middle School</v>
      </c>
      <c r="B304" s="225" t="s">
        <v>147</v>
      </c>
      <c r="C304" s="211" t="s">
        <v>42</v>
      </c>
      <c r="D304" s="211" t="s">
        <v>17</v>
      </c>
      <c r="E304" s="211">
        <v>205797</v>
      </c>
      <c r="F304" s="211">
        <v>43952</v>
      </c>
      <c r="G304" s="211">
        <v>1042.3599999999999</v>
      </c>
      <c r="H304" s="211">
        <v>1356.51</v>
      </c>
      <c r="I304" s="211">
        <v>30.138339920948614</v>
      </c>
      <c r="J304" s="211">
        <v>6257.77</v>
      </c>
      <c r="K304" s="211">
        <v>5516.56</v>
      </c>
      <c r="L304" s="211">
        <v>-11.844634750078704</v>
      </c>
      <c r="M304" s="211">
        <v>0</v>
      </c>
      <c r="N304" s="211">
        <v>0</v>
      </c>
      <c r="O304" s="212">
        <v>0</v>
      </c>
    </row>
    <row r="305" spans="1:15" x14ac:dyDescent="0.5">
      <c r="A305" s="221" t="str">
        <f>INDEX(Lookup!$A$1:$A$126,MATCH(DataYY03!C305,Lookup!$C$1:$C$126,0))</f>
        <v>Elementary School</v>
      </c>
      <c r="B305" s="226" t="s">
        <v>147</v>
      </c>
      <c r="C305" s="213" t="s">
        <v>43</v>
      </c>
      <c r="D305" s="213" t="s">
        <v>17</v>
      </c>
      <c r="E305" s="213">
        <v>86318</v>
      </c>
      <c r="F305" s="213">
        <v>36526</v>
      </c>
      <c r="G305" s="213">
        <v>273.98</v>
      </c>
      <c r="H305" s="213">
        <v>262.64999999999998</v>
      </c>
      <c r="I305" s="213">
        <v>-4.1353383458646622</v>
      </c>
      <c r="J305" s="213">
        <v>1796.05</v>
      </c>
      <c r="K305" s="213">
        <v>1497.1</v>
      </c>
      <c r="L305" s="213">
        <v>-16.644859552907768</v>
      </c>
      <c r="M305" s="213">
        <v>0</v>
      </c>
      <c r="N305" s="213">
        <v>0</v>
      </c>
      <c r="O305" s="214">
        <v>0</v>
      </c>
    </row>
    <row r="306" spans="1:15" x14ac:dyDescent="0.5">
      <c r="A306" s="221" t="str">
        <f>INDEX(Lookup!$A$1:$A$126,MATCH(DataYY03!C306,Lookup!$C$1:$C$126,0))</f>
        <v>High School</v>
      </c>
      <c r="B306" s="225" t="s">
        <v>147</v>
      </c>
      <c r="C306" s="211" t="s">
        <v>44</v>
      </c>
      <c r="D306" s="211" t="s">
        <v>17</v>
      </c>
      <c r="E306" s="211">
        <v>527749</v>
      </c>
      <c r="F306" s="211">
        <v>43952</v>
      </c>
      <c r="G306" s="211">
        <v>5568.18</v>
      </c>
      <c r="H306" s="211">
        <v>7515.91</v>
      </c>
      <c r="I306" s="211">
        <v>34.979652238253792</v>
      </c>
      <c r="J306" s="211">
        <v>28643.03</v>
      </c>
      <c r="K306" s="211">
        <v>28020.25</v>
      </c>
      <c r="L306" s="211">
        <v>-2.1742811427422306</v>
      </c>
      <c r="M306" s="211">
        <v>0</v>
      </c>
      <c r="N306" s="211">
        <v>0</v>
      </c>
      <c r="O306" s="212">
        <v>0</v>
      </c>
    </row>
    <row r="307" spans="1:15" x14ac:dyDescent="0.5">
      <c r="A307" s="221" t="s">
        <v>18</v>
      </c>
      <c r="B307" s="226" t="s">
        <v>147</v>
      </c>
      <c r="C307" s="213" t="s">
        <v>165</v>
      </c>
      <c r="D307" s="213" t="s">
        <v>17</v>
      </c>
      <c r="E307" s="213">
        <v>0</v>
      </c>
      <c r="F307" s="213">
        <v>36526</v>
      </c>
      <c r="G307" s="213">
        <v>198.06899999999999</v>
      </c>
      <c r="H307" s="213">
        <v>197.76</v>
      </c>
      <c r="I307" s="213">
        <v>-0.156006240249599</v>
      </c>
      <c r="J307" s="213">
        <v>1360.92</v>
      </c>
      <c r="K307" s="213">
        <v>1147.3900000000001</v>
      </c>
      <c r="L307" s="213">
        <v>-15.690121388472503</v>
      </c>
      <c r="M307" s="213">
        <v>0</v>
      </c>
      <c r="N307" s="213">
        <v>0</v>
      </c>
      <c r="O307" s="214">
        <v>0</v>
      </c>
    </row>
    <row r="308" spans="1:15" x14ac:dyDescent="0.5">
      <c r="A308" s="221" t="str">
        <f>INDEX(Lookup!$A$1:$A$126,MATCH(DataYY03!C308,Lookup!$C$1:$C$126,0))</f>
        <v>High School</v>
      </c>
      <c r="B308" s="225" t="s">
        <v>147</v>
      </c>
      <c r="C308" s="211" t="s">
        <v>48</v>
      </c>
      <c r="D308" s="211" t="s">
        <v>17</v>
      </c>
      <c r="E308" s="211">
        <v>567967</v>
      </c>
      <c r="F308" s="211">
        <v>43952</v>
      </c>
      <c r="G308" s="211">
        <v>4339.3900000000003</v>
      </c>
      <c r="H308" s="211">
        <v>3450.5</v>
      </c>
      <c r="I308" s="211">
        <v>-20.484215523380012</v>
      </c>
      <c r="J308" s="211">
        <v>27314.83</v>
      </c>
      <c r="K308" s="211">
        <v>14829.63</v>
      </c>
      <c r="L308" s="211">
        <v>-45.708503402730315</v>
      </c>
      <c r="M308" s="211">
        <v>0</v>
      </c>
      <c r="N308" s="211">
        <v>0</v>
      </c>
      <c r="O308" s="212">
        <v>0</v>
      </c>
    </row>
    <row r="309" spans="1:15" x14ac:dyDescent="0.5">
      <c r="A309" s="221" t="str">
        <f>INDEX(Lookup!$A$1:$A$126,MATCH(DataYY03!C309,Lookup!$C$1:$C$126,0))</f>
        <v>High School</v>
      </c>
      <c r="B309" s="226" t="s">
        <v>147</v>
      </c>
      <c r="C309" s="213" t="s">
        <v>49</v>
      </c>
      <c r="D309" s="213" t="s">
        <v>21</v>
      </c>
      <c r="E309" s="213">
        <v>514068</v>
      </c>
      <c r="F309" s="213">
        <v>43952</v>
      </c>
      <c r="G309" s="213">
        <v>5813.32</v>
      </c>
      <c r="H309" s="213">
        <v>5499.17</v>
      </c>
      <c r="I309" s="213">
        <v>-5.4039688164422399</v>
      </c>
      <c r="J309" s="213">
        <v>29793.34</v>
      </c>
      <c r="K309" s="213">
        <v>22077.29</v>
      </c>
      <c r="L309" s="213">
        <v>-25.898573305309174</v>
      </c>
      <c r="M309" s="213">
        <v>0</v>
      </c>
      <c r="N309" s="213">
        <v>0</v>
      </c>
      <c r="O309" s="214">
        <v>0</v>
      </c>
    </row>
    <row r="310" spans="1:15" x14ac:dyDescent="0.5">
      <c r="A310" s="221" t="str">
        <f>INDEX(Lookup!$A$1:$A$126,MATCH(DataYY03!C310,Lookup!$C$1:$C$126,0))</f>
        <v>High School</v>
      </c>
      <c r="B310" s="225" t="s">
        <v>147</v>
      </c>
      <c r="C310" s="211" t="s">
        <v>50</v>
      </c>
      <c r="D310" s="211" t="s">
        <v>23</v>
      </c>
      <c r="E310" s="211">
        <v>590057</v>
      </c>
      <c r="F310" s="211">
        <v>36526</v>
      </c>
      <c r="G310" s="211">
        <v>7825.94</v>
      </c>
      <c r="H310" s="211">
        <v>9222.6200000000008</v>
      </c>
      <c r="I310" s="211">
        <v>17.846801789944724</v>
      </c>
      <c r="J310" s="211">
        <v>38883.910000000003</v>
      </c>
      <c r="K310" s="211">
        <v>33891.4</v>
      </c>
      <c r="L310" s="211">
        <v>-12.839526683401953</v>
      </c>
      <c r="M310" s="211">
        <v>0</v>
      </c>
      <c r="N310" s="211">
        <v>0</v>
      </c>
      <c r="O310" s="212">
        <v>0</v>
      </c>
    </row>
    <row r="311" spans="1:15" x14ac:dyDescent="0.5">
      <c r="A311" s="221" t="str">
        <f>INDEX(Lookup!$A$1:$A$126,MATCH(DataYY03!C311,Lookup!$C$1:$C$126,0))</f>
        <v>High School</v>
      </c>
      <c r="B311" s="226" t="s">
        <v>147</v>
      </c>
      <c r="C311" s="213" t="s">
        <v>51</v>
      </c>
      <c r="D311" s="213" t="s">
        <v>23</v>
      </c>
      <c r="E311" s="213">
        <v>527131</v>
      </c>
      <c r="F311" s="213">
        <v>43952</v>
      </c>
      <c r="G311" s="213">
        <v>5030.005000000001</v>
      </c>
      <c r="H311" s="213">
        <v>4599.9799999999996</v>
      </c>
      <c r="I311" s="213">
        <v>-8.549196273164748</v>
      </c>
      <c r="J311" s="213">
        <v>27361.98</v>
      </c>
      <c r="K311" s="213">
        <v>18799.78</v>
      </c>
      <c r="L311" s="213">
        <v>-31.292326067046318</v>
      </c>
      <c r="M311" s="213">
        <v>0</v>
      </c>
      <c r="N311" s="213">
        <v>0</v>
      </c>
      <c r="O311" s="214">
        <v>0</v>
      </c>
    </row>
    <row r="312" spans="1:15" x14ac:dyDescent="0.5">
      <c r="A312" s="221" t="str">
        <f>INDEX(Lookup!$A$1:$A$126,MATCH(DataYY03!C312,Lookup!$C$1:$C$126,0))</f>
        <v>High School</v>
      </c>
      <c r="B312" s="225" t="s">
        <v>147</v>
      </c>
      <c r="C312" s="211" t="s">
        <v>52</v>
      </c>
      <c r="D312" s="211" t="s">
        <v>17</v>
      </c>
      <c r="E312" s="211">
        <v>499564</v>
      </c>
      <c r="F312" s="211">
        <v>43952</v>
      </c>
      <c r="G312" s="211">
        <v>4366.17</v>
      </c>
      <c r="H312" s="211">
        <v>5276.69</v>
      </c>
      <c r="I312" s="211">
        <v>20.853974994102384</v>
      </c>
      <c r="J312" s="211">
        <v>23176.720000000001</v>
      </c>
      <c r="K312" s="211">
        <v>20806.02</v>
      </c>
      <c r="L312" s="211">
        <v>-10.228798553030801</v>
      </c>
      <c r="M312" s="211">
        <v>0</v>
      </c>
      <c r="N312" s="211">
        <v>0</v>
      </c>
      <c r="O312" s="212">
        <v>0</v>
      </c>
    </row>
    <row r="313" spans="1:15" x14ac:dyDescent="0.5">
      <c r="A313" s="221" t="str">
        <f>INDEX(Lookup!$A$1:$A$126,MATCH(DataYY03!C313,Lookup!$C$1:$C$126,0))</f>
        <v>High School</v>
      </c>
      <c r="B313" s="226" t="s">
        <v>147</v>
      </c>
      <c r="C313" s="213" t="s">
        <v>53</v>
      </c>
      <c r="D313" s="213" t="s">
        <v>23</v>
      </c>
      <c r="E313" s="213">
        <v>478618</v>
      </c>
      <c r="F313" s="213">
        <v>43952</v>
      </c>
      <c r="G313" s="213">
        <v>3922.24</v>
      </c>
      <c r="H313" s="213">
        <v>5105.71</v>
      </c>
      <c r="I313" s="213">
        <v>30.173319327731093</v>
      </c>
      <c r="J313" s="213">
        <v>21451.07</v>
      </c>
      <c r="K313" s="213">
        <v>20140.34</v>
      </c>
      <c r="L313" s="213">
        <v>-6.1103245665600836</v>
      </c>
      <c r="M313" s="213">
        <v>0</v>
      </c>
      <c r="N313" s="213">
        <v>0</v>
      </c>
      <c r="O313" s="214">
        <v>0</v>
      </c>
    </row>
    <row r="314" spans="1:15" x14ac:dyDescent="0.5">
      <c r="A314" s="221" t="s">
        <v>18</v>
      </c>
      <c r="B314" s="225" t="s">
        <v>147</v>
      </c>
      <c r="C314" s="211" t="s">
        <v>166</v>
      </c>
      <c r="D314" s="211" t="s">
        <v>23</v>
      </c>
      <c r="E314" s="211">
        <v>37977</v>
      </c>
      <c r="F314" s="211">
        <v>36526</v>
      </c>
      <c r="G314" s="211">
        <v>33.680999999999997</v>
      </c>
      <c r="H314" s="211">
        <v>30.9</v>
      </c>
      <c r="I314" s="211">
        <v>-8.2568807339449517</v>
      </c>
      <c r="J314" s="211">
        <v>459.64</v>
      </c>
      <c r="K314" s="211">
        <v>559.17999999999995</v>
      </c>
      <c r="L314" s="211">
        <v>21.656078670263682</v>
      </c>
      <c r="M314" s="211">
        <v>0</v>
      </c>
      <c r="N314" s="211">
        <v>0</v>
      </c>
      <c r="O314" s="212">
        <v>0</v>
      </c>
    </row>
    <row r="315" spans="1:15" x14ac:dyDescent="0.5">
      <c r="A315" s="221" t="str">
        <f>INDEX(Lookup!$A$1:$A$126,MATCH(DataYY03!C315,Lookup!$C$1:$C$126,0))</f>
        <v>High School</v>
      </c>
      <c r="B315" s="226" t="s">
        <v>147</v>
      </c>
      <c r="C315" s="213" t="s">
        <v>54</v>
      </c>
      <c r="D315" s="213" t="s">
        <v>23</v>
      </c>
      <c r="E315" s="213">
        <v>499473</v>
      </c>
      <c r="F315" s="213">
        <v>43952</v>
      </c>
      <c r="G315" s="213">
        <v>5509.47</v>
      </c>
      <c r="H315" s="213">
        <v>5993.57</v>
      </c>
      <c r="I315" s="213">
        <v>8.7866891007664982</v>
      </c>
      <c r="J315" s="213">
        <v>27711.61</v>
      </c>
      <c r="K315" s="213">
        <v>23522.880000000001</v>
      </c>
      <c r="L315" s="213">
        <v>-15.115433567374829</v>
      </c>
      <c r="M315" s="213">
        <v>0</v>
      </c>
      <c r="N315" s="213">
        <v>0</v>
      </c>
      <c r="O315" s="214">
        <v>0</v>
      </c>
    </row>
    <row r="316" spans="1:15" x14ac:dyDescent="0.5">
      <c r="A316" s="221" t="str">
        <f>INDEX(Lookup!$A$1:$A$126,MATCH(DataYY03!C316,Lookup!$C$1:$C$126,0))</f>
        <v>Elementary School</v>
      </c>
      <c r="B316" s="225" t="s">
        <v>147</v>
      </c>
      <c r="C316" s="211" t="s">
        <v>55</v>
      </c>
      <c r="D316" s="211" t="s">
        <v>17</v>
      </c>
      <c r="E316" s="211">
        <v>98052</v>
      </c>
      <c r="F316" s="211">
        <v>43952</v>
      </c>
      <c r="G316" s="211">
        <v>341.85700000000003</v>
      </c>
      <c r="H316" s="211">
        <v>537.66</v>
      </c>
      <c r="I316" s="211">
        <v>57.276288038565816</v>
      </c>
      <c r="J316" s="211">
        <v>2157.29</v>
      </c>
      <c r="K316" s="211">
        <v>2389.9899999999998</v>
      </c>
      <c r="L316" s="211">
        <v>10.786681438285997</v>
      </c>
      <c r="M316" s="211">
        <v>0</v>
      </c>
      <c r="N316" s="211">
        <v>0</v>
      </c>
      <c r="O316" s="212">
        <v>0</v>
      </c>
    </row>
    <row r="317" spans="1:15" x14ac:dyDescent="0.5">
      <c r="A317" s="221" t="str">
        <f>INDEX(Lookup!$A$1:$A$126,MATCH(DataYY03!C317,Lookup!$C$1:$C$126,0))</f>
        <v>Middle School</v>
      </c>
      <c r="B317" s="226" t="s">
        <v>147</v>
      </c>
      <c r="C317" s="213" t="s">
        <v>56</v>
      </c>
      <c r="D317" s="213" t="s">
        <v>17</v>
      </c>
      <c r="E317" s="213">
        <v>225860</v>
      </c>
      <c r="F317" s="213">
        <v>43952</v>
      </c>
      <c r="G317" s="213">
        <v>1591.1439999999996</v>
      </c>
      <c r="H317" s="213">
        <v>1466.72</v>
      </c>
      <c r="I317" s="213">
        <v>-7.8197824961159821</v>
      </c>
      <c r="J317" s="213">
        <v>10056.61</v>
      </c>
      <c r="K317" s="213">
        <v>6774.65</v>
      </c>
      <c r="L317" s="213">
        <v>-32.634854090990899</v>
      </c>
      <c r="M317" s="213">
        <v>0</v>
      </c>
      <c r="N317" s="213">
        <v>0</v>
      </c>
      <c r="O317" s="214">
        <v>0</v>
      </c>
    </row>
    <row r="318" spans="1:15" x14ac:dyDescent="0.5">
      <c r="A318" s="221" t="str">
        <f>INDEX(Lookup!$A$1:$A$126,MATCH(DataYY03!C318,Lookup!$C$1:$C$126,0))</f>
        <v>Elementary School</v>
      </c>
      <c r="B318" s="225" t="s">
        <v>147</v>
      </c>
      <c r="C318" s="211" t="s">
        <v>57</v>
      </c>
      <c r="D318" s="211" t="s">
        <v>21</v>
      </c>
      <c r="E318" s="211">
        <v>96423</v>
      </c>
      <c r="F318" s="211">
        <v>43952</v>
      </c>
      <c r="G318" s="211">
        <v>504.69999999999993</v>
      </c>
      <c r="H318" s="211">
        <v>590.19000000000005</v>
      </c>
      <c r="I318" s="211">
        <v>16.938775510204099</v>
      </c>
      <c r="J318" s="211">
        <v>3068.96</v>
      </c>
      <c r="K318" s="211">
        <v>2570.42</v>
      </c>
      <c r="L318" s="211">
        <v>-16.244591001511914</v>
      </c>
      <c r="M318" s="211">
        <v>0</v>
      </c>
      <c r="N318" s="211">
        <v>0</v>
      </c>
      <c r="O318" s="212">
        <v>0</v>
      </c>
    </row>
    <row r="319" spans="1:15" x14ac:dyDescent="0.5">
      <c r="A319" s="221" t="str">
        <f>INDEX(Lookup!$A$1:$A$126,MATCH(DataYY03!C319,Lookup!$C$1:$C$126,0))</f>
        <v>Administration</v>
      </c>
      <c r="B319" s="226" t="s">
        <v>147</v>
      </c>
      <c r="C319" s="213" t="s">
        <v>58</v>
      </c>
      <c r="D319" s="213" t="s">
        <v>17</v>
      </c>
      <c r="E319" s="213">
        <v>6832</v>
      </c>
      <c r="F319" s="213">
        <v>36526</v>
      </c>
      <c r="G319" s="213">
        <v>36.152999999999999</v>
      </c>
      <c r="H319" s="213">
        <v>13.39</v>
      </c>
      <c r="I319" s="213">
        <v>-62.962962962962955</v>
      </c>
      <c r="J319" s="213">
        <v>437.89</v>
      </c>
      <c r="K319" s="213">
        <v>322.98</v>
      </c>
      <c r="L319" s="213">
        <v>-26.241750211240266</v>
      </c>
      <c r="M319" s="213">
        <v>0</v>
      </c>
      <c r="N319" s="213">
        <v>0</v>
      </c>
      <c r="O319" s="214">
        <v>0</v>
      </c>
    </row>
    <row r="320" spans="1:15" x14ac:dyDescent="0.5">
      <c r="A320" s="221" t="str">
        <f>INDEX(Lookup!$A$1:$A$126,MATCH(DataYY03!C320,Lookup!$C$1:$C$126,0))</f>
        <v>Administration</v>
      </c>
      <c r="B320" s="225" t="s">
        <v>147</v>
      </c>
      <c r="C320" s="211" t="s">
        <v>60</v>
      </c>
      <c r="D320" s="211" t="s">
        <v>17</v>
      </c>
      <c r="E320" s="211">
        <v>26451</v>
      </c>
      <c r="F320" s="211">
        <v>36526</v>
      </c>
      <c r="G320" s="211">
        <v>238.96</v>
      </c>
      <c r="H320" s="211">
        <v>270.89</v>
      </c>
      <c r="I320" s="211">
        <v>13.362068965517242</v>
      </c>
      <c r="J320" s="211">
        <v>1564.39</v>
      </c>
      <c r="K320" s="211">
        <v>1437.88</v>
      </c>
      <c r="L320" s="211">
        <v>-8.086858136398213</v>
      </c>
      <c r="M320" s="211">
        <v>0</v>
      </c>
      <c r="N320" s="211">
        <v>0</v>
      </c>
      <c r="O320" s="212">
        <v>0</v>
      </c>
    </row>
    <row r="321" spans="1:15" x14ac:dyDescent="0.5">
      <c r="A321" s="221" t="str">
        <f>INDEX(Lookup!$A$1:$A$126,MATCH(DataYY03!C321,Lookup!$C$1:$C$126,0))</f>
        <v>Elementary School</v>
      </c>
      <c r="B321" s="226" t="s">
        <v>147</v>
      </c>
      <c r="C321" s="213" t="s">
        <v>61</v>
      </c>
      <c r="D321" s="213" t="s">
        <v>21</v>
      </c>
      <c r="E321" s="213">
        <v>96902</v>
      </c>
      <c r="F321" s="213">
        <v>43952</v>
      </c>
      <c r="G321" s="213">
        <v>322.08099999999996</v>
      </c>
      <c r="H321" s="213">
        <v>341.96</v>
      </c>
      <c r="I321" s="213">
        <v>6.1720498880716512</v>
      </c>
      <c r="J321" s="213">
        <v>2058.9499999999998</v>
      </c>
      <c r="K321" s="213">
        <v>1670.67</v>
      </c>
      <c r="L321" s="213">
        <v>-18.858155856140264</v>
      </c>
      <c r="M321" s="213">
        <v>0</v>
      </c>
      <c r="N321" s="213">
        <v>0</v>
      </c>
      <c r="O321" s="214">
        <v>0</v>
      </c>
    </row>
    <row r="322" spans="1:15" x14ac:dyDescent="0.5">
      <c r="A322" s="221" t="str">
        <f>INDEX(Lookup!$A$1:$A$126,MATCH(DataYY03!C322,Lookup!$C$1:$C$126,0))</f>
        <v>Elementary School</v>
      </c>
      <c r="B322" s="225" t="s">
        <v>147</v>
      </c>
      <c r="C322" s="211" t="s">
        <v>62</v>
      </c>
      <c r="D322" s="211" t="s">
        <v>17</v>
      </c>
      <c r="E322" s="211">
        <v>77394</v>
      </c>
      <c r="F322" s="211">
        <v>43952</v>
      </c>
      <c r="G322" s="211">
        <v>410.55800000000005</v>
      </c>
      <c r="H322" s="211">
        <v>444.96</v>
      </c>
      <c r="I322" s="211">
        <v>8.3793276467636648</v>
      </c>
      <c r="J322" s="211">
        <v>2397.5100000000002</v>
      </c>
      <c r="K322" s="211">
        <v>2034.14</v>
      </c>
      <c r="L322" s="211">
        <v>-15.156141163123406</v>
      </c>
      <c r="M322" s="211">
        <v>0</v>
      </c>
      <c r="N322" s="211">
        <v>0</v>
      </c>
      <c r="O322" s="212">
        <v>0</v>
      </c>
    </row>
    <row r="323" spans="1:15" x14ac:dyDescent="0.5">
      <c r="A323" s="221" t="str">
        <f>INDEX(Lookup!$A$1:$A$126,MATCH(DataYY03!C323,Lookup!$C$1:$C$126,0))</f>
        <v>Administration</v>
      </c>
      <c r="B323" s="226" t="s">
        <v>147</v>
      </c>
      <c r="C323" s="213" t="s">
        <v>63</v>
      </c>
      <c r="D323" s="213" t="s">
        <v>23</v>
      </c>
      <c r="E323" s="213">
        <v>72198</v>
      </c>
      <c r="F323" s="213">
        <v>36526</v>
      </c>
      <c r="G323" s="213">
        <v>882.91599999999994</v>
      </c>
      <c r="H323" s="213">
        <v>1105.19</v>
      </c>
      <c r="I323" s="213">
        <v>25.17498833411107</v>
      </c>
      <c r="J323" s="213">
        <v>5174.32</v>
      </c>
      <c r="K323" s="213">
        <v>4446.17</v>
      </c>
      <c r="L323" s="213">
        <v>-14.07238052536372</v>
      </c>
      <c r="M323" s="213">
        <v>0</v>
      </c>
      <c r="N323" s="213">
        <v>0</v>
      </c>
      <c r="O323" s="214">
        <v>0</v>
      </c>
    </row>
    <row r="324" spans="1:15" x14ac:dyDescent="0.5">
      <c r="A324" s="221" t="str">
        <f>INDEX(Lookup!$A$1:$A$126,MATCH(DataYY03!C324,Lookup!$C$1:$C$126,0))</f>
        <v>Administration</v>
      </c>
      <c r="B324" s="225" t="s">
        <v>147</v>
      </c>
      <c r="C324" s="211" t="s">
        <v>65</v>
      </c>
      <c r="D324" s="211" t="s">
        <v>17</v>
      </c>
      <c r="E324" s="211">
        <v>0</v>
      </c>
      <c r="F324" s="211">
        <v>36526</v>
      </c>
      <c r="G324" s="211">
        <v>322.18400000000003</v>
      </c>
      <c r="H324" s="211">
        <v>299.73</v>
      </c>
      <c r="I324" s="211">
        <v>-6.9693094629156054</v>
      </c>
      <c r="J324" s="211">
        <v>2025.63</v>
      </c>
      <c r="K324" s="211">
        <v>1495.81</v>
      </c>
      <c r="L324" s="211">
        <v>-26.155813253160744</v>
      </c>
      <c r="M324" s="211">
        <v>0</v>
      </c>
      <c r="N324" s="211">
        <v>0</v>
      </c>
      <c r="O324" s="212">
        <v>0</v>
      </c>
    </row>
    <row r="325" spans="1:15" x14ac:dyDescent="0.5">
      <c r="A325" s="221" t="str">
        <f>INDEX(Lookup!$A$1:$A$126,MATCH(DataYY03!C325,Lookup!$C$1:$C$126,0))</f>
        <v>Elementary School</v>
      </c>
      <c r="B325" s="226" t="s">
        <v>147</v>
      </c>
      <c r="C325" s="213" t="s">
        <v>66</v>
      </c>
      <c r="D325" s="213" t="s">
        <v>23</v>
      </c>
      <c r="E325" s="213">
        <v>95036</v>
      </c>
      <c r="F325" s="213">
        <v>36526</v>
      </c>
      <c r="G325" s="213">
        <v>1335.91</v>
      </c>
      <c r="H325" s="213">
        <v>1035.1500000000001</v>
      </c>
      <c r="I325" s="213">
        <v>-22.51349267540478</v>
      </c>
      <c r="J325" s="213">
        <v>7695.62</v>
      </c>
      <c r="K325" s="213">
        <v>4560.0600000000004</v>
      </c>
      <c r="L325" s="213">
        <v>-40.744735316972509</v>
      </c>
      <c r="M325" s="213">
        <v>0</v>
      </c>
      <c r="N325" s="213">
        <v>0</v>
      </c>
      <c r="O325" s="214">
        <v>0</v>
      </c>
    </row>
    <row r="326" spans="1:15" x14ac:dyDescent="0.5">
      <c r="A326" s="221" t="str">
        <f>INDEX(Lookup!$A$1:$A$126,MATCH(DataYY03!C326,Lookup!$C$1:$C$126,0))</f>
        <v>Elementary School</v>
      </c>
      <c r="B326" s="225" t="s">
        <v>147</v>
      </c>
      <c r="C326" s="211" t="s">
        <v>67</v>
      </c>
      <c r="D326" s="211" t="s">
        <v>17</v>
      </c>
      <c r="E326" s="211">
        <v>91621</v>
      </c>
      <c r="F326" s="211">
        <v>36526</v>
      </c>
      <c r="G326" s="211">
        <v>323.72899999999998</v>
      </c>
      <c r="H326" s="211">
        <v>342.99</v>
      </c>
      <c r="I326" s="211">
        <v>5.9497295577473821</v>
      </c>
      <c r="J326" s="211">
        <v>2082.21</v>
      </c>
      <c r="K326" s="211">
        <v>1639.16</v>
      </c>
      <c r="L326" s="211">
        <v>-21.277873029137314</v>
      </c>
      <c r="M326" s="211">
        <v>0</v>
      </c>
      <c r="N326" s="211">
        <v>0</v>
      </c>
      <c r="O326" s="212">
        <v>0</v>
      </c>
    </row>
    <row r="327" spans="1:15" x14ac:dyDescent="0.5">
      <c r="A327" s="221" t="str">
        <f>INDEX(Lookup!$A$1:$A$126,MATCH(DataYY03!C327,Lookup!$C$1:$C$126,0))</f>
        <v>Administration</v>
      </c>
      <c r="B327" s="226" t="s">
        <v>147</v>
      </c>
      <c r="C327" s="213" t="s">
        <v>68</v>
      </c>
      <c r="D327" s="213" t="s">
        <v>17</v>
      </c>
      <c r="E327" s="213">
        <v>57684</v>
      </c>
      <c r="F327" s="213">
        <v>36526</v>
      </c>
      <c r="G327" s="213">
        <v>6867.01</v>
      </c>
      <c r="H327" s="213">
        <v>14298.46</v>
      </c>
      <c r="I327" s="213">
        <v>108.21958902054898</v>
      </c>
      <c r="J327" s="213">
        <v>33435.629999999997</v>
      </c>
      <c r="K327" s="213">
        <v>55023.75</v>
      </c>
      <c r="L327" s="213">
        <v>64.566212749692468</v>
      </c>
      <c r="M327" s="213">
        <v>0</v>
      </c>
      <c r="N327" s="213">
        <v>0</v>
      </c>
      <c r="O327" s="214">
        <v>0</v>
      </c>
    </row>
    <row r="328" spans="1:15" x14ac:dyDescent="0.5">
      <c r="A328" s="221" t="str">
        <f>INDEX(Lookup!$A$1:$A$126,MATCH(DataYY03!C328,Lookup!$C$1:$C$126,0))</f>
        <v>Administration</v>
      </c>
      <c r="B328" s="225" t="s">
        <v>147</v>
      </c>
      <c r="C328" s="211" t="s">
        <v>69</v>
      </c>
      <c r="D328" s="211" t="s">
        <v>17</v>
      </c>
      <c r="E328" s="211">
        <v>49742</v>
      </c>
      <c r="F328" s="211">
        <v>36526</v>
      </c>
      <c r="G328" s="211">
        <v>134.31200000000001</v>
      </c>
      <c r="H328" s="211">
        <v>486.16</v>
      </c>
      <c r="I328" s="211">
        <v>261.96319018404904</v>
      </c>
      <c r="J328" s="211">
        <v>761.96</v>
      </c>
      <c r="K328" s="211">
        <v>1998.99</v>
      </c>
      <c r="L328" s="211">
        <v>162.34841723975012</v>
      </c>
      <c r="M328" s="211">
        <v>0</v>
      </c>
      <c r="N328" s="211">
        <v>0</v>
      </c>
      <c r="O328" s="212">
        <v>0</v>
      </c>
    </row>
    <row r="329" spans="1:15" x14ac:dyDescent="0.5">
      <c r="A329" s="221" t="str">
        <f>INDEX(Lookup!$A$1:$A$126,MATCH(DataYY03!C329,Lookup!$C$1:$C$126,0))</f>
        <v>Elementary School</v>
      </c>
      <c r="B329" s="226" t="s">
        <v>147</v>
      </c>
      <c r="C329" s="213" t="s">
        <v>70</v>
      </c>
      <c r="D329" s="213" t="s">
        <v>17</v>
      </c>
      <c r="E329" s="213">
        <v>90518</v>
      </c>
      <c r="F329" s="213">
        <v>36526</v>
      </c>
      <c r="G329" s="213">
        <v>381.92400000000009</v>
      </c>
      <c r="H329" s="213">
        <v>467.62</v>
      </c>
      <c r="I329" s="213">
        <v>22.43797195253503</v>
      </c>
      <c r="J329" s="213">
        <v>2392.89</v>
      </c>
      <c r="K329" s="213">
        <v>2077.7199999999998</v>
      </c>
      <c r="L329" s="213">
        <v>-13.171102725156608</v>
      </c>
      <c r="M329" s="213">
        <v>0</v>
      </c>
      <c r="N329" s="213">
        <v>0</v>
      </c>
      <c r="O329" s="214">
        <v>0</v>
      </c>
    </row>
    <row r="330" spans="1:15" x14ac:dyDescent="0.5">
      <c r="A330" s="221" t="str">
        <f>INDEX(Lookup!$A$1:$A$126,MATCH(DataYY03!C330,Lookup!$C$1:$C$126,0))</f>
        <v>Elementary School</v>
      </c>
      <c r="B330" s="225" t="s">
        <v>147</v>
      </c>
      <c r="C330" s="211" t="s">
        <v>72</v>
      </c>
      <c r="D330" s="211" t="s">
        <v>17</v>
      </c>
      <c r="E330" s="211">
        <v>91424</v>
      </c>
      <c r="F330" s="211">
        <v>36526</v>
      </c>
      <c r="G330" s="211">
        <v>327.87475000000001</v>
      </c>
      <c r="H330" s="211">
        <v>944.51</v>
      </c>
      <c r="I330" s="211">
        <v>188.07036833424957</v>
      </c>
      <c r="J330" s="211">
        <v>1916.6</v>
      </c>
      <c r="K330" s="211">
        <v>3791.89</v>
      </c>
      <c r="L330" s="211">
        <v>97.844620682458512</v>
      </c>
      <c r="M330" s="211">
        <v>0</v>
      </c>
      <c r="N330" s="211">
        <v>0</v>
      </c>
      <c r="O330" s="212">
        <v>0</v>
      </c>
    </row>
    <row r="331" spans="1:15" x14ac:dyDescent="0.5">
      <c r="A331" s="221" t="str">
        <f>INDEX(Lookup!$A$1:$A$126,MATCH(DataYY03!C331,Lookup!$C$1:$C$126,0))</f>
        <v>Middle School</v>
      </c>
      <c r="B331" s="226" t="s">
        <v>147</v>
      </c>
      <c r="C331" s="213" t="s">
        <v>73</v>
      </c>
      <c r="D331" s="213" t="s">
        <v>23</v>
      </c>
      <c r="E331" s="213">
        <v>218801</v>
      </c>
      <c r="F331" s="213">
        <v>36526</v>
      </c>
      <c r="G331" s="213">
        <v>1675.7070000000001</v>
      </c>
      <c r="H331" s="213">
        <v>2507.02</v>
      </c>
      <c r="I331" s="213">
        <v>49.609687135042094</v>
      </c>
      <c r="J331" s="213">
        <v>9800.77</v>
      </c>
      <c r="K331" s="213">
        <v>9310.5</v>
      </c>
      <c r="L331" s="213">
        <v>-5.0023620593075853</v>
      </c>
      <c r="M331" s="213">
        <v>0</v>
      </c>
      <c r="N331" s="213">
        <v>0</v>
      </c>
      <c r="O331" s="214">
        <v>0</v>
      </c>
    </row>
    <row r="332" spans="1:15" x14ac:dyDescent="0.5">
      <c r="A332" s="221" t="str">
        <f>INDEX(Lookup!$A$1:$A$126,MATCH(DataYY03!C332,Lookup!$C$1:$C$126,0))</f>
        <v>Elementary School</v>
      </c>
      <c r="B332" s="225" t="s">
        <v>147</v>
      </c>
      <c r="C332" s="211" t="s">
        <v>74</v>
      </c>
      <c r="D332" s="211" t="s">
        <v>17</v>
      </c>
      <c r="E332" s="211">
        <v>85052</v>
      </c>
      <c r="F332" s="211">
        <v>36526</v>
      </c>
      <c r="G332" s="211">
        <v>240.608</v>
      </c>
      <c r="H332" s="211">
        <v>376.98</v>
      </c>
      <c r="I332" s="211">
        <v>56.678082191780824</v>
      </c>
      <c r="J332" s="211">
        <v>1626.31</v>
      </c>
      <c r="K332" s="211">
        <v>1789.21</v>
      </c>
      <c r="L332" s="211">
        <v>10.016540511956515</v>
      </c>
      <c r="M332" s="211">
        <v>0</v>
      </c>
      <c r="N332" s="211">
        <v>0</v>
      </c>
      <c r="O332" s="212">
        <v>0</v>
      </c>
    </row>
    <row r="333" spans="1:15" x14ac:dyDescent="0.5">
      <c r="A333" s="221" t="str">
        <f>INDEX(Lookup!$A$1:$A$126,MATCH(DataYY03!C333,Lookup!$C$1:$C$126,0))</f>
        <v>Elementary School</v>
      </c>
      <c r="B333" s="226" t="s">
        <v>147</v>
      </c>
      <c r="C333" s="213" t="s">
        <v>75</v>
      </c>
      <c r="D333" s="213" t="s">
        <v>23</v>
      </c>
      <c r="E333" s="213">
        <v>85650</v>
      </c>
      <c r="F333" s="213">
        <v>36526</v>
      </c>
      <c r="G333" s="213">
        <v>335.57400000000001</v>
      </c>
      <c r="H333" s="213">
        <v>407.88</v>
      </c>
      <c r="I333" s="213">
        <v>21.546961325966844</v>
      </c>
      <c r="J333" s="213">
        <v>2047.79</v>
      </c>
      <c r="K333" s="213">
        <v>1905.39</v>
      </c>
      <c r="L333" s="213">
        <v>-6.9538380400334017</v>
      </c>
      <c r="M333" s="213">
        <v>0</v>
      </c>
      <c r="N333" s="213">
        <v>0</v>
      </c>
      <c r="O333" s="214">
        <v>0</v>
      </c>
    </row>
    <row r="334" spans="1:15" x14ac:dyDescent="0.5">
      <c r="A334" s="221" t="str">
        <f>INDEX(Lookup!$A$1:$A$126,MATCH(DataYY03!C334,Lookup!$C$1:$C$126,0))</f>
        <v>Middle School</v>
      </c>
      <c r="B334" s="225" t="s">
        <v>147</v>
      </c>
      <c r="C334" s="211" t="s">
        <v>76</v>
      </c>
      <c r="D334" s="211" t="s">
        <v>23</v>
      </c>
      <c r="E334" s="211">
        <v>192751</v>
      </c>
      <c r="F334" s="211">
        <v>36526</v>
      </c>
      <c r="G334" s="211">
        <v>1056.78</v>
      </c>
      <c r="H334" s="211">
        <v>1606.8</v>
      </c>
      <c r="I334" s="211">
        <v>52.046783625730995</v>
      </c>
      <c r="J334" s="211">
        <v>6112.53</v>
      </c>
      <c r="K334" s="211">
        <v>6527.97</v>
      </c>
      <c r="L334" s="211">
        <v>6.796531059970258</v>
      </c>
      <c r="M334" s="211">
        <v>0</v>
      </c>
      <c r="N334" s="211">
        <v>0</v>
      </c>
      <c r="O334" s="212">
        <v>0</v>
      </c>
    </row>
    <row r="335" spans="1:15" x14ac:dyDescent="0.5">
      <c r="A335" s="221" t="str">
        <f>INDEX(Lookup!$A$1:$A$126,MATCH(DataYY03!C335,Lookup!$C$1:$C$126,0))</f>
        <v>Elementary School</v>
      </c>
      <c r="B335" s="226" t="s">
        <v>147</v>
      </c>
      <c r="C335" s="213" t="s">
        <v>77</v>
      </c>
      <c r="D335" s="213" t="s">
        <v>17</v>
      </c>
      <c r="E335" s="213">
        <v>88795</v>
      </c>
      <c r="F335" s="213">
        <v>36526</v>
      </c>
      <c r="G335" s="213">
        <v>693.80800000000022</v>
      </c>
      <c r="H335" s="213">
        <v>921.85</v>
      </c>
      <c r="I335" s="213">
        <v>32.868171021377641</v>
      </c>
      <c r="J335" s="213">
        <v>3945.6</v>
      </c>
      <c r="K335" s="213">
        <v>3692.68</v>
      </c>
      <c r="L335" s="213">
        <v>-6.4101784266017843</v>
      </c>
      <c r="M335" s="213">
        <v>0</v>
      </c>
      <c r="N335" s="213">
        <v>0</v>
      </c>
      <c r="O335" s="214">
        <v>0</v>
      </c>
    </row>
    <row r="336" spans="1:15" x14ac:dyDescent="0.5">
      <c r="A336" s="221" t="str">
        <f>INDEX(Lookup!$A$1:$A$126,MATCH(DataYY03!C336,Lookup!$C$1:$C$126,0))</f>
        <v>Elementary School</v>
      </c>
      <c r="B336" s="225" t="s">
        <v>147</v>
      </c>
      <c r="C336" s="211" t="s">
        <v>78</v>
      </c>
      <c r="D336" s="211" t="s">
        <v>21</v>
      </c>
      <c r="E336" s="211">
        <v>96483</v>
      </c>
      <c r="F336" s="211">
        <v>36526</v>
      </c>
      <c r="G336" s="211">
        <v>358.64599999999996</v>
      </c>
      <c r="H336" s="211">
        <v>715.85</v>
      </c>
      <c r="I336" s="211">
        <v>99.597932222860436</v>
      </c>
      <c r="J336" s="211">
        <v>2406.4499999999998</v>
      </c>
      <c r="K336" s="211">
        <v>2982.75</v>
      </c>
      <c r="L336" s="211">
        <v>23.948139375428536</v>
      </c>
      <c r="M336" s="211">
        <v>0</v>
      </c>
      <c r="N336" s="211">
        <v>0</v>
      </c>
      <c r="O336" s="212">
        <v>0</v>
      </c>
    </row>
    <row r="337" spans="1:15" x14ac:dyDescent="0.5">
      <c r="A337" s="221" t="str">
        <f>INDEX(Lookup!$A$1:$A$126,MATCH(DataYY03!C337,Lookup!$C$1:$C$126,0))</f>
        <v>Elementary School</v>
      </c>
      <c r="B337" s="226" t="s">
        <v>147</v>
      </c>
      <c r="C337" s="213" t="s">
        <v>79</v>
      </c>
      <c r="D337" s="213" t="s">
        <v>17</v>
      </c>
      <c r="E337" s="213">
        <v>99937</v>
      </c>
      <c r="F337" s="213">
        <v>36526</v>
      </c>
      <c r="G337" s="213">
        <v>624.48899999999992</v>
      </c>
      <c r="H337" s="213">
        <v>691.13</v>
      </c>
      <c r="I337" s="213">
        <v>10.671284842487228</v>
      </c>
      <c r="J337" s="213">
        <v>3898.57</v>
      </c>
      <c r="K337" s="213">
        <v>3156.64</v>
      </c>
      <c r="L337" s="213">
        <v>-19.03082412269114</v>
      </c>
      <c r="M337" s="213">
        <v>0</v>
      </c>
      <c r="N337" s="213">
        <v>0</v>
      </c>
      <c r="O337" s="214">
        <v>0</v>
      </c>
    </row>
    <row r="338" spans="1:15" x14ac:dyDescent="0.5">
      <c r="A338" s="221" t="str">
        <f>INDEX(Lookup!$A$1:$A$126,MATCH(DataYY03!C338,Lookup!$C$1:$C$126,0))</f>
        <v>Elementary School</v>
      </c>
      <c r="B338" s="225" t="s">
        <v>147</v>
      </c>
      <c r="C338" s="211" t="s">
        <v>80</v>
      </c>
      <c r="D338" s="211" t="s">
        <v>17</v>
      </c>
      <c r="E338" s="211">
        <v>80168</v>
      </c>
      <c r="F338" s="211">
        <v>43952</v>
      </c>
      <c r="G338" s="211">
        <v>726.45900000000006</v>
      </c>
      <c r="H338" s="211">
        <v>736.45</v>
      </c>
      <c r="I338" s="211">
        <v>1.375301290231095</v>
      </c>
      <c r="J338" s="211">
        <v>4307.24</v>
      </c>
      <c r="K338" s="211">
        <v>2940.54</v>
      </c>
      <c r="L338" s="211">
        <v>-31.730295966790798</v>
      </c>
      <c r="M338" s="211">
        <v>0</v>
      </c>
      <c r="N338" s="211">
        <v>0</v>
      </c>
      <c r="O338" s="212">
        <v>0</v>
      </c>
    </row>
    <row r="339" spans="1:15" x14ac:dyDescent="0.5">
      <c r="A339" s="221" t="str">
        <f>INDEX(Lookup!$A$1:$A$126,MATCH(DataYY03!C339,Lookup!$C$1:$C$126,0))</f>
        <v>Elementary School</v>
      </c>
      <c r="B339" s="226" t="s">
        <v>147</v>
      </c>
      <c r="C339" s="213" t="s">
        <v>81</v>
      </c>
      <c r="D339" s="213" t="s">
        <v>21</v>
      </c>
      <c r="E339" s="213">
        <v>112519</v>
      </c>
      <c r="F339" s="213">
        <v>36526</v>
      </c>
      <c r="G339" s="213">
        <v>670.42700000000013</v>
      </c>
      <c r="H339" s="213">
        <v>675.68</v>
      </c>
      <c r="I339" s="213">
        <v>0.78353049623596349</v>
      </c>
      <c r="J339" s="213">
        <v>3969.79</v>
      </c>
      <c r="K339" s="213">
        <v>2855.43</v>
      </c>
      <c r="L339" s="213">
        <v>-28.071006274891115</v>
      </c>
      <c r="M339" s="213">
        <v>0</v>
      </c>
      <c r="N339" s="213">
        <v>0</v>
      </c>
      <c r="O339" s="214">
        <v>0</v>
      </c>
    </row>
    <row r="340" spans="1:15" x14ac:dyDescent="0.5">
      <c r="A340" s="221" t="str">
        <f>INDEX(Lookup!$A$1:$A$126,MATCH(DataYY03!C340,Lookup!$C$1:$C$126,0))</f>
        <v>Middle School</v>
      </c>
      <c r="B340" s="225" t="s">
        <v>147</v>
      </c>
      <c r="C340" s="211" t="s">
        <v>82</v>
      </c>
      <c r="D340" s="211" t="s">
        <v>23</v>
      </c>
      <c r="E340" s="211">
        <v>226178</v>
      </c>
      <c r="F340" s="211">
        <v>36526</v>
      </c>
      <c r="G340" s="211">
        <v>2205.7449999999999</v>
      </c>
      <c r="H340" s="211">
        <v>2088.84</v>
      </c>
      <c r="I340" s="211">
        <v>-5.3000233481204635</v>
      </c>
      <c r="J340" s="211">
        <v>12841.66</v>
      </c>
      <c r="K340" s="211">
        <v>8692.0499999999993</v>
      </c>
      <c r="L340" s="211">
        <v>-32.31365726860858</v>
      </c>
      <c r="M340" s="211">
        <v>0</v>
      </c>
      <c r="N340" s="211">
        <v>0</v>
      </c>
      <c r="O340" s="212">
        <v>0</v>
      </c>
    </row>
    <row r="341" spans="1:15" x14ac:dyDescent="0.5">
      <c r="A341" s="221" t="str">
        <f>INDEX(Lookup!$A$1:$A$126,MATCH(DataYY03!C341,Lookup!$C$1:$C$126,0))</f>
        <v>Elementary School</v>
      </c>
      <c r="B341" s="226" t="s">
        <v>147</v>
      </c>
      <c r="C341" s="213" t="s">
        <v>83</v>
      </c>
      <c r="D341" s="213" t="s">
        <v>17</v>
      </c>
      <c r="E341" s="213">
        <v>87881</v>
      </c>
      <c r="F341" s="213">
        <v>36526</v>
      </c>
      <c r="G341" s="213">
        <v>608.42099999999994</v>
      </c>
      <c r="H341" s="213">
        <v>555.16999999999996</v>
      </c>
      <c r="I341" s="213">
        <v>-8.7523277467411411</v>
      </c>
      <c r="J341" s="213">
        <v>3667.92</v>
      </c>
      <c r="K341" s="213">
        <v>2448.4299999999998</v>
      </c>
      <c r="L341" s="213">
        <v>-33.247453597679339</v>
      </c>
      <c r="M341" s="213">
        <v>0</v>
      </c>
      <c r="N341" s="213">
        <v>0</v>
      </c>
      <c r="O341" s="214">
        <v>0</v>
      </c>
    </row>
    <row r="342" spans="1:15" x14ac:dyDescent="0.5">
      <c r="A342" s="221" t="str">
        <f>INDEX(Lookup!$A$1:$A$126,MATCH(DataYY03!C342,Lookup!$C$1:$C$126,0))</f>
        <v>Administration</v>
      </c>
      <c r="B342" s="225" t="s">
        <v>147</v>
      </c>
      <c r="C342" s="211" t="s">
        <v>84</v>
      </c>
      <c r="D342" s="211" t="s">
        <v>17</v>
      </c>
      <c r="E342" s="211">
        <v>132467</v>
      </c>
      <c r="F342" s="211">
        <v>36526</v>
      </c>
      <c r="G342" s="211">
        <v>746.75</v>
      </c>
      <c r="H342" s="211">
        <v>674.65</v>
      </c>
      <c r="I342" s="211">
        <v>-9.6551724137931032</v>
      </c>
      <c r="J342" s="211">
        <v>4508.12</v>
      </c>
      <c r="K342" s="211">
        <v>3056.6</v>
      </c>
      <c r="L342" s="211">
        <v>-32.197900677000611</v>
      </c>
      <c r="M342" s="211">
        <v>0</v>
      </c>
      <c r="N342" s="211">
        <v>0</v>
      </c>
      <c r="O342" s="212">
        <v>0</v>
      </c>
    </row>
    <row r="343" spans="1:15" x14ac:dyDescent="0.5">
      <c r="A343" s="221" t="str">
        <f>INDEX(Lookup!$A$1:$A$126,MATCH(DataYY03!C343,Lookup!$C$1:$C$126,0))</f>
        <v>Administration</v>
      </c>
      <c r="B343" s="226" t="s">
        <v>147</v>
      </c>
      <c r="C343" s="213" t="s">
        <v>91</v>
      </c>
      <c r="D343" s="213" t="s">
        <v>17</v>
      </c>
      <c r="E343" s="213">
        <v>35364</v>
      </c>
      <c r="F343" s="213">
        <v>36526</v>
      </c>
      <c r="G343" s="213">
        <v>273.774</v>
      </c>
      <c r="H343" s="213">
        <v>295.61</v>
      </c>
      <c r="I343" s="213">
        <v>7.9759217456734328</v>
      </c>
      <c r="J343" s="213">
        <v>1753.33</v>
      </c>
      <c r="K343" s="213">
        <v>1515.34</v>
      </c>
      <c r="L343" s="213">
        <v>-13.573599949809791</v>
      </c>
      <c r="M343" s="213">
        <v>0</v>
      </c>
      <c r="N343" s="213">
        <v>0</v>
      </c>
      <c r="O343" s="214">
        <v>0</v>
      </c>
    </row>
    <row r="344" spans="1:15" x14ac:dyDescent="0.5">
      <c r="A344" s="221" t="str">
        <f>INDEX(Lookup!$A$1:$A$126,MATCH(DataYY03!C344,Lookup!$C$1:$C$126,0))</f>
        <v>High School</v>
      </c>
      <c r="B344" s="225" t="s">
        <v>147</v>
      </c>
      <c r="C344" s="211" t="s">
        <v>93</v>
      </c>
      <c r="D344" s="211" t="s">
        <v>17</v>
      </c>
      <c r="E344" s="211">
        <v>513473</v>
      </c>
      <c r="F344" s="211">
        <v>43952</v>
      </c>
      <c r="G344" s="211">
        <v>3150.77</v>
      </c>
      <c r="H344" s="211">
        <v>2921.08</v>
      </c>
      <c r="I344" s="211">
        <v>-7.2899640405361232</v>
      </c>
      <c r="J344" s="211">
        <v>19583.189999999999</v>
      </c>
      <c r="K344" s="211">
        <v>11331.12</v>
      </c>
      <c r="L344" s="211">
        <v>-42.138538205471122</v>
      </c>
      <c r="M344" s="211">
        <v>0</v>
      </c>
      <c r="N344" s="211">
        <v>0</v>
      </c>
      <c r="O344" s="212">
        <v>0</v>
      </c>
    </row>
    <row r="345" spans="1:15" x14ac:dyDescent="0.5">
      <c r="A345" s="221" t="str">
        <f>INDEX(Lookup!$A$1:$A$126,MATCH(DataYY03!C345,Lookup!$C$1:$C$126,0))</f>
        <v>Elementary School</v>
      </c>
      <c r="B345" s="226" t="s">
        <v>147</v>
      </c>
      <c r="C345" s="213" t="s">
        <v>95</v>
      </c>
      <c r="D345" s="213" t="s">
        <v>21</v>
      </c>
      <c r="E345" s="213">
        <v>73726</v>
      </c>
      <c r="F345" s="213">
        <v>36526</v>
      </c>
      <c r="G345" s="213">
        <v>279.33600000000001</v>
      </c>
      <c r="H345" s="213">
        <v>335.78</v>
      </c>
      <c r="I345" s="213">
        <v>20.206489675516213</v>
      </c>
      <c r="J345" s="213">
        <v>1814.52</v>
      </c>
      <c r="K345" s="213">
        <v>1650.74</v>
      </c>
      <c r="L345" s="213">
        <v>-9.0260785221435977</v>
      </c>
      <c r="M345" s="213">
        <v>0</v>
      </c>
      <c r="N345" s="213">
        <v>0</v>
      </c>
      <c r="O345" s="214">
        <v>0</v>
      </c>
    </row>
    <row r="346" spans="1:15" x14ac:dyDescent="0.5">
      <c r="A346" s="221" t="str">
        <f>INDEX(Lookup!$A$1:$A$126,MATCH(DataYY03!C346,Lookup!$C$1:$C$126,0))</f>
        <v>Middle School</v>
      </c>
      <c r="B346" s="225" t="s">
        <v>147</v>
      </c>
      <c r="C346" s="211" t="s">
        <v>96</v>
      </c>
      <c r="D346" s="211" t="s">
        <v>17</v>
      </c>
      <c r="E346" s="211">
        <v>221601</v>
      </c>
      <c r="F346" s="211">
        <v>36526</v>
      </c>
      <c r="G346" s="211">
        <v>2689.33</v>
      </c>
      <c r="H346" s="211">
        <v>2637.83</v>
      </c>
      <c r="I346" s="211">
        <v>-1.9149751053236306</v>
      </c>
      <c r="J346" s="211">
        <v>15094.14</v>
      </c>
      <c r="K346" s="211">
        <v>10853.24</v>
      </c>
      <c r="L346" s="211">
        <v>-28.096334074018127</v>
      </c>
      <c r="M346" s="211">
        <v>0</v>
      </c>
      <c r="N346" s="211">
        <v>0</v>
      </c>
      <c r="O346" s="212">
        <v>0</v>
      </c>
    </row>
    <row r="347" spans="1:15" x14ac:dyDescent="0.5">
      <c r="A347" s="221" t="str">
        <f>INDEX(Lookup!$A$1:$A$126,MATCH(DataYY03!C347,Lookup!$C$1:$C$126,0))</f>
        <v>Elementary School</v>
      </c>
      <c r="B347" s="226" t="s">
        <v>147</v>
      </c>
      <c r="C347" s="213" t="s">
        <v>97</v>
      </c>
      <c r="D347" s="213" t="s">
        <v>23</v>
      </c>
      <c r="E347" s="213">
        <v>95518</v>
      </c>
      <c r="F347" s="213">
        <v>36526</v>
      </c>
      <c r="G347" s="213">
        <v>461.64599999999996</v>
      </c>
      <c r="H347" s="213">
        <v>551.04999999999995</v>
      </c>
      <c r="I347" s="213">
        <v>19.366354306113347</v>
      </c>
      <c r="J347" s="213">
        <v>2892.03</v>
      </c>
      <c r="K347" s="213">
        <v>2641.85</v>
      </c>
      <c r="L347" s="213">
        <v>-8.6506709819745993</v>
      </c>
      <c r="M347" s="213">
        <v>0</v>
      </c>
      <c r="N347" s="213">
        <v>0</v>
      </c>
      <c r="O347" s="214">
        <v>0</v>
      </c>
    </row>
    <row r="348" spans="1:15" x14ac:dyDescent="0.5">
      <c r="A348" s="221" t="str">
        <f>INDEX(Lookup!$A$1:$A$126,MATCH(DataYY03!C348,Lookup!$C$1:$C$126,0))</f>
        <v>Elementary School</v>
      </c>
      <c r="B348" s="225" t="s">
        <v>147</v>
      </c>
      <c r="C348" s="211" t="s">
        <v>98</v>
      </c>
      <c r="D348" s="211" t="s">
        <v>17</v>
      </c>
      <c r="E348" s="211">
        <v>93897</v>
      </c>
      <c r="F348" s="211">
        <v>36526</v>
      </c>
      <c r="G348" s="211">
        <v>598.53300000000013</v>
      </c>
      <c r="H348" s="211">
        <v>596.37</v>
      </c>
      <c r="I348" s="211">
        <v>-0.36138358286010991</v>
      </c>
      <c r="J348" s="211">
        <v>3609.28</v>
      </c>
      <c r="K348" s="211">
        <v>2742.09</v>
      </c>
      <c r="L348" s="211">
        <v>-24.026675680468124</v>
      </c>
      <c r="M348" s="211">
        <v>0</v>
      </c>
      <c r="N348" s="211">
        <v>0</v>
      </c>
      <c r="O348" s="212">
        <v>0</v>
      </c>
    </row>
    <row r="349" spans="1:15" x14ac:dyDescent="0.5">
      <c r="A349" s="221" t="str">
        <f>INDEX(Lookup!$A$1:$A$126,MATCH(DataYY03!C349,Lookup!$C$1:$C$126,0))</f>
        <v>Middle School</v>
      </c>
      <c r="B349" s="226" t="s">
        <v>147</v>
      </c>
      <c r="C349" s="213" t="s">
        <v>99</v>
      </c>
      <c r="D349" s="213" t="s">
        <v>17</v>
      </c>
      <c r="E349" s="213">
        <v>190510</v>
      </c>
      <c r="F349" s="213">
        <v>43952</v>
      </c>
      <c r="G349" s="213">
        <v>1037.0039999999999</v>
      </c>
      <c r="H349" s="213">
        <v>1414.19</v>
      </c>
      <c r="I349" s="213">
        <v>36.372665872069931</v>
      </c>
      <c r="J349" s="213">
        <v>6142.07</v>
      </c>
      <c r="K349" s="213">
        <v>5648.44</v>
      </c>
      <c r="L349" s="213">
        <v>-8.0368670497079968</v>
      </c>
      <c r="M349" s="213">
        <v>0</v>
      </c>
      <c r="N349" s="213">
        <v>0</v>
      </c>
      <c r="O349" s="214">
        <v>0</v>
      </c>
    </row>
    <row r="350" spans="1:15" x14ac:dyDescent="0.5">
      <c r="A350" s="221" t="str">
        <f>INDEX(Lookup!$A$1:$A$126,MATCH(DataYY03!C350,Lookup!$C$1:$C$126,0))</f>
        <v>Elementary School</v>
      </c>
      <c r="B350" s="225" t="s">
        <v>147</v>
      </c>
      <c r="C350" s="211" t="s">
        <v>100</v>
      </c>
      <c r="D350" s="211" t="s">
        <v>23</v>
      </c>
      <c r="E350" s="211">
        <v>113622</v>
      </c>
      <c r="F350" s="211">
        <v>43956</v>
      </c>
      <c r="G350" s="211">
        <v>766.32</v>
      </c>
      <c r="H350" s="211">
        <v>663.32</v>
      </c>
      <c r="I350" s="211">
        <v>-13.440860215053762</v>
      </c>
      <c r="J350" s="211">
        <v>2944.18</v>
      </c>
      <c r="K350" s="211">
        <v>2821.78</v>
      </c>
      <c r="L350" s="211">
        <v>-4.1573545095748221</v>
      </c>
      <c r="M350" s="211">
        <v>0</v>
      </c>
      <c r="N350" s="211">
        <v>0</v>
      </c>
      <c r="O350" s="212">
        <v>0</v>
      </c>
    </row>
    <row r="351" spans="1:15" x14ac:dyDescent="0.5">
      <c r="A351" s="221" t="str">
        <f>INDEX(Lookup!$A$1:$A$126,MATCH(DataYY03!C351,Lookup!$C$1:$C$126,0))</f>
        <v>High School</v>
      </c>
      <c r="B351" s="226" t="s">
        <v>147</v>
      </c>
      <c r="C351" s="213" t="s">
        <v>101</v>
      </c>
      <c r="D351" s="213" t="s">
        <v>17</v>
      </c>
      <c r="E351" s="213">
        <v>535686</v>
      </c>
      <c r="F351" s="213">
        <v>36526</v>
      </c>
      <c r="G351" s="213">
        <v>3301.15</v>
      </c>
      <c r="H351" s="213">
        <v>3979.92</v>
      </c>
      <c r="I351" s="213">
        <v>20.561622464898598</v>
      </c>
      <c r="J351" s="213">
        <v>21122.17</v>
      </c>
      <c r="K351" s="213">
        <v>14200.82</v>
      </c>
      <c r="L351" s="213">
        <v>-32.768176754566412</v>
      </c>
      <c r="M351" s="213">
        <v>0</v>
      </c>
      <c r="N351" s="213">
        <v>0</v>
      </c>
      <c r="O351" s="214">
        <v>0</v>
      </c>
    </row>
    <row r="352" spans="1:15" x14ac:dyDescent="0.5">
      <c r="A352" s="221" t="str">
        <f>INDEX(Lookup!$A$1:$A$126,MATCH(DataYY03!C352,Lookup!$C$1:$C$126,0))</f>
        <v>Administration</v>
      </c>
      <c r="B352" s="225" t="s">
        <v>147</v>
      </c>
      <c r="C352" s="211" t="s">
        <v>102</v>
      </c>
      <c r="D352" s="211" t="s">
        <v>17</v>
      </c>
      <c r="E352" s="211">
        <v>0</v>
      </c>
      <c r="F352" s="211">
        <v>36526</v>
      </c>
      <c r="G352" s="211">
        <v>24.617000000000004</v>
      </c>
      <c r="H352" s="211">
        <v>29.87</v>
      </c>
      <c r="I352" s="211">
        <v>21.338912133891199</v>
      </c>
      <c r="J352" s="211">
        <v>374.37</v>
      </c>
      <c r="K352" s="211">
        <v>367.33</v>
      </c>
      <c r="L352" s="211">
        <v>-1.880492560835537</v>
      </c>
      <c r="M352" s="211">
        <v>0</v>
      </c>
      <c r="N352" s="211">
        <v>0</v>
      </c>
      <c r="O352" s="212">
        <v>0</v>
      </c>
    </row>
    <row r="353" spans="1:15" x14ac:dyDescent="0.5">
      <c r="A353" s="221" t="str">
        <f>INDEX(Lookup!$A$1:$A$126,MATCH(DataYY03!C353,Lookup!$C$1:$C$126,0))</f>
        <v>Elementary School</v>
      </c>
      <c r="B353" s="226" t="s">
        <v>147</v>
      </c>
      <c r="C353" s="213" t="s">
        <v>103</v>
      </c>
      <c r="D353" s="213" t="s">
        <v>17</v>
      </c>
      <c r="E353" s="213">
        <v>95352</v>
      </c>
      <c r="F353" s="213">
        <v>36526</v>
      </c>
      <c r="G353" s="213">
        <v>974.89499999999998</v>
      </c>
      <c r="H353" s="213">
        <v>1220.55</v>
      </c>
      <c r="I353" s="213">
        <v>25.198098256735339</v>
      </c>
      <c r="J353" s="213">
        <v>5602.59</v>
      </c>
      <c r="K353" s="213">
        <v>5030.32</v>
      </c>
      <c r="L353" s="213">
        <v>-10.214382990723934</v>
      </c>
      <c r="M353" s="213">
        <v>0</v>
      </c>
      <c r="N353" s="213">
        <v>0</v>
      </c>
      <c r="O353" s="214">
        <v>0</v>
      </c>
    </row>
    <row r="354" spans="1:15" x14ac:dyDescent="0.5">
      <c r="A354" s="221" t="str">
        <f>INDEX(Lookup!$A$1:$A$126,MATCH(DataYY03!C354,Lookup!$C$1:$C$126,0))</f>
        <v>Elementary School</v>
      </c>
      <c r="B354" s="225" t="s">
        <v>147</v>
      </c>
      <c r="C354" s="211" t="s">
        <v>104</v>
      </c>
      <c r="D354" s="211" t="s">
        <v>17</v>
      </c>
      <c r="E354" s="211">
        <v>88406</v>
      </c>
      <c r="F354" s="211">
        <v>36526</v>
      </c>
      <c r="G354" s="211">
        <v>564.54300000000012</v>
      </c>
      <c r="H354" s="211">
        <v>733.36</v>
      </c>
      <c r="I354" s="211">
        <v>29.903302317095399</v>
      </c>
      <c r="J354" s="211">
        <v>3404.15</v>
      </c>
      <c r="K354" s="211">
        <v>3228.37</v>
      </c>
      <c r="L354" s="211">
        <v>-5.1636972518837299</v>
      </c>
      <c r="M354" s="211">
        <v>0</v>
      </c>
      <c r="N354" s="211">
        <v>0</v>
      </c>
      <c r="O354" s="212">
        <v>0</v>
      </c>
    </row>
    <row r="355" spans="1:15" x14ac:dyDescent="0.5">
      <c r="A355" s="221" t="str">
        <f>INDEX(Lookup!$A$1:$A$126,MATCH(DataYY03!C355,Lookup!$C$1:$C$126,0))</f>
        <v>Elementary School</v>
      </c>
      <c r="B355" s="226" t="s">
        <v>147</v>
      </c>
      <c r="C355" s="213" t="s">
        <v>105</v>
      </c>
      <c r="D355" s="213" t="s">
        <v>17</v>
      </c>
      <c r="E355" s="213">
        <v>78614</v>
      </c>
      <c r="F355" s="213">
        <v>43956</v>
      </c>
      <c r="G355" s="213">
        <v>0.61799999999999999</v>
      </c>
      <c r="H355" s="213">
        <v>1.03</v>
      </c>
      <c r="I355" s="213">
        <v>66.666666666666671</v>
      </c>
      <c r="J355" s="213">
        <v>232.55</v>
      </c>
      <c r="K355" s="213">
        <v>278.02999999999997</v>
      </c>
      <c r="L355" s="213">
        <v>19.55708449795743</v>
      </c>
      <c r="M355" s="213">
        <v>0</v>
      </c>
      <c r="N355" s="213">
        <v>0</v>
      </c>
      <c r="O355" s="214">
        <v>0</v>
      </c>
    </row>
    <row r="356" spans="1:15" x14ac:dyDescent="0.5">
      <c r="A356" s="221" t="str">
        <f>INDEX(Lookup!$A$1:$A$126,MATCH(DataYY03!C356,Lookup!$C$1:$C$126,0))</f>
        <v>Administration</v>
      </c>
      <c r="B356" s="225" t="s">
        <v>147</v>
      </c>
      <c r="C356" s="211" t="s">
        <v>106</v>
      </c>
      <c r="D356" s="211" t="s">
        <v>17</v>
      </c>
      <c r="E356" s="211">
        <v>36679</v>
      </c>
      <c r="F356" s="211">
        <v>43952</v>
      </c>
      <c r="G356" s="211">
        <v>428.17100000000005</v>
      </c>
      <c r="H356" s="211">
        <v>361.53</v>
      </c>
      <c r="I356" s="211">
        <v>-15.564108732258854</v>
      </c>
      <c r="J356" s="211">
        <v>2638.13</v>
      </c>
      <c r="K356" s="211">
        <v>1804.86</v>
      </c>
      <c r="L356" s="211">
        <v>-31.5856307308586</v>
      </c>
      <c r="M356" s="211">
        <v>0</v>
      </c>
      <c r="N356" s="211">
        <v>0</v>
      </c>
      <c r="O356" s="212">
        <v>0</v>
      </c>
    </row>
    <row r="357" spans="1:15" x14ac:dyDescent="0.5">
      <c r="A357" s="221" t="str">
        <f>INDEX(Lookup!$A$1:$A$126,MATCH(DataYY03!C357,Lookup!$C$1:$C$126,0))</f>
        <v>Elementary School</v>
      </c>
      <c r="B357" s="226" t="s">
        <v>147</v>
      </c>
      <c r="C357" s="213" t="s">
        <v>107</v>
      </c>
      <c r="D357" s="213" t="s">
        <v>17</v>
      </c>
      <c r="E357" s="213">
        <v>124682</v>
      </c>
      <c r="F357" s="213">
        <v>36526</v>
      </c>
      <c r="G357" s="213">
        <v>1820.3190000000002</v>
      </c>
      <c r="H357" s="213">
        <v>955.84</v>
      </c>
      <c r="I357" s="213">
        <v>-47.490522265602905</v>
      </c>
      <c r="J357" s="213">
        <v>11802.27</v>
      </c>
      <c r="K357" s="213">
        <v>3938.02</v>
      </c>
      <c r="L357" s="213">
        <v>-66.633367987683727</v>
      </c>
      <c r="M357" s="213">
        <v>0</v>
      </c>
      <c r="N357" s="213">
        <v>0</v>
      </c>
      <c r="O357" s="214">
        <v>0</v>
      </c>
    </row>
    <row r="358" spans="1:15" x14ac:dyDescent="0.5">
      <c r="A358" s="221" t="str">
        <f>INDEX(Lookup!$A$1:$A$126,MATCH(DataYY03!C358,Lookup!$C$1:$C$126,0))</f>
        <v>Elementary School</v>
      </c>
      <c r="B358" s="225" t="s">
        <v>147</v>
      </c>
      <c r="C358" s="211" t="s">
        <v>108</v>
      </c>
      <c r="D358" s="211" t="s">
        <v>21</v>
      </c>
      <c r="E358" s="211">
        <v>107075</v>
      </c>
      <c r="F358" s="211">
        <v>36526</v>
      </c>
      <c r="G358" s="211">
        <v>904.23699999999997</v>
      </c>
      <c r="H358" s="211">
        <v>910.52</v>
      </c>
      <c r="I358" s="211">
        <v>0.69483995899305484</v>
      </c>
      <c r="J358" s="211">
        <v>5178.1400000000003</v>
      </c>
      <c r="K358" s="211">
        <v>3890.47</v>
      </c>
      <c r="L358" s="211">
        <v>-24.867423437759502</v>
      </c>
      <c r="M358" s="211">
        <v>0</v>
      </c>
      <c r="N358" s="211">
        <v>0</v>
      </c>
      <c r="O358" s="212">
        <v>0</v>
      </c>
    </row>
    <row r="359" spans="1:15" x14ac:dyDescent="0.5">
      <c r="A359" s="221" t="str">
        <f>INDEX(Lookup!$A$1:$A$126,MATCH(DataYY03!C359,Lookup!$C$1:$C$126,0))</f>
        <v>Elementary School</v>
      </c>
      <c r="B359" s="226" t="s">
        <v>147</v>
      </c>
      <c r="C359" s="213" t="s">
        <v>109</v>
      </c>
      <c r="D359" s="213" t="s">
        <v>17</v>
      </c>
      <c r="E359" s="213">
        <v>85120</v>
      </c>
      <c r="F359" s="213">
        <v>43956</v>
      </c>
      <c r="G359" s="213">
        <v>369.35799999999995</v>
      </c>
      <c r="H359" s="213">
        <v>273.98</v>
      </c>
      <c r="I359" s="213">
        <v>-25.822643614054645</v>
      </c>
      <c r="J359" s="213">
        <v>2203.92</v>
      </c>
      <c r="K359" s="213">
        <v>1415.12</v>
      </c>
      <c r="L359" s="213">
        <v>-35.790772804820506</v>
      </c>
      <c r="M359" s="213">
        <v>0</v>
      </c>
      <c r="N359" s="213">
        <v>0</v>
      </c>
      <c r="O359" s="214">
        <v>0</v>
      </c>
    </row>
    <row r="360" spans="1:15" x14ac:dyDescent="0.5">
      <c r="A360" s="221" t="str">
        <f>INDEX(Lookup!$A$1:$A$126,MATCH(DataYY03!C360,Lookup!$C$1:$C$126,0))</f>
        <v>Elementary School</v>
      </c>
      <c r="B360" s="225" t="s">
        <v>147</v>
      </c>
      <c r="C360" s="211" t="s">
        <v>110</v>
      </c>
      <c r="D360" s="211" t="s">
        <v>23</v>
      </c>
      <c r="E360" s="211">
        <v>74252</v>
      </c>
      <c r="F360" s="211">
        <v>36526</v>
      </c>
      <c r="G360" s="211">
        <v>566.91199999999992</v>
      </c>
      <c r="H360" s="211">
        <v>529.41999999999996</v>
      </c>
      <c r="I360" s="211">
        <v>-6.6133720930232505</v>
      </c>
      <c r="J360" s="211">
        <v>3450.02</v>
      </c>
      <c r="K360" s="211">
        <v>2347.11</v>
      </c>
      <c r="L360" s="211">
        <v>-31.968220474084209</v>
      </c>
      <c r="M360" s="211">
        <v>0</v>
      </c>
      <c r="N360" s="211">
        <v>0</v>
      </c>
      <c r="O360" s="212">
        <v>0</v>
      </c>
    </row>
    <row r="361" spans="1:15" x14ac:dyDescent="0.5">
      <c r="A361" s="221" t="str">
        <f>INDEX(Lookup!$A$1:$A$126,MATCH(DataYY03!C361,Lookup!$C$1:$C$126,0))</f>
        <v>Elementary School</v>
      </c>
      <c r="B361" s="226" t="s">
        <v>147</v>
      </c>
      <c r="C361" s="213" t="s">
        <v>113</v>
      </c>
      <c r="D361" s="213" t="s">
        <v>17</v>
      </c>
      <c r="E361" s="213">
        <v>83063</v>
      </c>
      <c r="F361" s="213">
        <v>43952</v>
      </c>
      <c r="G361" s="213">
        <v>154.39700000000002</v>
      </c>
      <c r="H361" s="213">
        <v>520.15</v>
      </c>
      <c r="I361" s="213">
        <v>236.89126084056036</v>
      </c>
      <c r="J361" s="213">
        <v>1048.28</v>
      </c>
      <c r="K361" s="213">
        <v>2245.42</v>
      </c>
      <c r="L361" s="213">
        <v>114.20040447208761</v>
      </c>
      <c r="M361" s="213">
        <v>0</v>
      </c>
      <c r="N361" s="213">
        <v>0</v>
      </c>
      <c r="O361" s="214">
        <v>0</v>
      </c>
    </row>
    <row r="362" spans="1:15" x14ac:dyDescent="0.5">
      <c r="A362" s="221" t="str">
        <f>INDEX(Lookup!$A$1:$A$126,MATCH(DataYY03!C362,Lookup!$C$1:$C$126,0))</f>
        <v>Elementary School</v>
      </c>
      <c r="B362" s="225" t="s">
        <v>147</v>
      </c>
      <c r="C362" s="211" t="s">
        <v>114</v>
      </c>
      <c r="D362" s="211" t="s">
        <v>17</v>
      </c>
      <c r="E362" s="211">
        <v>85590</v>
      </c>
      <c r="F362" s="211">
        <v>43952</v>
      </c>
      <c r="G362" s="211">
        <v>448.87399999999997</v>
      </c>
      <c r="H362" s="211">
        <v>728.21</v>
      </c>
      <c r="I362" s="211">
        <v>62.230380908673723</v>
      </c>
      <c r="J362" s="211">
        <v>2592.71</v>
      </c>
      <c r="K362" s="211">
        <v>2992.93</v>
      </c>
      <c r="L362" s="211">
        <v>15.436358096354779</v>
      </c>
      <c r="M362" s="211">
        <v>0</v>
      </c>
      <c r="N362" s="211">
        <v>0</v>
      </c>
      <c r="O362" s="212">
        <v>0</v>
      </c>
    </row>
    <row r="363" spans="1:15" x14ac:dyDescent="0.5">
      <c r="A363" s="221" t="str">
        <f>INDEX(Lookup!$A$1:$A$126,MATCH(DataYY03!C363,Lookup!$C$1:$C$126,0))</f>
        <v>Elementary School</v>
      </c>
      <c r="B363" s="226" t="s">
        <v>147</v>
      </c>
      <c r="C363" s="213" t="s">
        <v>115</v>
      </c>
      <c r="D363" s="213" t="s">
        <v>23</v>
      </c>
      <c r="E363" s="213">
        <v>112970</v>
      </c>
      <c r="F363" s="213">
        <v>36526</v>
      </c>
      <c r="G363" s="213">
        <v>504.08199999999999</v>
      </c>
      <c r="H363" s="213">
        <v>603.58000000000004</v>
      </c>
      <c r="I363" s="213">
        <v>19.738455251328165</v>
      </c>
      <c r="J363" s="213">
        <v>3049.67</v>
      </c>
      <c r="K363" s="213">
        <v>2610.58</v>
      </c>
      <c r="L363" s="213">
        <v>-14.397951253742209</v>
      </c>
      <c r="M363" s="213">
        <v>0</v>
      </c>
      <c r="N363" s="213">
        <v>0</v>
      </c>
      <c r="O363" s="214">
        <v>0</v>
      </c>
    </row>
    <row r="364" spans="1:15" x14ac:dyDescent="0.5">
      <c r="A364" s="221" t="str">
        <f>INDEX(Lookup!$A$1:$A$126,MATCH(DataYY03!C364,Lookup!$C$1:$C$126,0))</f>
        <v>Elementary School</v>
      </c>
      <c r="B364" s="225" t="s">
        <v>147</v>
      </c>
      <c r="C364" s="211" t="s">
        <v>116</v>
      </c>
      <c r="D364" s="211" t="s">
        <v>17</v>
      </c>
      <c r="E364" s="211">
        <v>104852</v>
      </c>
      <c r="F364" s="211">
        <v>36526</v>
      </c>
      <c r="G364" s="211">
        <v>620.88400000000001</v>
      </c>
      <c r="H364" s="211">
        <v>625.21</v>
      </c>
      <c r="I364" s="211">
        <v>0.69674850696748269</v>
      </c>
      <c r="J364" s="211">
        <v>3971</v>
      </c>
      <c r="K364" s="211">
        <v>2823.28</v>
      </c>
      <c r="L364" s="211">
        <v>-28.902543439939564</v>
      </c>
      <c r="M364" s="211">
        <v>0</v>
      </c>
      <c r="N364" s="211">
        <v>0</v>
      </c>
      <c r="O364" s="212">
        <v>0</v>
      </c>
    </row>
    <row r="365" spans="1:15" x14ac:dyDescent="0.5">
      <c r="A365" s="221" t="str">
        <f>INDEX(Lookup!$A$1:$A$126,MATCH(DataYY03!C365,Lookup!$C$1:$C$126,0))</f>
        <v>Elementary School</v>
      </c>
      <c r="B365" s="226" t="s">
        <v>147</v>
      </c>
      <c r="C365" s="213" t="s">
        <v>117</v>
      </c>
      <c r="D365" s="213" t="s">
        <v>23</v>
      </c>
      <c r="E365" s="213">
        <v>100456</v>
      </c>
      <c r="F365" s="213">
        <v>36526</v>
      </c>
      <c r="G365" s="213">
        <v>448.15300000000002</v>
      </c>
      <c r="H365" s="213">
        <v>632.41999999999996</v>
      </c>
      <c r="I365" s="213">
        <v>41.116984601241086</v>
      </c>
      <c r="J365" s="213">
        <v>2703.1</v>
      </c>
      <c r="K365" s="213">
        <v>2714.38</v>
      </c>
      <c r="L365" s="213">
        <v>0.41729865709740666</v>
      </c>
      <c r="M365" s="213">
        <v>0</v>
      </c>
      <c r="N365" s="213">
        <v>0</v>
      </c>
      <c r="O365" s="214">
        <v>0</v>
      </c>
    </row>
    <row r="366" spans="1:15" x14ac:dyDescent="0.5">
      <c r="A366" s="221" t="str">
        <f>INDEX(Lookup!$A$1:$A$126,MATCH(DataYY03!C366,Lookup!$C$1:$C$126,0))</f>
        <v>Administration</v>
      </c>
      <c r="B366" s="225" t="s">
        <v>147</v>
      </c>
      <c r="C366" s="211" t="s">
        <v>118</v>
      </c>
      <c r="D366" s="211" t="s">
        <v>17</v>
      </c>
      <c r="E366" s="211">
        <v>86181</v>
      </c>
      <c r="F366" s="211">
        <v>36526</v>
      </c>
      <c r="G366" s="211">
        <v>56.958999999999996</v>
      </c>
      <c r="H366" s="211">
        <v>61.8</v>
      </c>
      <c r="I366" s="211">
        <v>8.4990958408679997</v>
      </c>
      <c r="J366" s="211">
        <v>535.91</v>
      </c>
      <c r="K366" s="211">
        <v>494.68</v>
      </c>
      <c r="L366" s="211">
        <v>-7.6934559907447149</v>
      </c>
      <c r="M366" s="211">
        <v>0</v>
      </c>
      <c r="N366" s="211">
        <v>0</v>
      </c>
      <c r="O366" s="212">
        <v>0</v>
      </c>
    </row>
    <row r="367" spans="1:15" x14ac:dyDescent="0.5">
      <c r="A367" s="221" t="str">
        <f>INDEX(Lookup!$A$1:$A$126,MATCH(DataYY03!C367,Lookup!$C$1:$C$126,0))</f>
        <v>Elementary School</v>
      </c>
      <c r="B367" s="226" t="s">
        <v>147</v>
      </c>
      <c r="C367" s="213" t="s">
        <v>120</v>
      </c>
      <c r="D367" s="213" t="s">
        <v>17</v>
      </c>
      <c r="E367" s="213">
        <v>90012</v>
      </c>
      <c r="F367" s="213">
        <v>36526</v>
      </c>
      <c r="G367" s="213">
        <v>419.51900000000001</v>
      </c>
      <c r="H367" s="213">
        <v>329.6</v>
      </c>
      <c r="I367" s="213">
        <v>-21.433832555855638</v>
      </c>
      <c r="J367" s="213">
        <v>2531.2600000000002</v>
      </c>
      <c r="K367" s="213">
        <v>1672.61</v>
      </c>
      <c r="L367" s="213">
        <v>-33.921841296429449</v>
      </c>
      <c r="M367" s="213">
        <v>0</v>
      </c>
      <c r="N367" s="213">
        <v>0</v>
      </c>
      <c r="O367" s="214">
        <v>0</v>
      </c>
    </row>
    <row r="368" spans="1:15" x14ac:dyDescent="0.5">
      <c r="A368" s="221" t="str">
        <f>INDEX(Lookup!$A$1:$A$126,MATCH(DataYY03!C368,Lookup!$C$1:$C$126,0))</f>
        <v>Elementary School</v>
      </c>
      <c r="B368" s="225" t="s">
        <v>147</v>
      </c>
      <c r="C368" s="211" t="s">
        <v>121</v>
      </c>
      <c r="D368" s="211" t="s">
        <v>23</v>
      </c>
      <c r="E368" s="211">
        <v>110549</v>
      </c>
      <c r="F368" s="211">
        <v>36526</v>
      </c>
      <c r="G368" s="211">
        <v>621.50199999999984</v>
      </c>
      <c r="H368" s="211">
        <v>599.46</v>
      </c>
      <c r="I368" s="211">
        <v>-3.5465694398408742</v>
      </c>
      <c r="J368" s="211">
        <v>3746.32</v>
      </c>
      <c r="K368" s="211">
        <v>2572.2600000000002</v>
      </c>
      <c r="L368" s="211">
        <v>-31.33902069230605</v>
      </c>
      <c r="M368" s="211">
        <v>0</v>
      </c>
      <c r="N368" s="211">
        <v>0</v>
      </c>
      <c r="O368" s="212">
        <v>0</v>
      </c>
    </row>
    <row r="369" spans="1:15" x14ac:dyDescent="0.5">
      <c r="A369" s="221" t="str">
        <f>INDEX(Lookup!$A$1:$A$126,MATCH(DataYY03!C369,Lookup!$C$1:$C$126,0))</f>
        <v>Elementary School</v>
      </c>
      <c r="B369" s="226" t="s">
        <v>147</v>
      </c>
      <c r="C369" s="213" t="s">
        <v>122</v>
      </c>
      <c r="D369" s="213" t="s">
        <v>21</v>
      </c>
      <c r="E369" s="213">
        <v>98532</v>
      </c>
      <c r="F369" s="213">
        <v>43956</v>
      </c>
      <c r="G369" s="213">
        <v>317.24</v>
      </c>
      <c r="H369" s="213">
        <v>349.17</v>
      </c>
      <c r="I369" s="213">
        <v>10.064935064935066</v>
      </c>
      <c r="J369" s="213">
        <v>2026.91</v>
      </c>
      <c r="K369" s="213">
        <v>1714.2</v>
      </c>
      <c r="L369" s="213">
        <v>-15.427917371762931</v>
      </c>
      <c r="M369" s="213">
        <v>0</v>
      </c>
      <c r="N369" s="213">
        <v>0</v>
      </c>
      <c r="O369" s="214">
        <v>0</v>
      </c>
    </row>
    <row r="370" spans="1:15" x14ac:dyDescent="0.5">
      <c r="A370" s="221" t="str">
        <f>INDEX(Lookup!$A$1:$A$126,MATCH(DataYY03!C370,Lookup!$C$1:$C$126,0))</f>
        <v>Elementary School</v>
      </c>
      <c r="B370" s="225" t="s">
        <v>147</v>
      </c>
      <c r="C370" s="211" t="s">
        <v>123</v>
      </c>
      <c r="D370" s="211" t="s">
        <v>23</v>
      </c>
      <c r="E370" s="211">
        <v>93882</v>
      </c>
      <c r="F370" s="211">
        <v>43952</v>
      </c>
      <c r="G370" s="211">
        <v>546.31200000000001</v>
      </c>
      <c r="H370" s="211">
        <v>471.74</v>
      </c>
      <c r="I370" s="211">
        <v>-13.650075414781304</v>
      </c>
      <c r="J370" s="211">
        <v>3337.9</v>
      </c>
      <c r="K370" s="211">
        <v>2143.96</v>
      </c>
      <c r="L370" s="211">
        <v>-35.769196201204352</v>
      </c>
      <c r="M370" s="211">
        <v>0</v>
      </c>
      <c r="N370" s="211">
        <v>0</v>
      </c>
      <c r="O370" s="212">
        <v>0</v>
      </c>
    </row>
    <row r="371" spans="1:15" x14ac:dyDescent="0.5">
      <c r="A371" s="221" t="str">
        <f>INDEX(Lookup!$A$1:$A$126,MATCH(DataYY03!C371,Lookup!$C$1:$C$126,0))</f>
        <v>Middle School</v>
      </c>
      <c r="B371" s="226" t="s">
        <v>147</v>
      </c>
      <c r="C371" s="213" t="s">
        <v>124</v>
      </c>
      <c r="D371" s="213" t="s">
        <v>23</v>
      </c>
      <c r="E371" s="213">
        <v>242116</v>
      </c>
      <c r="F371" s="213">
        <v>43952</v>
      </c>
      <c r="G371" s="213">
        <v>996.01</v>
      </c>
      <c r="H371" s="213">
        <v>971.29</v>
      </c>
      <c r="I371" s="213">
        <v>-2.4819027921406409</v>
      </c>
      <c r="J371" s="213">
        <v>5964.79</v>
      </c>
      <c r="K371" s="213">
        <v>4266.8900000000003</v>
      </c>
      <c r="L371" s="213">
        <v>-28.465377657889043</v>
      </c>
      <c r="M371" s="213">
        <v>0</v>
      </c>
      <c r="N371" s="213">
        <v>0</v>
      </c>
      <c r="O371" s="214">
        <v>0</v>
      </c>
    </row>
    <row r="372" spans="1:15" x14ac:dyDescent="0.5">
      <c r="A372" s="221" t="str">
        <f>INDEX(Lookup!$A$1:$A$126,MATCH(DataYY03!C372,Lookup!$C$1:$C$126,0))</f>
        <v>Elementary School</v>
      </c>
      <c r="B372" s="225" t="s">
        <v>147</v>
      </c>
      <c r="C372" s="211" t="s">
        <v>125</v>
      </c>
      <c r="D372" s="211" t="s">
        <v>23</v>
      </c>
      <c r="E372" s="211">
        <v>96096</v>
      </c>
      <c r="F372" s="211">
        <v>36526</v>
      </c>
      <c r="G372" s="211">
        <v>417.15</v>
      </c>
      <c r="H372" s="211">
        <v>447.02</v>
      </c>
      <c r="I372" s="211">
        <v>7.1604938271604945</v>
      </c>
      <c r="J372" s="211">
        <v>2648.22</v>
      </c>
      <c r="K372" s="211">
        <v>2068.83</v>
      </c>
      <c r="L372" s="211">
        <v>-21.878469311462041</v>
      </c>
      <c r="M372" s="211">
        <v>0</v>
      </c>
      <c r="N372" s="211">
        <v>0</v>
      </c>
      <c r="O372" s="212">
        <v>0</v>
      </c>
    </row>
    <row r="373" spans="1:15" x14ac:dyDescent="0.5">
      <c r="A373" s="221" t="str">
        <f>INDEX(Lookup!$A$1:$A$126,MATCH(DataYY03!C373,Lookup!$C$1:$C$126,0))</f>
        <v>Administration</v>
      </c>
      <c r="B373" s="226" t="s">
        <v>147</v>
      </c>
      <c r="C373" s="213" t="s">
        <v>126</v>
      </c>
      <c r="D373" s="213" t="s">
        <v>23</v>
      </c>
      <c r="E373" s="213">
        <v>22020</v>
      </c>
      <c r="F373" s="213">
        <v>36526</v>
      </c>
      <c r="G373" s="213">
        <v>30.9</v>
      </c>
      <c r="H373" s="213">
        <v>53.56</v>
      </c>
      <c r="I373" s="213">
        <v>73.333333333333329</v>
      </c>
      <c r="J373" s="213">
        <v>422.14</v>
      </c>
      <c r="K373" s="213">
        <v>450.7</v>
      </c>
      <c r="L373" s="213">
        <v>6.7655280238783337</v>
      </c>
      <c r="M373" s="213">
        <v>0</v>
      </c>
      <c r="N373" s="213">
        <v>0</v>
      </c>
      <c r="O373" s="214">
        <v>0</v>
      </c>
    </row>
    <row r="374" spans="1:15" x14ac:dyDescent="0.5">
      <c r="A374" s="221" t="str">
        <f>INDEX(Lookup!$A$1:$A$126,MATCH(DataYY03!C374,Lookup!$C$1:$C$126,0))</f>
        <v>Elementary School</v>
      </c>
      <c r="B374" s="225" t="s">
        <v>147</v>
      </c>
      <c r="C374" s="211" t="s">
        <v>127</v>
      </c>
      <c r="D374" s="211" t="s">
        <v>21</v>
      </c>
      <c r="E374" s="211">
        <v>91338</v>
      </c>
      <c r="F374" s="211">
        <v>36526</v>
      </c>
      <c r="G374" s="211">
        <v>226.70299999999995</v>
      </c>
      <c r="H374" s="211">
        <v>261.62</v>
      </c>
      <c r="I374" s="211">
        <v>15.402089959109519</v>
      </c>
      <c r="J374" s="211">
        <v>1547.15</v>
      </c>
      <c r="K374" s="211">
        <v>1400.22</v>
      </c>
      <c r="L374" s="211">
        <v>-9.4968167275312663</v>
      </c>
      <c r="M374" s="211">
        <v>0</v>
      </c>
      <c r="N374" s="211">
        <v>0</v>
      </c>
      <c r="O374" s="212">
        <v>0</v>
      </c>
    </row>
    <row r="375" spans="1:15" x14ac:dyDescent="0.5">
      <c r="A375" s="221" t="str">
        <f>INDEX(Lookup!$A$1:$A$126,MATCH(DataYY03!C375,Lookup!$C$1:$C$126,0))</f>
        <v>Middle School</v>
      </c>
      <c r="B375" s="226" t="s">
        <v>147</v>
      </c>
      <c r="C375" s="213" t="s">
        <v>128</v>
      </c>
      <c r="D375" s="213" t="s">
        <v>23</v>
      </c>
      <c r="E375" s="213">
        <v>230087</v>
      </c>
      <c r="F375" s="213">
        <v>43952</v>
      </c>
      <c r="G375" s="213">
        <v>1132.6909999999998</v>
      </c>
      <c r="H375" s="213">
        <v>1159.78</v>
      </c>
      <c r="I375" s="213">
        <v>2.3915613349095284</v>
      </c>
      <c r="J375" s="213">
        <v>6663.21</v>
      </c>
      <c r="K375" s="213">
        <v>5026.3900000000003</v>
      </c>
      <c r="L375" s="213">
        <v>-24.565036971669812</v>
      </c>
      <c r="M375" s="213">
        <v>0</v>
      </c>
      <c r="N375" s="213">
        <v>0</v>
      </c>
      <c r="O375" s="214">
        <v>0</v>
      </c>
    </row>
    <row r="376" spans="1:15" x14ac:dyDescent="0.5">
      <c r="A376" s="221" t="str">
        <f>INDEX(Lookup!$A$1:$A$126,MATCH(DataYY03!C376,Lookup!$C$1:$C$126,0))</f>
        <v>Middle School</v>
      </c>
      <c r="B376" s="225" t="s">
        <v>147</v>
      </c>
      <c r="C376" s="211" t="s">
        <v>129</v>
      </c>
      <c r="D376" s="211" t="s">
        <v>23</v>
      </c>
      <c r="E376" s="211">
        <v>235889</v>
      </c>
      <c r="F376" s="211">
        <v>36526</v>
      </c>
      <c r="G376" s="211">
        <v>3828.51</v>
      </c>
      <c r="H376" s="211">
        <v>3000.39</v>
      </c>
      <c r="I376" s="211">
        <v>-21.63034705407587</v>
      </c>
      <c r="J376" s="211">
        <v>20269.509999999998</v>
      </c>
      <c r="K376" s="211">
        <v>12768.15</v>
      </c>
      <c r="L376" s="211">
        <v>-37.008097383705874</v>
      </c>
      <c r="M376" s="211">
        <v>0</v>
      </c>
      <c r="N376" s="211">
        <v>0</v>
      </c>
      <c r="O376" s="212">
        <v>0</v>
      </c>
    </row>
    <row r="377" spans="1:15" x14ac:dyDescent="0.5">
      <c r="A377" s="221" t="str">
        <f>INDEX(Lookup!$A$1:$A$126,MATCH(DataYY03!C377,Lookup!$C$1:$C$126,0))</f>
        <v>Elementary School</v>
      </c>
      <c r="B377" s="226" t="s">
        <v>147</v>
      </c>
      <c r="C377" s="213" t="s">
        <v>130</v>
      </c>
      <c r="D377" s="213" t="s">
        <v>23</v>
      </c>
      <c r="E377" s="213">
        <v>107914</v>
      </c>
      <c r="F377" s="213">
        <v>36526</v>
      </c>
      <c r="G377" s="213">
        <v>454.95099999999996</v>
      </c>
      <c r="H377" s="213">
        <v>417.15</v>
      </c>
      <c r="I377" s="213">
        <v>-8.3088068824994306</v>
      </c>
      <c r="J377" s="213">
        <v>2901.74</v>
      </c>
      <c r="K377" s="213">
        <v>2136.96</v>
      </c>
      <c r="L377" s="213">
        <v>-26.355910591576091</v>
      </c>
      <c r="M377" s="213">
        <v>0</v>
      </c>
      <c r="N377" s="213">
        <v>0</v>
      </c>
      <c r="O377" s="214">
        <v>0</v>
      </c>
    </row>
    <row r="378" spans="1:15" x14ac:dyDescent="0.5">
      <c r="A378" s="221" t="str">
        <f>INDEX(Lookup!$A$1:$A$126,MATCH(DataYY03!C378,Lookup!$C$1:$C$126,0))</f>
        <v>Administration</v>
      </c>
      <c r="B378" s="225" t="s">
        <v>147</v>
      </c>
      <c r="C378" s="211" t="s">
        <v>131</v>
      </c>
      <c r="D378" s="211" t="s">
        <v>23</v>
      </c>
      <c r="E378" s="211">
        <v>19649</v>
      </c>
      <c r="F378" s="211">
        <v>36526</v>
      </c>
      <c r="G378" s="211">
        <v>397.99200000000002</v>
      </c>
      <c r="H378" s="211">
        <v>297.67</v>
      </c>
      <c r="I378" s="211">
        <v>-25.207039337474129</v>
      </c>
      <c r="J378" s="211">
        <v>2467.09</v>
      </c>
      <c r="K378" s="211">
        <v>1533.93</v>
      </c>
      <c r="L378" s="211">
        <v>-37.824319339788978</v>
      </c>
      <c r="M378" s="211">
        <v>0</v>
      </c>
      <c r="N378" s="211">
        <v>0</v>
      </c>
      <c r="O378" s="212">
        <v>0</v>
      </c>
    </row>
    <row r="379" spans="1:15" x14ac:dyDescent="0.5">
      <c r="A379" s="221" t="str">
        <f>INDEX(Lookup!$A$1:$A$126,MATCH(DataYY03!C379,Lookup!$C$1:$C$126,0))</f>
        <v>Middle School</v>
      </c>
      <c r="B379" s="226" t="s">
        <v>147</v>
      </c>
      <c r="C379" s="213" t="s">
        <v>132</v>
      </c>
      <c r="D379" s="213" t="s">
        <v>21</v>
      </c>
      <c r="E379" s="213">
        <v>194432</v>
      </c>
      <c r="F379" s="213">
        <v>36526</v>
      </c>
      <c r="G379" s="213">
        <v>1406.98</v>
      </c>
      <c r="H379" s="213">
        <v>1361.66</v>
      </c>
      <c r="I379" s="213">
        <v>-3.2210834553440701</v>
      </c>
      <c r="J379" s="213">
        <v>10139.31</v>
      </c>
      <c r="K379" s="213">
        <v>5909.1</v>
      </c>
      <c r="L379" s="213">
        <v>-41.720886332501912</v>
      </c>
      <c r="M379" s="213">
        <v>0</v>
      </c>
      <c r="N379" s="213">
        <v>0</v>
      </c>
      <c r="O379" s="214">
        <v>0</v>
      </c>
    </row>
    <row r="380" spans="1:15" x14ac:dyDescent="0.5">
      <c r="A380" s="221" t="str">
        <f>INDEX(Lookup!$A$1:$A$126,MATCH(DataYY03!C380,Lookup!$C$1:$C$126,0))</f>
        <v>Elementary School</v>
      </c>
      <c r="B380" s="225" t="s">
        <v>147</v>
      </c>
      <c r="C380" s="211" t="s">
        <v>133</v>
      </c>
      <c r="D380" s="211" t="s">
        <v>17</v>
      </c>
      <c r="E380" s="211">
        <v>101727</v>
      </c>
      <c r="F380" s="211">
        <v>36526</v>
      </c>
      <c r="G380" s="211">
        <v>707.81600000000003</v>
      </c>
      <c r="H380" s="211">
        <v>593.28</v>
      </c>
      <c r="I380" s="211">
        <v>-16.18160651920839</v>
      </c>
      <c r="J380" s="211">
        <v>4257.8500000000004</v>
      </c>
      <c r="K380" s="211">
        <v>2792.13</v>
      </c>
      <c r="L380" s="211">
        <v>-34.423946357903638</v>
      </c>
      <c r="M380" s="211">
        <v>0</v>
      </c>
      <c r="N380" s="211">
        <v>0</v>
      </c>
      <c r="O380" s="212">
        <v>0</v>
      </c>
    </row>
    <row r="381" spans="1:15" x14ac:dyDescent="0.5">
      <c r="A381" s="221" t="str">
        <f>INDEX(Lookup!$A$1:$A$126,MATCH(DataYY03!C381,Lookup!$C$1:$C$126,0))</f>
        <v>Middle School</v>
      </c>
      <c r="B381" s="226" t="s">
        <v>147</v>
      </c>
      <c r="C381" s="213" t="s">
        <v>134</v>
      </c>
      <c r="D381" s="213" t="s">
        <v>17</v>
      </c>
      <c r="E381" s="213">
        <v>208340</v>
      </c>
      <c r="F381" s="213">
        <v>36526</v>
      </c>
      <c r="G381" s="213">
        <v>1055.4409999999998</v>
      </c>
      <c r="H381" s="213">
        <v>1241.1500000000001</v>
      </c>
      <c r="I381" s="213">
        <v>17.59539377378746</v>
      </c>
      <c r="J381" s="213">
        <v>6134.79</v>
      </c>
      <c r="K381" s="213">
        <v>5118.66</v>
      </c>
      <c r="L381" s="213">
        <v>-16.563403148274023</v>
      </c>
      <c r="M381" s="213">
        <v>0</v>
      </c>
      <c r="N381" s="213">
        <v>0</v>
      </c>
      <c r="O381" s="214">
        <v>0</v>
      </c>
    </row>
    <row r="382" spans="1:15" x14ac:dyDescent="0.5">
      <c r="A382" s="221" t="str">
        <f>INDEX(Lookup!$A$1:$A$126,MATCH(DataYY03!C382,Lookup!$C$1:$C$126,0))</f>
        <v>Elementary School</v>
      </c>
      <c r="B382" s="225" t="s">
        <v>147</v>
      </c>
      <c r="C382" s="211" t="s">
        <v>135</v>
      </c>
      <c r="D382" s="211" t="s">
        <v>21</v>
      </c>
      <c r="E382" s="211">
        <v>98490</v>
      </c>
      <c r="F382" s="211">
        <v>36526</v>
      </c>
      <c r="G382" s="211">
        <v>350.71499999999997</v>
      </c>
      <c r="H382" s="211">
        <v>445.99</v>
      </c>
      <c r="I382" s="211">
        <v>27.165932452276067</v>
      </c>
      <c r="J382" s="211">
        <v>2231.65</v>
      </c>
      <c r="K382" s="211">
        <v>1994.6</v>
      </c>
      <c r="L382" s="211">
        <v>-10.622185378531581</v>
      </c>
      <c r="M382" s="211">
        <v>0</v>
      </c>
      <c r="N382" s="211">
        <v>0</v>
      </c>
      <c r="O382" s="212">
        <v>0</v>
      </c>
    </row>
    <row r="383" spans="1:15" x14ac:dyDescent="0.5">
      <c r="A383" s="221" t="str">
        <f>INDEX(Lookup!$A$1:$A$126,MATCH(DataYY03!C383,Lookup!$C$1:$C$126,0))</f>
        <v>Elementary School</v>
      </c>
      <c r="B383" s="226" t="s">
        <v>147</v>
      </c>
      <c r="C383" s="213" t="s">
        <v>136</v>
      </c>
      <c r="D383" s="213" t="s">
        <v>23</v>
      </c>
      <c r="E383" s="213">
        <v>99987</v>
      </c>
      <c r="F383" s="213">
        <v>36526</v>
      </c>
      <c r="G383" s="213">
        <v>306.63099999999997</v>
      </c>
      <c r="H383" s="213">
        <v>468.65</v>
      </c>
      <c r="I383" s="213">
        <v>52.838427947598255</v>
      </c>
      <c r="J383" s="213">
        <v>1922.33</v>
      </c>
      <c r="K383" s="213">
        <v>2097.44</v>
      </c>
      <c r="L383" s="213">
        <v>9.1092580358211119</v>
      </c>
      <c r="M383" s="213">
        <v>0</v>
      </c>
      <c r="N383" s="213">
        <v>0</v>
      </c>
      <c r="O383" s="214">
        <v>0</v>
      </c>
    </row>
    <row r="384" spans="1:15" x14ac:dyDescent="0.5">
      <c r="A384" s="221" t="str">
        <f>INDEX(Lookup!$A$1:$A$126,MATCH(DataYY03!C384,Lookup!$C$1:$C$126,0))</f>
        <v>Middle School</v>
      </c>
      <c r="B384" s="225" t="s">
        <v>147</v>
      </c>
      <c r="C384" s="211" t="s">
        <v>137</v>
      </c>
      <c r="D384" s="211" t="s">
        <v>17</v>
      </c>
      <c r="E384" s="211">
        <v>217165</v>
      </c>
      <c r="F384" s="211">
        <v>36526</v>
      </c>
      <c r="G384" s="211">
        <v>2192.4580000000001</v>
      </c>
      <c r="H384" s="211">
        <v>2722.29</v>
      </c>
      <c r="I384" s="211">
        <v>24.166118575589579</v>
      </c>
      <c r="J384" s="211">
        <v>12526.11</v>
      </c>
      <c r="K384" s="211">
        <v>10109.74</v>
      </c>
      <c r="L384" s="211">
        <v>-19.290665657574458</v>
      </c>
      <c r="M384" s="211">
        <v>0</v>
      </c>
      <c r="N384" s="211">
        <v>0</v>
      </c>
      <c r="O384" s="212">
        <v>0</v>
      </c>
    </row>
    <row r="385" spans="1:15" x14ac:dyDescent="0.5">
      <c r="A385" s="221" t="str">
        <f>INDEX(Lookup!$A$1:$A$126,MATCH(DataYY03!C385,Lookup!$C$1:$C$126,0))</f>
        <v>Elementary School</v>
      </c>
      <c r="B385" s="226" t="s">
        <v>147</v>
      </c>
      <c r="C385" s="213" t="s">
        <v>138</v>
      </c>
      <c r="D385" s="213" t="s">
        <v>23</v>
      </c>
      <c r="E385" s="213">
        <v>122878</v>
      </c>
      <c r="F385" s="213">
        <v>36526</v>
      </c>
      <c r="G385" s="213">
        <v>1420.37</v>
      </c>
      <c r="H385" s="213">
        <v>5272.57</v>
      </c>
      <c r="I385" s="213">
        <v>271.21102248005803</v>
      </c>
      <c r="J385" s="213">
        <v>5264.92</v>
      </c>
      <c r="K385" s="213">
        <v>17413.63</v>
      </c>
      <c r="L385" s="213">
        <v>230.74823549075768</v>
      </c>
      <c r="M385" s="213">
        <v>0</v>
      </c>
      <c r="N385" s="213">
        <v>0</v>
      </c>
      <c r="O385" s="214">
        <v>0</v>
      </c>
    </row>
    <row r="386" spans="1:15" x14ac:dyDescent="0.5">
      <c r="A386" s="221" t="str">
        <f>INDEX(Lookup!$A$1:$A$126,MATCH(DataYY03!C386,Lookup!$C$1:$C$126,0))</f>
        <v>Administration</v>
      </c>
      <c r="B386" s="225" t="s">
        <v>147</v>
      </c>
      <c r="C386" s="211" t="s">
        <v>140</v>
      </c>
      <c r="D386" s="211" t="s">
        <v>23</v>
      </c>
      <c r="E386" s="211">
        <v>45340</v>
      </c>
      <c r="F386" s="211">
        <v>36526</v>
      </c>
      <c r="G386" s="211">
        <v>705.03499999999997</v>
      </c>
      <c r="H386" s="211">
        <v>1052.6600000000001</v>
      </c>
      <c r="I386" s="211">
        <v>49.30606281957634</v>
      </c>
      <c r="J386" s="211">
        <v>3994.92</v>
      </c>
      <c r="K386" s="211">
        <v>4084.19</v>
      </c>
      <c r="L386" s="211">
        <v>2.2345879266668671</v>
      </c>
      <c r="M386" s="211">
        <v>0</v>
      </c>
      <c r="N386" s="211">
        <v>0</v>
      </c>
      <c r="O386" s="212">
        <v>0</v>
      </c>
    </row>
    <row r="387" spans="1:15" x14ac:dyDescent="0.5">
      <c r="A387" s="221" t="str">
        <f>INDEX(Lookup!$A$1:$A$126,MATCH(DataYY03!C387,Lookup!$C$1:$C$126,0))</f>
        <v>Elementary School</v>
      </c>
      <c r="B387" s="226" t="s">
        <v>147</v>
      </c>
      <c r="C387" s="213" t="s">
        <v>141</v>
      </c>
      <c r="D387" s="213" t="s">
        <v>17</v>
      </c>
      <c r="E387" s="213">
        <v>89993</v>
      </c>
      <c r="F387" s="213">
        <v>36526</v>
      </c>
      <c r="G387" s="213">
        <v>331.24800000000005</v>
      </c>
      <c r="H387" s="213">
        <v>342.99</v>
      </c>
      <c r="I387" s="213">
        <v>3.5447761194029757</v>
      </c>
      <c r="J387" s="213">
        <v>2142.5300000000002</v>
      </c>
      <c r="K387" s="213">
        <v>1691.22</v>
      </c>
      <c r="L387" s="213">
        <v>-21.064349157304683</v>
      </c>
      <c r="M387" s="213">
        <v>0</v>
      </c>
      <c r="N387" s="213">
        <v>0</v>
      </c>
      <c r="O387" s="214">
        <v>0</v>
      </c>
    </row>
    <row r="388" spans="1:15" x14ac:dyDescent="0.5">
      <c r="A388" s="221" t="str">
        <f>INDEX(Lookup!$A$1:$A$126,MATCH(DataYY03!C388,Lookup!$C$1:$C$126,0))</f>
        <v>Elementary School</v>
      </c>
      <c r="B388" s="225" t="s">
        <v>147</v>
      </c>
      <c r="C388" s="211" t="s">
        <v>142</v>
      </c>
      <c r="D388" s="211" t="s">
        <v>17</v>
      </c>
      <c r="E388" s="211">
        <v>84992</v>
      </c>
      <c r="F388" s="211">
        <v>36526</v>
      </c>
      <c r="G388" s="211">
        <v>296.22800000000001</v>
      </c>
      <c r="H388" s="211">
        <v>492.34</v>
      </c>
      <c r="I388" s="211">
        <v>66.203059805285108</v>
      </c>
      <c r="J388" s="211">
        <v>1938.18</v>
      </c>
      <c r="K388" s="211">
        <v>2148.58</v>
      </c>
      <c r="L388" s="211">
        <v>10.855544892631231</v>
      </c>
      <c r="M388" s="211">
        <v>0</v>
      </c>
      <c r="N388" s="211">
        <v>0</v>
      </c>
      <c r="O388" s="212">
        <v>0</v>
      </c>
    </row>
    <row r="389" spans="1:15" x14ac:dyDescent="0.5">
      <c r="A389" s="221" t="str">
        <f>INDEX(Lookup!$A$1:$A$126,MATCH(DataYY03!C389,Lookup!$C$1:$C$126,0))</f>
        <v>Special School</v>
      </c>
      <c r="B389" s="226" t="s">
        <v>147</v>
      </c>
      <c r="C389" s="213" t="s">
        <v>143</v>
      </c>
      <c r="D389" s="213" t="s">
        <v>17</v>
      </c>
      <c r="E389" s="213">
        <v>41975</v>
      </c>
      <c r="F389" s="213">
        <v>36526</v>
      </c>
      <c r="G389" s="213">
        <v>4366.17</v>
      </c>
      <c r="H389" s="213">
        <v>3103.39</v>
      </c>
      <c r="I389" s="213">
        <v>-28.921915546119365</v>
      </c>
      <c r="J389" s="213">
        <v>23092.26</v>
      </c>
      <c r="K389" s="213">
        <v>13588.43</v>
      </c>
      <c r="L389" s="213">
        <v>-41.155911114806429</v>
      </c>
      <c r="M389" s="213">
        <v>0</v>
      </c>
      <c r="N389" s="213">
        <v>0</v>
      </c>
      <c r="O389" s="214">
        <v>0</v>
      </c>
    </row>
    <row r="390" spans="1:15" x14ac:dyDescent="0.5">
      <c r="A390" s="221" t="str">
        <f>INDEX(Lookup!$A$1:$A$126,MATCH(DataYY03!C390,Lookup!$C$1:$C$126,0))</f>
        <v>Special School</v>
      </c>
      <c r="B390" s="225" t="s">
        <v>147</v>
      </c>
      <c r="C390" s="211" t="s">
        <v>144</v>
      </c>
      <c r="D390" s="211" t="s">
        <v>17</v>
      </c>
      <c r="E390" s="211">
        <v>50022</v>
      </c>
      <c r="F390" s="211">
        <v>36526</v>
      </c>
      <c r="G390" s="211">
        <v>159.54699999999997</v>
      </c>
      <c r="H390" s="211">
        <v>170.98</v>
      </c>
      <c r="I390" s="211">
        <v>7.1659134925758758</v>
      </c>
      <c r="J390" s="211">
        <v>1132.33</v>
      </c>
      <c r="K390" s="211">
        <v>869.41</v>
      </c>
      <c r="L390" s="211">
        <v>-23.219379509506947</v>
      </c>
      <c r="M390" s="211">
        <v>0</v>
      </c>
      <c r="N390" s="211">
        <v>0</v>
      </c>
      <c r="O390" s="212">
        <v>0</v>
      </c>
    </row>
    <row r="391" spans="1:15" x14ac:dyDescent="0.5">
      <c r="A391" s="221" t="str">
        <f>INDEX(Lookup!$A$1:$A$126,MATCH(DataYY03!C391,Lookup!$C$1:$C$126,0))</f>
        <v>Elementary School</v>
      </c>
      <c r="B391" s="226" t="s">
        <v>147</v>
      </c>
      <c r="C391" s="213" t="s">
        <v>145</v>
      </c>
      <c r="D391" s="213" t="s">
        <v>23</v>
      </c>
      <c r="E391" s="213">
        <v>115438</v>
      </c>
      <c r="F391" s="213">
        <v>36526</v>
      </c>
      <c r="G391" s="213">
        <v>367.09200000000004</v>
      </c>
      <c r="H391" s="213">
        <v>345.05</v>
      </c>
      <c r="I391" s="213">
        <v>-6.0044893378226822</v>
      </c>
      <c r="J391" s="213">
        <v>2304.23</v>
      </c>
      <c r="K391" s="213">
        <v>1664.03</v>
      </c>
      <c r="L391" s="213">
        <v>-27.783684788410877</v>
      </c>
      <c r="M391" s="213">
        <v>0</v>
      </c>
      <c r="N391" s="213">
        <v>0</v>
      </c>
      <c r="O391" s="214">
        <v>0</v>
      </c>
    </row>
    <row r="392" spans="1:15" x14ac:dyDescent="0.5">
      <c r="A392" s="221" t="str">
        <f>INDEX(Lookup!$A$1:$A$126,MATCH(DataYY03!C392,Lookup!$C$1:$C$126,0))</f>
        <v>Elementary School</v>
      </c>
      <c r="B392" s="225" t="s">
        <v>147</v>
      </c>
      <c r="C392" s="211" t="s">
        <v>146</v>
      </c>
      <c r="D392" s="211" t="s">
        <v>17</v>
      </c>
      <c r="E392" s="211">
        <v>81794</v>
      </c>
      <c r="F392" s="211">
        <v>36526</v>
      </c>
      <c r="G392" s="211">
        <v>914.43399999999997</v>
      </c>
      <c r="H392" s="211">
        <v>1032.06</v>
      </c>
      <c r="I392" s="211">
        <v>12.863257490425781</v>
      </c>
      <c r="J392" s="211">
        <v>5500.19</v>
      </c>
      <c r="K392" s="211">
        <v>4263.1499999999996</v>
      </c>
      <c r="L392" s="211">
        <v>-22.490859406675039</v>
      </c>
      <c r="M392" s="211">
        <v>0</v>
      </c>
      <c r="N392" s="211">
        <v>0</v>
      </c>
      <c r="O392" s="212">
        <v>0</v>
      </c>
    </row>
    <row r="393" spans="1:15" x14ac:dyDescent="0.5">
      <c r="A393" s="221" t="str">
        <f>INDEX(Lookup!$A$1:$A$126,MATCH(DataYY03!C393,Lookup!$C$1:$C$126,0))</f>
        <v>Middle School</v>
      </c>
      <c r="B393" s="225" t="s">
        <v>150</v>
      </c>
      <c r="C393" s="215" t="s">
        <v>25</v>
      </c>
      <c r="D393" s="215" t="s">
        <v>23</v>
      </c>
      <c r="E393" s="216">
        <v>244123</v>
      </c>
      <c r="F393" s="217">
        <v>36526</v>
      </c>
      <c r="G393" s="216">
        <v>0</v>
      </c>
      <c r="H393" s="216">
        <v>0</v>
      </c>
      <c r="I393" s="218">
        <v>0</v>
      </c>
      <c r="J393" s="219">
        <v>313.64</v>
      </c>
      <c r="K393" s="219">
        <v>307.64999999999998</v>
      </c>
      <c r="L393" s="220">
        <v>-1.9098329294732814</v>
      </c>
      <c r="M393" s="216">
        <v>0</v>
      </c>
      <c r="N393" s="216">
        <v>0</v>
      </c>
      <c r="O393" s="218">
        <v>0</v>
      </c>
    </row>
    <row r="394" spans="1:15" x14ac:dyDescent="0.5">
      <c r="A394" s="221" t="str">
        <f>INDEX(Lookup!$A$1:$A$126,MATCH(DataYY03!C394,Lookup!$C$1:$C$126,0))</f>
        <v>Administration</v>
      </c>
      <c r="B394" s="226" t="s">
        <v>150</v>
      </c>
      <c r="C394" s="215" t="s">
        <v>33</v>
      </c>
      <c r="D394" s="215" t="s">
        <v>23</v>
      </c>
      <c r="E394" s="216">
        <v>491434</v>
      </c>
      <c r="F394" s="217">
        <v>36526</v>
      </c>
      <c r="G394" s="216">
        <v>0</v>
      </c>
      <c r="H394" s="216">
        <v>0</v>
      </c>
      <c r="I394" s="218">
        <v>0</v>
      </c>
      <c r="J394" s="219">
        <v>3288.41</v>
      </c>
      <c r="K394" s="219">
        <v>3510.81</v>
      </c>
      <c r="L394" s="220">
        <v>6.7631469311916703</v>
      </c>
      <c r="M394" s="216">
        <v>0</v>
      </c>
      <c r="N394" s="216">
        <v>0</v>
      </c>
      <c r="O394" s="218">
        <v>0</v>
      </c>
    </row>
    <row r="395" spans="1:15" x14ac:dyDescent="0.5">
      <c r="A395" s="221" t="str">
        <f>INDEX(Lookup!$A$1:$A$126,MATCH(DataYY03!C395,Lookup!$C$1:$C$126,0))</f>
        <v>Middle School</v>
      </c>
      <c r="B395" s="225" t="s">
        <v>150</v>
      </c>
      <c r="C395" s="215" t="s">
        <v>36</v>
      </c>
      <c r="D395" s="215" t="s">
        <v>17</v>
      </c>
      <c r="E395" s="216">
        <v>229363</v>
      </c>
      <c r="F395" s="217">
        <v>36526</v>
      </c>
      <c r="G395" s="216">
        <v>0</v>
      </c>
      <c r="H395" s="216">
        <v>0</v>
      </c>
      <c r="I395" s="218">
        <v>0</v>
      </c>
      <c r="J395" s="219">
        <v>9222</v>
      </c>
      <c r="K395" s="219">
        <v>9222.7199999999993</v>
      </c>
      <c r="L395" s="220">
        <v>7.8074170461938843E-3</v>
      </c>
      <c r="M395" s="216">
        <v>0</v>
      </c>
      <c r="N395" s="216">
        <v>0</v>
      </c>
      <c r="O395" s="218">
        <v>0</v>
      </c>
    </row>
    <row r="396" spans="1:15" x14ac:dyDescent="0.5">
      <c r="A396" s="221" t="str">
        <f>INDEX(Lookup!$A$1:$A$126,MATCH(DataYY03!C396,Lookup!$C$1:$C$126,0))</f>
        <v>High School</v>
      </c>
      <c r="B396" s="226" t="s">
        <v>150</v>
      </c>
      <c r="C396" s="215" t="s">
        <v>49</v>
      </c>
      <c r="D396" s="215" t="s">
        <v>21</v>
      </c>
      <c r="E396" s="216">
        <v>520212</v>
      </c>
      <c r="F396" s="217">
        <v>36526</v>
      </c>
      <c r="G396" s="216">
        <v>0</v>
      </c>
      <c r="H396" s="216">
        <v>0</v>
      </c>
      <c r="I396" s="218">
        <v>0</v>
      </c>
      <c r="J396" s="219">
        <v>3494.08</v>
      </c>
      <c r="K396" s="219">
        <v>927.4</v>
      </c>
      <c r="L396" s="220">
        <v>-73.457963183441706</v>
      </c>
      <c r="M396" s="216">
        <v>0</v>
      </c>
      <c r="N396" s="216">
        <v>0</v>
      </c>
      <c r="O396" s="218">
        <v>0</v>
      </c>
    </row>
    <row r="397" spans="1:15" x14ac:dyDescent="0.5">
      <c r="A397" s="221" t="str">
        <f>INDEX(Lookup!$A$1:$A$126,MATCH(DataYY03!C397,Lookup!$C$1:$C$126,0))</f>
        <v>High School</v>
      </c>
      <c r="B397" s="225" t="s">
        <v>150</v>
      </c>
      <c r="C397" s="215" t="s">
        <v>54</v>
      </c>
      <c r="D397" s="215" t="s">
        <v>23</v>
      </c>
      <c r="E397" s="216">
        <v>535914</v>
      </c>
      <c r="F397" s="217">
        <v>36526</v>
      </c>
      <c r="G397" s="216">
        <v>0</v>
      </c>
      <c r="H397" s="216">
        <v>0</v>
      </c>
      <c r="I397" s="218">
        <v>0</v>
      </c>
      <c r="J397" s="219">
        <v>600</v>
      </c>
      <c r="K397" s="219">
        <v>600</v>
      </c>
      <c r="L397" s="220">
        <v>0</v>
      </c>
      <c r="M397" s="216">
        <v>0</v>
      </c>
      <c r="N397" s="216">
        <v>0</v>
      </c>
      <c r="O397" s="218">
        <v>0</v>
      </c>
    </row>
    <row r="398" spans="1:15" x14ac:dyDescent="0.5">
      <c r="A398" s="221" t="str">
        <f>INDEX(Lookup!$A$1:$A$126,MATCH(DataYY03!C398,Lookup!$C$1:$C$126,0))</f>
        <v>Middle School</v>
      </c>
      <c r="B398" s="226" t="s">
        <v>150</v>
      </c>
      <c r="C398" s="215" t="s">
        <v>56</v>
      </c>
      <c r="D398" s="215" t="s">
        <v>17</v>
      </c>
      <c r="E398" s="216">
        <v>213572</v>
      </c>
      <c r="F398" s="217">
        <v>36526</v>
      </c>
      <c r="G398" s="216">
        <v>0</v>
      </c>
      <c r="H398" s="216">
        <v>0</v>
      </c>
      <c r="I398" s="218">
        <v>0</v>
      </c>
      <c r="J398" s="219">
        <v>1143.21</v>
      </c>
      <c r="K398" s="219">
        <v>1175.25</v>
      </c>
      <c r="L398" s="220">
        <v>2.8026346865405305</v>
      </c>
      <c r="M398" s="216">
        <v>0</v>
      </c>
      <c r="N398" s="216">
        <v>0</v>
      </c>
      <c r="O398" s="218">
        <v>0</v>
      </c>
    </row>
    <row r="399" spans="1:15" x14ac:dyDescent="0.5">
      <c r="A399" s="221" t="str">
        <f>INDEX(Lookup!$A$1:$A$126,MATCH(DataYY03!C399,Lookup!$C$1:$C$126,0))</f>
        <v>Elementary School</v>
      </c>
      <c r="B399" s="225" t="s">
        <v>150</v>
      </c>
      <c r="C399" s="215" t="s">
        <v>61</v>
      </c>
      <c r="D399" s="215" t="s">
        <v>21</v>
      </c>
      <c r="E399" s="216">
        <v>95366</v>
      </c>
      <c r="F399" s="217">
        <v>36526</v>
      </c>
      <c r="G399" s="216">
        <v>0</v>
      </c>
      <c r="H399" s="216">
        <v>0</v>
      </c>
      <c r="I399" s="218">
        <v>0</v>
      </c>
      <c r="J399" s="219">
        <v>660</v>
      </c>
      <c r="K399" s="219">
        <v>660</v>
      </c>
      <c r="L399" s="220">
        <v>0</v>
      </c>
      <c r="M399" s="216">
        <v>0</v>
      </c>
      <c r="N399" s="216">
        <v>0</v>
      </c>
      <c r="O399" s="218">
        <v>0</v>
      </c>
    </row>
    <row r="400" spans="1:15" x14ac:dyDescent="0.5">
      <c r="A400" s="221" t="str">
        <f>INDEX(Lookup!$A$1:$A$126,MATCH(DataYY03!C400,Lookup!$C$1:$C$126,0))</f>
        <v>Elementary School</v>
      </c>
      <c r="B400" s="226" t="s">
        <v>150</v>
      </c>
      <c r="C400" s="215" t="s">
        <v>62</v>
      </c>
      <c r="D400" s="215" t="s">
        <v>17</v>
      </c>
      <c r="E400" s="216">
        <v>76544</v>
      </c>
      <c r="F400" s="217">
        <v>36526</v>
      </c>
      <c r="G400" s="216">
        <v>0</v>
      </c>
      <c r="H400" s="216">
        <v>0</v>
      </c>
      <c r="I400" s="218">
        <v>0</v>
      </c>
      <c r="J400" s="219">
        <v>167</v>
      </c>
      <c r="K400" s="219">
        <v>378.7</v>
      </c>
      <c r="L400" s="220">
        <v>126.76646706586826</v>
      </c>
      <c r="M400" s="216">
        <v>0</v>
      </c>
      <c r="N400" s="216">
        <v>0</v>
      </c>
      <c r="O400" s="218">
        <v>0</v>
      </c>
    </row>
    <row r="401" spans="1:15" x14ac:dyDescent="0.5">
      <c r="A401" s="221" t="str">
        <f>INDEX(Lookup!$A$1:$A$126,MATCH(DataYY03!C401,Lookup!$C$1:$C$126,0))</f>
        <v>Elementary School</v>
      </c>
      <c r="B401" s="225" t="s">
        <v>150</v>
      </c>
      <c r="C401" s="215" t="s">
        <v>66</v>
      </c>
      <c r="D401" s="215" t="s">
        <v>23</v>
      </c>
      <c r="E401" s="216">
        <v>95036</v>
      </c>
      <c r="F401" s="217">
        <v>36526</v>
      </c>
      <c r="G401" s="216">
        <v>0</v>
      </c>
      <c r="H401" s="216">
        <v>0</v>
      </c>
      <c r="I401" s="218">
        <v>0</v>
      </c>
      <c r="J401" s="219">
        <v>300</v>
      </c>
      <c r="K401" s="219">
        <v>348.8</v>
      </c>
      <c r="L401" s="220">
        <v>16.266666666666666</v>
      </c>
      <c r="M401" s="216">
        <v>0</v>
      </c>
      <c r="N401" s="216">
        <v>0</v>
      </c>
      <c r="O401" s="218">
        <v>0</v>
      </c>
    </row>
    <row r="402" spans="1:15" x14ac:dyDescent="0.5">
      <c r="A402" s="221" t="str">
        <f>INDEX(Lookup!$A$1:$A$126,MATCH(DataYY03!C402,Lookup!$C$1:$C$126,0))</f>
        <v>Middle School</v>
      </c>
      <c r="B402" s="226" t="s">
        <v>150</v>
      </c>
      <c r="C402" s="215" t="s">
        <v>73</v>
      </c>
      <c r="D402" s="215" t="s">
        <v>23</v>
      </c>
      <c r="E402" s="216">
        <v>218801</v>
      </c>
      <c r="F402" s="217">
        <v>36526</v>
      </c>
      <c r="G402" s="216">
        <v>0</v>
      </c>
      <c r="H402" s="216">
        <v>0</v>
      </c>
      <c r="I402" s="218">
        <v>0</v>
      </c>
      <c r="J402" s="219">
        <v>300</v>
      </c>
      <c r="K402" s="219">
        <v>300</v>
      </c>
      <c r="L402" s="220">
        <v>0</v>
      </c>
      <c r="M402" s="216">
        <v>0</v>
      </c>
      <c r="N402" s="216">
        <v>0</v>
      </c>
      <c r="O402" s="218">
        <v>0</v>
      </c>
    </row>
    <row r="403" spans="1:15" x14ac:dyDescent="0.5">
      <c r="A403" s="221" t="str">
        <f>INDEX(Lookup!$A$1:$A$126,MATCH(DataYY03!C403,Lookup!$C$1:$C$126,0))</f>
        <v>Elementary School</v>
      </c>
      <c r="B403" s="225" t="s">
        <v>150</v>
      </c>
      <c r="C403" s="215" t="s">
        <v>78</v>
      </c>
      <c r="D403" s="215" t="s">
        <v>21</v>
      </c>
      <c r="E403" s="216">
        <v>96483</v>
      </c>
      <c r="F403" s="217">
        <v>36526</v>
      </c>
      <c r="G403" s="216">
        <v>0</v>
      </c>
      <c r="H403" s="216">
        <v>0</v>
      </c>
      <c r="I403" s="218">
        <v>0</v>
      </c>
      <c r="J403" s="219">
        <v>260.62</v>
      </c>
      <c r="K403" s="219">
        <v>241</v>
      </c>
      <c r="L403" s="220">
        <v>-7.5282019798940985</v>
      </c>
      <c r="M403" s="216">
        <v>0</v>
      </c>
      <c r="N403" s="216">
        <v>0</v>
      </c>
      <c r="O403" s="218">
        <v>0</v>
      </c>
    </row>
    <row r="404" spans="1:15" x14ac:dyDescent="0.5">
      <c r="A404" s="221" t="str">
        <f>INDEX(Lookup!$A$1:$A$126,MATCH(DataYY03!C404,Lookup!$C$1:$C$126,0))</f>
        <v>Elementary School</v>
      </c>
      <c r="B404" s="226" t="s">
        <v>150</v>
      </c>
      <c r="C404" s="215" t="s">
        <v>109</v>
      </c>
      <c r="D404" s="215" t="s">
        <v>17</v>
      </c>
      <c r="E404" s="216">
        <v>88192</v>
      </c>
      <c r="F404" s="217">
        <v>36526</v>
      </c>
      <c r="G404" s="216">
        <v>0</v>
      </c>
      <c r="H404" s="216">
        <v>0</v>
      </c>
      <c r="I404" s="218">
        <v>0</v>
      </c>
      <c r="J404" s="219">
        <v>1949.05</v>
      </c>
      <c r="K404" s="219">
        <v>1939.38</v>
      </c>
      <c r="L404" s="220">
        <v>-0.49613914471152609</v>
      </c>
      <c r="M404" s="216">
        <v>0</v>
      </c>
      <c r="N404" s="216">
        <v>0</v>
      </c>
      <c r="O404" s="218">
        <v>0</v>
      </c>
    </row>
    <row r="405" spans="1:15" x14ac:dyDescent="0.5">
      <c r="A405" s="221" t="str">
        <f>INDEX(Lookup!$A$1:$A$126,MATCH(DataYY03!C405,Lookup!$C$1:$C$126,0))</f>
        <v>Elementary School</v>
      </c>
      <c r="B405" s="225" t="s">
        <v>150</v>
      </c>
      <c r="C405" s="215" t="s">
        <v>113</v>
      </c>
      <c r="D405" s="215" t="s">
        <v>17</v>
      </c>
      <c r="E405" s="216">
        <v>83355</v>
      </c>
      <c r="F405" s="217">
        <v>36526</v>
      </c>
      <c r="G405" s="216">
        <v>0</v>
      </c>
      <c r="H405" s="216">
        <v>0</v>
      </c>
      <c r="I405" s="218">
        <v>0</v>
      </c>
      <c r="J405" s="219">
        <v>112</v>
      </c>
      <c r="K405" s="219">
        <v>192</v>
      </c>
      <c r="L405" s="220">
        <v>71.428571428571431</v>
      </c>
      <c r="M405" s="216">
        <v>0</v>
      </c>
      <c r="N405" s="216">
        <v>0</v>
      </c>
      <c r="O405" s="218">
        <v>0</v>
      </c>
    </row>
    <row r="406" spans="1:15" x14ac:dyDescent="0.5">
      <c r="A406" s="221" t="str">
        <f>INDEX(Lookup!$A$1:$A$126,MATCH(DataYY03!C406,Lookup!$C$1:$C$126,0))</f>
        <v>Elementary School</v>
      </c>
      <c r="B406" s="226" t="s">
        <v>150</v>
      </c>
      <c r="C406" s="215" t="s">
        <v>117</v>
      </c>
      <c r="D406" s="215" t="s">
        <v>23</v>
      </c>
      <c r="E406" s="216">
        <v>100456</v>
      </c>
      <c r="F406" s="217">
        <v>36526</v>
      </c>
      <c r="G406" s="216">
        <v>0</v>
      </c>
      <c r="H406" s="216">
        <v>0</v>
      </c>
      <c r="I406" s="218">
        <v>0</v>
      </c>
      <c r="J406" s="219">
        <v>163.66</v>
      </c>
      <c r="K406" s="219">
        <v>96.52</v>
      </c>
      <c r="L406" s="220">
        <v>-41.024074300378835</v>
      </c>
      <c r="M406" s="216">
        <v>0</v>
      </c>
      <c r="N406" s="216">
        <v>0</v>
      </c>
      <c r="O406" s="218">
        <v>0</v>
      </c>
    </row>
    <row r="407" spans="1:15" x14ac:dyDescent="0.5">
      <c r="A407" s="221" t="str">
        <f>INDEX(Lookup!$A$1:$A$126,MATCH(DataYY03!C407,Lookup!$C$1:$C$126,0))</f>
        <v>Elementary School</v>
      </c>
      <c r="B407" s="225" t="s">
        <v>150</v>
      </c>
      <c r="C407" s="215" t="s">
        <v>121</v>
      </c>
      <c r="D407" s="215" t="s">
        <v>23</v>
      </c>
      <c r="E407" s="216">
        <v>110549</v>
      </c>
      <c r="F407" s="217">
        <v>36526</v>
      </c>
      <c r="G407" s="216">
        <v>0</v>
      </c>
      <c r="H407" s="216">
        <v>0</v>
      </c>
      <c r="I407" s="218">
        <v>0</v>
      </c>
      <c r="J407" s="219">
        <v>300</v>
      </c>
      <c r="K407" s="219">
        <v>300</v>
      </c>
      <c r="L407" s="220">
        <v>0</v>
      </c>
      <c r="M407" s="216">
        <v>0</v>
      </c>
      <c r="N407" s="216">
        <v>0</v>
      </c>
      <c r="O407" s="218">
        <v>0</v>
      </c>
    </row>
    <row r="408" spans="1:15" x14ac:dyDescent="0.5">
      <c r="A408" s="221" t="str">
        <f>INDEX(Lookup!$A$1:$A$126,MATCH(DataYY03!C408,Lookup!$C$1:$C$126,0))</f>
        <v>Elementary School</v>
      </c>
      <c r="B408" s="226" t="s">
        <v>150</v>
      </c>
      <c r="C408" s="215" t="s">
        <v>122</v>
      </c>
      <c r="D408" s="215" t="s">
        <v>21</v>
      </c>
      <c r="E408" s="216">
        <v>96996</v>
      </c>
      <c r="F408" s="217">
        <v>36526</v>
      </c>
      <c r="G408" s="216">
        <v>0</v>
      </c>
      <c r="H408" s="216">
        <v>0</v>
      </c>
      <c r="I408" s="218">
        <v>0</v>
      </c>
      <c r="J408" s="219">
        <v>288</v>
      </c>
      <c r="K408" s="219">
        <v>288</v>
      </c>
      <c r="L408" s="220">
        <v>0</v>
      </c>
      <c r="M408" s="216">
        <v>0</v>
      </c>
      <c r="N408" s="216">
        <v>0</v>
      </c>
      <c r="O408" s="218">
        <v>0</v>
      </c>
    </row>
    <row r="409" spans="1:15" x14ac:dyDescent="0.5">
      <c r="A409" s="221" t="str">
        <f>INDEX(Lookup!$A$1:$A$126,MATCH(DataYY03!C409,Lookup!$C$1:$C$126,0))</f>
        <v>Elementary School</v>
      </c>
      <c r="B409" s="225" t="s">
        <v>150</v>
      </c>
      <c r="C409" s="215" t="s">
        <v>123</v>
      </c>
      <c r="D409" s="215" t="s">
        <v>23</v>
      </c>
      <c r="E409" s="216">
        <v>92346</v>
      </c>
      <c r="F409" s="217">
        <v>36526</v>
      </c>
      <c r="G409" s="216">
        <v>0</v>
      </c>
      <c r="H409" s="216">
        <v>0</v>
      </c>
      <c r="I409" s="218">
        <v>0</v>
      </c>
      <c r="J409" s="219">
        <v>300</v>
      </c>
      <c r="K409" s="219">
        <v>300</v>
      </c>
      <c r="L409" s="220">
        <v>0</v>
      </c>
      <c r="M409" s="216">
        <v>0</v>
      </c>
      <c r="N409" s="216">
        <v>0</v>
      </c>
      <c r="O409" s="218">
        <v>0</v>
      </c>
    </row>
    <row r="410" spans="1:15" x14ac:dyDescent="0.5">
      <c r="A410" s="221" t="str">
        <f>INDEX(Lookup!$A$1:$A$126,MATCH(DataYY03!C410,Lookup!$C$1:$C$126,0))</f>
        <v>Administration</v>
      </c>
      <c r="B410" s="226" t="s">
        <v>150</v>
      </c>
      <c r="C410" s="215" t="s">
        <v>126</v>
      </c>
      <c r="D410" s="215" t="s">
        <v>23</v>
      </c>
      <c r="E410" s="216">
        <v>22020</v>
      </c>
      <c r="F410" s="217">
        <v>36526</v>
      </c>
      <c r="G410" s="216">
        <v>0</v>
      </c>
      <c r="H410" s="216">
        <v>0</v>
      </c>
      <c r="I410" s="218">
        <v>0</v>
      </c>
      <c r="J410" s="219">
        <v>300</v>
      </c>
      <c r="K410" s="219">
        <v>300</v>
      </c>
      <c r="L410" s="220">
        <v>0</v>
      </c>
      <c r="M410" s="216">
        <v>0</v>
      </c>
      <c r="N410" s="216">
        <v>0</v>
      </c>
      <c r="O410" s="218">
        <v>0</v>
      </c>
    </row>
    <row r="411" spans="1:15" x14ac:dyDescent="0.5">
      <c r="A411" s="221" t="str">
        <f>INDEX(Lookup!$A$1:$A$126,MATCH(DataYY03!C411,Lookup!$C$1:$C$126,0))</f>
        <v>Middle School</v>
      </c>
      <c r="B411" s="225" t="s">
        <v>150</v>
      </c>
      <c r="C411" s="215" t="s">
        <v>128</v>
      </c>
      <c r="D411" s="215" t="s">
        <v>23</v>
      </c>
      <c r="E411" s="216">
        <v>227015</v>
      </c>
      <c r="F411" s="217">
        <v>36526</v>
      </c>
      <c r="G411" s="216">
        <v>0</v>
      </c>
      <c r="H411" s="216">
        <v>0</v>
      </c>
      <c r="I411" s="218">
        <v>0</v>
      </c>
      <c r="J411" s="219">
        <v>180</v>
      </c>
      <c r="K411" s="219">
        <v>180</v>
      </c>
      <c r="L411" s="220">
        <v>0</v>
      </c>
      <c r="M411" s="216">
        <v>0</v>
      </c>
      <c r="N411" s="216">
        <v>0</v>
      </c>
      <c r="O411" s="218">
        <v>0</v>
      </c>
    </row>
    <row r="412" spans="1:15" x14ac:dyDescent="0.5">
      <c r="A412" s="221" t="str">
        <f>INDEX(Lookup!$A$1:$A$126,MATCH(DataYY03!C412,Lookup!$C$1:$C$126,0))</f>
        <v>Middle School</v>
      </c>
      <c r="B412" s="226" t="s">
        <v>150</v>
      </c>
      <c r="C412" s="215" t="s">
        <v>134</v>
      </c>
      <c r="D412" s="215" t="s">
        <v>17</v>
      </c>
      <c r="E412" s="216">
        <v>208340</v>
      </c>
      <c r="F412" s="217">
        <v>36526</v>
      </c>
      <c r="G412" s="216">
        <v>0</v>
      </c>
      <c r="H412" s="216">
        <v>0</v>
      </c>
      <c r="I412" s="218">
        <v>0</v>
      </c>
      <c r="J412" s="219">
        <v>421.98</v>
      </c>
      <c r="K412" s="219">
        <v>806.28</v>
      </c>
      <c r="L412" s="220">
        <v>91.070666856249119</v>
      </c>
      <c r="M412" s="216">
        <v>0</v>
      </c>
      <c r="N412" s="216">
        <v>0</v>
      </c>
      <c r="O412" s="218">
        <v>0</v>
      </c>
    </row>
    <row r="413" spans="1:15" x14ac:dyDescent="0.5">
      <c r="A413" s="221" t="str">
        <f>INDEX(Lookup!$A$1:$A$126,MATCH(DataYY03!C413,Lookup!$C$1:$C$126,0))</f>
        <v>Elementary School</v>
      </c>
      <c r="B413" s="225" t="s">
        <v>150</v>
      </c>
      <c r="C413" s="215" t="s">
        <v>136</v>
      </c>
      <c r="D413" s="215" t="s">
        <v>23</v>
      </c>
      <c r="E413" s="216">
        <v>99987</v>
      </c>
      <c r="F413" s="217">
        <v>36526</v>
      </c>
      <c r="G413" s="216">
        <v>0</v>
      </c>
      <c r="H413" s="216">
        <v>0</v>
      </c>
      <c r="I413" s="218">
        <v>0</v>
      </c>
      <c r="J413" s="219">
        <v>191.98</v>
      </c>
      <c r="K413" s="219">
        <v>192.81</v>
      </c>
      <c r="L413" s="220">
        <v>0.43233670173976457</v>
      </c>
      <c r="M413" s="216">
        <v>0</v>
      </c>
      <c r="N413" s="216">
        <v>0</v>
      </c>
      <c r="O413" s="218">
        <v>0</v>
      </c>
    </row>
    <row r="414" spans="1:15" x14ac:dyDescent="0.5">
      <c r="K414">
        <f>SUM(K2:K413)</f>
        <v>17856592.429999992</v>
      </c>
    </row>
  </sheetData>
  <sortState ref="A2:O409">
    <sortCondition ref="B2:B409"/>
    <sortCondition ref="A2:A409"/>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9"/>
  <sheetViews>
    <sheetView workbookViewId="0">
      <selection activeCell="F5" sqref="F5"/>
    </sheetView>
  </sheetViews>
  <sheetFormatPr defaultRowHeight="18.45" x14ac:dyDescent="0.5"/>
  <cols>
    <col min="1" max="1" width="15.41015625" bestFit="1" customWidth="1"/>
    <col min="2" max="2" width="13.41015625" bestFit="1" customWidth="1"/>
    <col min="3" max="3" width="13.9375" customWidth="1"/>
    <col min="4" max="5" width="15.41015625" bestFit="1" customWidth="1"/>
    <col min="6" max="6" width="13.8203125" bestFit="1" customWidth="1"/>
    <col min="7" max="7" width="16" customWidth="1"/>
    <col min="8" max="8" width="13.9375" customWidth="1"/>
  </cols>
  <sheetData>
    <row r="1" spans="1:6" x14ac:dyDescent="0.5">
      <c r="A1" s="1" t="s">
        <v>1</v>
      </c>
      <c r="B1" t="s">
        <v>153</v>
      </c>
      <c r="E1" s="1" t="s">
        <v>1</v>
      </c>
      <c r="F1" t="s">
        <v>153</v>
      </c>
    </row>
    <row r="3" spans="1:6" x14ac:dyDescent="0.5">
      <c r="A3" s="1" t="s">
        <v>151</v>
      </c>
      <c r="B3" t="s">
        <v>160</v>
      </c>
      <c r="C3" s="15" t="s">
        <v>161</v>
      </c>
      <c r="E3" s="1" t="s">
        <v>151</v>
      </c>
      <c r="F3" t="s">
        <v>154</v>
      </c>
    </row>
    <row r="4" spans="1:6" x14ac:dyDescent="0.5">
      <c r="A4" s="2" t="s">
        <v>31</v>
      </c>
      <c r="B4" s="3">
        <v>2724368.85</v>
      </c>
      <c r="C4" s="3">
        <f>B4/F4</f>
        <v>73.978194258313593</v>
      </c>
      <c r="E4" s="2" t="s">
        <v>31</v>
      </c>
      <c r="F4" s="4">
        <v>36826.647058823532</v>
      </c>
    </row>
    <row r="5" spans="1:6" x14ac:dyDescent="0.5">
      <c r="A5" s="2" t="s">
        <v>14</v>
      </c>
      <c r="B5" s="3">
        <v>5169448.9299999923</v>
      </c>
      <c r="C5" s="3">
        <f t="shared" ref="C5:C8" si="0">B5/F5</f>
        <v>54.097783324176461</v>
      </c>
      <c r="E5" s="2" t="s">
        <v>14</v>
      </c>
      <c r="F5" s="4">
        <v>95557.5</v>
      </c>
    </row>
    <row r="6" spans="1:6" x14ac:dyDescent="0.5">
      <c r="A6" s="2" t="s">
        <v>38</v>
      </c>
      <c r="B6" s="3">
        <v>6057304.1500000013</v>
      </c>
      <c r="C6" s="3">
        <f t="shared" si="0"/>
        <v>106.30877929180183</v>
      </c>
      <c r="E6" s="2" t="s">
        <v>18</v>
      </c>
      <c r="F6" s="4">
        <v>56978.400000000001</v>
      </c>
    </row>
    <row r="7" spans="1:6" x14ac:dyDescent="0.5">
      <c r="A7" s="2" t="s">
        <v>24</v>
      </c>
      <c r="B7" s="3">
        <v>3596754.5900000008</v>
      </c>
      <c r="C7" s="3">
        <f t="shared" si="0"/>
        <v>16.480549944086128</v>
      </c>
      <c r="E7" s="2" t="s">
        <v>24</v>
      </c>
      <c r="F7" s="4">
        <v>218242.38888888888</v>
      </c>
    </row>
    <row r="8" spans="1:6" x14ac:dyDescent="0.5">
      <c r="A8" s="2" t="s">
        <v>18</v>
      </c>
      <c r="B8" s="3">
        <v>308715.90999999986</v>
      </c>
      <c r="C8" s="3">
        <f t="shared" si="0"/>
        <v>0.58037524737212143</v>
      </c>
      <c r="E8" s="2" t="s">
        <v>38</v>
      </c>
      <c r="F8" s="4">
        <v>531924.66666666663</v>
      </c>
    </row>
    <row r="9" spans="1:6" x14ac:dyDescent="0.5">
      <c r="A9" s="2" t="s">
        <v>152</v>
      </c>
      <c r="B9" s="3">
        <v>17856592.429999992</v>
      </c>
      <c r="C9" s="3"/>
      <c r="E9" s="2" t="s">
        <v>152</v>
      </c>
      <c r="F9" s="4">
        <v>137597.416</v>
      </c>
    </row>
  </sheetData>
  <pageMargins left="0.7" right="0.7" top="0.75" bottom="0.75" header="0.3" footer="0.3"/>
  <pageSetup orientation="portrait" r:id="rId3"/>
  <drawing r:id="rId4"/>
  <extLst>
    <ext xmlns:x14="http://schemas.microsoft.com/office/spreadsheetml/2009/9/main" uri="{A8765BA9-456A-4dab-B4F3-ACF838C121DE}">
      <x14:slicerList>
        <x14:slicer r:id="rId5"/>
      </x14:slicerList>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AY56"/>
  <sheetViews>
    <sheetView tabSelected="1" topLeftCell="A2" zoomScale="47" zoomScaleNormal="50" workbookViewId="0">
      <selection activeCell="G9" sqref="G9"/>
    </sheetView>
  </sheetViews>
  <sheetFormatPr defaultRowHeight="18.45" x14ac:dyDescent="0.5"/>
  <cols>
    <col min="1" max="1" width="23.5859375" customWidth="1"/>
    <col min="2" max="2" width="20.8203125" customWidth="1"/>
    <col min="3" max="3" width="4.41015625" customWidth="1"/>
    <col min="4" max="4" width="14.46875" customWidth="1"/>
    <col min="5" max="5" width="13" customWidth="1"/>
    <col min="6" max="6" width="12.8203125" customWidth="1"/>
    <col min="7" max="7" width="8" customWidth="1"/>
    <col min="8" max="8" width="11.46875" customWidth="1"/>
    <col min="9" max="9" width="18.703125" bestFit="1" customWidth="1"/>
    <col min="10" max="10" width="10.76171875" customWidth="1"/>
    <col min="11" max="11" width="9.29296875" customWidth="1"/>
    <col min="12" max="12" width="11.234375" customWidth="1"/>
    <col min="13" max="13" width="11.41015625" bestFit="1" customWidth="1"/>
    <col min="14" max="14" width="13.41015625" customWidth="1"/>
    <col min="15" max="15" width="10.9375" bestFit="1" customWidth="1"/>
    <col min="33" max="33" width="10.9375" bestFit="1" customWidth="1"/>
    <col min="39" max="39" width="10.3515625" customWidth="1"/>
    <col min="40" max="40" width="16.3515625" customWidth="1"/>
    <col min="41" max="41" width="12.1171875" customWidth="1"/>
    <col min="44" max="44" width="15.9375" customWidth="1"/>
    <col min="45" max="45" width="10.8203125" customWidth="1"/>
    <col min="47" max="47" width="15.9375" customWidth="1"/>
    <col min="48" max="48" width="11" customWidth="1"/>
    <col min="49" max="50" width="9" bestFit="1" customWidth="1"/>
    <col min="51" max="51" width="11" bestFit="1" customWidth="1"/>
  </cols>
  <sheetData>
    <row r="1" spans="1:51" x14ac:dyDescent="0.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row>
    <row r="2" spans="1:51" x14ac:dyDescent="0.5">
      <c r="A2" s="16"/>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row>
    <row r="3" spans="1:51" x14ac:dyDescent="0.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row>
    <row r="4" spans="1:51" ht="59.6" x14ac:dyDescent="1.35">
      <c r="A4" s="228" t="s">
        <v>225</v>
      </c>
      <c r="B4" s="229"/>
      <c r="C4" s="229"/>
      <c r="D4" s="229"/>
      <c r="E4" s="229"/>
      <c r="F4" s="229"/>
      <c r="G4" s="229"/>
      <c r="H4" s="229"/>
      <c r="I4" s="229"/>
      <c r="J4" s="229"/>
      <c r="K4" s="229"/>
      <c r="L4" s="229"/>
      <c r="M4" s="229"/>
      <c r="N4" s="229"/>
      <c r="O4" s="229"/>
      <c r="P4" s="229"/>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row>
    <row r="5" spans="1:51" x14ac:dyDescent="0.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row>
    <row r="6" spans="1:51" ht="21" x14ac:dyDescent="0.5">
      <c r="A6" s="68" t="s">
        <v>180</v>
      </c>
      <c r="B6" s="69" t="s">
        <v>212</v>
      </c>
      <c r="C6" s="68" t="s">
        <v>178</v>
      </c>
      <c r="D6" s="69" t="s">
        <v>179</v>
      </c>
      <c r="E6" s="69" t="s">
        <v>181</v>
      </c>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row>
    <row r="7" spans="1:51" ht="25.3" x14ac:dyDescent="1.1499999999999999">
      <c r="A7" s="71" t="str">
        <f>INDEX($AR$10:$AR$14,MATCH(AX10,$AW$10:$AW$14,0))</f>
        <v>High School</v>
      </c>
      <c r="B7" s="37">
        <f>INDEX($AS$10:$AS$14,MATCH(AX10,$AW$10:$AW$14,0))</f>
        <v>6057304.1500000013</v>
      </c>
      <c r="C7" s="67">
        <f>B7/$B$12</f>
        <v>0.33921949664303253</v>
      </c>
      <c r="D7" s="70">
        <f>INDEX($AV$10:$AV$14,MATCH(A7,$AU$10:$AU$14,0))</f>
        <v>6383096</v>
      </c>
      <c r="E7" s="76">
        <f>B7/D7</f>
        <v>0.94896021460432389</v>
      </c>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t="s">
        <v>1</v>
      </c>
      <c r="AS7" s="16" t="s">
        <v>153</v>
      </c>
      <c r="AT7" s="16"/>
      <c r="AU7" s="16" t="s">
        <v>1</v>
      </c>
      <c r="AV7" s="16" t="s">
        <v>153</v>
      </c>
      <c r="AW7" s="16"/>
      <c r="AX7" s="16"/>
    </row>
    <row r="8" spans="1:51" ht="25.75" thickBot="1" x14ac:dyDescent="1.2">
      <c r="A8" s="71" t="str">
        <f>INDEX($AR$10:$AR$14,MATCH(AX11,$AW$10:$AW$14,0))</f>
        <v>Elementary School</v>
      </c>
      <c r="B8" s="37">
        <f>INDEX($AS$10:$AS$14,MATCH(AX11,$AW$10:$AW$14,0))</f>
        <v>5169448.9299999923</v>
      </c>
      <c r="C8" s="67">
        <f>B8/$B$12</f>
        <v>0.28949807051647886</v>
      </c>
      <c r="D8" s="70">
        <f>INDEX($AV$10:$AV$14,MATCH(A8,$AU$10:$AU$14,0))</f>
        <v>5351220</v>
      </c>
      <c r="E8" s="76">
        <f t="shared" ref="E8:E11" si="0">B8/D8</f>
        <v>0.96603184507457962</v>
      </c>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33" t="s">
        <v>164</v>
      </c>
      <c r="AN8" s="16"/>
      <c r="AO8" s="16"/>
      <c r="AP8" s="16"/>
      <c r="AQ8" s="16"/>
      <c r="AR8" s="16"/>
      <c r="AS8" s="16"/>
      <c r="AT8" s="16"/>
      <c r="AU8" s="16"/>
      <c r="AV8" s="16"/>
      <c r="AW8" s="16"/>
      <c r="AX8" s="16"/>
    </row>
    <row r="9" spans="1:51" ht="25.3" x14ac:dyDescent="1.1499999999999999">
      <c r="A9" s="71" t="str">
        <f>INDEX($AR$10:$AR$14,MATCH(AX12,$AW$10:$AW$14,0))</f>
        <v>Middle School</v>
      </c>
      <c r="B9" s="37">
        <f>INDEX($AS$10:$AS$14,MATCH(AX12,$AW$10:$AW$14,0))</f>
        <v>3596754.5900000008</v>
      </c>
      <c r="C9" s="67">
        <f>B9/$B$12</f>
        <v>0.20142447058206855</v>
      </c>
      <c r="D9" s="70">
        <f>INDEX($AV$10:$AV$14,MATCH(A9,$AU$10:$AU$14,0))</f>
        <v>3928363</v>
      </c>
      <c r="E9" s="76">
        <f t="shared" si="0"/>
        <v>0.9155861080047849</v>
      </c>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24">
        <f>AV10/12</f>
        <v>104342.16666666667</v>
      </c>
      <c r="AN9" s="25" t="e">
        <f>#REF!</f>
        <v>#REF!</v>
      </c>
      <c r="AO9" s="26">
        <f>AS10/12</f>
        <v>227030.73750000002</v>
      </c>
      <c r="AP9" s="16"/>
      <c r="AQ9" s="16"/>
      <c r="AR9" s="16" t="s">
        <v>151</v>
      </c>
      <c r="AS9" s="16" t="s">
        <v>160</v>
      </c>
      <c r="AT9" s="16"/>
      <c r="AU9" s="16" t="s">
        <v>151</v>
      </c>
      <c r="AV9" s="16" t="s">
        <v>162</v>
      </c>
      <c r="AW9" s="16"/>
      <c r="AX9" s="16"/>
    </row>
    <row r="10" spans="1:51" ht="25.3" x14ac:dyDescent="1.1499999999999999">
      <c r="A10" s="71" t="str">
        <f>INDEX($AR$10:$AR$14,MATCH(AX13,$AW$10:$AW$14,0))</f>
        <v>Administration</v>
      </c>
      <c r="B10" s="37">
        <f>INDEX($AS$10:$AS$14,MATCH(AX13,$AW$10:$AW$14,0))</f>
        <v>2724368.85</v>
      </c>
      <c r="C10" s="67">
        <f>B10/$B$12</f>
        <v>0.15256936205968083</v>
      </c>
      <c r="D10" s="70">
        <f>INDEX($AV$10:$AV$14,MATCH(A10,$AU$10:$AU$14,0))</f>
        <v>1252106</v>
      </c>
      <c r="E10" s="76">
        <f t="shared" si="0"/>
        <v>2.1758292428915764</v>
      </c>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27">
        <f>AV11/18</f>
        <v>297290</v>
      </c>
      <c r="AN10" s="28" t="e">
        <f>#REF!</f>
        <v>#REF!</v>
      </c>
      <c r="AO10" s="29">
        <f>AS11/18</f>
        <v>287191.60722222179</v>
      </c>
      <c r="AP10" s="16"/>
      <c r="AQ10" s="16"/>
      <c r="AR10" s="17" t="s">
        <v>31</v>
      </c>
      <c r="AS10" s="37">
        <v>2724368.85</v>
      </c>
      <c r="AT10" s="16"/>
      <c r="AU10" s="17" t="s">
        <v>31</v>
      </c>
      <c r="AV10" s="18">
        <v>1252106</v>
      </c>
      <c r="AW10" s="16">
        <f>RANK(AS10,$AS$10:$AS$14,0)</f>
        <v>4</v>
      </c>
      <c r="AX10" s="16">
        <v>1</v>
      </c>
      <c r="AY10" s="4">
        <f>AV10</f>
        <v>1252106</v>
      </c>
    </row>
    <row r="11" spans="1:51" ht="25.3" x14ac:dyDescent="1.1499999999999999">
      <c r="A11" s="153" t="str">
        <f>INDEX($AR$10:$AR$14,MATCH(AX14,$AW$10:$AW$14,0))</f>
        <v>Special School</v>
      </c>
      <c r="B11" s="154">
        <f>INDEX($AS$10:$AS$14,MATCH(AX14,$AW$10:$AW$14,0))</f>
        <v>308715.90999999986</v>
      </c>
      <c r="C11" s="155">
        <f>B11/$B$12</f>
        <v>1.7288624279481767E-2</v>
      </c>
      <c r="D11" s="156">
        <f>INDEX($AV$10:$AV$14,MATCH(A11,$AU$10:$AU$14,0))</f>
        <v>284892</v>
      </c>
      <c r="E11" s="157">
        <f t="shared" si="0"/>
        <v>1.083624355896269</v>
      </c>
      <c r="F11" s="16"/>
      <c r="G11" s="16"/>
      <c r="H11" s="16"/>
      <c r="I11" s="16"/>
      <c r="J11" s="19"/>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27">
        <f>AV12/56</f>
        <v>5087.3571428571431</v>
      </c>
      <c r="AN11" s="28" t="e">
        <f>#REF!</f>
        <v>#REF!</v>
      </c>
      <c r="AO11" s="29">
        <f>AS12/56</f>
        <v>5512.7841071428547</v>
      </c>
      <c r="AP11" s="16"/>
      <c r="AQ11" s="16"/>
      <c r="AR11" s="17" t="s">
        <v>14</v>
      </c>
      <c r="AS11" s="37">
        <v>5169448.9299999923</v>
      </c>
      <c r="AT11" s="16"/>
      <c r="AU11" s="17" t="s">
        <v>14</v>
      </c>
      <c r="AV11" s="18">
        <v>5351220</v>
      </c>
      <c r="AW11" s="16">
        <f>RANK(AS11,$AS$10:$AS$14,0)</f>
        <v>2</v>
      </c>
      <c r="AX11" s="16">
        <v>2</v>
      </c>
      <c r="AY11" s="4">
        <f>AV11</f>
        <v>5351220</v>
      </c>
    </row>
    <row r="12" spans="1:51" ht="28.3" thickBot="1" x14ac:dyDescent="0.95">
      <c r="A12" s="75" t="str">
        <f>"% Expenses ( "&amp;ROUND(B12/AN23*100,1)&amp;"%)"</f>
        <v>% Expenses ( 100%)</v>
      </c>
      <c r="B12" s="158">
        <f>ROUND(SUM(B7:B11),0)</f>
        <v>17856592</v>
      </c>
      <c r="C12" s="67"/>
      <c r="D12" s="160">
        <f>IFERROR(SUM(D7:D11),"")</f>
        <v>17199677</v>
      </c>
      <c r="E12" s="159" t="s">
        <v>213</v>
      </c>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30">
        <f>AV13/4</f>
        <v>982090.75</v>
      </c>
      <c r="AN12" s="31" t="e">
        <f>#REF!</f>
        <v>#REF!</v>
      </c>
      <c r="AO12" s="32">
        <f>AS13/4</f>
        <v>899188.6475000002</v>
      </c>
      <c r="AP12" s="16"/>
      <c r="AQ12" s="16"/>
      <c r="AR12" s="17" t="s">
        <v>18</v>
      </c>
      <c r="AS12" s="37">
        <v>308715.90999999986</v>
      </c>
      <c r="AT12" s="16"/>
      <c r="AU12" s="17" t="s">
        <v>18</v>
      </c>
      <c r="AV12" s="18">
        <v>284892</v>
      </c>
      <c r="AW12" s="16">
        <f>RANK(AS12,$AS$10:$AS$14,0)</f>
        <v>5</v>
      </c>
      <c r="AX12" s="16">
        <v>3</v>
      </c>
      <c r="AY12" s="4">
        <f>AV12</f>
        <v>284892</v>
      </c>
    </row>
    <row r="13" spans="1:51" x14ac:dyDescent="0.5">
      <c r="A13" s="16"/>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7" t="s">
        <v>24</v>
      </c>
      <c r="AS13" s="37">
        <v>3596754.5900000008</v>
      </c>
      <c r="AT13" s="16"/>
      <c r="AU13" s="17" t="s">
        <v>24</v>
      </c>
      <c r="AV13" s="18">
        <v>3928363</v>
      </c>
      <c r="AW13" s="16">
        <f>RANK(AS13,$AS$10:$AS$14,0)</f>
        <v>3</v>
      </c>
      <c r="AX13" s="16">
        <v>4</v>
      </c>
      <c r="AY13" s="4">
        <f>AV13</f>
        <v>3928363</v>
      </c>
    </row>
    <row r="14" spans="1:51" ht="18.899999999999999" thickBot="1" x14ac:dyDescent="0.55000000000000004">
      <c r="A14" s="16"/>
      <c r="B14" s="16"/>
      <c r="C14" s="16"/>
      <c r="D14" s="16"/>
      <c r="E14" s="16"/>
      <c r="F14" s="34"/>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7" t="s">
        <v>38</v>
      </c>
      <c r="AS14" s="37">
        <v>6057304.1500000013</v>
      </c>
      <c r="AT14" s="16"/>
      <c r="AU14" s="17" t="s">
        <v>38</v>
      </c>
      <c r="AV14" s="18">
        <v>6383096</v>
      </c>
      <c r="AW14" s="16">
        <f>RANK(AS14,$AS$10:$AS$14,0)</f>
        <v>1</v>
      </c>
      <c r="AX14" s="16">
        <v>5</v>
      </c>
      <c r="AY14" s="4">
        <f>AV14</f>
        <v>6383096</v>
      </c>
    </row>
    <row r="15" spans="1:51" ht="42.9" thickBot="1" x14ac:dyDescent="1.95">
      <c r="A15" s="16"/>
      <c r="B15" s="16"/>
      <c r="C15" s="16"/>
      <c r="D15" s="16"/>
      <c r="E15" s="131" t="s">
        <v>175</v>
      </c>
      <c r="F15" s="132"/>
      <c r="G15" s="16"/>
      <c r="H15" s="236" t="s">
        <v>208</v>
      </c>
      <c r="I15" s="237"/>
      <c r="J15" s="237"/>
      <c r="K15" s="237"/>
      <c r="L15" s="237"/>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7" t="s">
        <v>152</v>
      </c>
      <c r="AS15" s="38">
        <v>17856592.429999996</v>
      </c>
      <c r="AT15" s="16"/>
      <c r="AU15" s="17" t="s">
        <v>152</v>
      </c>
      <c r="AV15" s="18">
        <v>17199677</v>
      </c>
      <c r="AW15" s="16"/>
      <c r="AX15" s="16"/>
      <c r="AY15" s="4">
        <f>SUM(AY10:AY14)</f>
        <v>17199677</v>
      </c>
    </row>
    <row r="16" spans="1:51" ht="38.15" customHeight="1" thickBot="1" x14ac:dyDescent="0.6">
      <c r="A16" s="16"/>
      <c r="B16" s="16"/>
      <c r="C16" s="16"/>
      <c r="D16" s="16"/>
      <c r="E16" s="72" t="s">
        <v>174</v>
      </c>
      <c r="F16" s="73">
        <f>B12/D12</f>
        <v>1.0381934497955978</v>
      </c>
      <c r="G16" s="76"/>
      <c r="H16" s="135" t="s">
        <v>1</v>
      </c>
      <c r="I16" s="230" t="s">
        <v>214</v>
      </c>
      <c r="J16" s="231"/>
      <c r="K16" s="230" t="s">
        <v>221</v>
      </c>
      <c r="L16" s="231"/>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row>
    <row r="17" spans="1:51" ht="24.45" thickBot="1" x14ac:dyDescent="0.75">
      <c r="A17" s="16"/>
      <c r="B17" s="16"/>
      <c r="C17" s="16"/>
      <c r="D17" s="16"/>
      <c r="E17" s="74" t="s">
        <v>167</v>
      </c>
      <c r="F17" s="73">
        <f>SUM(AS11,AS13,AS14)/SUM(AV11,AV13,AV14)</f>
        <v>0.94642223530214686</v>
      </c>
      <c r="G17" s="76"/>
      <c r="H17" s="133" t="s">
        <v>15</v>
      </c>
      <c r="I17" s="148">
        <f>Benchmark!F13</f>
        <v>183224774</v>
      </c>
      <c r="J17" s="151" t="s">
        <v>209</v>
      </c>
      <c r="K17" s="162">
        <f>AS29/I17</f>
        <v>7.1542900634168599E-2</v>
      </c>
      <c r="L17" s="164" t="s">
        <v>218</v>
      </c>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65" t="s">
        <v>1</v>
      </c>
      <c r="AN17" s="66" t="s">
        <v>176</v>
      </c>
      <c r="AO17" s="16"/>
      <c r="AP17" s="16"/>
      <c r="AQ17" s="16"/>
    </row>
    <row r="18" spans="1:51" ht="21.9" thickBot="1" x14ac:dyDescent="0.75">
      <c r="A18" s="16"/>
      <c r="B18" s="16"/>
      <c r="C18" s="16"/>
      <c r="D18" s="16"/>
      <c r="E18" s="16"/>
      <c r="F18" s="16"/>
      <c r="G18" s="16"/>
      <c r="H18" s="133" t="s">
        <v>148</v>
      </c>
      <c r="I18" s="148">
        <f>water!B26*1000</f>
        <v>426197610.00000006</v>
      </c>
      <c r="J18" s="151" t="s">
        <v>210</v>
      </c>
      <c r="K18" s="161">
        <f>AS40/(I18/1000)</f>
        <v>9.4148239827060483</v>
      </c>
      <c r="L18" s="164" t="s">
        <v>219</v>
      </c>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59" t="s">
        <v>15</v>
      </c>
      <c r="AN18" s="61">
        <v>13108431.800000003</v>
      </c>
      <c r="AO18" s="16"/>
      <c r="AP18" s="16"/>
      <c r="AQ18" s="16"/>
    </row>
    <row r="19" spans="1:51" ht="21.9" thickBot="1" x14ac:dyDescent="0.75">
      <c r="A19" s="16"/>
      <c r="B19" s="16"/>
      <c r="C19" s="16"/>
      <c r="D19" s="16"/>
      <c r="E19" s="16"/>
      <c r="F19" s="16"/>
      <c r="G19" s="16"/>
      <c r="H19" s="149" t="s">
        <v>206</v>
      </c>
      <c r="I19" s="150">
        <f>Benchmark!F47*10</f>
        <v>1837241.8999999994</v>
      </c>
      <c r="J19" s="152" t="s">
        <v>211</v>
      </c>
      <c r="K19" s="163">
        <f>AS51/I19</f>
        <v>0.40037468664306003</v>
      </c>
      <c r="L19" s="165" t="s">
        <v>220</v>
      </c>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81" t="s">
        <v>150</v>
      </c>
      <c r="AN19" s="62">
        <v>22267.320000000003</v>
      </c>
      <c r="AO19" s="16"/>
      <c r="AP19" s="16"/>
      <c r="AQ19" s="24"/>
      <c r="AR19" s="166"/>
      <c r="AS19" s="166"/>
      <c r="AT19" s="166"/>
      <c r="AU19" s="166"/>
      <c r="AV19" s="166"/>
      <c r="AW19" s="166"/>
      <c r="AX19" s="166"/>
      <c r="AY19" s="167"/>
    </row>
    <row r="20" spans="1:51" x14ac:dyDescent="0.5">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81" t="s">
        <v>149</v>
      </c>
      <c r="AN20" s="62">
        <v>748082.26000000013</v>
      </c>
      <c r="AO20" s="16"/>
      <c r="AP20" s="16"/>
      <c r="AQ20" s="27"/>
      <c r="AR20" s="168" t="s">
        <v>216</v>
      </c>
      <c r="AS20" s="168"/>
      <c r="AT20" s="168"/>
      <c r="AU20" s="168"/>
      <c r="AV20" s="168"/>
      <c r="AW20" s="168"/>
      <c r="AX20" s="168"/>
      <c r="AY20" s="169"/>
    </row>
    <row r="21" spans="1:51" ht="18.899999999999999" thickBot="1" x14ac:dyDescent="0.55000000000000004">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81" t="s">
        <v>147</v>
      </c>
      <c r="AN21" s="62">
        <v>735585.14999999967</v>
      </c>
      <c r="AO21" s="16"/>
      <c r="AP21" s="16"/>
      <c r="AQ21" s="27"/>
      <c r="AR21" s="170" t="s">
        <v>1</v>
      </c>
      <c r="AS21" s="170" t="s">
        <v>15</v>
      </c>
      <c r="AT21" s="170"/>
      <c r="AU21" s="170" t="s">
        <v>1</v>
      </c>
      <c r="AV21" s="170" t="s">
        <v>153</v>
      </c>
      <c r="AW21" s="170"/>
      <c r="AX21" s="170"/>
      <c r="AY21" s="169"/>
    </row>
    <row r="22" spans="1:51" ht="42.9" thickBot="1" x14ac:dyDescent="1.95">
      <c r="A22" s="16"/>
      <c r="B22" s="16"/>
      <c r="C22" s="16"/>
      <c r="D22" s="16"/>
      <c r="E22" s="16"/>
      <c r="F22" s="16"/>
      <c r="G22" s="16"/>
      <c r="H22" s="232" t="s">
        <v>188</v>
      </c>
      <c r="I22" s="233"/>
      <c r="J22" s="234"/>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60" t="s">
        <v>148</v>
      </c>
      <c r="AN22" s="62">
        <v>3242225.8999999985</v>
      </c>
      <c r="AO22" s="16"/>
      <c r="AP22" s="16"/>
      <c r="AQ22" s="27"/>
      <c r="AR22" s="170"/>
      <c r="AS22" s="170"/>
      <c r="AT22" s="170"/>
      <c r="AU22" s="170"/>
      <c r="AV22" s="170"/>
      <c r="AW22" s="170"/>
      <c r="AX22" s="170"/>
      <c r="AY22" s="169"/>
    </row>
    <row r="23" spans="1:51" ht="28.75" thickBot="1" x14ac:dyDescent="0.8">
      <c r="A23" s="16"/>
      <c r="B23" s="16"/>
      <c r="C23" s="16"/>
      <c r="D23" s="16"/>
      <c r="E23" s="16"/>
      <c r="F23" s="16"/>
      <c r="G23" s="16"/>
      <c r="H23" s="135" t="s">
        <v>190</v>
      </c>
      <c r="I23" s="136" t="s">
        <v>167</v>
      </c>
      <c r="J23" s="137" t="s">
        <v>189</v>
      </c>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64" t="s">
        <v>152</v>
      </c>
      <c r="AN23" s="63">
        <v>17856592.43</v>
      </c>
      <c r="AO23" s="16"/>
      <c r="AP23" s="16"/>
      <c r="AQ23" s="27"/>
      <c r="AR23" s="170" t="s">
        <v>151</v>
      </c>
      <c r="AS23" s="170" t="s">
        <v>160</v>
      </c>
      <c r="AT23" s="170"/>
      <c r="AU23" s="170" t="s">
        <v>151</v>
      </c>
      <c r="AV23" s="170" t="s">
        <v>162</v>
      </c>
      <c r="AW23" s="170"/>
      <c r="AX23" s="170"/>
      <c r="AY23" s="169"/>
    </row>
    <row r="24" spans="1:51" ht="21.45" x14ac:dyDescent="0.7">
      <c r="A24" s="16"/>
      <c r="B24" s="16"/>
      <c r="C24" s="16"/>
      <c r="D24" s="16"/>
      <c r="E24" s="16"/>
      <c r="F24" s="16"/>
      <c r="G24" s="16"/>
      <c r="H24" s="133" t="s">
        <v>186</v>
      </c>
      <c r="I24" s="138">
        <f>Benchmark!G13</f>
        <v>9.6773378488919342</v>
      </c>
      <c r="J24" s="139">
        <f>Benchmark!G12</f>
        <v>10.615424121045994</v>
      </c>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27"/>
      <c r="AR24" s="171" t="s">
        <v>31</v>
      </c>
      <c r="AS24" s="172">
        <v>3126417.1000000006</v>
      </c>
      <c r="AT24" s="170"/>
      <c r="AU24" s="171" t="s">
        <v>31</v>
      </c>
      <c r="AV24" s="173">
        <v>3312668</v>
      </c>
      <c r="AW24" s="170">
        <v>2</v>
      </c>
      <c r="AX24" s="170">
        <v>1</v>
      </c>
      <c r="AY24" s="169"/>
    </row>
    <row r="25" spans="1:51" ht="29.6" thickBot="1" x14ac:dyDescent="1.35">
      <c r="A25" s="235" t="s">
        <v>215</v>
      </c>
      <c r="B25" s="235"/>
      <c r="C25" s="235"/>
      <c r="D25" s="16"/>
      <c r="E25" s="16"/>
      <c r="F25" s="34"/>
      <c r="G25" s="16"/>
      <c r="H25" s="134" t="s">
        <v>187</v>
      </c>
      <c r="I25" s="140">
        <f>Benchmark!F26</f>
        <v>41.711571892905418</v>
      </c>
      <c r="J25" s="141">
        <f>Benchmark!F42</f>
        <v>47.029204030284987</v>
      </c>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27"/>
      <c r="AR25" s="171" t="s">
        <v>170</v>
      </c>
      <c r="AS25" s="172">
        <v>4578223.51</v>
      </c>
      <c r="AT25" s="170"/>
      <c r="AU25" s="171" t="s">
        <v>170</v>
      </c>
      <c r="AV25" s="173">
        <v>6278314</v>
      </c>
      <c r="AW25" s="170">
        <v>1</v>
      </c>
      <c r="AX25" s="170">
        <v>2</v>
      </c>
      <c r="AY25" s="169"/>
    </row>
    <row r="26" spans="1:51" x14ac:dyDescent="0.5">
      <c r="A26" s="16"/>
      <c r="B26" s="16"/>
      <c r="C26" s="16"/>
      <c r="D26" s="16"/>
      <c r="E26" s="16"/>
      <c r="F26" s="16"/>
      <c r="G26" s="16"/>
      <c r="H26" s="16"/>
      <c r="I26" s="20"/>
      <c r="J26" s="19"/>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27"/>
      <c r="AR26" s="171" t="s">
        <v>171</v>
      </c>
      <c r="AS26" s="172">
        <v>2822561.44</v>
      </c>
      <c r="AT26" s="170"/>
      <c r="AU26" s="171" t="s">
        <v>171</v>
      </c>
      <c r="AV26" s="173">
        <v>3454156</v>
      </c>
      <c r="AW26" s="170">
        <v>3</v>
      </c>
      <c r="AX26" s="170">
        <v>3</v>
      </c>
      <c r="AY26" s="169"/>
    </row>
    <row r="27" spans="1:51" x14ac:dyDescent="0.5">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27"/>
      <c r="AR27" s="171" t="s">
        <v>172</v>
      </c>
      <c r="AS27" s="172">
        <v>2385403.4599999995</v>
      </c>
      <c r="AT27" s="170"/>
      <c r="AU27" s="171" t="s">
        <v>172</v>
      </c>
      <c r="AV27" s="173">
        <v>3407709</v>
      </c>
      <c r="AW27" s="170">
        <v>4</v>
      </c>
      <c r="AX27" s="170">
        <v>4</v>
      </c>
      <c r="AY27" s="169"/>
    </row>
    <row r="28" spans="1:51" x14ac:dyDescent="0.5">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27"/>
      <c r="AR28" s="171" t="s">
        <v>173</v>
      </c>
      <c r="AS28" s="172">
        <v>195826.29</v>
      </c>
      <c r="AT28" s="170"/>
      <c r="AU28" s="171" t="s">
        <v>173</v>
      </c>
      <c r="AV28" s="173">
        <v>198897</v>
      </c>
      <c r="AW28" s="170">
        <v>5</v>
      </c>
      <c r="AX28" s="170">
        <v>5</v>
      </c>
      <c r="AY28" s="169"/>
    </row>
    <row r="29" spans="1:51" x14ac:dyDescent="0.5">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27"/>
      <c r="AR29" s="171" t="s">
        <v>152</v>
      </c>
      <c r="AS29" s="174">
        <v>13108431.799999999</v>
      </c>
      <c r="AT29" s="170"/>
      <c r="AU29" s="171" t="s">
        <v>152</v>
      </c>
      <c r="AV29" s="173">
        <v>16651744</v>
      </c>
      <c r="AW29" s="170"/>
      <c r="AX29" s="170"/>
      <c r="AY29" s="169"/>
    </row>
    <row r="30" spans="1:51" x14ac:dyDescent="0.5">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27"/>
      <c r="AR30" s="168"/>
      <c r="AS30" s="168"/>
      <c r="AT30" s="168"/>
      <c r="AU30" s="168"/>
      <c r="AV30" s="168"/>
      <c r="AW30" s="168"/>
      <c r="AX30" s="168"/>
      <c r="AY30" s="169"/>
    </row>
    <row r="31" spans="1:51" x14ac:dyDescent="0.5">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27"/>
      <c r="AR31" s="171" t="s">
        <v>148</v>
      </c>
      <c r="AS31" s="168"/>
      <c r="AT31" s="168"/>
      <c r="AU31" s="168"/>
      <c r="AV31" s="168"/>
      <c r="AW31" s="168"/>
      <c r="AX31" s="168"/>
      <c r="AY31" s="169"/>
    </row>
    <row r="32" spans="1:51" x14ac:dyDescent="0.5">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27"/>
      <c r="AR32" s="175" t="s">
        <v>1</v>
      </c>
      <c r="AS32" s="175" t="s">
        <v>183</v>
      </c>
      <c r="AT32" s="175"/>
      <c r="AU32" s="175" t="s">
        <v>1</v>
      </c>
      <c r="AV32" s="175" t="s">
        <v>153</v>
      </c>
      <c r="AW32" s="175"/>
      <c r="AX32" s="175"/>
      <c r="AY32" s="169"/>
    </row>
    <row r="33" spans="1:51" x14ac:dyDescent="0.5">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27"/>
      <c r="AR33" s="175"/>
      <c r="AS33" s="175"/>
      <c r="AT33" s="175"/>
      <c r="AU33" s="175"/>
      <c r="AV33" s="175"/>
      <c r="AW33" s="175"/>
      <c r="AX33" s="175"/>
      <c r="AY33" s="169"/>
    </row>
    <row r="34" spans="1:51" x14ac:dyDescent="0.5">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27"/>
      <c r="AR34" s="175" t="s">
        <v>151</v>
      </c>
      <c r="AS34" s="175" t="s">
        <v>160</v>
      </c>
      <c r="AT34" s="175"/>
      <c r="AU34" s="175" t="s">
        <v>151</v>
      </c>
      <c r="AV34" s="175" t="s">
        <v>162</v>
      </c>
      <c r="AW34" s="175"/>
      <c r="AX34" s="175"/>
      <c r="AY34" s="169"/>
    </row>
    <row r="35" spans="1:51" x14ac:dyDescent="0.5">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27"/>
      <c r="AR35" s="176" t="s">
        <v>31</v>
      </c>
      <c r="AS35" s="177">
        <v>354249.7</v>
      </c>
      <c r="AT35" s="175"/>
      <c r="AU35" s="176" t="s">
        <v>31</v>
      </c>
      <c r="AV35" s="178">
        <v>3312668</v>
      </c>
      <c r="AW35" s="175">
        <v>4</v>
      </c>
      <c r="AX35" s="175">
        <v>1</v>
      </c>
      <c r="AY35" s="169"/>
    </row>
    <row r="36" spans="1:51" x14ac:dyDescent="0.5">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27"/>
      <c r="AR36" s="176" t="s">
        <v>170</v>
      </c>
      <c r="AS36" s="177">
        <v>1662183.2299999997</v>
      </c>
      <c r="AT36" s="175"/>
      <c r="AU36" s="176" t="s">
        <v>170</v>
      </c>
      <c r="AV36" s="178">
        <v>6278314</v>
      </c>
      <c r="AW36" s="175">
        <v>1</v>
      </c>
      <c r="AX36" s="175">
        <v>2</v>
      </c>
      <c r="AY36" s="169"/>
    </row>
    <row r="37" spans="1:51" x14ac:dyDescent="0.5">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27"/>
      <c r="AR37" s="176" t="s">
        <v>171</v>
      </c>
      <c r="AS37" s="177">
        <v>1377112.9700000002</v>
      </c>
      <c r="AT37" s="175"/>
      <c r="AU37" s="176" t="s">
        <v>171</v>
      </c>
      <c r="AV37" s="178">
        <v>3454156</v>
      </c>
      <c r="AW37" s="175">
        <v>2</v>
      </c>
      <c r="AX37" s="175">
        <v>3</v>
      </c>
      <c r="AY37" s="169"/>
    </row>
    <row r="38" spans="1:51" x14ac:dyDescent="0.5">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27"/>
      <c r="AR38" s="176" t="s">
        <v>172</v>
      </c>
      <c r="AS38" s="177">
        <v>611933.98999999987</v>
      </c>
      <c r="AT38" s="175"/>
      <c r="AU38" s="176" t="s">
        <v>172</v>
      </c>
      <c r="AV38" s="178">
        <v>3407709</v>
      </c>
      <c r="AW38" s="175">
        <v>3</v>
      </c>
      <c r="AX38" s="175">
        <v>4</v>
      </c>
      <c r="AY38" s="169"/>
    </row>
    <row r="39" spans="1:51" x14ac:dyDescent="0.5">
      <c r="AQ39" s="179"/>
      <c r="AR39" s="176" t="s">
        <v>173</v>
      </c>
      <c r="AS39" s="177">
        <v>7095.59</v>
      </c>
      <c r="AT39" s="175"/>
      <c r="AU39" s="176" t="s">
        <v>173</v>
      </c>
      <c r="AV39" s="178">
        <v>198897</v>
      </c>
      <c r="AW39" s="175">
        <v>5</v>
      </c>
      <c r="AX39" s="175">
        <v>5</v>
      </c>
      <c r="AY39" s="169"/>
    </row>
    <row r="40" spans="1:51" x14ac:dyDescent="0.5">
      <c r="AQ40" s="179"/>
      <c r="AR40" s="176" t="s">
        <v>152</v>
      </c>
      <c r="AS40" s="180">
        <v>4012575.4799999995</v>
      </c>
      <c r="AT40" s="175"/>
      <c r="AU40" s="176" t="s">
        <v>152</v>
      </c>
      <c r="AV40" s="178">
        <v>16651744</v>
      </c>
      <c r="AW40" s="175"/>
      <c r="AX40" s="175"/>
      <c r="AY40" s="169"/>
    </row>
    <row r="41" spans="1:51" x14ac:dyDescent="0.5">
      <c r="AQ41" s="179"/>
      <c r="AR41" s="168"/>
      <c r="AS41" s="168"/>
      <c r="AT41" s="168"/>
      <c r="AU41" s="168"/>
      <c r="AV41" s="168"/>
      <c r="AW41" s="168"/>
      <c r="AX41" s="168"/>
      <c r="AY41" s="169"/>
    </row>
    <row r="42" spans="1:51" x14ac:dyDescent="0.5">
      <c r="AQ42" s="179"/>
      <c r="AR42" s="171" t="s">
        <v>217</v>
      </c>
      <c r="AS42" s="168"/>
      <c r="AT42" s="168"/>
      <c r="AU42" s="168"/>
      <c r="AV42" s="168"/>
      <c r="AW42" s="168"/>
      <c r="AX42" s="168"/>
      <c r="AY42" s="169"/>
    </row>
    <row r="43" spans="1:51" x14ac:dyDescent="0.5">
      <c r="AQ43" s="179"/>
      <c r="AR43" s="181" t="s">
        <v>1</v>
      </c>
      <c r="AS43" s="181" t="s">
        <v>147</v>
      </c>
      <c r="AT43" s="170"/>
      <c r="AU43" s="182" t="s">
        <v>1</v>
      </c>
      <c r="AV43" s="170" t="s">
        <v>153</v>
      </c>
      <c r="AW43" s="170"/>
      <c r="AX43" s="170"/>
      <c r="AY43" s="169"/>
    </row>
    <row r="44" spans="1:51" x14ac:dyDescent="0.5">
      <c r="AQ44" s="179"/>
      <c r="AR44" s="181"/>
      <c r="AS44" s="181"/>
      <c r="AT44" s="181"/>
      <c r="AU44" s="181"/>
      <c r="AV44" s="181"/>
      <c r="AW44" s="181"/>
      <c r="AX44" s="181"/>
      <c r="AY44" s="169"/>
    </row>
    <row r="45" spans="1:51" x14ac:dyDescent="0.5">
      <c r="AQ45" s="179"/>
      <c r="AR45" s="181" t="s">
        <v>151</v>
      </c>
      <c r="AS45" s="181" t="s">
        <v>160</v>
      </c>
      <c r="AT45" s="181"/>
      <c r="AU45" s="181" t="s">
        <v>151</v>
      </c>
      <c r="AV45" s="181" t="s">
        <v>162</v>
      </c>
      <c r="AW45" s="181"/>
      <c r="AX45" s="181"/>
      <c r="AY45" s="169"/>
    </row>
    <row r="46" spans="1:51" x14ac:dyDescent="0.5">
      <c r="AQ46" s="179"/>
      <c r="AR46" s="183" t="s">
        <v>31</v>
      </c>
      <c r="AS46" s="184">
        <v>122994.93000000001</v>
      </c>
      <c r="AT46" s="181"/>
      <c r="AU46" s="183" t="s">
        <v>31</v>
      </c>
      <c r="AV46" s="185">
        <v>3312668</v>
      </c>
      <c r="AW46" s="181">
        <v>4</v>
      </c>
      <c r="AX46" s="181">
        <v>1</v>
      </c>
      <c r="AY46" s="169"/>
    </row>
    <row r="47" spans="1:51" x14ac:dyDescent="0.5">
      <c r="AQ47" s="179"/>
      <c r="AR47" s="183" t="s">
        <v>170</v>
      </c>
      <c r="AS47" s="184">
        <v>220082.36000000002</v>
      </c>
      <c r="AT47" s="181"/>
      <c r="AU47" s="183" t="s">
        <v>170</v>
      </c>
      <c r="AV47" s="185">
        <v>6278314</v>
      </c>
      <c r="AW47" s="181">
        <v>1</v>
      </c>
      <c r="AX47" s="181">
        <v>2</v>
      </c>
      <c r="AY47" s="169"/>
    </row>
    <row r="48" spans="1:51" x14ac:dyDescent="0.5">
      <c r="AQ48" s="179"/>
      <c r="AR48" s="183" t="s">
        <v>171</v>
      </c>
      <c r="AS48" s="184">
        <v>147933.58000000002</v>
      </c>
      <c r="AT48" s="181"/>
      <c r="AU48" s="183" t="s">
        <v>171</v>
      </c>
      <c r="AV48" s="185">
        <v>3454156</v>
      </c>
      <c r="AW48" s="181">
        <v>3</v>
      </c>
      <c r="AX48" s="181">
        <v>3</v>
      </c>
      <c r="AY48" s="169"/>
    </row>
    <row r="49" spans="43:51" x14ac:dyDescent="0.5">
      <c r="AQ49" s="179"/>
      <c r="AR49" s="183" t="s">
        <v>172</v>
      </c>
      <c r="AS49" s="184">
        <v>203083.93</v>
      </c>
      <c r="AT49" s="181"/>
      <c r="AU49" s="183" t="s">
        <v>172</v>
      </c>
      <c r="AV49" s="185">
        <v>3407709</v>
      </c>
      <c r="AW49" s="181">
        <v>2</v>
      </c>
      <c r="AX49" s="181">
        <v>4</v>
      </c>
      <c r="AY49" s="169"/>
    </row>
    <row r="50" spans="43:51" x14ac:dyDescent="0.5">
      <c r="AQ50" s="179"/>
      <c r="AR50" s="183" t="s">
        <v>173</v>
      </c>
      <c r="AS50" s="184">
        <v>41490.35</v>
      </c>
      <c r="AT50" s="181"/>
      <c r="AU50" s="183" t="s">
        <v>173</v>
      </c>
      <c r="AV50" s="185">
        <v>198897</v>
      </c>
      <c r="AW50" s="181">
        <v>5</v>
      </c>
      <c r="AX50" s="181">
        <v>5</v>
      </c>
      <c r="AY50" s="169"/>
    </row>
    <row r="51" spans="43:51" x14ac:dyDescent="0.5">
      <c r="AQ51" s="179"/>
      <c r="AR51" s="183" t="s">
        <v>152</v>
      </c>
      <c r="AS51" s="186">
        <v>735585.15</v>
      </c>
      <c r="AT51" s="181"/>
      <c r="AU51" s="183" t="s">
        <v>152</v>
      </c>
      <c r="AV51" s="185">
        <v>16651744</v>
      </c>
      <c r="AW51" s="181"/>
      <c r="AX51" s="181"/>
      <c r="AY51" s="169"/>
    </row>
    <row r="52" spans="43:51" x14ac:dyDescent="0.5">
      <c r="AQ52" s="179"/>
      <c r="AR52" s="168"/>
      <c r="AS52" s="168"/>
      <c r="AT52" s="168"/>
      <c r="AU52" s="168"/>
      <c r="AV52" s="168"/>
      <c r="AW52" s="168"/>
      <c r="AX52" s="168"/>
      <c r="AY52" s="169"/>
    </row>
    <row r="53" spans="43:51" x14ac:dyDescent="0.5">
      <c r="AQ53" s="179"/>
      <c r="AR53" s="168"/>
      <c r="AS53" s="168"/>
      <c r="AT53" s="168"/>
      <c r="AU53" s="168"/>
      <c r="AV53" s="168"/>
      <c r="AW53" s="168"/>
      <c r="AX53" s="168"/>
      <c r="AY53" s="169"/>
    </row>
    <row r="54" spans="43:51" x14ac:dyDescent="0.5">
      <c r="AQ54" s="179"/>
      <c r="AR54" s="168"/>
      <c r="AS54" s="168"/>
      <c r="AT54" s="168"/>
      <c r="AU54" s="168"/>
      <c r="AV54" s="168"/>
      <c r="AW54" s="168"/>
      <c r="AX54" s="168"/>
      <c r="AY54" s="169"/>
    </row>
    <row r="55" spans="43:51" x14ac:dyDescent="0.5">
      <c r="AQ55" s="179"/>
      <c r="AR55" s="168"/>
      <c r="AS55" s="168"/>
      <c r="AT55" s="168"/>
      <c r="AU55" s="168"/>
      <c r="AV55" s="168"/>
      <c r="AW55" s="168"/>
      <c r="AX55" s="168"/>
      <c r="AY55" s="169"/>
    </row>
    <row r="56" spans="43:51" ht="18.899999999999999" thickBot="1" x14ac:dyDescent="0.55000000000000004">
      <c r="AQ56" s="187"/>
      <c r="AR56" s="188"/>
      <c r="AS56" s="188"/>
      <c r="AT56" s="188"/>
      <c r="AU56" s="188"/>
      <c r="AV56" s="188"/>
      <c r="AW56" s="188"/>
      <c r="AX56" s="188"/>
      <c r="AY56" s="189"/>
    </row>
  </sheetData>
  <mergeCells count="6">
    <mergeCell ref="A4:P4"/>
    <mergeCell ref="I16:J16"/>
    <mergeCell ref="H22:J22"/>
    <mergeCell ref="A25:C25"/>
    <mergeCell ref="K16:L16"/>
    <mergeCell ref="H15:L15"/>
  </mergeCells>
  <pageMargins left="0.7" right="0.7" top="0.75" bottom="0.75" header="0.3" footer="0.3"/>
  <pageSetup scale="66" fitToHeight="0" orientation="landscape" r:id="rId4"/>
  <headerFooter>
    <oddFooter>&amp;CPrepared by JAY BONHAM &amp;D</oddFooter>
  </headerFooter>
  <drawing r:id="rId5"/>
  <legacyDrawing r:id="rId6"/>
  <extLst>
    <ext xmlns:x14="http://schemas.microsoft.com/office/spreadsheetml/2009/9/main" uri="{A8765BA9-456A-4dab-B4F3-ACF838C121DE}">
      <x14:slicerList>
        <x14:slicer r:id="rId7"/>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D2:H51"/>
  <sheetViews>
    <sheetView topLeftCell="A24" zoomScale="85" zoomScaleNormal="87" workbookViewId="0">
      <selection activeCell="E34" sqref="E34"/>
    </sheetView>
  </sheetViews>
  <sheetFormatPr defaultRowHeight="18.45" x14ac:dyDescent="0.5"/>
  <cols>
    <col min="3" max="3" width="12.05859375" bestFit="1" customWidth="1"/>
    <col min="4" max="4" width="15.9375" customWidth="1"/>
    <col min="5" max="5" width="15.29296875" customWidth="1"/>
    <col min="6" max="6" width="13.703125" customWidth="1"/>
  </cols>
  <sheetData>
    <row r="2" spans="4:8" x14ac:dyDescent="0.5">
      <c r="D2" s="23"/>
      <c r="E2" s="35"/>
      <c r="F2" s="36"/>
    </row>
    <row r="3" spans="4:8" ht="18.899999999999999" thickBot="1" x14ac:dyDescent="0.55000000000000004">
      <c r="D3" s="39"/>
      <c r="E3" s="40"/>
      <c r="F3" s="41"/>
      <c r="G3" s="42"/>
    </row>
    <row r="4" spans="4:8" ht="18.899999999999999" thickBot="1" x14ac:dyDescent="0.55000000000000004">
      <c r="D4" s="51" t="s">
        <v>1</v>
      </c>
      <c r="E4" s="52" t="s">
        <v>15</v>
      </c>
      <c r="F4" s="48"/>
      <c r="G4" s="49"/>
    </row>
    <row r="5" spans="4:8" ht="18.899999999999999" thickBot="1" x14ac:dyDescent="0.55000000000000004">
      <c r="D5" s="46"/>
      <c r="E5" s="47"/>
      <c r="F5" s="48"/>
      <c r="G5" s="49"/>
    </row>
    <row r="6" spans="4:8" ht="18.899999999999999" thickBot="1" x14ac:dyDescent="0.55000000000000004">
      <c r="D6" s="53" t="s">
        <v>151</v>
      </c>
      <c r="E6" s="54" t="s">
        <v>162</v>
      </c>
      <c r="F6" s="55" t="s">
        <v>169</v>
      </c>
      <c r="G6" s="130" t="s">
        <v>186</v>
      </c>
    </row>
    <row r="7" spans="4:8" x14ac:dyDescent="0.5">
      <c r="D7" s="56" t="s">
        <v>31</v>
      </c>
      <c r="E7" s="57">
        <v>1252106</v>
      </c>
      <c r="F7" s="58">
        <v>94970.979623999985</v>
      </c>
      <c r="G7" s="127">
        <f>ROUND((F7/E7*1000000)/3412,1)</f>
        <v>22.2</v>
      </c>
    </row>
    <row r="8" spans="4:8" x14ac:dyDescent="0.5">
      <c r="D8" s="46" t="s">
        <v>14</v>
      </c>
      <c r="E8" s="47">
        <v>5351220</v>
      </c>
      <c r="F8" s="48">
        <v>172333.71908800004</v>
      </c>
      <c r="G8" s="127">
        <f t="shared" ref="G8:G11" si="0">ROUND((F8/E8*1000000)/3412,1)</f>
        <v>9.4</v>
      </c>
    </row>
    <row r="9" spans="4:8" x14ac:dyDescent="0.5">
      <c r="D9" s="46" t="s">
        <v>38</v>
      </c>
      <c r="E9" s="47">
        <v>6383096</v>
      </c>
      <c r="F9" s="48">
        <v>218465.57296400002</v>
      </c>
      <c r="G9" s="127">
        <f t="shared" si="0"/>
        <v>10</v>
      </c>
    </row>
    <row r="10" spans="4:8" x14ac:dyDescent="0.5">
      <c r="D10" s="46" t="s">
        <v>24</v>
      </c>
      <c r="E10" s="47">
        <v>3928363</v>
      </c>
      <c r="F10" s="48">
        <v>127981.18909200002</v>
      </c>
      <c r="G10" s="127">
        <f t="shared" si="0"/>
        <v>9.5</v>
      </c>
    </row>
    <row r="11" spans="4:8" ht="18.899999999999999" thickBot="1" x14ac:dyDescent="0.55000000000000004">
      <c r="D11" s="50" t="s">
        <v>18</v>
      </c>
      <c r="E11" s="47">
        <v>284892</v>
      </c>
      <c r="F11" s="48">
        <v>11411.468119999998</v>
      </c>
      <c r="G11" s="127">
        <f t="shared" si="0"/>
        <v>11.7</v>
      </c>
    </row>
    <row r="12" spans="4:8" ht="18.899999999999999" thickBot="1" x14ac:dyDescent="0.55000000000000004">
      <c r="D12" s="43" t="s">
        <v>152</v>
      </c>
      <c r="E12" s="44">
        <v>17199677</v>
      </c>
      <c r="F12" s="45">
        <v>625162.92888800008</v>
      </c>
      <c r="G12" s="128">
        <f>SUMPRODUCT(G7:G11,E7:E11)/SUM(E7:E11)</f>
        <v>10.615424121045994</v>
      </c>
      <c r="H12" t="s">
        <v>184</v>
      </c>
    </row>
    <row r="13" spans="4:8" x14ac:dyDescent="0.5">
      <c r="F13" s="80">
        <f>ROUND(F12*1000/3.412,0)</f>
        <v>183224774</v>
      </c>
      <c r="G13" s="129">
        <f>SUMPRODUCT(F8:F10,G8:G10)/SUM(F8:F10)</f>
        <v>9.6773378488919342</v>
      </c>
      <c r="H13" s="21" t="s">
        <v>167</v>
      </c>
    </row>
    <row r="15" spans="4:8" ht="18.899999999999999" thickBot="1" x14ac:dyDescent="0.55000000000000004"/>
    <row r="16" spans="4:8" ht="18.899999999999999" thickBot="1" x14ac:dyDescent="0.55000000000000004">
      <c r="D16" s="51" t="s">
        <v>1</v>
      </c>
      <c r="E16" s="52" t="s">
        <v>183</v>
      </c>
      <c r="F16" s="48"/>
      <c r="G16" s="49"/>
    </row>
    <row r="17" spans="4:7" ht="18.899999999999999" thickBot="1" x14ac:dyDescent="0.55000000000000004">
      <c r="D17" s="46"/>
      <c r="E17" s="47"/>
      <c r="F17" s="48"/>
      <c r="G17" s="49"/>
    </row>
    <row r="18" spans="4:7" ht="18.899999999999999" thickBot="1" x14ac:dyDescent="0.55000000000000004">
      <c r="D18" s="53" t="s">
        <v>151</v>
      </c>
      <c r="E18" s="54" t="s">
        <v>162</v>
      </c>
      <c r="F18" s="55" t="s">
        <v>169</v>
      </c>
      <c r="G18" s="49"/>
    </row>
    <row r="19" spans="4:7" x14ac:dyDescent="0.5">
      <c r="D19" s="56" t="s">
        <v>31</v>
      </c>
      <c r="E19" s="57">
        <v>2425975</v>
      </c>
      <c r="F19" s="58">
        <v>138536.88962399997</v>
      </c>
    </row>
    <row r="20" spans="4:7" x14ac:dyDescent="0.5">
      <c r="D20" s="46" t="s">
        <v>14</v>
      </c>
      <c r="E20" s="47">
        <v>10616315</v>
      </c>
      <c r="F20" s="48">
        <v>208334.27908799992</v>
      </c>
    </row>
    <row r="21" spans="4:7" x14ac:dyDescent="0.5">
      <c r="D21" s="46" t="s">
        <v>38</v>
      </c>
      <c r="E21" s="47">
        <v>12210350</v>
      </c>
      <c r="F21" s="48">
        <v>275828.332964</v>
      </c>
    </row>
    <row r="22" spans="4:7" x14ac:dyDescent="0.5">
      <c r="D22" s="46" t="s">
        <v>24</v>
      </c>
      <c r="E22" s="47">
        <v>7874474</v>
      </c>
      <c r="F22" s="48">
        <v>169152.34909200002</v>
      </c>
    </row>
    <row r="23" spans="4:7" ht="18.899999999999999" thickBot="1" x14ac:dyDescent="0.55000000000000004">
      <c r="D23" s="50" t="s">
        <v>18</v>
      </c>
      <c r="E23" s="47">
        <v>607661</v>
      </c>
      <c r="F23" s="48">
        <v>17035.268119999997</v>
      </c>
    </row>
    <row r="24" spans="4:7" ht="18.899999999999999" thickBot="1" x14ac:dyDescent="0.55000000000000004">
      <c r="D24" s="43" t="s">
        <v>152</v>
      </c>
      <c r="E24" s="44">
        <v>33734775</v>
      </c>
      <c r="F24" s="45">
        <v>808887.11888800003</v>
      </c>
    </row>
    <row r="26" spans="4:7" x14ac:dyDescent="0.5">
      <c r="F26" s="82">
        <f>SUM(F20:F22)*1000/SUM(E8:E10)</f>
        <v>41.711571892905418</v>
      </c>
    </row>
    <row r="28" spans="4:7" x14ac:dyDescent="0.5">
      <c r="F28" s="80"/>
    </row>
    <row r="29" spans="4:7" ht="18.899999999999999" thickBot="1" x14ac:dyDescent="0.55000000000000004"/>
    <row r="30" spans="4:7" ht="18.899999999999999" thickBot="1" x14ac:dyDescent="0.55000000000000004">
      <c r="D30" s="51" t="s">
        <v>1</v>
      </c>
      <c r="E30" s="52" t="s">
        <v>183</v>
      </c>
      <c r="F30" s="48"/>
    </row>
    <row r="31" spans="4:7" ht="18.899999999999999" thickBot="1" x14ac:dyDescent="0.55000000000000004">
      <c r="D31" s="46"/>
      <c r="E31" s="47"/>
      <c r="F31" s="48"/>
    </row>
    <row r="32" spans="4:7" ht="18.899999999999999" thickBot="1" x14ac:dyDescent="0.55000000000000004">
      <c r="D32" s="53" t="s">
        <v>151</v>
      </c>
      <c r="E32" s="54" t="s">
        <v>162</v>
      </c>
      <c r="F32" s="55" t="s">
        <v>169</v>
      </c>
    </row>
    <row r="33" spans="4:7" x14ac:dyDescent="0.5">
      <c r="D33" s="56" t="s">
        <v>31</v>
      </c>
      <c r="E33" s="57">
        <v>2425975</v>
      </c>
      <c r="F33" s="58">
        <v>138536.88962399997</v>
      </c>
    </row>
    <row r="34" spans="4:7" x14ac:dyDescent="0.5">
      <c r="D34" s="46" t="s">
        <v>14</v>
      </c>
      <c r="E34" s="47">
        <v>10616315</v>
      </c>
      <c r="F34" s="48">
        <v>208334.27908799992</v>
      </c>
    </row>
    <row r="35" spans="4:7" x14ac:dyDescent="0.5">
      <c r="D35" s="46" t="s">
        <v>38</v>
      </c>
      <c r="E35" s="47">
        <v>12210350</v>
      </c>
      <c r="F35" s="48">
        <v>275828.332964</v>
      </c>
    </row>
    <row r="36" spans="4:7" x14ac:dyDescent="0.5">
      <c r="D36" s="46" t="s">
        <v>24</v>
      </c>
      <c r="E36" s="47">
        <v>7874474</v>
      </c>
      <c r="F36" s="48">
        <v>169152.34909200002</v>
      </c>
    </row>
    <row r="37" spans="4:7" ht="18.899999999999999" thickBot="1" x14ac:dyDescent="0.55000000000000004">
      <c r="D37" s="50" t="s">
        <v>18</v>
      </c>
      <c r="E37" s="47">
        <v>607661</v>
      </c>
      <c r="F37" s="48">
        <v>17035.268119999997</v>
      </c>
    </row>
    <row r="38" spans="4:7" ht="18.899999999999999" thickBot="1" x14ac:dyDescent="0.55000000000000004">
      <c r="D38" s="43" t="s">
        <v>152</v>
      </c>
      <c r="E38" s="44">
        <v>33734775</v>
      </c>
      <c r="F38" s="45">
        <v>808887.11888800003</v>
      </c>
    </row>
    <row r="40" spans="4:7" x14ac:dyDescent="0.5">
      <c r="F40" s="15" t="s">
        <v>187</v>
      </c>
    </row>
    <row r="41" spans="4:7" x14ac:dyDescent="0.5">
      <c r="F41" s="15" t="s">
        <v>184</v>
      </c>
    </row>
    <row r="42" spans="4:7" x14ac:dyDescent="0.5">
      <c r="F42" s="82">
        <f>F38*1000/(E12)</f>
        <v>47.029204030284987</v>
      </c>
    </row>
    <row r="44" spans="4:7" x14ac:dyDescent="0.5">
      <c r="F44" t="s">
        <v>205</v>
      </c>
    </row>
    <row r="45" spans="4:7" x14ac:dyDescent="0.5">
      <c r="E45" s="146" t="s">
        <v>184</v>
      </c>
      <c r="F45" s="4">
        <f>F38</f>
        <v>808887.11888800003</v>
      </c>
      <c r="G45" s="80"/>
    </row>
    <row r="46" spans="4:7" x14ac:dyDescent="0.5">
      <c r="E46" s="146" t="s">
        <v>15</v>
      </c>
      <c r="F46" s="4">
        <f>F12</f>
        <v>625162.92888800008</v>
      </c>
    </row>
    <row r="47" spans="4:7" x14ac:dyDescent="0.5">
      <c r="E47" s="146" t="s">
        <v>206</v>
      </c>
      <c r="F47" s="147">
        <f>F45-F46</f>
        <v>183724.18999999994</v>
      </c>
      <c r="G47" t="s">
        <v>207</v>
      </c>
    </row>
    <row r="48" spans="4:7" x14ac:dyDescent="0.5">
      <c r="F48" s="4"/>
    </row>
    <row r="49" spans="6:6" x14ac:dyDescent="0.5">
      <c r="F49" s="80"/>
    </row>
    <row r="51" spans="6:6" x14ac:dyDescent="0.5">
      <c r="F51" s="80"/>
    </row>
  </sheetData>
  <pageMargins left="0.7" right="0.7" top="0.75" bottom="0.75" header="0.3" footer="0.3"/>
  <pageSetup scale="52" fitToHeight="0" orientation="landscape" r:id="rId4"/>
  <headerFooter>
    <oddFooter>&amp;CPrepared by JAY BONHAM &amp;D</oddFooter>
  </headerFooter>
  <drawing r:id="rId5"/>
  <extLst>
    <ext xmlns:x14="http://schemas.microsoft.com/office/spreadsheetml/2009/9/main" uri="{A8765BA9-456A-4dab-B4F3-ACF838C121DE}">
      <x14:slicerList>
        <x14:slicer r:id="rId6"/>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26"/>
  <sheetViews>
    <sheetView topLeftCell="A14" workbookViewId="0">
      <selection activeCell="B26" sqref="B26"/>
    </sheetView>
  </sheetViews>
  <sheetFormatPr defaultRowHeight="18.45" x14ac:dyDescent="0.5"/>
  <cols>
    <col min="2" max="2" width="36.8203125" bestFit="1" customWidth="1"/>
  </cols>
  <sheetData>
    <row r="1" spans="1:6" x14ac:dyDescent="0.5">
      <c r="A1" t="s">
        <v>193</v>
      </c>
      <c r="B1" t="s">
        <v>194</v>
      </c>
    </row>
    <row r="2" spans="1:6" x14ac:dyDescent="0.5">
      <c r="A2" t="s">
        <v>195</v>
      </c>
      <c r="B2" s="143">
        <v>43964.105682870373</v>
      </c>
      <c r="C2" t="s">
        <v>196</v>
      </c>
      <c r="D2" t="s">
        <v>148</v>
      </c>
      <c r="E2" t="s">
        <v>197</v>
      </c>
      <c r="F2" t="s">
        <v>198</v>
      </c>
    </row>
    <row r="3" spans="1:6" x14ac:dyDescent="0.5">
      <c r="A3" t="s">
        <v>199</v>
      </c>
      <c r="B3" t="s">
        <v>200</v>
      </c>
    </row>
    <row r="4" spans="1:6" x14ac:dyDescent="0.5">
      <c r="A4">
        <v>2017</v>
      </c>
      <c r="B4" s="144">
        <v>336827.02</v>
      </c>
    </row>
    <row r="5" spans="1:6" x14ac:dyDescent="0.5">
      <c r="A5">
        <v>2018</v>
      </c>
      <c r="B5" s="144">
        <v>328755.3</v>
      </c>
    </row>
    <row r="6" spans="1:6" x14ac:dyDescent="0.5">
      <c r="A6">
        <v>2019</v>
      </c>
      <c r="B6" s="144">
        <v>334949.52</v>
      </c>
    </row>
    <row r="7" spans="1:6" x14ac:dyDescent="0.5">
      <c r="A7" t="s">
        <v>201</v>
      </c>
      <c r="B7" s="144">
        <v>260385.14</v>
      </c>
    </row>
    <row r="9" spans="1:6" x14ac:dyDescent="0.5">
      <c r="A9" t="s">
        <v>193</v>
      </c>
      <c r="B9" t="s">
        <v>194</v>
      </c>
    </row>
    <row r="10" spans="1:6" x14ac:dyDescent="0.5">
      <c r="A10" t="s">
        <v>195</v>
      </c>
      <c r="B10" s="143">
        <v>43964.105682870373</v>
      </c>
      <c r="C10" t="s">
        <v>196</v>
      </c>
      <c r="D10" t="s">
        <v>149</v>
      </c>
      <c r="E10" t="s">
        <v>197</v>
      </c>
      <c r="F10" t="s">
        <v>198</v>
      </c>
    </row>
    <row r="11" spans="1:6" x14ac:dyDescent="0.5">
      <c r="A11" t="s">
        <v>199</v>
      </c>
      <c r="B11" t="s">
        <v>200</v>
      </c>
    </row>
    <row r="12" spans="1:6" x14ac:dyDescent="0.5">
      <c r="A12">
        <v>2017</v>
      </c>
      <c r="B12" s="144">
        <v>140598.9</v>
      </c>
    </row>
    <row r="13" spans="1:6" x14ac:dyDescent="0.5">
      <c r="A13">
        <v>2018</v>
      </c>
      <c r="B13" s="144">
        <v>145218.31</v>
      </c>
    </row>
    <row r="14" spans="1:6" x14ac:dyDescent="0.5">
      <c r="A14">
        <v>2019</v>
      </c>
      <c r="B14" s="144">
        <v>91051.01</v>
      </c>
    </row>
    <row r="15" spans="1:6" x14ac:dyDescent="0.5">
      <c r="A15" t="s">
        <v>201</v>
      </c>
      <c r="B15" s="144">
        <v>87297.9</v>
      </c>
    </row>
    <row r="17" spans="1:6" x14ac:dyDescent="0.5">
      <c r="A17" t="s">
        <v>193</v>
      </c>
      <c r="B17" t="s">
        <v>194</v>
      </c>
    </row>
    <row r="18" spans="1:6" x14ac:dyDescent="0.5">
      <c r="A18" t="s">
        <v>195</v>
      </c>
      <c r="B18" s="143">
        <v>43964.105682870373</v>
      </c>
      <c r="C18" t="s">
        <v>196</v>
      </c>
      <c r="D18" t="s">
        <v>202</v>
      </c>
      <c r="E18" t="s">
        <v>197</v>
      </c>
      <c r="F18" t="s">
        <v>198</v>
      </c>
    </row>
    <row r="19" spans="1:6" x14ac:dyDescent="0.5">
      <c r="A19" t="s">
        <v>199</v>
      </c>
      <c r="B19" t="s">
        <v>200</v>
      </c>
    </row>
    <row r="20" spans="1:6" x14ac:dyDescent="0.5">
      <c r="A20">
        <v>2017</v>
      </c>
      <c r="B20" s="144">
        <v>89.3</v>
      </c>
    </row>
    <row r="21" spans="1:6" x14ac:dyDescent="0.5">
      <c r="A21">
        <v>2018</v>
      </c>
      <c r="B21" s="144">
        <v>491.1</v>
      </c>
    </row>
    <row r="22" spans="1:6" x14ac:dyDescent="0.5">
      <c r="A22">
        <v>2019</v>
      </c>
      <c r="B22" s="144">
        <v>197.08</v>
      </c>
    </row>
    <row r="23" spans="1:6" x14ac:dyDescent="0.5">
      <c r="A23" t="s">
        <v>201</v>
      </c>
      <c r="B23">
        <v>272.08999999999997</v>
      </c>
    </row>
    <row r="25" spans="1:6" x14ac:dyDescent="0.5">
      <c r="B25" s="145" t="s">
        <v>203</v>
      </c>
    </row>
    <row r="26" spans="1:6" x14ac:dyDescent="0.5">
      <c r="B26" s="144">
        <f>B6+B14+B22</f>
        <v>426197.61000000004</v>
      </c>
      <c r="C26" t="s">
        <v>204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3:L10"/>
  <sheetViews>
    <sheetView zoomScaleNormal="100" workbookViewId="0">
      <selection activeCell="B2" sqref="B2"/>
    </sheetView>
  </sheetViews>
  <sheetFormatPr defaultRowHeight="18.45" x14ac:dyDescent="0.5"/>
  <cols>
    <col min="2" max="2" width="13.41015625" bestFit="1" customWidth="1"/>
    <col min="3" max="3" width="10.87890625" bestFit="1" customWidth="1"/>
    <col min="5" max="5" width="10.703125" bestFit="1" customWidth="1"/>
    <col min="9" max="9" width="10.8203125" customWidth="1"/>
  </cols>
  <sheetData>
    <row r="3" spans="2:12" x14ac:dyDescent="0.5">
      <c r="B3" s="5"/>
      <c r="C3" s="5"/>
      <c r="D3" s="6" t="s">
        <v>155</v>
      </c>
      <c r="E3" s="8" t="s">
        <v>155</v>
      </c>
    </row>
    <row r="4" spans="2:12" x14ac:dyDescent="0.5">
      <c r="B4" s="5"/>
      <c r="C4" s="7" t="s">
        <v>156</v>
      </c>
      <c r="D4" s="6" t="s">
        <v>157</v>
      </c>
      <c r="E4" s="8" t="s">
        <v>157</v>
      </c>
    </row>
    <row r="5" spans="2:12" ht="18.899999999999999" thickBot="1" x14ac:dyDescent="0.55000000000000004">
      <c r="B5" s="9"/>
      <c r="C5" s="7" t="s">
        <v>158</v>
      </c>
      <c r="D5" s="6" t="s">
        <v>159</v>
      </c>
      <c r="E5" s="8" t="s">
        <v>9</v>
      </c>
      <c r="H5" s="68" t="s">
        <v>180</v>
      </c>
      <c r="I5" s="69" t="s">
        <v>177</v>
      </c>
      <c r="J5" s="68" t="s">
        <v>178</v>
      </c>
      <c r="K5" s="69" t="s">
        <v>179</v>
      </c>
      <c r="L5" s="69" t="s">
        <v>185</v>
      </c>
    </row>
    <row r="6" spans="2:12" ht="25.3" x14ac:dyDescent="1.1499999999999999">
      <c r="B6" s="10" t="s">
        <v>38</v>
      </c>
      <c r="C6" s="110">
        <f>VLOOKUP(B6,'Avg. Costs'!$E$4:$F$8,2,FALSE)</f>
        <v>531924.66666666663</v>
      </c>
      <c r="D6" s="111">
        <f>I6/K6</f>
        <v>0.69019402496844784</v>
      </c>
      <c r="E6" s="112">
        <f>I6/G6</f>
        <v>367131.22666666663</v>
      </c>
      <c r="G6">
        <v>12</v>
      </c>
      <c r="H6" s="71" t="s">
        <v>38</v>
      </c>
      <c r="I6" s="37">
        <v>4405574.72</v>
      </c>
      <c r="J6" s="67">
        <v>0.33608708654093788</v>
      </c>
      <c r="K6" s="70">
        <v>6383096</v>
      </c>
      <c r="L6" s="76">
        <v>0.69019402496844784</v>
      </c>
    </row>
    <row r="7" spans="2:12" ht="25.3" x14ac:dyDescent="1.1499999999999999">
      <c r="B7" s="10" t="s">
        <v>24</v>
      </c>
      <c r="C7" s="113">
        <f>VLOOKUP(B7,'Avg. Costs'!$E$4:$F$8,2,FALSE)</f>
        <v>218242.38888888888</v>
      </c>
      <c r="D7" s="84">
        <f>I7/K7</f>
        <v>0.67118795029889045</v>
      </c>
      <c r="E7" s="114">
        <f t="shared" ref="E7:E9" si="0">I7/G7</f>
        <v>146481.66166666668</v>
      </c>
      <c r="G7">
        <v>18</v>
      </c>
      <c r="H7" s="71" t="s">
        <v>24</v>
      </c>
      <c r="I7" s="37">
        <v>2636669.91</v>
      </c>
      <c r="J7" s="67">
        <v>0.20114304365312344</v>
      </c>
      <c r="K7" s="70">
        <v>3928363</v>
      </c>
      <c r="L7" s="76">
        <v>0.67118795029889045</v>
      </c>
    </row>
    <row r="8" spans="2:12" ht="25.3" x14ac:dyDescent="1.1499999999999999">
      <c r="B8" s="10" t="s">
        <v>14</v>
      </c>
      <c r="C8" s="113">
        <f>VLOOKUP(B8,'Avg. Costs'!$E$4:$F$8,2,FALSE)</f>
        <v>95557.5</v>
      </c>
      <c r="D8" s="84">
        <f t="shared" ref="D8:D9" si="1">I8/K8</f>
        <v>0.7353761478690839</v>
      </c>
      <c r="E8" s="114">
        <f t="shared" si="0"/>
        <v>70270.706249999974</v>
      </c>
      <c r="G8">
        <v>56</v>
      </c>
      <c r="H8" s="71" t="s">
        <v>14</v>
      </c>
      <c r="I8" s="37">
        <v>3935159.5499999989</v>
      </c>
      <c r="J8" s="67">
        <v>0.30020063040339218</v>
      </c>
      <c r="K8" s="70">
        <v>5351220</v>
      </c>
      <c r="L8" s="76">
        <v>0.7353761478690839</v>
      </c>
    </row>
    <row r="9" spans="2:12" ht="25.75" thickBot="1" x14ac:dyDescent="1.2">
      <c r="B9" s="10" t="s">
        <v>18</v>
      </c>
      <c r="C9" s="115">
        <f>VLOOKUP(B9,'Avg. Costs'!$E$4:$F$8,2,FALSE)</f>
        <v>56978.400000000001</v>
      </c>
      <c r="D9" s="116">
        <f t="shared" si="1"/>
        <v>0.89036505061567184</v>
      </c>
      <c r="E9" s="117">
        <f t="shared" si="0"/>
        <v>84552.626666666663</v>
      </c>
      <c r="G9">
        <v>3</v>
      </c>
      <c r="H9" s="71" t="s">
        <v>18</v>
      </c>
      <c r="I9" s="37">
        <v>253657.87999999998</v>
      </c>
      <c r="J9" s="67">
        <v>1.93507415684805E-2</v>
      </c>
      <c r="K9" s="70">
        <v>284892</v>
      </c>
      <c r="L9" s="76">
        <v>0.89036505061567184</v>
      </c>
    </row>
    <row r="10" spans="2:12" x14ac:dyDescent="0.5">
      <c r="C10" s="21" t="s">
        <v>163</v>
      </c>
      <c r="D10" s="22">
        <f>SUMPRODUCT(C6:C9,D6:D9)/SUM(C6:C9)</f>
        <v>0.7030166088165386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3:L10"/>
  <sheetViews>
    <sheetView topLeftCell="A3" zoomScale="119" workbookViewId="0">
      <selection activeCell="C12" sqref="C12"/>
    </sheetView>
  </sheetViews>
  <sheetFormatPr defaultRowHeight="18.45" x14ac:dyDescent="0.5"/>
  <cols>
    <col min="2" max="2" width="13.41015625" bestFit="1" customWidth="1"/>
  </cols>
  <sheetData>
    <row r="3" spans="2:12" x14ac:dyDescent="0.5">
      <c r="B3" s="5"/>
      <c r="C3" s="5"/>
      <c r="D3" s="6" t="s">
        <v>155</v>
      </c>
      <c r="E3" s="8" t="s">
        <v>155</v>
      </c>
    </row>
    <row r="4" spans="2:12" x14ac:dyDescent="0.5">
      <c r="B4" s="5"/>
      <c r="C4" s="7" t="s">
        <v>156</v>
      </c>
      <c r="D4" s="6" t="s">
        <v>157</v>
      </c>
      <c r="E4" s="8" t="s">
        <v>157</v>
      </c>
    </row>
    <row r="5" spans="2:12" ht="18.899999999999999" thickBot="1" x14ac:dyDescent="0.55000000000000004">
      <c r="B5" s="9"/>
      <c r="C5" s="7" t="s">
        <v>158</v>
      </c>
      <c r="D5" s="6" t="s">
        <v>159</v>
      </c>
      <c r="E5" s="8" t="s">
        <v>9</v>
      </c>
      <c r="H5" t="s">
        <v>180</v>
      </c>
      <c r="I5" t="s">
        <v>177</v>
      </c>
      <c r="J5" t="s">
        <v>178</v>
      </c>
      <c r="K5" t="s">
        <v>179</v>
      </c>
      <c r="L5" t="s">
        <v>185</v>
      </c>
    </row>
    <row r="6" spans="2:12" ht="25.3" x14ac:dyDescent="1.1499999999999999">
      <c r="B6" s="10" t="s">
        <v>38</v>
      </c>
      <c r="C6" s="101">
        <f>INDEX('Avg. Costs'!$F$4:$F$8,MATCH('Gas Matt'!B6,'Avg. Costs'!$E$4:$E$8,0))</f>
        <v>531924.66666666663</v>
      </c>
      <c r="D6" s="102">
        <f>E6/C6</f>
        <v>3.497862792600958E-2</v>
      </c>
      <c r="E6" s="103">
        <f>I6/G6</f>
        <v>18605.995000000003</v>
      </c>
      <c r="G6">
        <v>12</v>
      </c>
      <c r="H6" s="71" t="s">
        <v>38</v>
      </c>
      <c r="I6" s="37">
        <v>223271.94000000003</v>
      </c>
      <c r="J6" s="67">
        <v>0.30352976202614251</v>
      </c>
      <c r="K6" s="70">
        <v>6383096</v>
      </c>
      <c r="L6" s="76">
        <v>3.497862792600958E-2</v>
      </c>
    </row>
    <row r="7" spans="2:12" ht="25.3" x14ac:dyDescent="1.1499999999999999">
      <c r="B7" s="10" t="s">
        <v>24</v>
      </c>
      <c r="C7" s="105">
        <f>INDEX('Avg. Costs'!$F$4:$F$8,MATCH('Gas Matt'!B7,'Avg. Costs'!$E$4:$E$8,0))</f>
        <v>218242.38888888888</v>
      </c>
      <c r="D7" s="104">
        <f t="shared" ref="D7:D9" si="0">E7/C7</f>
        <v>4.2654604475197429E-2</v>
      </c>
      <c r="E7" s="106">
        <f t="shared" ref="E7:E8" si="1">I7/G7</f>
        <v>9309.0427777777768</v>
      </c>
      <c r="G7">
        <v>18</v>
      </c>
      <c r="H7" s="71" t="s">
        <v>24</v>
      </c>
      <c r="I7" s="37">
        <v>167562.76999999999</v>
      </c>
      <c r="J7" s="67">
        <v>0.22779525139854673</v>
      </c>
      <c r="K7" s="70">
        <v>3928363</v>
      </c>
      <c r="L7" s="76">
        <v>4.2654604475197429E-2</v>
      </c>
    </row>
    <row r="8" spans="2:12" ht="25.3" x14ac:dyDescent="1.1499999999999999">
      <c r="B8" s="10" t="s">
        <v>14</v>
      </c>
      <c r="C8" s="105">
        <f>INDEX('Avg. Costs'!$F$4:$F$8,MATCH('Gas Matt'!B8,'Avg. Costs'!$E$4:$E$8,0))</f>
        <v>95557.5</v>
      </c>
      <c r="D8" s="104">
        <f t="shared" si="0"/>
        <v>2.8670970358161317E-2</v>
      </c>
      <c r="E8" s="106">
        <f t="shared" si="1"/>
        <v>2739.7262500000002</v>
      </c>
      <c r="G8">
        <v>56</v>
      </c>
      <c r="H8" s="71" t="s">
        <v>14</v>
      </c>
      <c r="I8" s="37">
        <v>153424.67000000001</v>
      </c>
      <c r="J8" s="67">
        <v>0.20857503891460541</v>
      </c>
      <c r="K8" s="70">
        <v>5351220</v>
      </c>
      <c r="L8" s="76">
        <v>2.8670970358161321E-2</v>
      </c>
    </row>
    <row r="9" spans="2:12" ht="25.75" thickBot="1" x14ac:dyDescent="1.2">
      <c r="B9" s="10" t="s">
        <v>18</v>
      </c>
      <c r="C9" s="107">
        <f>INDEX('Avg. Costs'!$F$4:$F$8,MATCH('Gas Matt'!B9,'Avg. Costs'!$E$4:$E$8,0))</f>
        <v>56978.400000000001</v>
      </c>
      <c r="D9" s="108">
        <f t="shared" si="0"/>
        <v>0.14640050732675308</v>
      </c>
      <c r="E9" s="109">
        <f>I9/G9</f>
        <v>8341.6666666666679</v>
      </c>
      <c r="G9">
        <v>3</v>
      </c>
      <c r="H9" s="153" t="s">
        <v>18</v>
      </c>
      <c r="I9" s="154">
        <v>25025.000000000004</v>
      </c>
      <c r="J9" s="155">
        <v>3.4020541473792971E-2</v>
      </c>
      <c r="K9" s="156">
        <v>284892</v>
      </c>
      <c r="L9" s="157">
        <v>8.7840304396051852E-2</v>
      </c>
    </row>
    <row r="10" spans="2:12" x14ac:dyDescent="0.5">
      <c r="C10" s="21" t="s">
        <v>163</v>
      </c>
      <c r="D10" s="22">
        <f>SUMPRODUCT(C6:C9,D6:D9)/SUM(C6:C9)</f>
        <v>4.319962669275261E-2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3:L10"/>
  <sheetViews>
    <sheetView workbookViewId="0">
      <selection activeCell="E11" sqref="E11"/>
    </sheetView>
  </sheetViews>
  <sheetFormatPr defaultRowHeight="18.45" x14ac:dyDescent="0.5"/>
  <cols>
    <col min="2" max="2" width="13.41015625" bestFit="1" customWidth="1"/>
    <col min="5" max="5" width="12.703125" bestFit="1" customWidth="1"/>
    <col min="9" max="9" width="10.52734375" customWidth="1"/>
  </cols>
  <sheetData>
    <row r="3" spans="2:12" x14ac:dyDescent="0.5">
      <c r="B3" s="5"/>
      <c r="C3" s="5"/>
      <c r="D3" s="6" t="s">
        <v>155</v>
      </c>
      <c r="E3" s="8" t="s">
        <v>155</v>
      </c>
    </row>
    <row r="4" spans="2:12" x14ac:dyDescent="0.5">
      <c r="B4" s="5"/>
      <c r="C4" s="7" t="s">
        <v>156</v>
      </c>
      <c r="D4" s="6" t="s">
        <v>157</v>
      </c>
      <c r="E4" s="8" t="s">
        <v>157</v>
      </c>
    </row>
    <row r="5" spans="2:12" ht="18.899999999999999" thickBot="1" x14ac:dyDescent="0.55000000000000004">
      <c r="B5" s="9"/>
      <c r="C5" s="7" t="s">
        <v>158</v>
      </c>
      <c r="D5" s="6" t="s">
        <v>159</v>
      </c>
      <c r="E5" s="8" t="s">
        <v>9</v>
      </c>
      <c r="H5" s="68" t="s">
        <v>180</v>
      </c>
      <c r="I5" s="69" t="s">
        <v>177</v>
      </c>
      <c r="J5" s="68" t="s">
        <v>178</v>
      </c>
      <c r="K5" s="69" t="s">
        <v>179</v>
      </c>
      <c r="L5" s="69" t="s">
        <v>185</v>
      </c>
    </row>
    <row r="6" spans="2:12" ht="25.3" x14ac:dyDescent="1.1499999999999999">
      <c r="B6" s="10" t="s">
        <v>38</v>
      </c>
      <c r="C6" s="92">
        <f>INDEX('Avg. Costs'!$F$4:$F$8,MATCH('Water Matt'!B6,'Avg. Costs'!$E$4:$E$8,0))</f>
        <v>531924.66666666663</v>
      </c>
      <c r="D6" s="93">
        <f>E6/C6</f>
        <v>0.22378756170986619</v>
      </c>
      <c r="E6" s="94">
        <f>I6/G6</f>
        <v>119038.12416666666</v>
      </c>
      <c r="G6">
        <v>12</v>
      </c>
      <c r="H6" s="71" t="s">
        <v>38</v>
      </c>
      <c r="I6" s="37">
        <v>1428457.49</v>
      </c>
      <c r="J6" s="67">
        <v>0.35599521255054423</v>
      </c>
      <c r="K6" s="70">
        <v>6383096</v>
      </c>
      <c r="L6" s="76">
        <v>0.22378756170986619</v>
      </c>
    </row>
    <row r="7" spans="2:12" ht="25.3" x14ac:dyDescent="1.1499999999999999">
      <c r="B7" s="10" t="s">
        <v>24</v>
      </c>
      <c r="C7" s="96">
        <f>INDEX('Avg. Costs'!$F$4:$F$8,MATCH('Water Matt'!B7,'Avg. Costs'!$E$4:$E$8,0))</f>
        <v>218242.38888888888</v>
      </c>
      <c r="D7" s="95">
        <f t="shared" ref="D7:D9" si="0">E7/C7</f>
        <v>0.20174355323069684</v>
      </c>
      <c r="E7" s="97">
        <f t="shared" ref="E7:E9" si="1">I7/G7</f>
        <v>44028.994999999995</v>
      </c>
      <c r="G7">
        <v>18</v>
      </c>
      <c r="H7" s="71" t="s">
        <v>24</v>
      </c>
      <c r="I7" s="37">
        <v>792521.90999999992</v>
      </c>
      <c r="J7" s="67">
        <v>0.19750955683071342</v>
      </c>
      <c r="K7" s="70">
        <v>3928363</v>
      </c>
      <c r="L7" s="76">
        <v>0.20174355323069684</v>
      </c>
    </row>
    <row r="8" spans="2:12" ht="25.3" x14ac:dyDescent="1.1499999999999999">
      <c r="B8" s="10" t="s">
        <v>14</v>
      </c>
      <c r="C8" s="96">
        <f>INDEX('Avg. Costs'!$F$4:$F$8,MATCH('Water Matt'!B8,'Avg. Costs'!$E$4:$E$8,0))</f>
        <v>95557.5</v>
      </c>
      <c r="D8" s="95">
        <f t="shared" si="0"/>
        <v>0.20198472684733579</v>
      </c>
      <c r="E8" s="97">
        <f t="shared" si="1"/>
        <v>19301.15553571429</v>
      </c>
      <c r="G8">
        <v>56</v>
      </c>
      <c r="H8" s="71" t="s">
        <v>14</v>
      </c>
      <c r="I8" s="37">
        <v>1080864.7100000002</v>
      </c>
      <c r="J8" s="67">
        <v>0.26936934761344028</v>
      </c>
      <c r="K8" s="70">
        <v>5351220</v>
      </c>
      <c r="L8" s="76">
        <v>0.20198472684733579</v>
      </c>
    </row>
    <row r="9" spans="2:12" ht="25.75" thickBot="1" x14ac:dyDescent="1.2">
      <c r="B9" s="10" t="s">
        <v>18</v>
      </c>
      <c r="C9" s="98">
        <f>INDEX('Avg. Costs'!$F$4:$F$8,MATCH('Water Matt'!B9,'Avg. Costs'!$E$4:$E$8,0))</f>
        <v>56978.400000000001</v>
      </c>
      <c r="D9" s="99">
        <f t="shared" si="0"/>
        <v>0.17569833480757621</v>
      </c>
      <c r="E9" s="100">
        <f t="shared" si="1"/>
        <v>10011.01</v>
      </c>
      <c r="G9">
        <v>3</v>
      </c>
      <c r="H9" s="71" t="s">
        <v>18</v>
      </c>
      <c r="I9" s="37">
        <v>30033.030000000002</v>
      </c>
      <c r="J9" s="67">
        <v>7.4847273882731168E-3</v>
      </c>
      <c r="K9" s="70">
        <v>284892</v>
      </c>
      <c r="L9" s="76">
        <v>0.10541900088454573</v>
      </c>
    </row>
    <row r="10" spans="2:12" x14ac:dyDescent="0.5">
      <c r="C10" s="21" t="s">
        <v>163</v>
      </c>
      <c r="D10" s="22">
        <f>SUMPRODUCT(C6:C9,D6:D9)/SUM(C6:C9)</f>
        <v>0.21311471677190189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3:L16"/>
  <sheetViews>
    <sheetView topLeftCell="A4" zoomScale="143" workbookViewId="0">
      <selection activeCell="F10" sqref="F10"/>
    </sheetView>
  </sheetViews>
  <sheetFormatPr defaultRowHeight="18.45" x14ac:dyDescent="0.5"/>
  <cols>
    <col min="2" max="2" width="13.41015625" bestFit="1" customWidth="1"/>
    <col min="4" max="5" width="10.76171875" bestFit="1" customWidth="1"/>
    <col min="8" max="8" width="11" style="42" customWidth="1"/>
    <col min="9" max="9" width="9.8203125" style="42" bestFit="1" customWidth="1"/>
    <col min="10" max="12" width="8.9375" style="42"/>
  </cols>
  <sheetData>
    <row r="3" spans="2:12" x14ac:dyDescent="0.5">
      <c r="B3" s="5"/>
      <c r="C3" s="5"/>
      <c r="D3" s="6" t="s">
        <v>155</v>
      </c>
      <c r="E3" s="8" t="s">
        <v>155</v>
      </c>
    </row>
    <row r="4" spans="2:12" x14ac:dyDescent="0.5">
      <c r="B4" s="5"/>
      <c r="C4" s="7" t="s">
        <v>156</v>
      </c>
      <c r="D4" s="6" t="s">
        <v>157</v>
      </c>
      <c r="E4" s="8" t="s">
        <v>157</v>
      </c>
    </row>
    <row r="5" spans="2:12" ht="18.899999999999999" thickBot="1" x14ac:dyDescent="0.55000000000000004">
      <c r="B5" s="9"/>
      <c r="C5" s="7" t="s">
        <v>158</v>
      </c>
      <c r="D5" s="6" t="s">
        <v>159</v>
      </c>
      <c r="E5" s="8" t="s">
        <v>9</v>
      </c>
      <c r="H5" s="85" t="s">
        <v>180</v>
      </c>
      <c r="I5" s="86" t="s">
        <v>177</v>
      </c>
      <c r="J5" s="85" t="s">
        <v>178</v>
      </c>
      <c r="K5" s="86" t="s">
        <v>179</v>
      </c>
      <c r="L5" s="86" t="s">
        <v>185</v>
      </c>
    </row>
    <row r="6" spans="2:12" ht="25.3" x14ac:dyDescent="1.1499999999999999">
      <c r="B6" s="10" t="s">
        <v>38</v>
      </c>
      <c r="C6" s="119">
        <f>INDEX('Avg. Costs'!$F$4:$F$8,MATCH(B6,'Avg. Costs'!$E$4:$E$8,0))</f>
        <v>531924.66666666663</v>
      </c>
      <c r="D6" s="120">
        <f>E6/C6</f>
        <v>0.94896021460432389</v>
      </c>
      <c r="E6" s="121">
        <f>I6/G6</f>
        <v>504775.34583333344</v>
      </c>
      <c r="G6">
        <v>12</v>
      </c>
      <c r="H6" s="87" t="s">
        <v>38</v>
      </c>
      <c r="I6" s="88">
        <v>6057304.1500000013</v>
      </c>
      <c r="J6" s="89">
        <v>0.33921949664303253</v>
      </c>
      <c r="K6" s="90">
        <v>6383096</v>
      </c>
      <c r="L6" s="91">
        <v>0.94896021460432389</v>
      </c>
    </row>
    <row r="7" spans="2:12" ht="25.3" x14ac:dyDescent="1.1499999999999999">
      <c r="B7" s="10" t="s">
        <v>24</v>
      </c>
      <c r="C7" s="122">
        <f>INDEX('Avg. Costs'!$F$4:$F$8,MATCH(B7,'Avg. Costs'!$E$4:$E$8,0))</f>
        <v>218242.38888888888</v>
      </c>
      <c r="D7" s="118">
        <f t="shared" ref="D7:D8" si="0">E7/C7</f>
        <v>0.91558610800478502</v>
      </c>
      <c r="E7" s="123">
        <f t="shared" ref="E7:E8" si="1">I7/G7</f>
        <v>199819.6994444445</v>
      </c>
      <c r="G7">
        <v>18</v>
      </c>
      <c r="H7" s="87" t="s">
        <v>24</v>
      </c>
      <c r="I7" s="88">
        <v>3596754.5900000008</v>
      </c>
      <c r="J7" s="89">
        <v>0.20142447058206855</v>
      </c>
      <c r="K7" s="90">
        <v>3928363</v>
      </c>
      <c r="L7" s="91">
        <v>0.9155861080047849</v>
      </c>
    </row>
    <row r="8" spans="2:12" ht="25.3" x14ac:dyDescent="1.1499999999999999">
      <c r="B8" s="10" t="s">
        <v>14</v>
      </c>
      <c r="C8" s="122">
        <f>INDEX('Avg. Costs'!$F$4:$F$8,MATCH(B8,'Avg. Costs'!$E$4:$E$8,0))</f>
        <v>95557.5</v>
      </c>
      <c r="D8" s="118">
        <f t="shared" si="0"/>
        <v>0.96603184507457962</v>
      </c>
      <c r="E8" s="123">
        <f t="shared" si="1"/>
        <v>92311.588035714143</v>
      </c>
      <c r="G8">
        <v>56</v>
      </c>
      <c r="H8" s="87" t="s">
        <v>14</v>
      </c>
      <c r="I8" s="88">
        <v>5169448.9299999923</v>
      </c>
      <c r="J8" s="89">
        <v>0.28949807051647886</v>
      </c>
      <c r="K8" s="90">
        <v>5351220</v>
      </c>
      <c r="L8" s="91">
        <v>0.96603184507457962</v>
      </c>
    </row>
    <row r="9" spans="2:12" ht="25.75" thickBot="1" x14ac:dyDescent="1.2">
      <c r="B9" s="10" t="s">
        <v>18</v>
      </c>
      <c r="C9" s="124">
        <f>INDEX('Avg. Costs'!$F$4:$F$8,MATCH(B9,'Avg. Costs'!$E$4:$E$8,0))</f>
        <v>56978.400000000001</v>
      </c>
      <c r="D9" s="125">
        <f>E9/C9</f>
        <v>1.8060405931604482</v>
      </c>
      <c r="E9" s="126">
        <f>I9/G9</f>
        <v>102905.30333333329</v>
      </c>
      <c r="G9">
        <v>3</v>
      </c>
      <c r="H9" s="87" t="s">
        <v>18</v>
      </c>
      <c r="I9" s="88">
        <v>308715.90999999986</v>
      </c>
      <c r="J9" s="89">
        <v>1.7288624279481767E-2</v>
      </c>
      <c r="K9" s="90">
        <v>284892</v>
      </c>
      <c r="L9" s="91">
        <v>1.083624355896269</v>
      </c>
    </row>
    <row r="10" spans="2:12" x14ac:dyDescent="0.5">
      <c r="C10" s="21" t="s">
        <v>163</v>
      </c>
      <c r="D10" s="22">
        <f>SUMPRODUCT(C6:C9,D6:D9)/SUM(C6:C9)</f>
        <v>0.99679737515985989</v>
      </c>
      <c r="H10"/>
      <c r="I10"/>
      <c r="J10"/>
      <c r="K10"/>
      <c r="L10"/>
    </row>
    <row r="11" spans="2:12" x14ac:dyDescent="0.5">
      <c r="H11"/>
      <c r="I11"/>
      <c r="J11"/>
      <c r="K11"/>
      <c r="L11"/>
    </row>
    <row r="12" spans="2:12" x14ac:dyDescent="0.5">
      <c r="H12"/>
      <c r="I12"/>
      <c r="J12"/>
      <c r="K12"/>
    </row>
    <row r="13" spans="2:12" x14ac:dyDescent="0.5">
      <c r="H13"/>
      <c r="I13"/>
      <c r="J13"/>
      <c r="K13"/>
    </row>
    <row r="14" spans="2:12" x14ac:dyDescent="0.5">
      <c r="H14"/>
      <c r="I14"/>
      <c r="J14"/>
      <c r="K14"/>
    </row>
    <row r="15" spans="2:12" x14ac:dyDescent="0.5">
      <c r="H15"/>
      <c r="I15"/>
      <c r="J15"/>
      <c r="K15"/>
    </row>
    <row r="16" spans="2:12" x14ac:dyDescent="0.5">
      <c r="H16"/>
      <c r="I16"/>
      <c r="J16"/>
      <c r="K16"/>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D2:J42"/>
  <sheetViews>
    <sheetView topLeftCell="A24" zoomScale="90" zoomScaleNormal="85" workbookViewId="0">
      <selection activeCell="C41" sqref="C41"/>
    </sheetView>
  </sheetViews>
  <sheetFormatPr defaultRowHeight="18.45" x14ac:dyDescent="0.5"/>
  <cols>
    <col min="3" max="3" width="12.05859375" bestFit="1" customWidth="1"/>
    <col min="4" max="4" width="15.9375" customWidth="1"/>
    <col min="5" max="5" width="11" customWidth="1"/>
    <col min="6" max="6" width="13.703125" customWidth="1"/>
  </cols>
  <sheetData>
    <row r="2" spans="4:8" x14ac:dyDescent="0.5">
      <c r="D2" s="23"/>
      <c r="E2" s="35"/>
      <c r="F2" s="36"/>
    </row>
    <row r="3" spans="4:8" ht="18.899999999999999" thickBot="1" x14ac:dyDescent="0.55000000000000004">
      <c r="D3" s="39"/>
      <c r="E3" s="40"/>
      <c r="F3" s="41"/>
      <c r="G3" s="42"/>
    </row>
    <row r="4" spans="4:8" ht="18.899999999999999" thickBot="1" x14ac:dyDescent="0.55000000000000004">
      <c r="D4" s="51" t="s">
        <v>1</v>
      </c>
      <c r="E4" s="52" t="s">
        <v>15</v>
      </c>
      <c r="F4" s="48"/>
      <c r="G4" s="49"/>
    </row>
    <row r="5" spans="4:8" ht="18.899999999999999" thickBot="1" x14ac:dyDescent="0.55000000000000004">
      <c r="D5" s="46"/>
      <c r="E5" s="47"/>
      <c r="F5" s="48"/>
      <c r="G5" s="49"/>
    </row>
    <row r="6" spans="4:8" ht="18.899999999999999" thickBot="1" x14ac:dyDescent="0.55000000000000004">
      <c r="D6" s="53" t="s">
        <v>151</v>
      </c>
      <c r="E6" s="54" t="s">
        <v>162</v>
      </c>
      <c r="F6" s="55" t="s">
        <v>169</v>
      </c>
      <c r="G6" s="130" t="s">
        <v>186</v>
      </c>
    </row>
    <row r="7" spans="4:8" x14ac:dyDescent="0.5">
      <c r="D7" s="56" t="s">
        <v>31</v>
      </c>
      <c r="E7" s="57">
        <v>1252106</v>
      </c>
      <c r="F7" s="58">
        <v>94970.979623999985</v>
      </c>
      <c r="G7" s="127">
        <f>ROUND((F7/E7*1000000)/3412,1)*2</f>
        <v>44.4</v>
      </c>
    </row>
    <row r="8" spans="4:8" x14ac:dyDescent="0.5">
      <c r="D8" s="46" t="s">
        <v>14</v>
      </c>
      <c r="E8" s="47">
        <v>5351220</v>
      </c>
      <c r="F8" s="48">
        <v>172333.71908800004</v>
      </c>
      <c r="G8" s="127">
        <f>ROUND((F8/E8*1000000)/3412,1)*2</f>
        <v>18.8</v>
      </c>
    </row>
    <row r="9" spans="4:8" x14ac:dyDescent="0.5">
      <c r="D9" s="46" t="s">
        <v>38</v>
      </c>
      <c r="E9" s="47">
        <v>6383096</v>
      </c>
      <c r="F9" s="48">
        <v>218465.57296400002</v>
      </c>
      <c r="G9" s="127">
        <f>ROUND((F9/E9*1000000)/3412,1)*2</f>
        <v>20</v>
      </c>
    </row>
    <row r="10" spans="4:8" x14ac:dyDescent="0.5">
      <c r="D10" s="46" t="s">
        <v>24</v>
      </c>
      <c r="E10" s="47">
        <v>3928363</v>
      </c>
      <c r="F10" s="48">
        <v>127981.18909200002</v>
      </c>
      <c r="G10" s="127">
        <f>ROUND((F10/E10*1000000)/3412,1)*2</f>
        <v>19</v>
      </c>
    </row>
    <row r="11" spans="4:8" ht="18.899999999999999" thickBot="1" x14ac:dyDescent="0.55000000000000004">
      <c r="D11" s="50" t="s">
        <v>18</v>
      </c>
      <c r="E11" s="47">
        <v>284892</v>
      </c>
      <c r="F11" s="48">
        <v>11411.468119999998</v>
      </c>
      <c r="G11" s="127">
        <f>ROUND((F11/E11*1000000)/3412,1)*2</f>
        <v>23.4</v>
      </c>
    </row>
    <row r="12" spans="4:8" ht="18.899999999999999" thickBot="1" x14ac:dyDescent="0.55000000000000004">
      <c r="D12" s="43" t="s">
        <v>152</v>
      </c>
      <c r="E12" s="44">
        <v>17199677</v>
      </c>
      <c r="F12" s="45">
        <v>625162.92888800008</v>
      </c>
      <c r="G12" s="128">
        <f>SUMPRODUCT(G7:G11,E7:E11)/SUM(E7:E11)</f>
        <v>21.230848242091987</v>
      </c>
      <c r="H12" t="s">
        <v>184</v>
      </c>
    </row>
    <row r="13" spans="4:8" x14ac:dyDescent="0.5">
      <c r="G13" s="129">
        <f>SUMPRODUCT(F8:F10,G8:G10)/SUM(F8:F10)</f>
        <v>19.354675697783868</v>
      </c>
      <c r="H13" s="21" t="s">
        <v>167</v>
      </c>
    </row>
    <row r="15" spans="4:8" ht="18.899999999999999" thickBot="1" x14ac:dyDescent="0.55000000000000004"/>
    <row r="16" spans="4:8" ht="18.899999999999999" thickBot="1" x14ac:dyDescent="0.55000000000000004">
      <c r="D16" s="51" t="s">
        <v>1</v>
      </c>
      <c r="E16" s="52" t="s">
        <v>183</v>
      </c>
      <c r="F16" s="48"/>
      <c r="G16" s="49"/>
    </row>
    <row r="17" spans="4:10" ht="18.899999999999999" thickBot="1" x14ac:dyDescent="0.55000000000000004">
      <c r="D17" s="46"/>
      <c r="E17" s="47"/>
      <c r="F17" s="48"/>
      <c r="G17" s="49"/>
    </row>
    <row r="18" spans="4:10" ht="18.899999999999999" thickBot="1" x14ac:dyDescent="0.55000000000000004">
      <c r="D18" s="53" t="s">
        <v>151</v>
      </c>
      <c r="E18" s="54" t="s">
        <v>162</v>
      </c>
      <c r="F18" s="55" t="s">
        <v>169</v>
      </c>
      <c r="G18" s="49"/>
    </row>
    <row r="19" spans="4:10" x14ac:dyDescent="0.5">
      <c r="D19" s="56" t="s">
        <v>31</v>
      </c>
      <c r="E19" s="57">
        <v>2425975</v>
      </c>
      <c r="F19" s="58">
        <v>138536.88962399997</v>
      </c>
    </row>
    <row r="20" spans="4:10" x14ac:dyDescent="0.5">
      <c r="D20" s="46" t="s">
        <v>14</v>
      </c>
      <c r="E20" s="47">
        <v>10616315</v>
      </c>
      <c r="F20" s="48">
        <v>208334.27908799992</v>
      </c>
    </row>
    <row r="21" spans="4:10" x14ac:dyDescent="0.5">
      <c r="D21" s="46" t="s">
        <v>38</v>
      </c>
      <c r="E21" s="47">
        <v>12210350</v>
      </c>
      <c r="F21" s="48">
        <v>275828.332964</v>
      </c>
    </row>
    <row r="22" spans="4:10" x14ac:dyDescent="0.5">
      <c r="D22" s="46" t="s">
        <v>24</v>
      </c>
      <c r="E22" s="47">
        <v>7874474</v>
      </c>
      <c r="F22" s="48">
        <v>169152.34909200002</v>
      </c>
    </row>
    <row r="23" spans="4:10" ht="18.899999999999999" thickBot="1" x14ac:dyDescent="0.55000000000000004">
      <c r="D23" s="50" t="s">
        <v>18</v>
      </c>
      <c r="E23" s="47">
        <v>607661</v>
      </c>
      <c r="F23" s="48">
        <v>17035.268119999997</v>
      </c>
    </row>
    <row r="24" spans="4:10" ht="18.899999999999999" thickBot="1" x14ac:dyDescent="0.55000000000000004">
      <c r="D24" s="43" t="s">
        <v>152</v>
      </c>
      <c r="E24" s="44">
        <v>33734775</v>
      </c>
      <c r="F24" s="45">
        <v>808887.11888800003</v>
      </c>
      <c r="I24" t="s">
        <v>192</v>
      </c>
    </row>
    <row r="25" spans="4:10" x14ac:dyDescent="0.5">
      <c r="H25" t="s">
        <v>184</v>
      </c>
      <c r="I25">
        <v>41.24</v>
      </c>
    </row>
    <row r="26" spans="4:10" x14ac:dyDescent="0.5">
      <c r="F26" s="82">
        <f>(F22*1000)/((SUM(E8:E10)/2))</f>
        <v>21.599414645732061</v>
      </c>
      <c r="H26" t="s">
        <v>15</v>
      </c>
      <c r="I26">
        <v>33.03</v>
      </c>
      <c r="J26" s="142">
        <f>I26/I25</f>
        <v>0.800921435499515</v>
      </c>
    </row>
    <row r="27" spans="4:10" x14ac:dyDescent="0.5">
      <c r="H27" t="s">
        <v>191</v>
      </c>
      <c r="I27">
        <f>I25-I26</f>
        <v>8.2100000000000009</v>
      </c>
      <c r="J27" s="142">
        <f>I27/I25</f>
        <v>0.19907856450048497</v>
      </c>
    </row>
    <row r="28" spans="4:10" x14ac:dyDescent="0.5">
      <c r="F28" s="80"/>
    </row>
    <row r="29" spans="4:10" ht="18.899999999999999" thickBot="1" x14ac:dyDescent="0.55000000000000004"/>
    <row r="30" spans="4:10" ht="18.899999999999999" thickBot="1" x14ac:dyDescent="0.55000000000000004">
      <c r="D30" s="51" t="s">
        <v>1</v>
      </c>
      <c r="E30" s="52" t="s">
        <v>183</v>
      </c>
      <c r="F30" s="48"/>
    </row>
    <row r="31" spans="4:10" ht="18.899999999999999" thickBot="1" x14ac:dyDescent="0.55000000000000004">
      <c r="D31" s="46"/>
      <c r="E31" s="47"/>
      <c r="F31" s="48"/>
    </row>
    <row r="32" spans="4:10" ht="18.899999999999999" thickBot="1" x14ac:dyDescent="0.55000000000000004">
      <c r="D32" s="53" t="s">
        <v>151</v>
      </c>
      <c r="E32" s="54" t="s">
        <v>162</v>
      </c>
      <c r="F32" s="55" t="s">
        <v>169</v>
      </c>
    </row>
    <row r="33" spans="4:6" x14ac:dyDescent="0.5">
      <c r="D33" s="56" t="s">
        <v>31</v>
      </c>
      <c r="E33" s="57">
        <v>2425975</v>
      </c>
      <c r="F33" s="58">
        <v>138536.88962399997</v>
      </c>
    </row>
    <row r="34" spans="4:6" x14ac:dyDescent="0.5">
      <c r="D34" s="46" t="s">
        <v>14</v>
      </c>
      <c r="E34" s="47">
        <v>10616315</v>
      </c>
      <c r="F34" s="48">
        <v>208334.27908799992</v>
      </c>
    </row>
    <row r="35" spans="4:6" x14ac:dyDescent="0.5">
      <c r="D35" s="46" t="s">
        <v>38</v>
      </c>
      <c r="E35" s="47">
        <v>12210350</v>
      </c>
      <c r="F35" s="48">
        <v>275828.332964</v>
      </c>
    </row>
    <row r="36" spans="4:6" x14ac:dyDescent="0.5">
      <c r="D36" s="46" t="s">
        <v>24</v>
      </c>
      <c r="E36" s="47">
        <v>7874474</v>
      </c>
      <c r="F36" s="48">
        <v>169152.34909200002</v>
      </c>
    </row>
    <row r="37" spans="4:6" ht="18.899999999999999" thickBot="1" x14ac:dyDescent="0.55000000000000004">
      <c r="D37" s="50" t="s">
        <v>18</v>
      </c>
      <c r="E37" s="47">
        <v>607661</v>
      </c>
      <c r="F37" s="48">
        <v>17035.268119999997</v>
      </c>
    </row>
    <row r="38" spans="4:6" ht="18.899999999999999" thickBot="1" x14ac:dyDescent="0.55000000000000004">
      <c r="D38" s="43" t="s">
        <v>152</v>
      </c>
      <c r="E38" s="44">
        <v>33734775</v>
      </c>
      <c r="F38" s="45">
        <v>808887.11888800003</v>
      </c>
    </row>
    <row r="40" spans="4:6" x14ac:dyDescent="0.5">
      <c r="F40" s="15" t="s">
        <v>187</v>
      </c>
    </row>
    <row r="41" spans="4:6" x14ac:dyDescent="0.5">
      <c r="F41" s="15" t="s">
        <v>184</v>
      </c>
    </row>
    <row r="42" spans="4:6" x14ac:dyDescent="0.5">
      <c r="F42" s="82">
        <f>F38*1000/(E12/2)</f>
        <v>94.058408060569974</v>
      </c>
    </row>
  </sheetData>
  <pageMargins left="0.7" right="0.7" top="0.75" bottom="0.75" header="0.3" footer="0.3"/>
  <pageSetup scale="52" fitToHeight="0" orientation="landscape" r:id="rId4"/>
  <headerFooter>
    <oddFooter>&amp;CPrepared by JAY BONHAM &amp;D</oddFooter>
  </headerFooter>
  <drawing r:id="rId5"/>
  <extLst>
    <ext xmlns:x14="http://schemas.microsoft.com/office/spreadsheetml/2009/9/main" uri="{A8765BA9-456A-4dab-B4F3-ACF838C121DE}">
      <x14:slicerList>
        <x14:slicer r:id="rId6"/>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Lookup</vt:lpstr>
      <vt:lpstr>Inst</vt:lpstr>
      <vt:lpstr>Sheet1</vt:lpstr>
      <vt:lpstr>DataYY03</vt:lpstr>
      <vt:lpstr>Avg. Costs</vt:lpstr>
      <vt:lpstr>Dashboard $</vt:lpstr>
      <vt:lpstr>Benchmark</vt:lpstr>
      <vt:lpstr>water</vt:lpstr>
      <vt:lpstr>Electric Matt</vt:lpstr>
      <vt:lpstr>Gas Matt</vt:lpstr>
      <vt:lpstr>Water Matt</vt:lpstr>
      <vt:lpstr>ALL Matt</vt:lpstr>
      <vt:lpstr>%</vt:lpstr>
      <vt:lpstr>'Dashboard $'!Print_Area</vt:lpstr>
    </vt:vector>
  </TitlesOfParts>
  <Company>Cypress-Fairbanks I.S.D.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JAY BONHAM</dc:creator>
  <cp:lastModifiedBy>JAY BONHAM</cp:lastModifiedBy>
  <cp:lastPrinted>2019-09-13T16:03:41Z</cp:lastPrinted>
  <dcterms:created xsi:type="dcterms:W3CDTF">2019-03-28T22:56:56Z</dcterms:created>
  <dcterms:modified xsi:type="dcterms:W3CDTF">2020-05-14T16:18:49Z</dcterms:modified>
</cp:coreProperties>
</file>