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acsorg-my.sharepoint.com/personal/ssnow_amsacs_org/Documents/Documents/"/>
    </mc:Choice>
  </mc:AlternateContent>
  <xr:revisionPtr revIDLastSave="0" documentId="8_{EFA75140-0614-4EB5-A514-CEBA7DDD57AB}" xr6:coauthVersionLast="47" xr6:coauthVersionMax="47" xr10:uidLastSave="{00000000-0000-0000-0000-000000000000}"/>
  <bookViews>
    <workbookView xWindow="-120" yWindow="-120" windowWidth="29040" windowHeight="15840" tabRatio="675" activeTab="6" xr2:uid="{00000000-000D-0000-FFFF-FFFF00000000}"/>
  </bookViews>
  <sheets>
    <sheet name="July - September 2023" sheetId="1" r:id="rId1"/>
    <sheet name="Balance Sheet" sheetId="10" r:id="rId2"/>
    <sheet name="Cash Flow" sheetId="11" r:id="rId3"/>
    <sheet name="Capital Campaign" sheetId="16" r:id="rId4"/>
    <sheet name="Tuition" sheetId="9" r:id="rId5"/>
    <sheet name="Building Costs" sheetId="15" r:id="rId6"/>
    <sheet name="Capital Assets" sheetId="12" r:id="rId7"/>
    <sheet name="Budget by Month" sheetId="13" r:id="rId8"/>
    <sheet name="FYE 2023 P&amp;L by Month" sheetId="14" r:id="rId9"/>
    <sheet name="Tuition updated 10.29.18" sheetId="2" state="hidden" r:id="rId10"/>
    <sheet name="Tuition By Town" sheetId="3" state="hidden" r:id="rId11"/>
    <sheet name="Budget to New Projection" sheetId="4" state="hidden" r:id="rId12"/>
  </sheets>
  <definedNames>
    <definedName name="QB_COLUMN_29" localSheetId="2" hidden="1">'Cash Flow'!#REF!</definedName>
    <definedName name="QB_COLUMN_290" localSheetId="7" hidden="1">'Budget by Month'!$T$1</definedName>
    <definedName name="QB_COLUMN_76201" localSheetId="7" hidden="1">'Budget by Month'!$H$2</definedName>
    <definedName name="QB_COLUMN_762010" localSheetId="7" hidden="1">'Budget by Month'!$Z$2</definedName>
    <definedName name="QB_COLUMN_762011" localSheetId="7" hidden="1">'Budget by Month'!$AB$2</definedName>
    <definedName name="QB_COLUMN_762012" localSheetId="7" hidden="1">'Budget by Month'!$AD$2</definedName>
    <definedName name="QB_COLUMN_76202" localSheetId="7" hidden="1">'Budget by Month'!$J$2</definedName>
    <definedName name="QB_COLUMN_76203" localSheetId="7" hidden="1">'Budget by Month'!$L$2</definedName>
    <definedName name="QB_COLUMN_76204" localSheetId="7" hidden="1">'Budget by Month'!$N$2</definedName>
    <definedName name="QB_COLUMN_76205" localSheetId="7" hidden="1">'Budget by Month'!$P$2</definedName>
    <definedName name="QB_COLUMN_76206" localSheetId="7" hidden="1">'Budget by Month'!$R$2</definedName>
    <definedName name="QB_COLUMN_76207" localSheetId="7" hidden="1">'Budget by Month'!$T$2</definedName>
    <definedName name="QB_COLUMN_76208" localSheetId="7" hidden="1">'Budget by Month'!$V$2</definedName>
    <definedName name="QB_COLUMN_76209" localSheetId="7" hidden="1">'Budget by Month'!$X$2</definedName>
    <definedName name="QB_COLUMN_76300" localSheetId="7" hidden="1">'Budget by Month'!$AF$2</definedName>
    <definedName name="QB_DATA_0" localSheetId="7" hidden="1">'Budget by Month'!$4:$4,'Budget by Month'!$5:$5,'Budget by Month'!$6:$6,'Budget by Month'!$8:$8,'Budget by Month'!$9:$9,'Budget by Month'!$10:$10,'Budget by Month'!$12:$12,'Budget by Month'!$14:$14,'Budget by Month'!$15:$15,'Budget by Month'!$18:$18,'Budget by Month'!$19:$19,'Budget by Month'!$20:$20,'Budget by Month'!$21:$21,'Budget by Month'!$22:$22,'Budget by Month'!$23:$23,'Budget by Month'!$24:$24</definedName>
    <definedName name="QB_DATA_1" localSheetId="7" hidden="1">'Budget by Month'!$25:$25,'Budget by Month'!$26:$26,'Budget by Month'!$28:$28,'Budget by Month'!$29:$29,'Budget by Month'!$33:$33,'Budget by Month'!$36:$36,'Budget by Month'!$39:$39,'Budget by Month'!$40:$40,'Budget by Month'!$41:$41,'Budget by Month'!$42:$42,'Budget by Month'!$43:$43,'Budget by Month'!$44:$44,'Budget by Month'!$46:$46,'Budget by Month'!$47:$47,'Budget by Month'!$48:$48,'Budget by Month'!$49:$49</definedName>
    <definedName name="QB_DATA_2" localSheetId="7" hidden="1">'Budget by Month'!$50:$50,'Budget by Month'!$51:$51,'Budget by Month'!$54:$54,'Budget by Month'!$55:$55,'Budget by Month'!$56:$56,'Budget by Month'!$61:$61,'Budget by Month'!$62:$62,'Budget by Month'!$65:$65,'Budget by Month'!$66:$66,'Budget by Month'!$67:$67,'Budget by Month'!$68:$68,'Budget by Month'!$69:$69,'Budget by Month'!$70:$70,'Budget by Month'!$71:$71,'Budget by Month'!$72:$72,'Budget by Month'!$73:$73</definedName>
    <definedName name="QB_DATA_3" localSheetId="7" hidden="1">'Budget by Month'!$74:$74,'Budget by Month'!$75:$75,'Budget by Month'!$76:$76,'Budget by Month'!$79:$79,'Budget by Month'!$80:$80,'Budget by Month'!$81:$81,'Budget by Month'!$82:$82,'Budget by Month'!$88:$88,'Budget by Month'!$89:$89,'Budget by Month'!$90:$90,'Budget by Month'!$91:$91,'Budget by Month'!$94:$94,'Budget by Month'!$95:$95,'Budget by Month'!$96:$96,'Budget by Month'!$97:$97,'Budget by Month'!$99:$99</definedName>
    <definedName name="QB_DATA_4" localSheetId="7" hidden="1">'Budget by Month'!$100:$100,'Budget by Month'!$102:$102,'Budget by Month'!$104:$104,'Budget by Month'!$106:$106,'Budget by Month'!$108:$108,'Budget by Month'!$110:$110,'Budget by Month'!$112:$112,'Budget by Month'!$114:$114,'Budget by Month'!$115:$115,'Budget by Month'!$117:$117,'Budget by Month'!$118:$118,'Budget by Month'!$120:$120,'Budget by Month'!$121:$121,'Budget by Month'!$122:$122,'Budget by Month'!$123:$123,'Budget by Month'!$124:$124</definedName>
    <definedName name="QB_DATA_5" localSheetId="7" hidden="1">'Budget by Month'!$126:$126,'Budget by Month'!$128:$128,'Budget by Month'!$129:$129,'Budget by Month'!$130:$130,'Budget by Month'!$131:$131,'Budget by Month'!$132:$132,'Budget by Month'!$133:$133,'Budget by Month'!$134:$134,'Budget by Month'!$137:$137,'Budget by Month'!$139:$139,'Budget by Month'!$140:$140,'Budget by Month'!$142:$142,'Budget by Month'!$143:$143,'Budget by Month'!$144:$144,'Budget by Month'!$148:$148,'Budget by Month'!$149:$149</definedName>
    <definedName name="QB_FORMULA_0" localSheetId="7" hidden="1">'Budget by Month'!$AF$4,'Budget by Month'!$AF$5,'Budget by Month'!$AF$6,'Budget by Month'!$AF$8,'Budget by Month'!$AF$9,'Budget by Month'!$AF$10,'Budget by Month'!$H$11,'Budget by Month'!$J$11,'Budget by Month'!$L$11,'Budget by Month'!$N$11,'Budget by Month'!$P$11,'Budget by Month'!$R$11,'Budget by Month'!$T$11,'Budget by Month'!$V$11,'Budget by Month'!$X$11,'Budget by Month'!$Z$11</definedName>
    <definedName name="QB_FORMULA_0" localSheetId="2" hidden="1">'Cash Flow'!#REF!,'Cash Flow'!#REF!,'Cash Flow'!#REF!,'Cash Flow'!#REF!</definedName>
    <definedName name="QB_FORMULA_1" localSheetId="7" hidden="1">'Budget by Month'!$AB$11,'Budget by Month'!$AD$11,'Budget by Month'!$AF$11,'Budget by Month'!$AF$12,'Budget by Month'!$AF$14,'Budget by Month'!$AF$15,'Budget by Month'!$H$16,'Budget by Month'!$J$16,'Budget by Month'!$L$16,'Budget by Month'!$N$16,'Budget by Month'!$P$16,'Budget by Month'!$R$16,'Budget by Month'!$T$16,'Budget by Month'!$V$16,'Budget by Month'!$X$16,'Budget by Month'!$Z$16</definedName>
    <definedName name="QB_FORMULA_10" localSheetId="7" hidden="1">'Budget by Month'!$P$63,'Budget by Month'!$R$63,'Budget by Month'!$T$63,'Budget by Month'!$V$63,'Budget by Month'!$X$63,'Budget by Month'!$Z$63,'Budget by Month'!$AB$63,'Budget by Month'!$AD$63,'Budget by Month'!$AF$63,'Budget by Month'!$AF$65,'Budget by Month'!$AF$66,'Budget by Month'!$AF$67,'Budget by Month'!$AF$68,'Budget by Month'!$AF$69,'Budget by Month'!$AF$70,'Budget by Month'!$AF$71</definedName>
    <definedName name="QB_FORMULA_11" localSheetId="7" hidden="1">'Budget by Month'!$AF$72,'Budget by Month'!$AF$73,'Budget by Month'!$AF$74,'Budget by Month'!$AF$75,'Budget by Month'!$AF$76,'Budget by Month'!$H$77,'Budget by Month'!$J$77,'Budget by Month'!$L$77,'Budget by Month'!$N$77,'Budget by Month'!$P$77,'Budget by Month'!$R$77,'Budget by Month'!$T$77,'Budget by Month'!$V$77,'Budget by Month'!$X$77,'Budget by Month'!$Z$77,'Budget by Month'!$AB$77</definedName>
    <definedName name="QB_FORMULA_12" localSheetId="7" hidden="1">'Budget by Month'!$AD$77,'Budget by Month'!$AF$77,'Budget by Month'!$AF$79,'Budget by Month'!$AF$80,'Budget by Month'!$AF$81,'Budget by Month'!$AF$82,'Budget by Month'!$H$83,'Budget by Month'!$J$83,'Budget by Month'!$L$83,'Budget by Month'!$N$83,'Budget by Month'!$P$83,'Budget by Month'!$R$83,'Budget by Month'!$T$83,'Budget by Month'!$V$83,'Budget by Month'!$X$83,'Budget by Month'!$Z$83</definedName>
    <definedName name="QB_FORMULA_13" localSheetId="7" hidden="1">'Budget by Month'!$AB$83,'Budget by Month'!$AD$83,'Budget by Month'!$AF$83,'Budget by Month'!$H$84,'Budget by Month'!$J$84,'Budget by Month'!$L$84,'Budget by Month'!$N$84,'Budget by Month'!$P$84,'Budget by Month'!$R$84,'Budget by Month'!$T$84,'Budget by Month'!$V$84,'Budget by Month'!$X$84,'Budget by Month'!$Z$84,'Budget by Month'!$AB$84,'Budget by Month'!$AD$84,'Budget by Month'!$AF$84</definedName>
    <definedName name="QB_FORMULA_14" localSheetId="7" hidden="1">'Budget by Month'!$H$85,'Budget by Month'!$J$85,'Budget by Month'!$L$85,'Budget by Month'!$N$85,'Budget by Month'!$P$85,'Budget by Month'!$R$85,'Budget by Month'!$T$85,'Budget by Month'!$V$85,'Budget by Month'!$X$85,'Budget by Month'!$Z$85,'Budget by Month'!$AB$85,'Budget by Month'!$AD$85,'Budget by Month'!$AF$85,'Budget by Month'!$AF$88,'Budget by Month'!$AF$89,'Budget by Month'!$AF$90</definedName>
    <definedName name="QB_FORMULA_15" localSheetId="7" hidden="1">'Budget by Month'!$AF$91,'Budget by Month'!$H$92,'Budget by Month'!$J$92,'Budget by Month'!$L$92,'Budget by Month'!$N$92,'Budget by Month'!$P$92,'Budget by Month'!$R$92,'Budget by Month'!$T$92,'Budget by Month'!$V$92,'Budget by Month'!$X$92,'Budget by Month'!$Z$92,'Budget by Month'!$AB$92,'Budget by Month'!$AD$92,'Budget by Month'!$AF$92,'Budget by Month'!$AF$94,'Budget by Month'!$AF$95</definedName>
    <definedName name="QB_FORMULA_16" localSheetId="7" hidden="1">'Budget by Month'!$AF$96,'Budget by Month'!$AF$97,'Budget by Month'!$H$98,'Budget by Month'!$J$98,'Budget by Month'!$L$98,'Budget by Month'!$N$98,'Budget by Month'!$P$98,'Budget by Month'!$R$98,'Budget by Month'!$T$98,'Budget by Month'!$V$98,'Budget by Month'!$X$98,'Budget by Month'!$Z$98,'Budget by Month'!$AB$98,'Budget by Month'!$AD$98,'Budget by Month'!$AF$98,'Budget by Month'!$AF$99</definedName>
    <definedName name="QB_FORMULA_17" localSheetId="7" hidden="1">'Budget by Month'!$AF$100,'Budget by Month'!$H$101,'Budget by Month'!$J$101,'Budget by Month'!$L$101,'Budget by Month'!$N$101,'Budget by Month'!$P$101,'Budget by Month'!$R$101,'Budget by Month'!$T$101,'Budget by Month'!$V$101,'Budget by Month'!$X$101,'Budget by Month'!$Z$101,'Budget by Month'!$AB$101,'Budget by Month'!$AD$101,'Budget by Month'!$AF$101,'Budget by Month'!$AF$102,'Budget by Month'!$AF$104</definedName>
    <definedName name="QB_FORMULA_18" localSheetId="7" hidden="1">'Budget by Month'!$AF$106,'Budget by Month'!$H$107,'Budget by Month'!$J$107,'Budget by Month'!$L$107,'Budget by Month'!$N$107,'Budget by Month'!$P$107,'Budget by Month'!$R$107,'Budget by Month'!$T$107,'Budget by Month'!$V$107,'Budget by Month'!$X$107,'Budget by Month'!$Z$107,'Budget by Month'!$AB$107,'Budget by Month'!$AD$107,'Budget by Month'!$AF$107,'Budget by Month'!$AF$108,'Budget by Month'!$H$109</definedName>
    <definedName name="QB_FORMULA_19" localSheetId="7" hidden="1">'Budget by Month'!$J$109,'Budget by Month'!$L$109,'Budget by Month'!$N$109,'Budget by Month'!$P$109,'Budget by Month'!$R$109,'Budget by Month'!$T$109,'Budget by Month'!$V$109,'Budget by Month'!$X$109,'Budget by Month'!$Z$109,'Budget by Month'!$AB$109,'Budget by Month'!$AD$109,'Budget by Month'!$AF$109,'Budget by Month'!$AF$110,'Budget by Month'!$AF$112,'Budget by Month'!$AF$114,'Budget by Month'!$AF$115</definedName>
    <definedName name="QB_FORMULA_2" localSheetId="7" hidden="1">'Budget by Month'!$AB$16,'Budget by Month'!$AD$16,'Budget by Month'!$AF$16,'Budget by Month'!$AF$18,'Budget by Month'!$AF$19,'Budget by Month'!$AF$20,'Budget by Month'!$AF$21,'Budget by Month'!$AF$22,'Budget by Month'!$AF$23,'Budget by Month'!$AF$24,'Budget by Month'!$AF$25,'Budget by Month'!$AF$26,'Budget by Month'!$H$27,'Budget by Month'!$J$27,'Budget by Month'!$L$27,'Budget by Month'!$N$27</definedName>
    <definedName name="QB_FORMULA_20" localSheetId="7" hidden="1">'Budget by Month'!$H$116,'Budget by Month'!$J$116,'Budget by Month'!$L$116,'Budget by Month'!$N$116,'Budget by Month'!$P$116,'Budget by Month'!$R$116,'Budget by Month'!$AF$116,'Budget by Month'!$AF$117,'Budget by Month'!$AF$118,'Budget by Month'!$H$119,'Budget by Month'!$J$119,'Budget by Month'!$L$119,'Budget by Month'!$N$119,'Budget by Month'!$P$119,'Budget by Month'!$R$119,'Budget by Month'!$T$119</definedName>
    <definedName name="QB_FORMULA_21" localSheetId="7" hidden="1">'Budget by Month'!$V$119,'Budget by Month'!$X$119,'Budget by Month'!$Z$119,'Budget by Month'!$AB$119,'Budget by Month'!$AD$119,'Budget by Month'!$AF$119,'Budget by Month'!$AF$120,'Budget by Month'!$AF$121,'Budget by Month'!$AF$122,'Budget by Month'!$AF$123,'Budget by Month'!$AF$124,'Budget by Month'!$AF$126,'Budget by Month'!$AF$128,'Budget by Month'!$AF$129,'Budget by Month'!$AF$130,'Budget by Month'!$AF$131</definedName>
    <definedName name="QB_FORMULA_22" localSheetId="7" hidden="1">'Budget by Month'!$AF$132,'Budget by Month'!$AF$133,'Budget by Month'!$AF$134,'Budget by Month'!$H$135,'Budget by Month'!$J$135,'Budget by Month'!$L$135,'Budget by Month'!$N$135,'Budget by Month'!$P$135,'Budget by Month'!$R$135,'Budget by Month'!$T$135,'Budget by Month'!$V$135,'Budget by Month'!$X$135,'Budget by Month'!$Z$135,'Budget by Month'!$AB$135,'Budget by Month'!$AD$135,'Budget by Month'!$AF$135</definedName>
    <definedName name="QB_FORMULA_23" localSheetId="7" hidden="1">'Budget by Month'!$AF$137,'Budget by Month'!$H$138,'Budget by Month'!$J$138,'Budget by Month'!$L$138,'Budget by Month'!$N$138,'Budget by Month'!$P$138,'Budget by Month'!$R$138,'Budget by Month'!$T$138,'Budget by Month'!$V$138,'Budget by Month'!$X$138,'Budget by Month'!$Z$138,'Budget by Month'!$AB$138,'Budget by Month'!$AD$138,'Budget by Month'!$AF$138,'Budget by Month'!$AF$139,'Budget by Month'!$AF$140</definedName>
    <definedName name="QB_FORMULA_24" localSheetId="7" hidden="1">'Budget by Month'!$AF$142,'Budget by Month'!$AF$143,'Budget by Month'!$AF$144,'Budget by Month'!$H$145,'Budget by Month'!$J$145,'Budget by Month'!$L$145,'Budget by Month'!$N$145,'Budget by Month'!$P$145,'Budget by Month'!$R$145,'Budget by Month'!$T$145,'Budget by Month'!$V$145,'Budget by Month'!$X$145,'Budget by Month'!$Z$145,'Budget by Month'!$AB$145,'Budget by Month'!$AD$145,'Budget by Month'!$AF$145</definedName>
    <definedName name="QB_FORMULA_25" localSheetId="7" hidden="1">'Budget by Month'!$H$146,'Budget by Month'!$J$146,'Budget by Month'!$L$146,'Budget by Month'!$N$146,'Budget by Month'!$P$146,'Budget by Month'!$R$146,'Budget by Month'!$T$146,'Budget by Month'!$V$146,'Budget by Month'!$X$146,'Budget by Month'!$Z$146,'Budget by Month'!$AB$146,'Budget by Month'!$AD$146,'Budget by Month'!$AF$146,'Budget by Month'!$AF$148,'Budget by Month'!$AF$149,'Budget by Month'!$H$150</definedName>
    <definedName name="QB_FORMULA_26" localSheetId="7" hidden="1">'Budget by Month'!$J$150,'Budget by Month'!$L$150,'Budget by Month'!$N$150,'Budget by Month'!$P$150,'Budget by Month'!$R$150,'Budget by Month'!$T$150,'Budget by Month'!$V$150,'Budget by Month'!$X$150,'Budget by Month'!$Z$150,'Budget by Month'!$AB$150,'Budget by Month'!$AD$150,'Budget by Month'!$AF$150,'Budget by Month'!$H$151,'Budget by Month'!$J$151,'Budget by Month'!$L$151,'Budget by Month'!$N$151</definedName>
    <definedName name="QB_FORMULA_27" localSheetId="7" hidden="1">'Budget by Month'!$P$151,'Budget by Month'!$R$151,'Budget by Month'!$T$151,'Budget by Month'!$V$151,'Budget by Month'!$X$151,'Budget by Month'!$Z$151,'Budget by Month'!$AB$151,'Budget by Month'!$AD$151,'Budget by Month'!$AF$151,'Budget by Month'!$H$152,'Budget by Month'!$J$152,'Budget by Month'!$L$152,'Budget by Month'!$N$152,'Budget by Month'!$P$152,'Budget by Month'!$R$152,'Budget by Month'!$T$152</definedName>
    <definedName name="QB_FORMULA_28" localSheetId="7" hidden="1">'Budget by Month'!$V$152,'Budget by Month'!$X$152,'Budget by Month'!$Z$152,'Budget by Month'!$AB$152,'Budget by Month'!$AD$152,'Budget by Month'!$AF$152</definedName>
    <definedName name="QB_FORMULA_3" localSheetId="7" hidden="1">'Budget by Month'!$P$27,'Budget by Month'!$R$27,'Budget by Month'!$T$27,'Budget by Month'!$V$27,'Budget by Month'!$X$27,'Budget by Month'!$Z$27,'Budget by Month'!$AB$27,'Budget by Month'!$AD$27,'Budget by Month'!$AF$27,'Budget by Month'!$AF$28,'Budget by Month'!$AF$29,'Budget by Month'!$H$30,'Budget by Month'!$J$30,'Budget by Month'!$L$30,'Budget by Month'!$N$30,'Budget by Month'!$P$30</definedName>
    <definedName name="QB_FORMULA_4" localSheetId="7" hidden="1">'Budget by Month'!$R$30,'Budget by Month'!$T$30,'Budget by Month'!$V$30,'Budget by Month'!$X$30,'Budget by Month'!$Z$30,'Budget by Month'!$AB$30,'Budget by Month'!$AD$30,'Budget by Month'!$AF$30,'Budget by Month'!$H$31,'Budget by Month'!$J$31,'Budget by Month'!$L$31,'Budget by Month'!$N$31,'Budget by Month'!$P$31,'Budget by Month'!$R$31,'Budget by Month'!$T$31,'Budget by Month'!$V$31</definedName>
    <definedName name="QB_FORMULA_5" localSheetId="7" hidden="1">'Budget by Month'!$X$31,'Budget by Month'!$Z$31,'Budget by Month'!$AB$31,'Budget by Month'!$AD$31,'Budget by Month'!$AF$31,'Budget by Month'!$AF$33,'Budget by Month'!$AF$36,'Budget by Month'!$H$37,'Budget by Month'!$J$37,'Budget by Month'!$L$37,'Budget by Month'!$N$37,'Budget by Month'!$P$37,'Budget by Month'!$R$37,'Budget by Month'!$T$37,'Budget by Month'!$V$37,'Budget by Month'!$X$37</definedName>
    <definedName name="QB_FORMULA_6" localSheetId="7" hidden="1">'Budget by Month'!$Z$37,'Budget by Month'!$AB$37,'Budget by Month'!$AD$37,'Budget by Month'!$AF$37,'Budget by Month'!$AF$39,'Budget by Month'!$AF$40,'Budget by Month'!$AF$41,'Budget by Month'!$AF$42,'Budget by Month'!$AF$43,'Budget by Month'!$AF$44,'Budget by Month'!$H$45,'Budget by Month'!$J$45,'Budget by Month'!$L$45,'Budget by Month'!$N$45,'Budget by Month'!$P$45,'Budget by Month'!$R$45</definedName>
    <definedName name="QB_FORMULA_7" localSheetId="7" hidden="1">'Budget by Month'!$T$45,'Budget by Month'!$V$45,'Budget by Month'!$X$45,'Budget by Month'!$Z$45,'Budget by Month'!$AB$45,'Budget by Month'!$AD$45,'Budget by Month'!$AF$45,'Budget by Month'!$AF$46,'Budget by Month'!$AF$47,'Budget by Month'!$AF$48,'Budget by Month'!$AF$49,'Budget by Month'!$AF$50,'Budget by Month'!$AF$51,'Budget by Month'!$H$52,'Budget by Month'!$J$52,'Budget by Month'!$L$52</definedName>
    <definedName name="QB_FORMULA_8" localSheetId="7" hidden="1">'Budget by Month'!$N$52,'Budget by Month'!$P$52,'Budget by Month'!$R$52,'Budget by Month'!$T$52,'Budget by Month'!$V$52,'Budget by Month'!$X$52,'Budget by Month'!$Z$52,'Budget by Month'!$AB$52,'Budget by Month'!$AD$52,'Budget by Month'!$AF$52,'Budget by Month'!$AF$54,'Budget by Month'!$AF$55,'Budget by Month'!$AF$56,'Budget by Month'!$H$57,'Budget by Month'!$J$57,'Budget by Month'!$L$57</definedName>
    <definedName name="QB_FORMULA_9" localSheetId="7" hidden="1">'Budget by Month'!$N$57,'Budget by Month'!$P$57,'Budget by Month'!$R$57,'Budget by Month'!$T$57,'Budget by Month'!$V$57,'Budget by Month'!$X$57,'Budget by Month'!$Z$57,'Budget by Month'!$AB$57,'Budget by Month'!$AD$57,'Budget by Month'!$AF$57,'Budget by Month'!$AF$61,'Budget by Month'!$AF$62,'Budget by Month'!$H$63,'Budget by Month'!$J$63,'Budget by Month'!$L$63,'Budget by Month'!$N$63</definedName>
    <definedName name="QB_ROW_17231" localSheetId="2" hidden="1">'Cash Flow'!#REF!</definedName>
    <definedName name="QB_ROW_18301" localSheetId="7" hidden="1">'Budget by Month'!$A$152</definedName>
    <definedName name="QB_ROW_20022" localSheetId="7" hidden="1">'Budget by Month'!$C$3</definedName>
    <definedName name="QB_ROW_20322" localSheetId="7" hidden="1">'Budget by Month'!$C$30</definedName>
    <definedName name="QB_ROW_21022" localSheetId="7" hidden="1">'Budget by Month'!$C$32</definedName>
    <definedName name="QB_ROW_211040" localSheetId="7" hidden="1">'Budget by Month'!$E$136</definedName>
    <definedName name="QB_ROW_211340" localSheetId="7" hidden="1">'Budget by Month'!$E$138</definedName>
    <definedName name="QB_ROW_212240" localSheetId="7" hidden="1">'Budget by Month'!$E$140</definedName>
    <definedName name="QB_ROW_21322" localSheetId="7" hidden="1">'Budget by Month'!$C$151</definedName>
    <definedName name="QB_ROW_214250" localSheetId="7" hidden="1">'Budget by Month'!$F$137</definedName>
    <definedName name="QB_ROW_215340" localSheetId="7" hidden="1">'Budget by Month'!$E$139</definedName>
    <definedName name="QB_ROW_216040" localSheetId="7" hidden="1">'Budget by Month'!$E$38</definedName>
    <definedName name="QB_ROW_216250" localSheetId="7" hidden="1">'Budget by Month'!$F$44</definedName>
    <definedName name="QB_ROW_216340" localSheetId="7" hidden="1">'Budget by Month'!$E$45</definedName>
    <definedName name="QB_ROW_219240" localSheetId="7" hidden="1">'Budget by Month'!$E$48</definedName>
    <definedName name="QB_ROW_220240" localSheetId="7" hidden="1">'Budget by Month'!$E$9</definedName>
    <definedName name="QB_ROW_221250" localSheetId="7" hidden="1">'Budget by Month'!$F$129</definedName>
    <definedName name="QB_ROW_222250" localSheetId="7" hidden="1">'Budget by Month'!$F$130</definedName>
    <definedName name="QB_ROW_223040" localSheetId="7" hidden="1">'Budget by Month'!$E$59</definedName>
    <definedName name="QB_ROW_223340" localSheetId="7" hidden="1">'Budget by Month'!$E$84</definedName>
    <definedName name="QB_ROW_233250" localSheetId="7" hidden="1">'Budget by Month'!$F$131</definedName>
    <definedName name="QB_ROW_238030" localSheetId="7" hidden="1">'Budget by Month'!$D$34</definedName>
    <definedName name="QB_ROW_238240" localSheetId="7" hidden="1">'Budget by Month'!$E$51</definedName>
    <definedName name="QB_ROW_238330" localSheetId="7" hidden="1">'Budget by Month'!$D$52</definedName>
    <definedName name="QB_ROW_244250" localSheetId="7" hidden="1">'Budget by Month'!$F$42</definedName>
    <definedName name="QB_ROW_247230" localSheetId="2" hidden="1">'Cash Flow'!#REF!</definedName>
    <definedName name="QB_ROW_248230" localSheetId="7" hidden="1">'Budget by Month'!$D$4</definedName>
    <definedName name="QB_ROW_249040" localSheetId="7" hidden="1">'Budget by Month'!$E$113</definedName>
    <definedName name="QB_ROW_249340" localSheetId="7" hidden="1">'Budget by Month'!$E$116</definedName>
    <definedName name="QB_ROW_251040" localSheetId="7" hidden="1">'Budget by Month'!$E$87</definedName>
    <definedName name="QB_ROW_251250" localSheetId="7" hidden="1">'Budget by Month'!$F$91</definedName>
    <definedName name="QB_ROW_251340" localSheetId="7" hidden="1">'Budget by Month'!$E$92</definedName>
    <definedName name="QB_ROW_253050" localSheetId="7" hidden="1">'Budget by Month'!$F$78</definedName>
    <definedName name="QB_ROW_253350" localSheetId="7" hidden="1">'Budget by Month'!$F$83</definedName>
    <definedName name="QB_ROW_257050" localSheetId="7" hidden="1">'Budget by Month'!$F$64</definedName>
    <definedName name="QB_ROW_257350" localSheetId="7" hidden="1">'Budget by Month'!$F$77</definedName>
    <definedName name="QB_ROW_259050" localSheetId="7" hidden="1">'Budget by Month'!$F$60</definedName>
    <definedName name="QB_ROW_259260" localSheetId="7" hidden="1">'Budget by Month'!$G$62</definedName>
    <definedName name="QB_ROW_259350" localSheetId="7" hidden="1">'Budget by Month'!$F$63</definedName>
    <definedName name="QB_ROW_264250" localSheetId="7" hidden="1">'Budget by Month'!$F$90</definedName>
    <definedName name="QB_ROW_269250" localSheetId="7" hidden="1">'Budget by Month'!$F$36</definedName>
    <definedName name="QB_ROW_270040" localSheetId="7" hidden="1">'Budget by Month'!$E$93</definedName>
    <definedName name="QB_ROW_270250" localSheetId="7" hidden="1">'Budget by Month'!$F$97</definedName>
    <definedName name="QB_ROW_270340" localSheetId="7" hidden="1">'Budget by Month'!$E$98</definedName>
    <definedName name="QB_ROW_283330" localSheetId="7" hidden="1">'Budget by Month'!$D$12</definedName>
    <definedName name="QB_ROW_286250" localSheetId="7" hidden="1">'Budget by Month'!$F$40</definedName>
    <definedName name="QB_ROW_287240" localSheetId="7" hidden="1">'Budget by Month'!$E$8</definedName>
    <definedName name="QB_ROW_288230" localSheetId="2" hidden="1">'Cash Flow'!#REF!</definedName>
    <definedName name="QB_ROW_290030" localSheetId="7" hidden="1">'Budget by Month'!$D$17</definedName>
    <definedName name="QB_ROW_290240" localSheetId="7" hidden="1">'Budget by Month'!$E$26</definedName>
    <definedName name="QB_ROW_290330" localSheetId="7" hidden="1">'Budget by Month'!$D$27</definedName>
    <definedName name="QB_ROW_304230" localSheetId="2" hidden="1">'Cash Flow'!#REF!</definedName>
    <definedName name="QB_ROW_309250" localSheetId="7" hidden="1">'Budget by Month'!$F$115</definedName>
    <definedName name="QB_ROW_310240" localSheetId="7" hidden="1">'Budget by Month'!$E$99</definedName>
    <definedName name="QB_ROW_312040" localSheetId="7" hidden="1">'Budget by Month'!$E$105</definedName>
    <definedName name="QB_ROW_312340" localSheetId="7" hidden="1">'Budget by Month'!$E$107</definedName>
    <definedName name="QB_ROW_320030" localSheetId="7" hidden="1">'Budget by Month'!$D$53</definedName>
    <definedName name="QB_ROW_320240" localSheetId="7" hidden="1">'Budget by Month'!$E$56</definedName>
    <definedName name="QB_ROW_320330" localSheetId="7" hidden="1">'Budget by Month'!$D$57</definedName>
    <definedName name="QB_ROW_321240" localSheetId="7" hidden="1">'Budget by Month'!$E$54</definedName>
    <definedName name="QB_ROW_322250" localSheetId="7" hidden="1">'Budget by Month'!$F$143</definedName>
    <definedName name="QB_ROW_324240" localSheetId="7" hidden="1">'Budget by Month'!$E$117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38240" localSheetId="7" hidden="1">'Budget by Month'!$E$47</definedName>
    <definedName name="QB_ROW_339240" localSheetId="7" hidden="1">'Budget by Month'!$E$46</definedName>
    <definedName name="QB_ROW_341250" localSheetId="7" hidden="1">'Budget by Month'!$F$41</definedName>
    <definedName name="QB_ROW_344250" localSheetId="7" hidden="1">'Budget by Month'!$F$114</definedName>
    <definedName name="QB_ROW_346240" localSheetId="7" hidden="1">'Budget by Month'!$E$23</definedName>
    <definedName name="QB_ROW_348230" localSheetId="7" hidden="1">'Budget by Month'!$D$29</definedName>
    <definedName name="QB_ROW_354250" localSheetId="7" hidden="1">'Budget by Month'!$F$89</definedName>
    <definedName name="QB_ROW_357240" localSheetId="2" hidden="1">'Cash Flow'!#REF!</definedName>
    <definedName name="QB_ROW_365240" localSheetId="2" hidden="1">'Cash Flow'!#REF!</definedName>
    <definedName name="QB_ROW_380250" localSheetId="7" hidden="1">'Budget by Month'!$F$88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18330" localSheetId="7" hidden="1">'Budget by Month'!$D$28</definedName>
    <definedName name="QB_ROW_421250" localSheetId="7" hidden="1">'Budget by Month'!$F$106</definedName>
    <definedName name="QB_ROW_428030" localSheetId="7" hidden="1">'Budget by Month'!$D$7</definedName>
    <definedName name="QB_ROW_428240" localSheetId="7" hidden="1">'Budget by Month'!$E$10</definedName>
    <definedName name="QB_ROW_428330" localSheetId="7" hidden="1">'Budget by Month'!$D$11</definedName>
    <definedName name="QB_ROW_436030" localSheetId="7" hidden="1">'Budget by Month'!$D$147</definedName>
    <definedName name="QB_ROW_436240" localSheetId="7" hidden="1">'Budget by Month'!$E$149</definedName>
    <definedName name="QB_ROW_436330" localSheetId="7" hidden="1">'Budget by Month'!$D$150</definedName>
    <definedName name="QB_ROW_437240" localSheetId="7" hidden="1">'Budget by Month'!$E$24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43340" localSheetId="7" hidden="1">'Budget by Month'!$E$19</definedName>
    <definedName name="QB_ROW_451330" localSheetId="7" hidden="1">'Budget by Month'!$D$5</definedName>
    <definedName name="QB_ROW_457250" localSheetId="7" hidden="1">'Budget by Month'!$F$128</definedName>
    <definedName name="QB_ROW_473340" localSheetId="7" hidden="1">'Budget by Month'!$E$104</definedName>
    <definedName name="QB_ROW_48240" localSheetId="2" hidden="1">'Cash Flow'!#REF!</definedName>
    <definedName name="QB_ROW_486240" localSheetId="7" hidden="1">'Budget by Month'!$E$50</definedName>
    <definedName name="QB_ROW_49240" localSheetId="2" hidden="1">'Cash Flow'!#REF!</definedName>
    <definedName name="QB_ROW_494240" localSheetId="7" hidden="1">'Budget by Month'!$E$20</definedName>
    <definedName name="QB_ROW_497250" localSheetId="7" hidden="1">'Budget by Month'!$F$95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4250" localSheetId="7" hidden="1">'Budget by Month'!$F$94</definedName>
    <definedName name="QB_ROW_528230" localSheetId="2" hidden="1">'Cash Flow'!#REF!</definedName>
    <definedName name="QB_ROW_544260" localSheetId="7" hidden="1">'Budget by Month'!$G$67</definedName>
    <definedName name="QB_ROW_545240" localSheetId="2" hidden="1">'Cash Flow'!#REF!</definedName>
    <definedName name="QB_ROW_565250" localSheetId="7" hidden="1">'Budget by Month'!$F$132</definedName>
    <definedName name="QB_ROW_587250" localSheetId="7" hidden="1">'Budget by Month'!$F$96</definedName>
    <definedName name="QB_ROW_597240" localSheetId="2" hidden="1">'Cash Flow'!#REF!</definedName>
    <definedName name="QB_ROW_598240" localSheetId="2" hidden="1">'Cash Flow'!#REF!</definedName>
    <definedName name="QB_ROW_605240" localSheetId="7" hidden="1">'Budget by Month'!$E$49</definedName>
    <definedName name="QB_ROW_624260" localSheetId="7" hidden="1">'Budget by Month'!$G$79</definedName>
    <definedName name="QB_ROW_625260" localSheetId="7" hidden="1">'Budget by Month'!$G$81</definedName>
    <definedName name="QB_ROW_626260" localSheetId="7" hidden="1">'Budget by Month'!$G$82</definedName>
    <definedName name="QB_ROW_628260" localSheetId="7" hidden="1">'Budget by Month'!$G$80</definedName>
    <definedName name="QB_ROW_654240" localSheetId="7" hidden="1">'Budget by Month'!$E$22</definedName>
    <definedName name="QB_ROW_673230" localSheetId="7" hidden="1">'Budget by Month'!$D$6</definedName>
    <definedName name="QB_ROW_674040" localSheetId="7" hidden="1">'Budget by Month'!$E$35</definedName>
    <definedName name="QB_ROW_674340" localSheetId="7" hidden="1">'Budget by Month'!$E$37</definedName>
    <definedName name="QB_ROW_675030" localSheetId="7" hidden="1">'Budget by Month'!$D$125</definedName>
    <definedName name="QB_ROW_675330" localSheetId="7" hidden="1">'Budget by Month'!$D$146</definedName>
    <definedName name="QB_ROW_678040" localSheetId="7" hidden="1">'Budget by Month'!$E$141</definedName>
    <definedName name="QB_ROW_678250" localSheetId="7" hidden="1">'Budget by Month'!$F$144</definedName>
    <definedName name="QB_ROW_678340" localSheetId="7" hidden="1">'Budget by Month'!$E$145</definedName>
    <definedName name="QB_ROW_680030" localSheetId="7" hidden="1">'Budget by Month'!$D$58</definedName>
    <definedName name="QB_ROW_680330" localSheetId="7" hidden="1">'Budget by Month'!$D$85</definedName>
    <definedName name="QB_ROW_683030" localSheetId="7" hidden="1">'Budget by Month'!$D$86</definedName>
    <definedName name="QB_ROW_683240" localSheetId="7" hidden="1">'Budget by Month'!$E$100</definedName>
    <definedName name="QB_ROW_683330" localSheetId="7" hidden="1">'Budget by Month'!$D$101</definedName>
    <definedName name="QB_ROW_684330" localSheetId="7" hidden="1">'Budget by Month'!$D$102</definedName>
    <definedName name="QB_ROW_685030" localSheetId="7" hidden="1">'Budget by Month'!$D$111</definedName>
    <definedName name="QB_ROW_685240" localSheetId="7" hidden="1">'Budget by Month'!$E$118</definedName>
    <definedName name="QB_ROW_685330" localSheetId="7" hidden="1">'Budget by Month'!$D$119</definedName>
    <definedName name="QB_ROW_686330" localSheetId="7" hidden="1">'Budget by Month'!$D$121</definedName>
    <definedName name="QB_ROW_687330" localSheetId="7" hidden="1">'Budget by Month'!$D$120</definedName>
    <definedName name="QB_ROW_703240" localSheetId="7" hidden="1">'Budget by Month'!$E$25</definedName>
    <definedName name="QB_ROW_704330" localSheetId="7" hidden="1">'Budget by Month'!$D$33</definedName>
    <definedName name="QB_ROW_708030" localSheetId="7" hidden="1">'Budget by Month'!$D$103</definedName>
    <definedName name="QB_ROW_708240" localSheetId="7" hidden="1">'Budget by Month'!$E$108</definedName>
    <definedName name="QB_ROW_708330" localSheetId="7" hidden="1">'Budget by Month'!$D$109</definedName>
    <definedName name="QB_ROW_709330" localSheetId="7" hidden="1">'Budget by Month'!$D$110</definedName>
    <definedName name="QB_ROW_711330" localSheetId="7" hidden="1">'Budget by Month'!$D$122</definedName>
    <definedName name="QB_ROW_712330" localSheetId="7" hidden="1">'Budget by Month'!$D$123</definedName>
    <definedName name="QB_ROW_713330" localSheetId="7" hidden="1">'Budget by Month'!$D$124</definedName>
    <definedName name="QB_ROW_720260" localSheetId="7" hidden="1">'Budget by Month'!$G$66</definedName>
    <definedName name="QB_ROW_721260" localSheetId="7" hidden="1">'Budget by Month'!$G$68</definedName>
    <definedName name="QB_ROW_722260" localSheetId="7" hidden="1">'Budget by Month'!$G$69</definedName>
    <definedName name="QB_ROW_723260" localSheetId="7" hidden="1">'Budget by Month'!$G$71</definedName>
    <definedName name="QB_ROW_7240" localSheetId="2" hidden="1">'Cash Flow'!#REF!</definedName>
    <definedName name="QB_ROW_724260" localSheetId="7" hidden="1">'Budget by Month'!$G$72</definedName>
    <definedName name="QB_ROW_725260" localSheetId="7" hidden="1">'Budget by Month'!$G$76</definedName>
    <definedName name="QB_ROW_726260" localSheetId="7" hidden="1">'Budget by Month'!$G$73</definedName>
    <definedName name="QB_ROW_727260" localSheetId="7" hidden="1">'Budget by Month'!$G$65</definedName>
    <definedName name="QB_ROW_734240" localSheetId="7" hidden="1">'Budget by Month'!$E$21</definedName>
    <definedName name="QB_ROW_740360" localSheetId="7" hidden="1">'Budget by Month'!$G$70</definedName>
    <definedName name="QB_ROW_747240" localSheetId="7" hidden="1">'Budget by Month'!$E$18</definedName>
    <definedName name="QB_ROW_749250" localSheetId="7" hidden="1">'Budget by Month'!$F$142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75250" localSheetId="7" hidden="1">'Budget by Month'!$F$39</definedName>
    <definedName name="QB_ROW_791360" localSheetId="7" hidden="1">'Budget by Month'!$G$61</definedName>
    <definedName name="QB_ROW_792260" localSheetId="7" hidden="1">'Budget by Month'!$G$75</definedName>
    <definedName name="QB_ROW_794240" localSheetId="2" hidden="1">'Cash Flow'!#REF!</definedName>
    <definedName name="QB_ROW_795240" localSheetId="7" hidden="1">'Budget by Month'!$E$55</definedName>
    <definedName name="QB_ROW_815040" localSheetId="7" hidden="1">'Budget by Month'!$E$127</definedName>
    <definedName name="QB_ROW_815250" localSheetId="7" hidden="1">'Budget by Month'!$F$134</definedName>
    <definedName name="QB_ROW_815340" localSheetId="7" hidden="1">'Budget by Month'!$E$135</definedName>
    <definedName name="QB_ROW_817250" localSheetId="7" hidden="1">'Budget by Month'!$F$133</definedName>
    <definedName name="QB_ROW_822250" localSheetId="7" hidden="1">'Budget by Month'!$F$43</definedName>
    <definedName name="QB_ROW_828240" localSheetId="2" hidden="1">'Cash Flow'!#REF!</definedName>
    <definedName name="QB_ROW_831030" localSheetId="7" hidden="1">'Budget by Month'!$D$13</definedName>
    <definedName name="QB_ROW_831240" localSheetId="7" hidden="1">'Budget by Month'!$E$15</definedName>
    <definedName name="QB_ROW_831330" localSheetId="7" hidden="1">'Budget by Month'!$D$16</definedName>
    <definedName name="QB_ROW_833230" localSheetId="2" hidden="1">'Cash Flow'!#REF!</definedName>
    <definedName name="QB_ROW_839260" localSheetId="7" hidden="1">'Budget by Month'!$G$74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_ROW_86311" localSheetId="7" hidden="1">'Budget by Month'!$B$31</definedName>
    <definedName name="QB_ROW_882240" localSheetId="7" hidden="1">'Budget by Month'!$E$126</definedName>
    <definedName name="QB_ROW_883240" localSheetId="7" hidden="1">'Budget by Month'!$E$148</definedName>
    <definedName name="QB_ROW_888240" localSheetId="7" hidden="1">'Budget by Month'!$E$14</definedName>
    <definedName name="QB_ROW_903240" localSheetId="7" hidden="1">'Budget by Month'!$E$112</definedName>
    <definedName name="QBCANSUPPORTUPDATE" localSheetId="7">TRUE</definedName>
    <definedName name="QBCANSUPPORTUPDATE" localSheetId="2">TRUE</definedName>
    <definedName name="QBCOMPANYFILENAME" localSheetId="7">"M:\Advanced Math and Science Academy CS.QBW"</definedName>
    <definedName name="QBCOMPANYFILENAME" localSheetId="2">"V:\Advanced Math and Science Academy CS.QBW"</definedName>
    <definedName name="QBENDDATE" localSheetId="7">20230630</definedName>
    <definedName name="QBENDDATE" localSheetId="2">20200331</definedName>
    <definedName name="QBHEADERSONSCREEN" localSheetId="7">FALSE</definedName>
    <definedName name="QBHEADERSONSCREEN" localSheetId="2">FALSE</definedName>
    <definedName name="QBMETADATASIZE" localSheetId="7">5924</definedName>
    <definedName name="QBMETADATASIZE" localSheetId="2">5907</definedName>
    <definedName name="QBPRESERVECOLOR" localSheetId="7">TRUE</definedName>
    <definedName name="QBPRESERVECOLOR" localSheetId="2">TRUE</definedName>
    <definedName name="QBPRESERVEFONT" localSheetId="7">TRUE</definedName>
    <definedName name="QBPRESERVEFONT" localSheetId="2">TRUE</definedName>
    <definedName name="QBPRESERVEROWHEIGHT" localSheetId="7">TRUE</definedName>
    <definedName name="QBPRESERVEROWHEIGHT" localSheetId="2">TRUE</definedName>
    <definedName name="QBPRESERVESPACE" localSheetId="7">TRUE</definedName>
    <definedName name="QBPRESERVESPACE" localSheetId="2">TRUE</definedName>
    <definedName name="QBREPORTCOLAXIS" localSheetId="7">6</definedName>
    <definedName name="QBREPORTCOLAXIS" localSheetId="2">0</definedName>
    <definedName name="QBREPORTCOMPANYID" localSheetId="7">"e8c90c8d16cf41c290b8468bba922707"</definedName>
    <definedName name="QBREPORTCOMPANYID" localSheetId="2">"e8c90c8d16cf41c290b8468bba922707"</definedName>
    <definedName name="QBREPORTCOMPARECOL_ANNUALBUDGET" localSheetId="7">FALSE</definedName>
    <definedName name="QBREPORTCOMPARECOL_ANNUALBUDGET" localSheetId="2">FALSE</definedName>
    <definedName name="QBREPORTCOMPARECOL_AVGCOGS" localSheetId="7">FALSE</definedName>
    <definedName name="QBREPORTCOMPARECOL_AVGCOGS" localSheetId="2">FALSE</definedName>
    <definedName name="QBREPORTCOMPARECOL_AVGPRICE" localSheetId="7">FALSE</definedName>
    <definedName name="QBREPORTCOMPARECOL_AVGPRICE" localSheetId="2">FALSE</definedName>
    <definedName name="QBREPORTCOMPARECOL_BUDDIFF" localSheetId="7">FALSE</definedName>
    <definedName name="QBREPORTCOMPARECOL_BUDDIFF" localSheetId="2">FALSE</definedName>
    <definedName name="QBREPORTCOMPARECOL_BUDGET" localSheetId="7">TRUE</definedName>
    <definedName name="QBREPORTCOMPARECOL_BUDGET" localSheetId="2">FALSE</definedName>
    <definedName name="QBREPORTCOMPARECOL_BUDPCT" localSheetId="7">FALSE</definedName>
    <definedName name="QBREPORTCOMPARECOL_BUDPCT" localSheetId="2">FALSE</definedName>
    <definedName name="QBREPORTCOMPARECOL_COGS" localSheetId="7">FALSE</definedName>
    <definedName name="QBREPORTCOMPARECOL_COGS" localSheetId="2">FALSE</definedName>
    <definedName name="QBREPORTCOMPARECOL_EXCLUDEAMOUNT" localSheetId="7">FALSE</definedName>
    <definedName name="QBREPORTCOMPARECOL_EXCLUDEAMOUNT" localSheetId="2">FALSE</definedName>
    <definedName name="QBREPORTCOMPARECOL_EXCLUDECURPERIOD" localSheetId="7">TRUE</definedName>
    <definedName name="QBREPORTCOMPARECOL_EXCLUDECURPERIOD" localSheetId="2">FALSE</definedName>
    <definedName name="QBREPORTCOMPARECOL_FORECAST" localSheetId="7">FALSE</definedName>
    <definedName name="QBREPORTCOMPARECOL_FORECAST" localSheetId="2">FALSE</definedName>
    <definedName name="QBREPORTCOMPARECOL_GROSSMARGIN" localSheetId="7">FALSE</definedName>
    <definedName name="QBREPORTCOMPARECOL_GROSSMARGIN" localSheetId="2">FALSE</definedName>
    <definedName name="QBREPORTCOMPARECOL_GROSSMARGINPCT" localSheetId="7">FALSE</definedName>
    <definedName name="QBREPORTCOMPARECOL_GROSSMARGINPCT" localSheetId="2">FALSE</definedName>
    <definedName name="QBREPORTCOMPARECOL_HOURS" localSheetId="7">FALSE</definedName>
    <definedName name="QBREPORTCOMPARECOL_HOURS" localSheetId="2">FALSE</definedName>
    <definedName name="QBREPORTCOMPARECOL_PCTCOL" localSheetId="7">FALSE</definedName>
    <definedName name="QBREPORTCOMPARECOL_PCTCOL" localSheetId="2">FALSE</definedName>
    <definedName name="QBREPORTCOMPARECOL_PCTEXPENSE" localSheetId="7">FALSE</definedName>
    <definedName name="QBREPORTCOMPARECOL_PCTEXPENSE" localSheetId="2">FALSE</definedName>
    <definedName name="QBREPORTCOMPARECOL_PCTINCOME" localSheetId="7">FALSE</definedName>
    <definedName name="QBREPORTCOMPARECOL_PCTINCOME" localSheetId="2">FALSE</definedName>
    <definedName name="QBREPORTCOMPARECOL_PCTOFSALES" localSheetId="7">FALSE</definedName>
    <definedName name="QBREPORTCOMPARECOL_PCTOFSALES" localSheetId="2">FALSE</definedName>
    <definedName name="QBREPORTCOMPARECOL_PCTROW" localSheetId="7">FALSE</definedName>
    <definedName name="QBREPORTCOMPARECOL_PCTROW" localSheetId="2">FALSE</definedName>
    <definedName name="QBREPORTCOMPARECOL_PPDIFF" localSheetId="7">FALSE</definedName>
    <definedName name="QBREPORTCOMPARECOL_PPDIFF" localSheetId="2">FALSE</definedName>
    <definedName name="QBREPORTCOMPARECOL_PPPCT" localSheetId="7">FALSE</definedName>
    <definedName name="QBREPORTCOMPARECOL_PPPCT" localSheetId="2">FALSE</definedName>
    <definedName name="QBREPORTCOMPARECOL_PREVPERIOD" localSheetId="7">FALSE</definedName>
    <definedName name="QBREPORTCOMPARECOL_PREVPERIOD" localSheetId="2">FALSE</definedName>
    <definedName name="QBREPORTCOMPARECOL_PREVYEAR" localSheetId="7">FALSE</definedName>
    <definedName name="QBREPORTCOMPARECOL_PREVYEAR" localSheetId="2">FALSE</definedName>
    <definedName name="QBREPORTCOMPARECOL_PYDIFF" localSheetId="7">FALSE</definedName>
    <definedName name="QBREPORTCOMPARECOL_PYDIFF" localSheetId="2">FALSE</definedName>
    <definedName name="QBREPORTCOMPARECOL_PYPCT" localSheetId="7">FALSE</definedName>
    <definedName name="QBREPORTCOMPARECOL_PYPCT" localSheetId="2">FALSE</definedName>
    <definedName name="QBREPORTCOMPARECOL_QTY" localSheetId="7">FALSE</definedName>
    <definedName name="QBREPORTCOMPARECOL_QTY" localSheetId="2">FALSE</definedName>
    <definedName name="QBREPORTCOMPARECOL_RATE" localSheetId="7">FALSE</definedName>
    <definedName name="QBREPORTCOMPARECOL_RATE" localSheetId="2">FALSE</definedName>
    <definedName name="QBREPORTCOMPARECOL_TRIPBILLEDMILES" localSheetId="7">FALSE</definedName>
    <definedName name="QBREPORTCOMPARECOL_TRIPBILLEDMILES" localSheetId="2">FALSE</definedName>
    <definedName name="QBREPORTCOMPARECOL_TRIPBILLINGAMOUNT" localSheetId="7">FALSE</definedName>
    <definedName name="QBREPORTCOMPARECOL_TRIPBILLINGAMOUNT" localSheetId="2">FALSE</definedName>
    <definedName name="QBREPORTCOMPARECOL_TRIPMILES" localSheetId="7">FALSE</definedName>
    <definedName name="QBREPORTCOMPARECOL_TRIPMILES" localSheetId="2">FALSE</definedName>
    <definedName name="QBREPORTCOMPARECOL_TRIPNOTBILLABLEMILES" localSheetId="7">FALSE</definedName>
    <definedName name="QBREPORTCOMPARECOL_TRIPNOTBILLABLEMILES" localSheetId="2">FALSE</definedName>
    <definedName name="QBREPORTCOMPARECOL_TRIPTAXDEDUCTIBLEAMOUNT" localSheetId="7">FALSE</definedName>
    <definedName name="QBREPORTCOMPARECOL_TRIPTAXDEDUCTIBLEAMOUNT" localSheetId="2">FALSE</definedName>
    <definedName name="QBREPORTCOMPARECOL_TRIPUNBILLEDMILES" localSheetId="7">FALSE</definedName>
    <definedName name="QBREPORTCOMPARECOL_TRIPUNBILLEDMILES" localSheetId="2">FALSE</definedName>
    <definedName name="QBREPORTCOMPARECOL_YTD" localSheetId="7">FALSE</definedName>
    <definedName name="QBREPORTCOMPARECOL_YTD" localSheetId="2">FALSE</definedName>
    <definedName name="QBREPORTCOMPARECOL_YTDBUDGET" localSheetId="7">FALSE</definedName>
    <definedName name="QBREPORTCOMPARECOL_YTDBUDGET" localSheetId="2">FALSE</definedName>
    <definedName name="QBREPORTCOMPARECOL_YTDPCT" localSheetId="7">FALSE</definedName>
    <definedName name="QBREPORTCOMPARECOL_YTDPCT" localSheetId="2">FALSE</definedName>
    <definedName name="QBREPORTROWAXIS" localSheetId="7">11</definedName>
    <definedName name="QBREPORTROWAXIS" localSheetId="2">77</definedName>
    <definedName name="QBREPORTSUBCOLAXIS" localSheetId="7">24</definedName>
    <definedName name="QBREPORTSUBCOLAXIS" localSheetId="2">0</definedName>
    <definedName name="QBREPORTTYPE" localSheetId="7">287</definedName>
    <definedName name="QBREPORTTYPE" localSheetId="2">238</definedName>
    <definedName name="QBROWHEADERS" localSheetId="7">7</definedName>
    <definedName name="QBROWHEADERS" localSheetId="2">5</definedName>
    <definedName name="QBSTARTDATE" localSheetId="7">20220701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48" i="9" l="1"/>
  <c r="L46" i="9"/>
  <c r="C34" i="12"/>
  <c r="C33" i="12"/>
  <c r="R26" i="1"/>
  <c r="C23" i="12"/>
  <c r="C11" i="12"/>
  <c r="C26" i="12" s="1"/>
  <c r="AC37" i="14"/>
  <c r="AA37" i="14"/>
  <c r="Y37" i="14"/>
  <c r="W37" i="14"/>
  <c r="U37" i="14"/>
  <c r="S37" i="14"/>
  <c r="Q37" i="14"/>
  <c r="O37" i="14"/>
  <c r="M37" i="14"/>
  <c r="K37" i="14"/>
  <c r="I37" i="14"/>
  <c r="G37" i="14"/>
  <c r="E37" i="14"/>
  <c r="AC36" i="14"/>
  <c r="AC35" i="14"/>
  <c r="AC34" i="14"/>
  <c r="AC33" i="14"/>
  <c r="AC32" i="14"/>
  <c r="AC31" i="14"/>
  <c r="AC30" i="14"/>
  <c r="AC29" i="14"/>
  <c r="AC28" i="14"/>
  <c r="AC27" i="14"/>
  <c r="AC26" i="14"/>
  <c r="AC25" i="14"/>
  <c r="AC24" i="14"/>
  <c r="AC23" i="14"/>
  <c r="AC22" i="14"/>
  <c r="AC21" i="14"/>
  <c r="AC20" i="14"/>
  <c r="AC19" i="14"/>
  <c r="AC18" i="14"/>
  <c r="Y16" i="14"/>
  <c r="Y38" i="14" s="1"/>
  <c r="O16" i="14"/>
  <c r="O38" i="14" s="1"/>
  <c r="M16" i="14"/>
  <c r="M38" i="14" s="1"/>
  <c r="I16" i="14"/>
  <c r="I38" i="14" s="1"/>
  <c r="AA15" i="14"/>
  <c r="AA16" i="14" s="1"/>
  <c r="AA38" i="14" s="1"/>
  <c r="Y15" i="14"/>
  <c r="W15" i="14"/>
  <c r="W16" i="14" s="1"/>
  <c r="W38" i="14" s="1"/>
  <c r="U15" i="14"/>
  <c r="U16" i="14" s="1"/>
  <c r="U38" i="14" s="1"/>
  <c r="S15" i="14"/>
  <c r="S16" i="14" s="1"/>
  <c r="S38" i="14" s="1"/>
  <c r="Q15" i="14"/>
  <c r="Q16" i="14" s="1"/>
  <c r="Q38" i="14" s="1"/>
  <c r="O15" i="14"/>
  <c r="M15" i="14"/>
  <c r="K15" i="14"/>
  <c r="K16" i="14" s="1"/>
  <c r="K38" i="14" s="1"/>
  <c r="I15" i="14"/>
  <c r="G15" i="14"/>
  <c r="G16" i="14" s="1"/>
  <c r="G38" i="14" s="1"/>
  <c r="E15" i="14"/>
  <c r="E16" i="14" s="1"/>
  <c r="AC14" i="14"/>
  <c r="AC13" i="14"/>
  <c r="AC12" i="14"/>
  <c r="AC11" i="14"/>
  <c r="AC10" i="14"/>
  <c r="AC9" i="14"/>
  <c r="AC8" i="14"/>
  <c r="AC7" i="14"/>
  <c r="AC6" i="14"/>
  <c r="AC5" i="14"/>
  <c r="AC4" i="14"/>
  <c r="AC3" i="14"/>
  <c r="AA34" i="13"/>
  <c r="Y34" i="13"/>
  <c r="W34" i="13"/>
  <c r="U34" i="13"/>
  <c r="S34" i="13"/>
  <c r="Q34" i="13"/>
  <c r="O34" i="13"/>
  <c r="M34" i="13"/>
  <c r="K34" i="13"/>
  <c r="I34" i="13"/>
  <c r="G34" i="13"/>
  <c r="E34" i="13"/>
  <c r="AC34" i="13" s="1"/>
  <c r="AC33" i="13"/>
  <c r="AC32" i="13"/>
  <c r="AC31" i="13"/>
  <c r="AC30" i="13"/>
  <c r="AC29" i="13"/>
  <c r="AC28" i="13"/>
  <c r="AC27" i="13"/>
  <c r="AC26" i="13"/>
  <c r="AC25" i="13"/>
  <c r="AC24" i="13"/>
  <c r="AC23" i="13"/>
  <c r="AC22" i="13"/>
  <c r="AC21" i="13"/>
  <c r="AC20" i="13"/>
  <c r="AC19" i="13"/>
  <c r="AC18" i="13"/>
  <c r="AC17" i="13"/>
  <c r="AC16" i="13"/>
  <c r="S14" i="13"/>
  <c r="S35" i="13" s="1"/>
  <c r="Q14" i="13"/>
  <c r="Q35" i="13" s="1"/>
  <c r="O14" i="13"/>
  <c r="O35" i="13" s="1"/>
  <c r="M14" i="13"/>
  <c r="M35" i="13" s="1"/>
  <c r="AA13" i="13"/>
  <c r="AA14" i="13" s="1"/>
  <c r="AA35" i="13" s="1"/>
  <c r="Y13" i="13"/>
  <c r="Y14" i="13" s="1"/>
  <c r="Y35" i="13" s="1"/>
  <c r="W13" i="13"/>
  <c r="W14" i="13" s="1"/>
  <c r="W35" i="13" s="1"/>
  <c r="U13" i="13"/>
  <c r="U14" i="13" s="1"/>
  <c r="U35" i="13" s="1"/>
  <c r="S13" i="13"/>
  <c r="Q13" i="13"/>
  <c r="O13" i="13"/>
  <c r="M13" i="13"/>
  <c r="K13" i="13"/>
  <c r="K14" i="13" s="1"/>
  <c r="K35" i="13" s="1"/>
  <c r="I13" i="13"/>
  <c r="I14" i="13" s="1"/>
  <c r="I35" i="13" s="1"/>
  <c r="G13" i="13"/>
  <c r="AC13" i="13" s="1"/>
  <c r="E13" i="13"/>
  <c r="E14" i="13" s="1"/>
  <c r="AC12" i="13"/>
  <c r="AC11" i="13"/>
  <c r="AC10" i="13"/>
  <c r="AC9" i="13"/>
  <c r="AC8" i="13"/>
  <c r="AC7" i="13"/>
  <c r="AC6" i="13"/>
  <c r="AC5" i="13"/>
  <c r="AC4" i="13"/>
  <c r="U35" i="15"/>
  <c r="V29" i="15"/>
  <c r="V25" i="15"/>
  <c r="V24" i="15"/>
  <c r="V22" i="15"/>
  <c r="V20" i="15"/>
  <c r="V21" i="15"/>
  <c r="R130" i="15"/>
  <c r="K5" i="16"/>
  <c r="F63" i="11"/>
  <c r="F56" i="11"/>
  <c r="F39" i="11"/>
  <c r="F64" i="11" s="1"/>
  <c r="F66" i="11" s="1"/>
  <c r="F71" i="10"/>
  <c r="F63" i="10"/>
  <c r="F55" i="10"/>
  <c r="F45" i="10"/>
  <c r="F42" i="10"/>
  <c r="F56" i="10" s="1"/>
  <c r="F64" i="10" s="1"/>
  <c r="F72" i="10" s="1"/>
  <c r="F35" i="10"/>
  <c r="F32" i="10"/>
  <c r="F27" i="10"/>
  <c r="F23" i="10"/>
  <c r="F19" i="10"/>
  <c r="F20" i="10" s="1"/>
  <c r="F28" i="10" s="1"/>
  <c r="F36" i="10" s="1"/>
  <c r="L30" i="9"/>
  <c r="L43" i="9" s="1"/>
  <c r="E38" i="14" l="1"/>
  <c r="AC38" i="14" s="1"/>
  <c r="AC16" i="14"/>
  <c r="AC15" i="14"/>
  <c r="E35" i="13"/>
  <c r="G14" i="13"/>
  <c r="G35" i="13" s="1"/>
  <c r="N35" i="1"/>
  <c r="G35" i="1"/>
  <c r="E35" i="1"/>
  <c r="K34" i="1"/>
  <c r="I34" i="1"/>
  <c r="K33" i="1"/>
  <c r="I33" i="1"/>
  <c r="K32" i="1"/>
  <c r="I32" i="1"/>
  <c r="K31" i="1"/>
  <c r="I31" i="1"/>
  <c r="K30" i="1"/>
  <c r="I30" i="1"/>
  <c r="K29" i="1"/>
  <c r="I29" i="1"/>
  <c r="K28" i="1"/>
  <c r="I28" i="1"/>
  <c r="K27" i="1"/>
  <c r="I27" i="1"/>
  <c r="K26" i="1"/>
  <c r="I26" i="1"/>
  <c r="K25" i="1"/>
  <c r="I25" i="1"/>
  <c r="K24" i="1"/>
  <c r="I24" i="1"/>
  <c r="K23" i="1"/>
  <c r="I23" i="1"/>
  <c r="K22" i="1"/>
  <c r="I22" i="1"/>
  <c r="K21" i="1"/>
  <c r="I21" i="1"/>
  <c r="K20" i="1"/>
  <c r="I20" i="1"/>
  <c r="K19" i="1"/>
  <c r="I19" i="1"/>
  <c r="K18" i="1"/>
  <c r="I18" i="1"/>
  <c r="K17" i="1"/>
  <c r="I17" i="1"/>
  <c r="N14" i="1"/>
  <c r="N15" i="1" s="1"/>
  <c r="N36" i="1" s="1"/>
  <c r="G14" i="1"/>
  <c r="G15" i="1" s="1"/>
  <c r="E14" i="1"/>
  <c r="K14" i="1" s="1"/>
  <c r="K13" i="1"/>
  <c r="I13" i="1"/>
  <c r="K12" i="1"/>
  <c r="I12" i="1"/>
  <c r="K11" i="1"/>
  <c r="I11" i="1"/>
  <c r="K10" i="1"/>
  <c r="I10" i="1"/>
  <c r="K9" i="1"/>
  <c r="I9" i="1"/>
  <c r="K8" i="1"/>
  <c r="I8" i="1"/>
  <c r="K7" i="1"/>
  <c r="I7" i="1"/>
  <c r="K6" i="1"/>
  <c r="I6" i="1"/>
  <c r="K5" i="1"/>
  <c r="I5" i="1"/>
  <c r="W30" i="15"/>
  <c r="U27" i="15"/>
  <c r="U31" i="15" s="1"/>
  <c r="W29" i="15"/>
  <c r="V28" i="15"/>
  <c r="W28" i="15" s="1"/>
  <c r="V27" i="15"/>
  <c r="AC14" i="13" l="1"/>
  <c r="AC35" i="13"/>
  <c r="K35" i="1"/>
  <c r="I14" i="1"/>
  <c r="G36" i="1"/>
  <c r="I35" i="1"/>
  <c r="E15" i="1"/>
  <c r="V26" i="15"/>
  <c r="W26" i="15" s="1"/>
  <c r="W21" i="15"/>
  <c r="I15" i="1" l="1"/>
  <c r="E36" i="1"/>
  <c r="I36" i="1" s="1"/>
  <c r="K15" i="1"/>
  <c r="U2" i="15"/>
  <c r="W24" i="15"/>
  <c r="V23" i="15"/>
  <c r="W25" i="15"/>
  <c r="W22" i="15"/>
  <c r="W20" i="15"/>
  <c r="R133" i="15" l="1"/>
  <c r="K36" i="1"/>
  <c r="W23" i="15"/>
  <c r="V31" i="15"/>
  <c r="W27" i="15"/>
  <c r="W31" i="15" l="1"/>
  <c r="U10" i="15" s="1"/>
  <c r="E9" i="16" l="1"/>
  <c r="I8" i="16"/>
  <c r="I9" i="16"/>
  <c r="H10" i="16"/>
  <c r="G10" i="16"/>
  <c r="C10" i="16"/>
  <c r="E8" i="16"/>
  <c r="I7" i="16"/>
  <c r="E7" i="16"/>
  <c r="I6" i="16"/>
  <c r="E6" i="16"/>
  <c r="I5" i="16"/>
  <c r="E5" i="16"/>
  <c r="K8" i="16" l="1"/>
  <c r="D10" i="16"/>
  <c r="K9" i="16"/>
  <c r="I10" i="16"/>
  <c r="E10" i="16"/>
  <c r="K7" i="16"/>
  <c r="K6" i="16"/>
  <c r="U4" i="15"/>
  <c r="Q130" i="15"/>
  <c r="U7" i="15" s="1"/>
  <c r="P130" i="15"/>
  <c r="K10" i="16" l="1"/>
  <c r="K14" i="16" s="1"/>
  <c r="U8" i="15"/>
  <c r="U9" i="15" s="1"/>
  <c r="U11" i="15" s="1"/>
  <c r="X8" i="15" l="1"/>
  <c r="X1" i="15"/>
  <c r="X4" i="15" s="1"/>
  <c r="X9" i="15" l="1"/>
  <c r="X11" i="15" s="1"/>
  <c r="H13" i="4" l="1"/>
  <c r="K10" i="2" l="1"/>
  <c r="K12" i="2" s="1"/>
  <c r="K26" i="2" s="1"/>
  <c r="K19" i="2"/>
  <c r="K2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Y6" authorId="0" shapeId="0" xr:uid="{2CC1F330-8B3E-444D-8731-BFEEDC36954B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48" authorId="0" shapeId="0" xr:uid="{D17F885B-0AA6-467D-9266-4E9A3B684F3A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<sst xmlns="http://schemas.openxmlformats.org/spreadsheetml/2006/main" count="1084" uniqueCount="652">
  <si>
    <t>% of Budget</t>
  </si>
  <si>
    <t>Total Income</t>
  </si>
  <si>
    <t>Facilities</t>
  </si>
  <si>
    <t>IT</t>
  </si>
  <si>
    <t>Total Expense</t>
  </si>
  <si>
    <t>AMSA Charter School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</si>
  <si>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</si>
  <si>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</si>
  <si>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</si>
  <si>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</si>
  <si>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</si>
  <si>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</si>
  <si>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</si>
  <si>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</si>
  <si>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</si>
  <si>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</si>
  <si>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</si>
  <si>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</si>
  <si>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</si>
  <si>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</si>
  <si>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</si>
  <si>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</si>
  <si>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</si>
  <si>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</si>
  <si>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</si>
  <si>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</si>
  <si>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</si>
  <si>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</si>
  <si>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</si>
  <si>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</si>
  <si>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</si>
  <si>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</si>
  <si>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</si>
  <si>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</si>
  <si>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</si>
  <si>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</si>
  <si>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</si>
  <si>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</si>
  <si>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</si>
  <si>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</si>
  <si>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</si>
  <si>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</si>
  <si>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</si>
  <si>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</si>
  <si>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</si>
  <si>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</si>
  <si>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</si>
  <si>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</si>
  <si>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</si>
  <si>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</si>
  <si>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</si>
  <si>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</si>
  <si>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</si>
  <si>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</si>
  <si>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</si>
  <si>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</si>
  <si>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</si>
  <si>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</si>
  <si>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</si>
  <si>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</si>
  <si>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</si>
  <si>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</si>
  <si>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</si>
  <si>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</si>
  <si>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</si>
  <si>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</si>
  <si>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</si>
  <si>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</si>
  <si>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</si>
  <si>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</si>
  <si>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</si>
  <si>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</si>
  <si>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</si>
  <si>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</si>
  <si>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</si>
  <si>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</si>
  <si>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</si>
  <si>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</si>
  <si>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</si>
  <si>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</si>
  <si>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</si>
  <si>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</si>
  <si>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</si>
  <si>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</si>
  <si>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</si>
  <si>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</si>
  <si>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</si>
  <si>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</si>
  <si>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</si>
  <si>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</si>
  <si>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</si>
  <si>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</si>
  <si>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</si>
  <si>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</si>
  <si>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</si>
  <si>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</si>
  <si>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</si>
  <si>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</si>
  <si>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</si>
  <si>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</si>
  <si>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</si>
  <si>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</si>
  <si>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</si>
  <si>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</si>
  <si>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</si>
  <si>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</si>
  <si>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</si>
  <si>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</si>
  <si>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</si>
  <si>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</si>
  <si>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</si>
  <si>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</si>
  <si>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</si>
  <si>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</si>
  <si>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</si>
  <si>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</si>
  <si>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</si>
  <si>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</si>
  <si>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</si>
  <si>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</si>
  <si>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</si>
  <si>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</si>
  <si>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</si>
  <si>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</si>
  <si>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</si>
  <si>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</si>
  <si>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Equity</t>
  </si>
  <si>
    <t>TOTAL LIABILITIES &amp; EQUITY</t>
  </si>
  <si>
    <t>Net Income</t>
  </si>
  <si>
    <t>TOTAL
PAYMENT
TO
CHARTER</t>
  </si>
  <si>
    <t>TOTAL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</si>
  <si>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</si>
  <si>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</si>
  <si>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</si>
  <si>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</si>
  <si>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</si>
  <si>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</si>
  <si>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</si>
  <si>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</si>
  <si>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</si>
  <si>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</si>
  <si>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</si>
  <si>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</si>
  <si>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</si>
  <si>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</si>
  <si>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</si>
  <si>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</si>
  <si>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</si>
  <si>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</si>
  <si>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</si>
  <si>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</si>
  <si>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</si>
  <si>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</si>
  <si>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</si>
  <si>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</si>
  <si>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</si>
  <si>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</si>
  <si>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</si>
  <si>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</si>
  <si>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Projector Upgrades</t>
  </si>
  <si>
    <t>Staff Laptops</t>
  </si>
  <si>
    <t>4400 · Contr. In-Kind - Transportation</t>
  </si>
  <si>
    <t>4901-2 · In-Kind MTRS</t>
  </si>
  <si>
    <t>9996 · Fund Transfer Income</t>
  </si>
  <si>
    <t>6000 · MTRS Expense</t>
  </si>
  <si>
    <t>FOUNDATION &amp; ABOVE FOUND TUITION</t>
  </si>
  <si>
    <t xml:space="preserve"> P R I V A T E / H O M E S C H O O L E D</t>
  </si>
  <si>
    <t>Transp FTE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</si>
  <si>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</si>
  <si>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</si>
  <si>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</si>
  <si>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</si>
  <si>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</si>
  <si>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</si>
  <si>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Sibling
Found
Adj</t>
  </si>
  <si>
    <t>Sibling
Transp
Adj</t>
  </si>
  <si>
    <t>Sibling
Facilities
Adj</t>
  </si>
  <si>
    <t>TOTAL
Sibling
Adj</t>
  </si>
  <si>
    <t>Current Liabilities</t>
  </si>
  <si>
    <t>Jul 22</t>
  </si>
  <si>
    <t>Chromebook carts &amp; white glove services</t>
  </si>
  <si>
    <t>Facilities Capital Assets</t>
  </si>
  <si>
    <t>Total Facility Capital Improvements</t>
  </si>
  <si>
    <t>Total Capital Assets</t>
  </si>
  <si>
    <t>Aug 22</t>
  </si>
  <si>
    <t>Sep 22</t>
  </si>
  <si>
    <t>Oct 22</t>
  </si>
  <si>
    <t>Nov 22</t>
  </si>
  <si>
    <t>Dec 22</t>
  </si>
  <si>
    <t>Jan 23</t>
  </si>
  <si>
    <t>Feb 23</t>
  </si>
  <si>
    <t>Mar 23</t>
  </si>
  <si>
    <t>Apr 23</t>
  </si>
  <si>
    <t>May 23</t>
  </si>
  <si>
    <t>Jun 23</t>
  </si>
  <si>
    <t>Type</t>
  </si>
  <si>
    <t>Date</t>
  </si>
  <si>
    <t>Num</t>
  </si>
  <si>
    <t>Name</t>
  </si>
  <si>
    <t>Memo</t>
  </si>
  <si>
    <t>Amount</t>
  </si>
  <si>
    <t>Bldg Purch</t>
  </si>
  <si>
    <t>CIP</t>
  </si>
  <si>
    <t>1500 · Fixed Assets</t>
  </si>
  <si>
    <t>1505 · 199-201 Forest Street</t>
  </si>
  <si>
    <t>Bill</t>
  </si>
  <si>
    <t>2</t>
  </si>
  <si>
    <t>QPD LLC</t>
  </si>
  <si>
    <t>Advisory</t>
  </si>
  <si>
    <t>Check</t>
  </si>
  <si>
    <t>EFT</t>
  </si>
  <si>
    <t>Boston Private</t>
  </si>
  <si>
    <t>Term Sheet Deposit</t>
  </si>
  <si>
    <t>4</t>
  </si>
  <si>
    <t>Advisory March 2021</t>
  </si>
  <si>
    <t>1133-01</t>
  </si>
  <si>
    <t>MDM Transportation Consultants, Inc</t>
  </si>
  <si>
    <t>Data collection and parking/circulation review</t>
  </si>
  <si>
    <t>5</t>
  </si>
  <si>
    <t>Monthly retainers April 2021</t>
  </si>
  <si>
    <t>1259954</t>
  </si>
  <si>
    <t>Fletcher Tilton PC</t>
  </si>
  <si>
    <t>Purchase of 199 and 201 P&amp;S</t>
  </si>
  <si>
    <t>6</t>
  </si>
  <si>
    <t>Monthly retainers May 2021</t>
  </si>
  <si>
    <t>SIN176055</t>
  </si>
  <si>
    <t>EBI Consulting</t>
  </si>
  <si>
    <t>Project# 1321000191</t>
  </si>
  <si>
    <t>19544</t>
  </si>
  <si>
    <t>Code Red Consultants</t>
  </si>
  <si>
    <t>Feasibility study</t>
  </si>
  <si>
    <t>1261652</t>
  </si>
  <si>
    <t>Purchase of 199-201</t>
  </si>
  <si>
    <t>7</t>
  </si>
  <si>
    <t>Real Estate Advisory- June Retainer</t>
  </si>
  <si>
    <t>Deposit</t>
  </si>
  <si>
    <t>Murphy &amp; King P.C.</t>
  </si>
  <si>
    <t>Purchase Deposit</t>
  </si>
  <si>
    <t>07/21/2021</t>
  </si>
  <si>
    <t>Odone Survey and Mapping</t>
  </si>
  <si>
    <t>Land survey</t>
  </si>
  <si>
    <t>8</t>
  </si>
  <si>
    <t>Real Estate Advisory- Monthly Retainers July 2021</t>
  </si>
  <si>
    <t>13063</t>
  </si>
  <si>
    <t>Anser Advisory Management LLC</t>
  </si>
  <si>
    <t>Professional Services July 2021</t>
  </si>
  <si>
    <t>9</t>
  </si>
  <si>
    <t>Real Estate Advisory- Monthly Retainers August 2021</t>
  </si>
  <si>
    <t>1133-02</t>
  </si>
  <si>
    <t>13141</t>
  </si>
  <si>
    <t>Professional Services August 2021</t>
  </si>
  <si>
    <t>20110504-02</t>
  </si>
  <si>
    <t>13162</t>
  </si>
  <si>
    <t>Professional Services September 2021</t>
  </si>
  <si>
    <t>General Journal</t>
  </si>
  <si>
    <t>Reimb</t>
  </si>
  <si>
    <t>Reimburse Deposit for Financing</t>
  </si>
  <si>
    <t>Wire for Building Purchase</t>
  </si>
  <si>
    <t>Deposit Reimbursement</t>
  </si>
  <si>
    <t>324961</t>
  </si>
  <si>
    <t>Curry Printing</t>
  </si>
  <si>
    <t>Scan BluePrints for Construction</t>
  </si>
  <si>
    <t>P0254-18267</t>
  </si>
  <si>
    <t>Finegold Alexander Architects Inc.</t>
  </si>
  <si>
    <t>AMSA Renovation Project</t>
  </si>
  <si>
    <t>21-11-1287</t>
  </si>
  <si>
    <t>Feldman Land Surveyors</t>
  </si>
  <si>
    <t>Land Surveyor</t>
  </si>
  <si>
    <t>8621</t>
  </si>
  <si>
    <t>PointKnown</t>
  </si>
  <si>
    <t>Surverying and Documentation</t>
  </si>
  <si>
    <t>10</t>
  </si>
  <si>
    <t>Real Estate Advisory- Monthly Retainers September and October 2021</t>
  </si>
  <si>
    <t>13253</t>
  </si>
  <si>
    <t>Professional Services October 2021</t>
  </si>
  <si>
    <t>1133-03</t>
  </si>
  <si>
    <t>11</t>
  </si>
  <si>
    <t>Real Estate Advisory- Monthly Retainers November 2021</t>
  </si>
  <si>
    <t>P0254-18301</t>
  </si>
  <si>
    <t>21-12-1255</t>
  </si>
  <si>
    <t>3</t>
  </si>
  <si>
    <t>Advisory Retainer for Jan and Feb 2021</t>
  </si>
  <si>
    <t>2140-01</t>
  </si>
  <si>
    <t>Lahlaf Geotechnical Consulting, Inc.</t>
  </si>
  <si>
    <t>50% Retainer Fee</t>
  </si>
  <si>
    <t>P0254-18351</t>
  </si>
  <si>
    <t>13364</t>
  </si>
  <si>
    <t>Professional Services December 2021</t>
  </si>
  <si>
    <t>12</t>
  </si>
  <si>
    <t>Advisory Retainer for Dec 2021</t>
  </si>
  <si>
    <t>13305</t>
  </si>
  <si>
    <t>Professional Services November 2021</t>
  </si>
  <si>
    <t>22-01-1206</t>
  </si>
  <si>
    <t>13376</t>
  </si>
  <si>
    <t>Professional Services January 2022</t>
  </si>
  <si>
    <t>22-02-1006</t>
  </si>
  <si>
    <t>P0254.00-18381</t>
  </si>
  <si>
    <t>13</t>
  </si>
  <si>
    <t>Advisory Retainer for January 2022</t>
  </si>
  <si>
    <t>2140-02</t>
  </si>
  <si>
    <t>Last 50%</t>
  </si>
  <si>
    <t>Additional Day</t>
  </si>
  <si>
    <t>13445</t>
  </si>
  <si>
    <t>Professional Services February 2022</t>
  </si>
  <si>
    <t>14</t>
  </si>
  <si>
    <t>Advisory Retainer for February 2022</t>
  </si>
  <si>
    <t>P0254.00-18411</t>
  </si>
  <si>
    <t>2022.02</t>
  </si>
  <si>
    <t>P0254.01-18464</t>
  </si>
  <si>
    <t>2022.03</t>
  </si>
  <si>
    <t>P0254.00-18463</t>
  </si>
  <si>
    <t>13479</t>
  </si>
  <si>
    <t>Professional Services March 2022</t>
  </si>
  <si>
    <t>15</t>
  </si>
  <si>
    <t>Advisory Retainer for March 2022</t>
  </si>
  <si>
    <t>13514</t>
  </si>
  <si>
    <t>Professional Services April 2022</t>
  </si>
  <si>
    <t>13553</t>
  </si>
  <si>
    <t>Professional Services May 2022</t>
  </si>
  <si>
    <t>17</t>
  </si>
  <si>
    <t>Advisory Retainer for May 2022</t>
  </si>
  <si>
    <t>Total 1505 · 199-201 Forest Street</t>
  </si>
  <si>
    <t>13636</t>
  </si>
  <si>
    <t>Professional Services June 2022</t>
  </si>
  <si>
    <t>Total Project</t>
  </si>
  <si>
    <t xml:space="preserve">  AMSA Cash</t>
  </si>
  <si>
    <t xml:space="preserve">  Loan</t>
  </si>
  <si>
    <t>Less Spend to date:</t>
  </si>
  <si>
    <t xml:space="preserve">  Building Purchase</t>
  </si>
  <si>
    <t xml:space="preserve">  Construction in Process</t>
  </si>
  <si>
    <t>Total Spend to date</t>
  </si>
  <si>
    <t>Remaining Balance</t>
  </si>
  <si>
    <t>See Tuition Tab</t>
  </si>
  <si>
    <t>Finegold</t>
  </si>
  <si>
    <t>Anser</t>
  </si>
  <si>
    <t>QPD</t>
  </si>
  <si>
    <t>Change Orde</t>
  </si>
  <si>
    <t>To accrue change oder#3  Finegold</t>
  </si>
  <si>
    <t>18</t>
  </si>
  <si>
    <t>Advisory Retainer for June 2022</t>
  </si>
  <si>
    <t>13658</t>
  </si>
  <si>
    <t>Professional Services July 2022</t>
  </si>
  <si>
    <t>19</t>
  </si>
  <si>
    <t>Advisory Retainer - July 2022</t>
  </si>
  <si>
    <t>13707</t>
  </si>
  <si>
    <t>Professional Services Aug 2022</t>
  </si>
  <si>
    <t>Credit</t>
  </si>
  <si>
    <t>13658REV</t>
  </si>
  <si>
    <t>20</t>
  </si>
  <si>
    <t>Advisory Retainer - Aug 2022</t>
  </si>
  <si>
    <t>Completed</t>
  </si>
  <si>
    <t xml:space="preserve">Donations </t>
  </si>
  <si>
    <t>Stem Soaring Eagles</t>
  </si>
  <si>
    <t>Capital Campaign</t>
  </si>
  <si>
    <t>fye 6/30/23</t>
  </si>
  <si>
    <t>Total</t>
  </si>
  <si>
    <t>AMA Charter School</t>
  </si>
  <si>
    <t>Pledges</t>
  </si>
  <si>
    <t>Golf Tournament - Net</t>
  </si>
  <si>
    <t>OPERATING ACTIVITIES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</si>
  <si>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</si>
  <si>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</si>
  <si>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</si>
  <si>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</si>
  <si>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</si>
  <si>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2054 · Capital One Credit Card</t>
  </si>
  <si>
    <t>2100 · Accrued expenses - other</t>
  </si>
  <si>
    <t>2105 · Accrued payroll</t>
  </si>
  <si>
    <t>2110 · Due to Foundation</t>
  </si>
  <si>
    <t>2120 · Accrued Interest Expense</t>
  </si>
  <si>
    <t>2200 · Deferred revenue:Deferred Revenue - Transportati</t>
  </si>
  <si>
    <t>2200 · Deferred revenue:Deferred Revenue Class of 2025</t>
  </si>
  <si>
    <t>Net cash provided by Operating Activities</t>
  </si>
  <si>
    <t>INVESTING ACTIVITIES</t>
  </si>
  <si>
    <t>1500 · Fixed Assets:1501 · Right to Use Asset - Copiers</t>
  </si>
  <si>
    <t>1500 · Fixed Assets:1501a · Right to Use Asset -Chromebooks</t>
  </si>
  <si>
    <t>1500 · Fixed Assets:1502 · Const. in Prog.  165, 199, 201</t>
  </si>
  <si>
    <t>1500 · Fixed Assets:1560 · Computer Hardware</t>
  </si>
  <si>
    <t>1600 · Accumulated Depreciation:1605 · Accum Depr - Building 165</t>
  </si>
  <si>
    <t>1600 · Accumulated Depreciation:1606 · Accumulated Depr 199-201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</si>
  <si>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</si>
  <si>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</si>
  <si>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</si>
  <si>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</si>
  <si>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</si>
  <si>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</si>
  <si>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</si>
  <si>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1160 · SMOC Asset Receivable</t>
  </si>
  <si>
    <t>Net cash provided by Investing Activities</t>
  </si>
  <si>
    <t>FINANCING ACTIVITIES</t>
  </si>
  <si>
    <t>2180 · SMOC Deferred Cash Inflow</t>
  </si>
  <si>
    <t>2500 · Leased Equipment Liab-Copier</t>
  </si>
  <si>
    <t>2501 · Leased Equip Liab - Chromebooks</t>
  </si>
  <si>
    <t>Net cash provided by Financing Activities</t>
  </si>
  <si>
    <t>Net cash increase for period</t>
  </si>
  <si>
    <t>Cash at beginning of period</t>
  </si>
  <si>
    <t>Cash at end of period</t>
  </si>
  <si>
    <t>P0254.00-18773</t>
  </si>
  <si>
    <t>2022.09</t>
  </si>
  <si>
    <t>P0280.00-18772</t>
  </si>
  <si>
    <t>13795</t>
  </si>
  <si>
    <t>Professional Services Sep 2022</t>
  </si>
  <si>
    <t>2140-03</t>
  </si>
  <si>
    <t>Services performed 09/01/22-10/09/22</t>
  </si>
  <si>
    <t>21</t>
  </si>
  <si>
    <t>Advisory Retainer - Sep 2022</t>
  </si>
  <si>
    <t>Commitments</t>
  </si>
  <si>
    <t>Total Contract</t>
  </si>
  <si>
    <t>Total Billed</t>
  </si>
  <si>
    <t>Remaining to be</t>
  </si>
  <si>
    <t>MDM</t>
  </si>
  <si>
    <t>Lahaf</t>
  </si>
  <si>
    <t>WT Rich</t>
  </si>
  <si>
    <t>Project Account Balance</t>
  </si>
  <si>
    <t>In Kind</t>
  </si>
  <si>
    <t>10/31/2022</t>
  </si>
  <si>
    <t>Professional Services Oct 2022</t>
  </si>
  <si>
    <t>P0280.00-18808</t>
  </si>
  <si>
    <t>2022.10</t>
  </si>
  <si>
    <t>22</t>
  </si>
  <si>
    <t>Advisory Retainer - Oct 2022</t>
  </si>
  <si>
    <t>3100 · Temporarily restrict net asset</t>
  </si>
  <si>
    <t>PO280-18855</t>
  </si>
  <si>
    <t>13920</t>
  </si>
  <si>
    <t>15440</t>
  </si>
  <si>
    <t>Dec 2022</t>
  </si>
  <si>
    <t>P0280.00-18897</t>
  </si>
  <si>
    <t>Design Development, Vehicle Loop</t>
  </si>
  <si>
    <t>2200 · Deferred revenue:Deferred Revenue - Rent</t>
  </si>
  <si>
    <t>15782</t>
  </si>
  <si>
    <t>Jan 2023</t>
  </si>
  <si>
    <t>P0280.00-18965</t>
  </si>
  <si>
    <t>Design Development</t>
  </si>
  <si>
    <t>Vehicular Loop Road</t>
  </si>
  <si>
    <t>Master Plan</t>
  </si>
  <si>
    <t>23</t>
  </si>
  <si>
    <t>Advisory Retainer - Nov22-Jan23</t>
  </si>
  <si>
    <t>2140-04</t>
  </si>
  <si>
    <t>Proposed Gym</t>
  </si>
  <si>
    <t>PO280.00-19013</t>
  </si>
  <si>
    <t>DPW Permitting</t>
  </si>
  <si>
    <t>Travel</t>
  </si>
  <si>
    <t>16117</t>
  </si>
  <si>
    <t>Preconstruction</t>
  </si>
  <si>
    <t>Permit Application</t>
  </si>
  <si>
    <t>City of Marlborough</t>
  </si>
  <si>
    <t>23AMSA-1</t>
  </si>
  <si>
    <t>BidDocs Online</t>
  </si>
  <si>
    <t>1133-04</t>
  </si>
  <si>
    <t>Task 2.1, 3.0, 3.1</t>
  </si>
  <si>
    <t>24</t>
  </si>
  <si>
    <t>Feb 2023</t>
  </si>
  <si>
    <t>20122-01</t>
  </si>
  <si>
    <t>W.T. Rich Company, Inc.</t>
  </si>
  <si>
    <t>3/1/23-3/3/23</t>
  </si>
  <si>
    <t>Preconstruction 3/1/23-3/13/23</t>
  </si>
  <si>
    <t>25</t>
  </si>
  <si>
    <t>March 1-15, 2023</t>
  </si>
  <si>
    <t>Davis Architects</t>
  </si>
  <si>
    <t>Plus 5 hrs add'l field verification &amp; base drawings</t>
  </si>
  <si>
    <t>Misc.</t>
  </si>
  <si>
    <t>PO280.00-19040</t>
  </si>
  <si>
    <t>Construction Documents</t>
  </si>
  <si>
    <t>16679</t>
  </si>
  <si>
    <t>23-03-1026</t>
  </si>
  <si>
    <t>Deposit (Refund from T-Mobile)</t>
  </si>
  <si>
    <t>Feldman</t>
  </si>
  <si>
    <t>Total Remaining Obligation</t>
  </si>
  <si>
    <t>Total Remaining Loan</t>
  </si>
  <si>
    <t>Loop Road</t>
  </si>
  <si>
    <t>Remaining Cash Obligation Incld's loop road</t>
  </si>
  <si>
    <t>Total Spent to date</t>
  </si>
  <si>
    <t>Total Construction Budget</t>
  </si>
  <si>
    <t>2115 · Accrued payroll taxes</t>
  </si>
  <si>
    <t>2200 · Deferred revenue:Deferred Revenue - Cummings Gra</t>
  </si>
  <si>
    <t>20030034-06</t>
  </si>
  <si>
    <t>Certified site plan</t>
  </si>
  <si>
    <t>P0280.00-19148</t>
  </si>
  <si>
    <t>April 2023</t>
  </si>
  <si>
    <t>17035</t>
  </si>
  <si>
    <t>5616528</t>
  </si>
  <si>
    <t>Gatehouse Media</t>
  </si>
  <si>
    <t>RFQ/ Elevators</t>
  </si>
  <si>
    <t>P0280.00-19223</t>
  </si>
  <si>
    <t>May 2023</t>
  </si>
  <si>
    <t>17641</t>
  </si>
  <si>
    <t>S-2</t>
  </si>
  <si>
    <t>Remainder of closing fee</t>
  </si>
  <si>
    <t>Bldg Permit</t>
  </si>
  <si>
    <t>Bldg Permit - OTCC-23-36</t>
  </si>
  <si>
    <t>500139709</t>
  </si>
  <si>
    <t>National Grid-Non Utility Billing</t>
  </si>
  <si>
    <t>new service at 201 Forest</t>
  </si>
  <si>
    <t>National Grid</t>
  </si>
  <si>
    <t xml:space="preserve">  Remaining Commitments</t>
  </si>
  <si>
    <t>Jul - Sep 23</t>
  </si>
  <si>
    <t>Budget</t>
  </si>
  <si>
    <t>$ Over Budget</t>
  </si>
  <si>
    <t>Annual Budget</t>
  </si>
  <si>
    <t>Comments</t>
  </si>
  <si>
    <t>5709 · Interest Expense Leased Assets</t>
  </si>
  <si>
    <t>5710 · Amortization of Leased Assets</t>
  </si>
  <si>
    <t xml:space="preserve"> P r o j e c t e d    F Y 2 4    C h a r t e r   S c h o o l   F T E   a n d   T u i t i o n   (Q 1)(e)</t>
  </si>
  <si>
    <t>diff</t>
  </si>
  <si>
    <t>Rec'd</t>
  </si>
  <si>
    <t>July</t>
  </si>
  <si>
    <t>Aug</t>
  </si>
  <si>
    <t>Sept</t>
  </si>
  <si>
    <t>31,000 Interest Fidelity Account</t>
  </si>
  <si>
    <t>Increase in Meal Orders</t>
  </si>
  <si>
    <t>Parents will receive a refund at the end of the school year.</t>
  </si>
  <si>
    <t>Lower amount of school supplies</t>
  </si>
  <si>
    <t>SMOC Flood #3 and fix</t>
  </si>
  <si>
    <t>Exploratory work Retaining Wall</t>
  </si>
  <si>
    <t>A/C rental units</t>
  </si>
  <si>
    <t>Purchased Portable AC Units</t>
  </si>
  <si>
    <t>There were a lot of invoices that came in earlier this year than in prior years</t>
  </si>
  <si>
    <t>Budgeted incorrectly.  This will offset Facilities line item by $86,000</t>
  </si>
  <si>
    <t>Quarterly Financial Statements Ending 9/30/23</t>
  </si>
  <si>
    <t>Sep 30, 23</t>
  </si>
  <si>
    <t>10000 · Cash and Cash Equivalents</t>
  </si>
  <si>
    <t>1007 · St.Mary's Operation #1491</t>
  </si>
  <si>
    <t>1008 · St. Mary's Payroll #0931</t>
  </si>
  <si>
    <t>1009 · St. Mary's Money Market #1533</t>
  </si>
  <si>
    <t>1013 · Petty Cash</t>
  </si>
  <si>
    <t>1014 · Boston Private Money Market 468</t>
  </si>
  <si>
    <t>1016 · Cash Project Acct- Boston P 647</t>
  </si>
  <si>
    <t>1020 · Boston Priv Operating Acct 582</t>
  </si>
  <si>
    <t>1030 · Boston Private ICS Mon. Mkt 524</t>
  </si>
  <si>
    <t>1035 · Boston Private ICS Project 567</t>
  </si>
  <si>
    <t>1040 · JP Morgan Chase Bank NY</t>
  </si>
  <si>
    <t>10000 · Cash and Cash Equivalents - Other</t>
  </si>
  <si>
    <t>Total 10000 · Cash and Cash Equivalents</t>
  </si>
  <si>
    <t>Total Checking/Savings</t>
  </si>
  <si>
    <t>Total Accounts Receivable</t>
  </si>
  <si>
    <t>1116 · Pledges Receivable</t>
  </si>
  <si>
    <t>Total Other Current Assets</t>
  </si>
  <si>
    <t>1600 · Accumulated Depreciation</t>
  </si>
  <si>
    <t>Total Fixed Assets</t>
  </si>
  <si>
    <t>Total Other Assets</t>
  </si>
  <si>
    <t>Liabilities</t>
  </si>
  <si>
    <t>Accounts Payable</t>
  </si>
  <si>
    <t>Total Accounts Payable</t>
  </si>
  <si>
    <t>Credit Cards</t>
  </si>
  <si>
    <t>St. Mary's x6027</t>
  </si>
  <si>
    <t>Total Credit Cards</t>
  </si>
  <si>
    <t>Other Current Liabilities</t>
  </si>
  <si>
    <t>2106 · Accrued PTO</t>
  </si>
  <si>
    <t>2160 · Payroll Withholdings</t>
  </si>
  <si>
    <t>2200 · Deferred revenue</t>
  </si>
  <si>
    <t>Total Other Current Liabilities</t>
  </si>
  <si>
    <t>Total Current Liabilities</t>
  </si>
  <si>
    <t>Long Term Liabilities</t>
  </si>
  <si>
    <t>2502 · Lease Liability - Powerschool</t>
  </si>
  <si>
    <t>2800 · Mortgage Payable Forest Street</t>
  </si>
  <si>
    <t>Total Long Term Liabilities</t>
  </si>
  <si>
    <t>Total Liabilities</t>
  </si>
  <si>
    <t>3000 · Unrestricted net assets</t>
  </si>
  <si>
    <t>3010 · Unrestrict (retained earnings)</t>
  </si>
  <si>
    <t>3150 · Investment in Fixed Assets</t>
  </si>
  <si>
    <t>Total Equity</t>
  </si>
  <si>
    <t>Balance Sheet</t>
  </si>
  <si>
    <t>2160 · Payroll Withholdings:2160-04 · Dental Ins.Employee</t>
  </si>
  <si>
    <t>2160 · Payroll Withholdings:2160-10 · Medical Ins.Employee</t>
  </si>
  <si>
    <t>2160 · Payroll Withholdings:2160-28 · Healthcare Savings - HSA</t>
  </si>
  <si>
    <t>2160 · Payroll Withholdings:2160-A · Employee Voluntary Benefits:2160-03 · DDC C2</t>
  </si>
  <si>
    <t>2160 · Payroll Withholdings:2160-A · Employee Voluntary Benefits:2160-07 · FSA</t>
  </si>
  <si>
    <t>2160 · Payroll Withholdings:2160-A · Employee Voluntary Benefits:2160-08 · Critical Illness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</si>
  <si>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</si>
  <si>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</si>
  <si>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Benefits:2160-21 · Life Child</t>
  </si>
  <si>
    <t>2160 · Payroll Withholdings:2160-A · Employee Voluntary Benefits:2160-22 · ADD Ind</t>
  </si>
  <si>
    <t>2160 · Payroll Withholdings:2160-A · Employee Voluntary Benefits:2160-23 · ADD Spouse</t>
  </si>
  <si>
    <t>2160 · Payroll Withholdings:2160-A · Employee Voluntary Benefits:2160-24 · ADD Child</t>
  </si>
  <si>
    <t>2160 · Payroll Withholdings:2160-A · Employee Voluntary Benefits:2160-42 · Vision</t>
  </si>
  <si>
    <t>2160 · Payroll Withholdings:2160-T · Payroll Tax Liability:2160-25 · MA Family Leave Tax</t>
  </si>
  <si>
    <t>2160 · Payroll Withholdings:2160-T · Payroll Tax Liability:2160-26 · MA Medical Leave</t>
  </si>
  <si>
    <t>2200 · Deferred revenue:Deferred Revenue Class of 2024</t>
  </si>
  <si>
    <t>2200 · Deferred revenue:Deferred Revenue Class of 2026</t>
  </si>
  <si>
    <t>2200 · Deferred revenue:Deferred Revenue Class of 2027</t>
  </si>
  <si>
    <t>2200 · Deferred revenue:Deferred Revenue Class of 2028</t>
  </si>
  <si>
    <t>2200 · Deferred revenue:Deferred Revenue Class of 2029</t>
  </si>
  <si>
    <t>2200 · Deferred revenue:Deferred Revenue Class of 2030</t>
  </si>
  <si>
    <t>1500 · Fixed Assets:1501b · Right to Use - Powerschool</t>
  </si>
  <si>
    <t>3100 · Temporarily restrict net asset:3109 · Temp Rest - Track</t>
  </si>
  <si>
    <t>As of 9/30/23</t>
  </si>
  <si>
    <t>P0280-00-19288</t>
  </si>
  <si>
    <t>June</t>
  </si>
  <si>
    <t>2140-06</t>
  </si>
  <si>
    <t>07/20/23</t>
  </si>
  <si>
    <t>Middlesex South Registry of Deeds</t>
  </si>
  <si>
    <t>Water/Sewer Entrance</t>
  </si>
  <si>
    <t>Water/Sewer Entrance Fees</t>
  </si>
  <si>
    <t>07/31/2023</t>
  </si>
  <si>
    <t>Project# 202201</t>
  </si>
  <si>
    <t>23-03-046-1</t>
  </si>
  <si>
    <t>John Turner Consulting Inc.</t>
  </si>
  <si>
    <t>Excavation support</t>
  </si>
  <si>
    <t>23-03-036-1</t>
  </si>
  <si>
    <t>28</t>
  </si>
  <si>
    <t>Montly retainer</t>
  </si>
  <si>
    <t>P0280-00-19355</t>
  </si>
  <si>
    <t>August</t>
  </si>
  <si>
    <t>Bldg Permit - CBP - 23-83</t>
  </si>
  <si>
    <t>19128</t>
  </si>
  <si>
    <t>29</t>
  </si>
  <si>
    <t>23-3ZNW-1</t>
  </si>
  <si>
    <t>2140-05</t>
  </si>
  <si>
    <t>18106</t>
  </si>
  <si>
    <t>June 2023</t>
  </si>
  <si>
    <t>Reversal Finegold C/O</t>
  </si>
  <si>
    <t>GMP</t>
  </si>
  <si>
    <t>Jul 23</t>
  </si>
  <si>
    <t>Aug 23</t>
  </si>
  <si>
    <t>Sep 23</t>
  </si>
  <si>
    <t>Oct 23</t>
  </si>
  <si>
    <t>Nov 23</t>
  </si>
  <si>
    <t>Dec 23</t>
  </si>
  <si>
    <t>Jan 24</t>
  </si>
  <si>
    <t>Feb 24</t>
  </si>
  <si>
    <t>Mar 24</t>
  </si>
  <si>
    <t>Apr 24</t>
  </si>
  <si>
    <t>May 24</t>
  </si>
  <si>
    <t>Jun 24</t>
  </si>
  <si>
    <t>Jul '23 - Jun 24</t>
  </si>
  <si>
    <t>IT FIXED ASSETS</t>
  </si>
  <si>
    <t>Purchase 5 additional carts (New LS Health cart, 207, 308, 402, 801)</t>
  </si>
  <si>
    <t>IT - About 1/4 of staff receive a new laptop every year. They are on a 4 year rotation. 20 laptops.</t>
  </si>
  <si>
    <t>Computer Lab 507</t>
  </si>
  <si>
    <t>Upgrade for Engineering curriculum - CADD Program</t>
  </si>
  <si>
    <t>Projector upgrades to laser/wireless model with no bulb for 15 rooms</t>
  </si>
  <si>
    <t>Acronis backup and malware scanning</t>
  </si>
  <si>
    <t>HP Switch upgrades and 33 Wireless access point upgrades</t>
  </si>
  <si>
    <t>Price after 40% e-rate discount</t>
  </si>
  <si>
    <t>e-rate eligible</t>
  </si>
  <si>
    <t>Network Management services</t>
  </si>
  <si>
    <t>Fortigate Firewall 600E</t>
  </si>
  <si>
    <t>New Firewall and 3 year software licenses, price after 40% e-rate discount</t>
  </si>
  <si>
    <t>Replace Flooring-201</t>
  </si>
  <si>
    <t>Chiller Replacement</t>
  </si>
  <si>
    <t>Rooftop Unit Replacement</t>
  </si>
  <si>
    <t>Approximately $6000 will be offset by insurance</t>
  </si>
  <si>
    <t>Non Budgeted</t>
  </si>
  <si>
    <t>Handicapped doors/ 199 Forest</t>
  </si>
  <si>
    <t>Replace HVAC System(Rooftops)(3)-20 Years Old (est useful life 15 yrs) -165</t>
  </si>
  <si>
    <t>Replace HVAC Systems(rooftops) (4) - 20 Years Old (est useful life 15 years)-199</t>
  </si>
  <si>
    <t>Total Committed</t>
  </si>
  <si>
    <t>**Note Golf Tourn Net 2023</t>
  </si>
  <si>
    <t>Per Budget</t>
  </si>
  <si>
    <t>Variance</t>
  </si>
  <si>
    <t>fye 6/30/24</t>
  </si>
  <si>
    <t>fye 6/30/23 &amp; Prior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</si>
</sst>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#,##0.00;\-#,##0.00"/>
    <numFmt numFmtId="169" formatCode="mm/dd/yyyy"/>
    <numFmt numFmtId="170" formatCode="#,##0.00000000000_);\(#,##0.00000000000\)"/>
    <numFmt numFmtId="171" formatCode="#,##0.0#%;\-#,##0.0#%"/>
  </numFmts>
  <fonts count="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indexed="63"/>
      <name val="Calibri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000000"/>
      <name val="Calibri"/>
      <family val="2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</font>
    <font>
      <b/>
      <sz val="10"/>
      <color indexed="9"/>
      <name val="Calibri"/>
      <family val="2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b/>
      <u/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b/>
      <i/>
      <sz val="9"/>
      <name val="Arial"/>
      <family val="2"/>
    </font>
    <font>
      <sz val="14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9" fillId="0" borderId="0"/>
    <xf numFmtId="0" fontId="2" fillId="0" borderId="0"/>
    <xf numFmtId="43" fontId="9" fillId="0" borderId="0" applyFont="0" applyFill="0" applyBorder="0" applyAlignment="0" applyProtection="0"/>
    <xf numFmtId="0" fontId="3" fillId="0" borderId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53" fillId="12" borderId="0" applyNumberFormat="0" applyBorder="0" applyAlignment="0" applyProtection="0"/>
    <xf numFmtId="0" fontId="49" fillId="0" borderId="0"/>
    <xf numFmtId="0" fontId="54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2" fillId="0" borderId="0"/>
    <xf numFmtId="0" fontId="50" fillId="0" borderId="0" applyNumberFormat="0" applyFill="0" applyBorder="0" applyAlignment="0" applyProtection="0"/>
    <xf numFmtId="0" fontId="55" fillId="13" borderId="0" applyNumberFormat="0" applyBorder="0" applyAlignment="0" applyProtection="0"/>
  </cellStyleXfs>
  <cellXfs count="323">
    <xf numFmtId="0" fontId="0" fillId="0" borderId="0" xfId="0"/>
    <xf numFmtId="0" fontId="4" fillId="0" borderId="0" xfId="3" applyFont="1" applyAlignment="1">
      <alignment horizontal="left" vertical="center"/>
    </xf>
    <xf numFmtId="0" fontId="3" fillId="0" borderId="0" xfId="4" applyFont="1"/>
    <xf numFmtId="0" fontId="3" fillId="0" borderId="0" xfId="4" applyFont="1" applyAlignment="1">
      <alignment horizontal="center"/>
    </xf>
    <xf numFmtId="0" fontId="5" fillId="0" borderId="0" xfId="4" applyFont="1"/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/>
    </xf>
    <xf numFmtId="0" fontId="8" fillId="0" borderId="0" xfId="5" applyFont="1" applyAlignment="1">
      <alignment horizontal="left" vertical="center"/>
    </xf>
    <xf numFmtId="0" fontId="10" fillId="0" borderId="0" xfId="6" applyFont="1" applyAlignment="1">
      <alignment horizontal="center"/>
    </xf>
    <xf numFmtId="0" fontId="11" fillId="0" borderId="0" xfId="3" applyFont="1" applyAlignment="1">
      <alignment horizontal="left" vertical="center"/>
    </xf>
    <xf numFmtId="0" fontId="12" fillId="0" borderId="0" xfId="3" applyFont="1" applyAlignment="1">
      <alignment vertical="center"/>
    </xf>
    <xf numFmtId="0" fontId="12" fillId="0" borderId="0" xfId="3" applyFont="1" applyAlignment="1">
      <alignment horizontal="center" vertical="center"/>
    </xf>
    <xf numFmtId="0" fontId="13" fillId="0" borderId="0" xfId="5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4" applyFont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18" fillId="3" borderId="2" xfId="3" applyFont="1" applyFill="1" applyBorder="1" applyAlignment="1">
      <alignment horizontal="center" vertical="center"/>
    </xf>
    <xf numFmtId="0" fontId="18" fillId="3" borderId="4" xfId="3" applyFont="1" applyFill="1" applyBorder="1" applyAlignment="1">
      <alignment horizontal="center" vertical="center"/>
    </xf>
    <xf numFmtId="0" fontId="20" fillId="0" borderId="0" xfId="3" applyFont="1" applyAlignment="1">
      <alignment horizontal="center" vertical="center"/>
    </xf>
    <xf numFmtId="0" fontId="18" fillId="3" borderId="5" xfId="3" applyFont="1" applyFill="1" applyBorder="1" applyAlignment="1">
      <alignment horizontal="center" vertical="center"/>
    </xf>
    <xf numFmtId="0" fontId="18" fillId="3" borderId="6" xfId="3" applyFont="1" applyFill="1" applyBorder="1" applyAlignment="1">
      <alignment horizontal="center" vertical="center"/>
    </xf>
    <xf numFmtId="0" fontId="21" fillId="0" borderId="0" xfId="4" applyFont="1" applyAlignment="1">
      <alignment horizontal="center" vertical="center"/>
    </xf>
    <xf numFmtId="0" fontId="22" fillId="4" borderId="5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0" borderId="0" xfId="0" applyFont="1"/>
    <xf numFmtId="0" fontId="23" fillId="0" borderId="8" xfId="4" applyFont="1" applyBorder="1" applyAlignment="1">
      <alignment horizontal="center" vertical="center"/>
    </xf>
    <xf numFmtId="0" fontId="24" fillId="5" borderId="5" xfId="0" applyFont="1" applyFill="1" applyBorder="1" applyAlignment="1">
      <alignment horizontal="left" vertical="center"/>
    </xf>
    <xf numFmtId="0" fontId="24" fillId="5" borderId="3" xfId="0" applyFont="1" applyFill="1" applyBorder="1" applyAlignment="1">
      <alignment horizontal="left" vertical="center"/>
    </xf>
    <xf numFmtId="0" fontId="25" fillId="5" borderId="3" xfId="0" applyFont="1" applyFill="1" applyBorder="1" applyAlignment="1">
      <alignment horizontal="center" vertical="center"/>
    </xf>
    <xf numFmtId="0" fontId="25" fillId="5" borderId="6" xfId="0" applyFont="1" applyFill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26" fillId="4" borderId="2" xfId="5" applyFont="1" applyFill="1" applyBorder="1" applyAlignment="1">
      <alignment horizontal="center" wrapText="1"/>
    </xf>
    <xf numFmtId="0" fontId="26" fillId="4" borderId="7" xfId="5" applyFont="1" applyFill="1" applyBorder="1" applyAlignment="1">
      <alignment horizontal="left"/>
    </xf>
    <xf numFmtId="0" fontId="26" fillId="4" borderId="7" xfId="5" applyFont="1" applyFill="1" applyBorder="1" applyAlignment="1">
      <alignment horizontal="center" wrapText="1"/>
    </xf>
    <xf numFmtId="0" fontId="26" fillId="4" borderId="4" xfId="5" applyFont="1" applyFill="1" applyBorder="1" applyAlignment="1">
      <alignment horizontal="center" wrapText="1"/>
    </xf>
    <xf numFmtId="0" fontId="26" fillId="0" borderId="0" xfId="5" applyFont="1" applyAlignment="1">
      <alignment horizontal="right" wrapText="1"/>
    </xf>
    <xf numFmtId="0" fontId="27" fillId="0" borderId="0" xfId="4" applyFont="1" applyAlignment="1">
      <alignment horizontal="center" vertical="center"/>
    </xf>
    <xf numFmtId="0" fontId="28" fillId="6" borderId="5" xfId="0" applyFont="1" applyFill="1" applyBorder="1" applyAlignment="1">
      <alignment horizontal="center" wrapText="1"/>
    </xf>
    <xf numFmtId="0" fontId="28" fillId="6" borderId="3" xfId="0" applyFont="1" applyFill="1" applyBorder="1" applyAlignment="1">
      <alignment horizontal="center" wrapText="1"/>
    </xf>
    <xf numFmtId="0" fontId="5" fillId="6" borderId="6" xfId="0" applyFont="1" applyFill="1" applyBorder="1" applyAlignment="1">
      <alignment horizontal="right" wrapText="1"/>
    </xf>
    <xf numFmtId="0" fontId="5" fillId="0" borderId="0" xfId="0" applyFont="1"/>
    <xf numFmtId="0" fontId="28" fillId="6" borderId="6" xfId="0" applyFont="1" applyFill="1" applyBorder="1" applyAlignment="1">
      <alignment horizontal="center" wrapText="1"/>
    </xf>
    <xf numFmtId="0" fontId="29" fillId="0" borderId="8" xfId="4" applyFont="1" applyBorder="1" applyAlignment="1">
      <alignment horizontal="center" vertical="center"/>
    </xf>
    <xf numFmtId="0" fontId="30" fillId="7" borderId="5" xfId="0" applyFont="1" applyFill="1" applyBorder="1" applyAlignment="1">
      <alignment horizontal="center" wrapText="1"/>
    </xf>
    <xf numFmtId="0" fontId="30" fillId="7" borderId="3" xfId="0" applyFont="1" applyFill="1" applyBorder="1" applyAlignment="1">
      <alignment horizontal="right" wrapText="1" indent="1"/>
    </xf>
    <xf numFmtId="0" fontId="30" fillId="8" borderId="1" xfId="0" applyFont="1" applyFill="1" applyBorder="1" applyAlignment="1">
      <alignment horizontal="right" wrapText="1" indent="1"/>
    </xf>
    <xf numFmtId="0" fontId="29" fillId="0" borderId="0" xfId="4" applyFont="1" applyAlignment="1">
      <alignment horizontal="center" vertical="center"/>
    </xf>
    <xf numFmtId="0" fontId="30" fillId="7" borderId="3" xfId="0" applyFont="1" applyFill="1" applyBorder="1" applyAlignment="1">
      <alignment horizontal="center" wrapText="1"/>
    </xf>
    <xf numFmtId="0" fontId="13" fillId="4" borderId="9" xfId="5" applyFont="1" applyFill="1" applyBorder="1" applyAlignment="1">
      <alignment horizontal="center" wrapText="1"/>
    </xf>
    <xf numFmtId="0" fontId="13" fillId="4" borderId="10" xfId="5" applyFont="1" applyFill="1" applyBorder="1"/>
    <xf numFmtId="0" fontId="13" fillId="4" borderId="9" xfId="5" applyFont="1" applyFill="1" applyBorder="1" applyAlignment="1">
      <alignment horizontal="center"/>
    </xf>
    <xf numFmtId="0" fontId="13" fillId="4" borderId="10" xfId="5" applyFont="1" applyFill="1" applyBorder="1" applyAlignment="1">
      <alignment horizontal="center"/>
    </xf>
    <xf numFmtId="0" fontId="13" fillId="4" borderId="11" xfId="5" applyFont="1" applyFill="1" applyBorder="1" applyAlignment="1">
      <alignment horizontal="center"/>
    </xf>
    <xf numFmtId="0" fontId="13" fillId="0" borderId="0" xfId="5" applyFont="1" applyAlignment="1">
      <alignment horizontal="center"/>
    </xf>
    <xf numFmtId="0" fontId="15" fillId="0" borderId="0" xfId="4" applyFont="1"/>
    <xf numFmtId="0" fontId="15" fillId="6" borderId="12" xfId="0" applyFont="1" applyFill="1" applyBorder="1"/>
    <xf numFmtId="0" fontId="15" fillId="6" borderId="0" xfId="0" applyFont="1" applyFill="1"/>
    <xf numFmtId="0" fontId="15" fillId="6" borderId="6" xfId="0" applyFont="1" applyFill="1" applyBorder="1" applyAlignment="1">
      <alignment horizontal="right" wrapText="1"/>
    </xf>
    <xf numFmtId="0" fontId="31" fillId="6" borderId="13" xfId="4" applyFont="1" applyFill="1" applyBorder="1"/>
    <xf numFmtId="0" fontId="16" fillId="0" borderId="8" xfId="4" applyFont="1" applyBorder="1" applyAlignment="1">
      <alignment horizontal="center" vertical="center"/>
    </xf>
    <xf numFmtId="0" fontId="32" fillId="7" borderId="5" xfId="0" applyFont="1" applyFill="1" applyBorder="1" applyAlignment="1">
      <alignment horizontal="center" wrapText="1"/>
    </xf>
    <xf numFmtId="0" fontId="32" fillId="7" borderId="3" xfId="0" applyFont="1" applyFill="1" applyBorder="1" applyAlignment="1">
      <alignment horizontal="right" wrapText="1" indent="1"/>
    </xf>
    <xf numFmtId="0" fontId="32" fillId="8" borderId="1" xfId="0" applyFont="1" applyFill="1" applyBorder="1" applyAlignment="1">
      <alignment horizontal="right" wrapText="1" indent="1"/>
    </xf>
    <xf numFmtId="0" fontId="31" fillId="0" borderId="0" xfId="4" applyFont="1" applyAlignment="1">
      <alignment horizontal="center"/>
    </xf>
    <xf numFmtId="0" fontId="32" fillId="7" borderId="3" xfId="0" applyFont="1" applyFill="1" applyBorder="1" applyAlignment="1">
      <alignment horizontal="center" wrapText="1"/>
    </xf>
    <xf numFmtId="0" fontId="15" fillId="0" borderId="0" xfId="5" applyFont="1" applyAlignment="1">
      <alignment horizontal="center"/>
    </xf>
    <xf numFmtId="0" fontId="15" fillId="0" borderId="0" xfId="5" applyFont="1"/>
    <xf numFmtId="164" fontId="15" fillId="0" borderId="12" xfId="5" applyNumberFormat="1" applyFont="1" applyBorder="1" applyAlignment="1">
      <alignment horizontal="center"/>
    </xf>
    <xf numFmtId="164" fontId="15" fillId="0" borderId="0" xfId="5" applyNumberFormat="1" applyFont="1" applyAlignment="1">
      <alignment horizontal="center"/>
    </xf>
    <xf numFmtId="164" fontId="15" fillId="0" borderId="13" xfId="5" applyNumberFormat="1" applyFont="1" applyBorder="1" applyAlignment="1">
      <alignment horizontal="center"/>
    </xf>
    <xf numFmtId="40" fontId="15" fillId="0" borderId="0" xfId="5" applyNumberFormat="1" applyFont="1" applyAlignment="1">
      <alignment horizontal="center"/>
    </xf>
    <xf numFmtId="38" fontId="15" fillId="0" borderId="12" xfId="5" applyNumberFormat="1" applyFont="1" applyBorder="1" applyAlignment="1">
      <alignment horizontal="center"/>
    </xf>
    <xf numFmtId="38" fontId="15" fillId="0" borderId="0" xfId="5" applyNumberFormat="1" applyFont="1" applyAlignment="1">
      <alignment horizontal="center"/>
    </xf>
    <xf numFmtId="38" fontId="15" fillId="0" borderId="0" xfId="5" applyNumberFormat="1" applyFont="1" applyAlignment="1">
      <alignment horizontal="right" indent="1"/>
    </xf>
    <xf numFmtId="165" fontId="15" fillId="0" borderId="12" xfId="0" applyNumberFormat="1" applyFont="1" applyBorder="1" applyAlignment="1">
      <alignment horizontal="center"/>
    </xf>
    <xf numFmtId="166" fontId="15" fillId="0" borderId="0" xfId="0" applyNumberFormat="1" applyFont="1"/>
    <xf numFmtId="38" fontId="15" fillId="0" borderId="0" xfId="0" applyNumberFormat="1" applyFont="1"/>
    <xf numFmtId="38" fontId="15" fillId="0" borderId="13" xfId="0" applyNumberFormat="1" applyFont="1" applyBorder="1"/>
    <xf numFmtId="39" fontId="35" fillId="0" borderId="0" xfId="0" applyNumberFormat="1" applyFont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37" fontId="35" fillId="0" borderId="13" xfId="0" applyNumberFormat="1" applyFont="1" applyBorder="1" applyAlignment="1">
      <alignment horizontal="center" vertical="center"/>
    </xf>
    <xf numFmtId="0" fontId="31" fillId="0" borderId="13" xfId="4" applyFont="1" applyBorder="1"/>
    <xf numFmtId="0" fontId="15" fillId="0" borderId="12" xfId="0" applyFont="1" applyBorder="1" applyAlignment="1">
      <alignment horizontal="center"/>
    </xf>
    <xf numFmtId="38" fontId="15" fillId="0" borderId="0" xfId="0" applyNumberFormat="1" applyFont="1" applyAlignment="1">
      <alignment horizontal="right" indent="1"/>
    </xf>
    <xf numFmtId="38" fontId="15" fillId="2" borderId="0" xfId="0" applyNumberFormat="1" applyFont="1" applyFill="1" applyAlignment="1">
      <alignment horizontal="right" indent="1"/>
    </xf>
    <xf numFmtId="38" fontId="15" fillId="2" borderId="8" xfId="0" applyNumberFormat="1" applyFont="1" applyFill="1" applyBorder="1" applyAlignment="1">
      <alignment horizontal="right" indent="1"/>
    </xf>
    <xf numFmtId="0" fontId="31" fillId="0" borderId="0" xfId="4" applyFont="1"/>
    <xf numFmtId="39" fontId="15" fillId="0" borderId="0" xfId="0" applyNumberFormat="1" applyFont="1" applyAlignment="1">
      <alignment horizontal="center"/>
    </xf>
    <xf numFmtId="37" fontId="15" fillId="0" borderId="0" xfId="0" applyNumberFormat="1" applyFont="1" applyAlignment="1">
      <alignment horizontal="right" indent="1"/>
    </xf>
    <xf numFmtId="0" fontId="31" fillId="0" borderId="0" xfId="5" applyFont="1"/>
    <xf numFmtId="0" fontId="31" fillId="0" borderId="0" xfId="5" applyFont="1" applyAlignment="1">
      <alignment horizontal="center"/>
    </xf>
    <xf numFmtId="38" fontId="15" fillId="9" borderId="13" xfId="5" applyNumberFormat="1" applyFont="1" applyFill="1" applyBorder="1" applyAlignment="1">
      <alignment horizontal="center"/>
    </xf>
    <xf numFmtId="38" fontId="6" fillId="0" borderId="0" xfId="0" applyNumberFormat="1" applyFont="1"/>
    <xf numFmtId="167" fontId="0" fillId="0" borderId="0" xfId="2" applyNumberFormat="1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6" fillId="0" borderId="17" xfId="0" applyNumberFormat="1" applyFont="1" applyBorder="1"/>
    <xf numFmtId="38" fontId="6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2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9" borderId="0" xfId="2" applyNumberFormat="1" applyFont="1" applyFill="1"/>
    <xf numFmtId="49" fontId="5" fillId="10" borderId="21" xfId="7" applyNumberFormat="1" applyFont="1" applyFill="1" applyBorder="1" applyAlignment="1" applyProtection="1">
      <alignment horizontal="left" vertical="center" wrapText="1"/>
      <protection locked="0"/>
    </xf>
    <xf numFmtId="49" fontId="5" fillId="10" borderId="21" xfId="7" applyNumberFormat="1" applyFont="1" applyFill="1" applyBorder="1" applyAlignment="1" applyProtection="1">
      <alignment horizontal="center" vertical="center" wrapText="1"/>
      <protection locked="0"/>
    </xf>
    <xf numFmtId="49" fontId="5" fillId="10" borderId="22" xfId="7" applyNumberFormat="1" applyFont="1" applyFill="1" applyBorder="1" applyAlignment="1" applyProtection="1">
      <alignment horizontal="center" vertical="center" wrapText="1"/>
      <protection locked="0"/>
    </xf>
    <xf numFmtId="0" fontId="36" fillId="10" borderId="23" xfId="7" applyFont="1" applyFill="1" applyBorder="1" applyAlignment="1" applyProtection="1">
      <alignment horizontal="center" vertical="center"/>
      <protection locked="0"/>
    </xf>
    <xf numFmtId="49" fontId="37" fillId="10" borderId="24" xfId="7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/>
    </xf>
    <xf numFmtId="38" fontId="15" fillId="0" borderId="0" xfId="0" applyNumberFormat="1" applyFont="1" applyAlignment="1">
      <alignment horizontal="center"/>
    </xf>
    <xf numFmtId="0" fontId="5" fillId="11" borderId="25" xfId="7" quotePrefix="1" applyFont="1" applyFill="1" applyBorder="1" applyAlignment="1">
      <alignment horizontal="left" vertical="center" indent="1"/>
    </xf>
    <xf numFmtId="39" fontId="15" fillId="11" borderId="25" xfId="0" applyNumberFormat="1" applyFont="1" applyFill="1" applyBorder="1" applyAlignment="1">
      <alignment horizontal="center"/>
    </xf>
    <xf numFmtId="37" fontId="15" fillId="11" borderId="25" xfId="0" applyNumberFormat="1" applyFont="1" applyFill="1" applyBorder="1" applyAlignment="1">
      <alignment horizontal="center"/>
    </xf>
    <xf numFmtId="37" fontId="15" fillId="11" borderId="26" xfId="0" applyNumberFormat="1" applyFont="1" applyFill="1" applyBorder="1" applyAlignment="1">
      <alignment horizontal="center"/>
    </xf>
    <xf numFmtId="0" fontId="3" fillId="0" borderId="0" xfId="3"/>
    <xf numFmtId="0" fontId="38" fillId="0" borderId="0" xfId="5" applyFont="1" applyAlignment="1">
      <alignment horizontal="center" vertical="center"/>
    </xf>
    <xf numFmtId="0" fontId="27" fillId="0" borderId="0" xfId="4" applyFont="1"/>
    <xf numFmtId="0" fontId="40" fillId="4" borderId="2" xfId="5" applyFont="1" applyFill="1" applyBorder="1" applyAlignment="1">
      <alignment horizontal="center" wrapText="1"/>
    </xf>
    <xf numFmtId="0" fontId="40" fillId="4" borderId="7" xfId="5" applyFont="1" applyFill="1" applyBorder="1" applyAlignment="1">
      <alignment horizontal="left"/>
    </xf>
    <xf numFmtId="0" fontId="38" fillId="4" borderId="2" xfId="5" applyFont="1" applyFill="1" applyBorder="1" applyAlignment="1">
      <alignment horizontal="right" wrapText="1"/>
    </xf>
    <xf numFmtId="0" fontId="38" fillId="4" borderId="7" xfId="5" applyFont="1" applyFill="1" applyBorder="1" applyAlignment="1">
      <alignment horizontal="right" wrapText="1"/>
    </xf>
    <xf numFmtId="0" fontId="38" fillId="4" borderId="4" xfId="5" applyFont="1" applyFill="1" applyBorder="1" applyAlignment="1">
      <alignment horizontal="right" wrapText="1" indent="1"/>
    </xf>
    <xf numFmtId="0" fontId="38" fillId="0" borderId="0" xfId="5" applyFont="1" applyAlignment="1">
      <alignment horizontal="right" wrapText="1"/>
    </xf>
    <xf numFmtId="0" fontId="38" fillId="4" borderId="9" xfId="5" applyFont="1" applyFill="1" applyBorder="1" applyAlignment="1">
      <alignment horizontal="center" wrapText="1"/>
    </xf>
    <xf numFmtId="0" fontId="38" fillId="4" borderId="10" xfId="5" applyFont="1" applyFill="1" applyBorder="1"/>
    <xf numFmtId="0" fontId="38" fillId="4" borderId="9" xfId="5" applyFont="1" applyFill="1" applyBorder="1"/>
    <xf numFmtId="0" fontId="38" fillId="4" borderId="10" xfId="5" applyFont="1" applyFill="1" applyBorder="1" applyAlignment="1">
      <alignment horizontal="center"/>
    </xf>
    <xf numFmtId="0" fontId="38" fillId="4" borderId="11" xfId="5" applyFont="1" applyFill="1" applyBorder="1" applyAlignment="1">
      <alignment horizontal="right" indent="1"/>
    </xf>
    <xf numFmtId="0" fontId="38" fillId="0" borderId="0" xfId="5" applyFont="1" applyAlignment="1">
      <alignment horizontal="center"/>
    </xf>
    <xf numFmtId="0" fontId="38" fillId="4" borderId="9" xfId="5" applyFont="1" applyFill="1" applyBorder="1" applyAlignment="1">
      <alignment horizontal="center"/>
    </xf>
    <xf numFmtId="0" fontId="6" fillId="0" borderId="0" xfId="5" applyFont="1" applyAlignment="1">
      <alignment horizontal="center"/>
    </xf>
    <xf numFmtId="0" fontId="6" fillId="0" borderId="0" xfId="5" applyFont="1"/>
    <xf numFmtId="164" fontId="6" fillId="0" borderId="12" xfId="5" applyNumberFormat="1" applyFont="1" applyBorder="1" applyAlignment="1">
      <alignment horizontal="right" indent="1"/>
    </xf>
    <xf numFmtId="164" fontId="6" fillId="0" borderId="0" xfId="5" applyNumberFormat="1" applyFont="1" applyAlignment="1">
      <alignment horizontal="right" indent="1"/>
    </xf>
    <xf numFmtId="164" fontId="6" fillId="0" borderId="13" xfId="5" applyNumberFormat="1" applyFont="1" applyBorder="1" applyAlignment="1">
      <alignment horizontal="right" indent="2"/>
    </xf>
    <xf numFmtId="40" fontId="6" fillId="0" borderId="0" xfId="5" applyNumberFormat="1" applyFont="1" applyAlignment="1">
      <alignment horizontal="center"/>
    </xf>
    <xf numFmtId="38" fontId="6" fillId="0" borderId="12" xfId="5" applyNumberFormat="1" applyFont="1" applyBorder="1" applyAlignment="1">
      <alignment horizontal="right" indent="1"/>
    </xf>
    <xf numFmtId="38" fontId="6" fillId="0" borderId="0" xfId="5" applyNumberFormat="1" applyFont="1" applyAlignment="1">
      <alignment horizontal="right" indent="1"/>
    </xf>
    <xf numFmtId="38" fontId="6" fillId="0" borderId="13" xfId="5" applyNumberFormat="1" applyFont="1" applyBorder="1" applyAlignment="1">
      <alignment horizontal="right" indent="1"/>
    </xf>
    <xf numFmtId="38" fontId="0" fillId="9" borderId="0" xfId="0" applyNumberFormat="1" applyFill="1"/>
    <xf numFmtId="38" fontId="15" fillId="0" borderId="13" xfId="5" applyNumberFormat="1" applyFont="1" applyBorder="1" applyAlignment="1">
      <alignment horizontal="center"/>
    </xf>
    <xf numFmtId="0" fontId="26" fillId="4" borderId="2" xfId="5" applyFont="1" applyFill="1" applyBorder="1" applyAlignment="1">
      <alignment horizontal="right" wrapText="1"/>
    </xf>
    <xf numFmtId="0" fontId="26" fillId="4" borderId="7" xfId="5" applyFont="1" applyFill="1" applyBorder="1" applyAlignment="1">
      <alignment horizontal="right" wrapText="1"/>
    </xf>
    <xf numFmtId="0" fontId="26" fillId="4" borderId="4" xfId="5" applyFont="1" applyFill="1" applyBorder="1" applyAlignment="1">
      <alignment horizontal="right" wrapText="1" indent="1"/>
    </xf>
    <xf numFmtId="0" fontId="13" fillId="4" borderId="9" xfId="5" applyFont="1" applyFill="1" applyBorder="1"/>
    <xf numFmtId="0" fontId="13" fillId="4" borderId="11" xfId="5" applyFont="1" applyFill="1" applyBorder="1" applyAlignment="1">
      <alignment horizontal="right" indent="1"/>
    </xf>
    <xf numFmtId="38" fontId="15" fillId="0" borderId="12" xfId="5" applyNumberFormat="1" applyFont="1" applyBorder="1" applyAlignment="1">
      <alignment horizontal="right" indent="1"/>
    </xf>
    <xf numFmtId="0" fontId="13" fillId="4" borderId="7" xfId="5" applyFont="1" applyFill="1" applyBorder="1" applyAlignment="1">
      <alignment horizontal="right" wrapText="1"/>
    </xf>
    <xf numFmtId="37" fontId="35" fillId="0" borderId="0" xfId="0" applyNumberFormat="1" applyFont="1" applyAlignment="1">
      <alignment horizontal="center" vertical="center"/>
    </xf>
    <xf numFmtId="39" fontId="0" fillId="0" borderId="0" xfId="0" applyNumberFormat="1"/>
    <xf numFmtId="49" fontId="44" fillId="0" borderId="0" xfId="0" applyNumberFormat="1" applyFont="1" applyAlignment="1">
      <alignment horizontal="center"/>
    </xf>
    <xf numFmtId="49" fontId="44" fillId="0" borderId="0" xfId="0" applyNumberFormat="1" applyFont="1"/>
    <xf numFmtId="168" fontId="45" fillId="0" borderId="0" xfId="0" applyNumberFormat="1" applyFont="1"/>
    <xf numFmtId="167" fontId="0" fillId="0" borderId="0" xfId="0" applyNumberFormat="1"/>
    <xf numFmtId="0" fontId="44" fillId="0" borderId="0" xfId="0" applyFont="1"/>
    <xf numFmtId="0" fontId="0" fillId="0" borderId="0" xfId="0" applyAlignment="1">
      <alignment horizontal="center"/>
    </xf>
    <xf numFmtId="0" fontId="46" fillId="6" borderId="3" xfId="0" applyFont="1" applyFill="1" applyBorder="1" applyAlignment="1">
      <alignment horizontal="center" wrapText="1"/>
    </xf>
    <xf numFmtId="0" fontId="13" fillId="4" borderId="28" xfId="5" applyFont="1" applyFill="1" applyBorder="1"/>
    <xf numFmtId="0" fontId="13" fillId="4" borderId="28" xfId="5" applyFont="1" applyFill="1" applyBorder="1" applyAlignment="1">
      <alignment horizontal="center"/>
    </xf>
    <xf numFmtId="164" fontId="15" fillId="0" borderId="12" xfId="5" applyNumberFormat="1" applyFont="1" applyBorder="1" applyAlignment="1">
      <alignment horizontal="right" indent="1"/>
    </xf>
    <xf numFmtId="164" fontId="15" fillId="0" borderId="0" xfId="5" applyNumberFormat="1" applyFont="1" applyAlignment="1">
      <alignment horizontal="right" indent="1"/>
    </xf>
    <xf numFmtId="164" fontId="15" fillId="0" borderId="13" xfId="5" applyNumberFormat="1" applyFont="1" applyBorder="1" applyAlignment="1">
      <alignment horizontal="right" indent="2"/>
    </xf>
    <xf numFmtId="165" fontId="35" fillId="0" borderId="12" xfId="0" applyNumberFormat="1" applyFont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41" fillId="3" borderId="2" xfId="9" applyFont="1" applyFill="1" applyBorder="1" applyAlignment="1">
      <alignment horizontal="center" vertical="center"/>
    </xf>
    <xf numFmtId="0" fontId="42" fillId="3" borderId="7" xfId="9" applyFont="1" applyFill="1" applyBorder="1" applyAlignment="1">
      <alignment horizontal="left" vertical="center" indent="8"/>
    </xf>
    <xf numFmtId="0" fontId="42" fillId="3" borderId="7" xfId="9" applyFont="1" applyFill="1" applyBorder="1" applyAlignment="1">
      <alignment horizontal="center" vertical="center"/>
    </xf>
    <xf numFmtId="0" fontId="41" fillId="3" borderId="4" xfId="9" applyFont="1" applyFill="1" applyBorder="1" applyAlignment="1">
      <alignment horizontal="center" vertical="center"/>
    </xf>
    <xf numFmtId="0" fontId="43" fillId="0" borderId="0" xfId="9" applyFont="1" applyAlignment="1">
      <alignment horizontal="center" vertical="center"/>
    </xf>
    <xf numFmtId="0" fontId="41" fillId="3" borderId="5" xfId="9" applyFont="1" applyFill="1" applyBorder="1" applyAlignment="1">
      <alignment horizontal="center" vertical="center"/>
    </xf>
    <xf numFmtId="0" fontId="42" fillId="3" borderId="3" xfId="9" applyFont="1" applyFill="1" applyBorder="1" applyAlignment="1">
      <alignment horizontal="left" vertical="center" indent="3"/>
    </xf>
    <xf numFmtId="0" fontId="42" fillId="3" borderId="3" xfId="9" applyFont="1" applyFill="1" applyBorder="1" applyAlignment="1">
      <alignment horizontal="center" vertical="center"/>
    </xf>
    <xf numFmtId="0" fontId="41" fillId="3" borderId="6" xfId="9" applyFont="1" applyFill="1" applyBorder="1" applyAlignment="1">
      <alignment horizontal="center" vertical="center"/>
    </xf>
    <xf numFmtId="0" fontId="13" fillId="4" borderId="4" xfId="5" applyFont="1" applyFill="1" applyBorder="1" applyAlignment="1">
      <alignment horizontal="right" wrapText="1" indent="1"/>
    </xf>
    <xf numFmtId="0" fontId="48" fillId="0" borderId="0" xfId="0" applyFont="1"/>
    <xf numFmtId="0" fontId="5" fillId="4" borderId="7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31" fillId="0" borderId="0" xfId="6" applyFont="1" applyAlignment="1">
      <alignment horizontal="center"/>
    </xf>
    <xf numFmtId="0" fontId="15" fillId="0" borderId="0" xfId="9" applyFont="1" applyAlignment="1">
      <alignment vertical="center"/>
    </xf>
    <xf numFmtId="0" fontId="15" fillId="0" borderId="0" xfId="9" applyFont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47" fillId="0" borderId="0" xfId="0" quotePrefix="1" applyFont="1" applyAlignment="1">
      <alignment horizontal="center" vertical="top" wrapText="1"/>
    </xf>
    <xf numFmtId="0" fontId="15" fillId="0" borderId="0" xfId="0" quotePrefix="1" applyFont="1" applyAlignment="1">
      <alignment horizontal="center" wrapText="1"/>
    </xf>
    <xf numFmtId="0" fontId="15" fillId="2" borderId="0" xfId="0" applyFont="1" applyFill="1" applyAlignment="1">
      <alignment horizontal="center"/>
    </xf>
    <xf numFmtId="0" fontId="30" fillId="7" borderId="6" xfId="0" applyFont="1" applyFill="1" applyBorder="1" applyAlignment="1">
      <alignment horizontal="right" wrapText="1" indent="1"/>
    </xf>
    <xf numFmtId="0" fontId="32" fillId="7" borderId="6" xfId="0" applyFont="1" applyFill="1" applyBorder="1" applyAlignment="1">
      <alignment horizontal="right" wrapText="1" indent="1"/>
    </xf>
    <xf numFmtId="38" fontId="15" fillId="2" borderId="13" xfId="0" applyNumberFormat="1" applyFont="1" applyFill="1" applyBorder="1" applyAlignment="1">
      <alignment horizontal="right" indent="1"/>
    </xf>
    <xf numFmtId="168" fontId="0" fillId="0" borderId="0" xfId="0" applyNumberFormat="1"/>
    <xf numFmtId="43" fontId="0" fillId="0" borderId="0" xfId="2" applyFont="1"/>
    <xf numFmtId="43" fontId="0" fillId="0" borderId="0" xfId="2" applyFont="1" applyBorder="1"/>
    <xf numFmtId="43" fontId="0" fillId="0" borderId="0" xfId="0" applyNumberFormat="1"/>
    <xf numFmtId="168" fontId="44" fillId="0" borderId="0" xfId="0" applyNumberFormat="1" applyFont="1"/>
    <xf numFmtId="169" fontId="44" fillId="0" borderId="0" xfId="0" applyNumberFormat="1" applyFont="1"/>
    <xf numFmtId="169" fontId="45" fillId="0" borderId="0" xfId="0" applyNumberFormat="1" applyFont="1"/>
    <xf numFmtId="0" fontId="0" fillId="0" borderId="28" xfId="0" applyBorder="1"/>
    <xf numFmtId="49" fontId="45" fillId="0" borderId="0" xfId="0" applyNumberFormat="1" applyFont="1" applyAlignment="1">
      <alignment horizontal="centerContinuous"/>
    </xf>
    <xf numFmtId="43" fontId="45" fillId="0" borderId="0" xfId="2" applyFont="1" applyFill="1"/>
    <xf numFmtId="43" fontId="45" fillId="0" borderId="0" xfId="2" applyFont="1"/>
    <xf numFmtId="43" fontId="45" fillId="0" borderId="15" xfId="2" applyFont="1" applyBorder="1"/>
    <xf numFmtId="49" fontId="0" fillId="0" borderId="0" xfId="0" applyNumberFormat="1"/>
    <xf numFmtId="49" fontId="0" fillId="0" borderId="0" xfId="0" applyNumberFormat="1" applyAlignment="1">
      <alignment horizontal="centerContinuous"/>
    </xf>
    <xf numFmtId="49" fontId="44" fillId="0" borderId="0" xfId="0" applyNumberFormat="1" applyFont="1" applyAlignment="1">
      <alignment horizontal="centerContinuous"/>
    </xf>
    <xf numFmtId="49" fontId="45" fillId="0" borderId="0" xfId="0" applyNumberFormat="1" applyFont="1"/>
    <xf numFmtId="168" fontId="45" fillId="0" borderId="28" xfId="0" applyNumberFormat="1" applyFont="1" applyBorder="1"/>
    <xf numFmtId="168" fontId="45" fillId="0" borderId="29" xfId="0" applyNumberFormat="1" applyFont="1" applyBorder="1"/>
    <xf numFmtId="168" fontId="45" fillId="0" borderId="15" xfId="0" applyNumberFormat="1" applyFont="1" applyBorder="1"/>
    <xf numFmtId="168" fontId="44" fillId="0" borderId="30" xfId="0" applyNumberFormat="1" applyFont="1" applyBorder="1"/>
    <xf numFmtId="49" fontId="44" fillId="0" borderId="3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44" fillId="0" borderId="27" xfId="0" applyNumberFormat="1" applyFont="1" applyBorder="1" applyAlignment="1">
      <alignment horizontal="center"/>
    </xf>
    <xf numFmtId="49" fontId="44" fillId="0" borderId="14" xfId="0" applyNumberFormat="1" applyFont="1" applyBorder="1" applyAlignment="1">
      <alignment horizontal="center"/>
    </xf>
    <xf numFmtId="49" fontId="44" fillId="0" borderId="17" xfId="0" applyNumberFormat="1" applyFont="1" applyBorder="1" applyAlignment="1">
      <alignment horizontal="center"/>
    </xf>
    <xf numFmtId="167" fontId="0" fillId="0" borderId="32" xfId="0" applyNumberFormat="1" applyBorder="1"/>
    <xf numFmtId="0" fontId="6" fillId="0" borderId="0" xfId="9" applyFont="1" applyAlignment="1">
      <alignment horizontal="left" vertical="center"/>
    </xf>
    <xf numFmtId="0" fontId="56" fillId="0" borderId="0" xfId="5" applyFont="1" applyAlignment="1">
      <alignment horizontal="left" vertical="center"/>
    </xf>
    <xf numFmtId="0" fontId="57" fillId="0" borderId="0" xfId="9" applyFont="1" applyAlignment="1">
      <alignment horizontal="left" vertical="center"/>
    </xf>
    <xf numFmtId="0" fontId="58" fillId="4" borderId="2" xfId="0" applyFont="1" applyFill="1" applyBorder="1" applyAlignment="1">
      <alignment horizontal="left" vertical="center"/>
    </xf>
    <xf numFmtId="38" fontId="15" fillId="0" borderId="13" xfId="5" applyNumberFormat="1" applyFont="1" applyBorder="1" applyAlignment="1">
      <alignment horizontal="right" indent="1"/>
    </xf>
    <xf numFmtId="39" fontId="15" fillId="0" borderId="12" xfId="0" applyNumberFormat="1" applyFont="1" applyBorder="1" applyAlignment="1">
      <alignment horizontal="center" vertical="center"/>
    </xf>
    <xf numFmtId="37" fontId="15" fillId="0" borderId="0" xfId="0" applyNumberFormat="1" applyFont="1" applyAlignment="1">
      <alignment horizontal="center" vertical="center"/>
    </xf>
    <xf numFmtId="37" fontId="15" fillId="0" borderId="13" xfId="0" applyNumberFormat="1" applyFont="1" applyBorder="1" applyAlignment="1">
      <alignment horizontal="center" vertical="center"/>
    </xf>
    <xf numFmtId="167" fontId="0" fillId="0" borderId="0" xfId="2" applyNumberFormat="1" applyFont="1" applyFill="1"/>
    <xf numFmtId="38" fontId="31" fillId="0" borderId="0" xfId="5" applyNumberFormat="1" applyFont="1" applyAlignment="1">
      <alignment horizontal="center"/>
    </xf>
    <xf numFmtId="49" fontId="55" fillId="0" borderId="0" xfId="42" applyNumberFormat="1" applyFill="1"/>
    <xf numFmtId="170" fontId="0" fillId="0" borderId="0" xfId="0" applyNumberFormat="1"/>
    <xf numFmtId="49" fontId="0" fillId="0" borderId="27" xfId="0" applyNumberFormat="1" applyBorder="1" applyAlignment="1">
      <alignment horizontal="centerContinuous"/>
    </xf>
    <xf numFmtId="171" fontId="45" fillId="0" borderId="0" xfId="0" applyNumberFormat="1" applyFont="1"/>
    <xf numFmtId="168" fontId="45" fillId="9" borderId="0" xfId="0" applyNumberFormat="1" applyFont="1" applyFill="1"/>
    <xf numFmtId="171" fontId="45" fillId="0" borderId="29" xfId="0" applyNumberFormat="1" applyFont="1" applyBorder="1"/>
    <xf numFmtId="171" fontId="45" fillId="0" borderId="15" xfId="0" applyNumberFormat="1" applyFont="1" applyBorder="1"/>
    <xf numFmtId="171" fontId="44" fillId="0" borderId="30" xfId="0" applyNumberFormat="1" applyFont="1" applyBorder="1"/>
    <xf numFmtId="43" fontId="0" fillId="0" borderId="0" xfId="2" applyFont="1" applyFill="1" applyBorder="1"/>
    <xf numFmtId="167" fontId="0" fillId="0" borderId="0" xfId="2" applyNumberFormat="1" applyFont="1" applyFill="1" applyBorder="1"/>
    <xf numFmtId="38" fontId="0" fillId="0" borderId="0" xfId="0" applyNumberFormat="1"/>
    <xf numFmtId="0" fontId="49" fillId="0" borderId="0" xfId="0" applyFont="1" applyAlignment="1">
      <alignment horizontal="right"/>
    </xf>
    <xf numFmtId="0" fontId="41" fillId="0" borderId="0" xfId="9" applyFont="1" applyAlignment="1">
      <alignment horizontal="center" vertical="center"/>
    </xf>
    <xf numFmtId="0" fontId="42" fillId="0" borderId="0" xfId="9" applyFont="1" applyAlignment="1">
      <alignment horizontal="left" vertical="center" indent="8"/>
    </xf>
    <xf numFmtId="0" fontId="42" fillId="0" borderId="0" xfId="9" applyFont="1" applyAlignment="1">
      <alignment horizontal="center" vertical="center"/>
    </xf>
    <xf numFmtId="0" fontId="42" fillId="0" borderId="0" xfId="9" applyFont="1" applyAlignment="1">
      <alignment horizontal="left" vertical="center" indent="3"/>
    </xf>
    <xf numFmtId="0" fontId="12" fillId="0" borderId="0" xfId="0" applyFont="1" applyAlignment="1">
      <alignment horizontal="center"/>
    </xf>
    <xf numFmtId="0" fontId="22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5" applyFont="1" applyAlignment="1">
      <alignment horizontal="center" wrapText="1"/>
    </xf>
    <xf numFmtId="0" fontId="26" fillId="0" borderId="0" xfId="5" applyFont="1" applyAlignment="1">
      <alignment horizontal="left"/>
    </xf>
    <xf numFmtId="0" fontId="13" fillId="0" borderId="0" xfId="5" applyFont="1" applyAlignment="1">
      <alignment horizontal="right" wrapText="1"/>
    </xf>
    <xf numFmtId="0" fontId="26" fillId="0" borderId="0" xfId="5" applyFont="1" applyAlignment="1">
      <alignment horizontal="right" wrapText="1" indent="1"/>
    </xf>
    <xf numFmtId="0" fontId="13" fillId="0" borderId="0" xfId="5" applyFont="1" applyAlignment="1">
      <alignment horizontal="right" wrapText="1" indent="1"/>
    </xf>
    <xf numFmtId="0" fontId="28" fillId="0" borderId="0" xfId="0" applyFont="1" applyAlignment="1">
      <alignment horizontal="center" wrapText="1"/>
    </xf>
    <xf numFmtId="0" fontId="46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right" wrapText="1" indent="1"/>
    </xf>
    <xf numFmtId="0" fontId="13" fillId="0" borderId="0" xfId="5" applyFont="1" applyAlignment="1">
      <alignment horizontal="center" wrapText="1"/>
    </xf>
    <xf numFmtId="0" fontId="13" fillId="0" borderId="0" xfId="5" applyFont="1"/>
    <xf numFmtId="0" fontId="13" fillId="0" borderId="0" xfId="5" applyFont="1" applyAlignment="1">
      <alignment horizontal="right" indent="1"/>
    </xf>
    <xf numFmtId="0" fontId="15" fillId="0" borderId="0" xfId="0" applyFont="1" applyAlignment="1">
      <alignment horizontal="right" wrapText="1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right" wrapText="1" indent="1"/>
    </xf>
    <xf numFmtId="164" fontId="15" fillId="0" borderId="0" xfId="5" applyNumberFormat="1" applyFont="1" applyAlignment="1">
      <alignment horizontal="right" indent="2"/>
    </xf>
    <xf numFmtId="165" fontId="15" fillId="0" borderId="0" xfId="0" applyNumberFormat="1" applyFont="1" applyAlignment="1">
      <alignment horizontal="center"/>
    </xf>
    <xf numFmtId="165" fontId="35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left" vertical="center"/>
    </xf>
    <xf numFmtId="39" fontId="1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60" fillId="0" borderId="0" xfId="5" applyFont="1"/>
    <xf numFmtId="167" fontId="15" fillId="0" borderId="0" xfId="0" applyNumberFormat="1" applyFont="1"/>
    <xf numFmtId="0" fontId="61" fillId="0" borderId="0" xfId="4" applyFont="1"/>
    <xf numFmtId="43" fontId="55" fillId="0" borderId="0" xfId="2" applyFont="1" applyFill="1" applyBorder="1"/>
    <xf numFmtId="43" fontId="1" fillId="0" borderId="0" xfId="2" applyFont="1" applyFill="1" applyBorder="1"/>
    <xf numFmtId="43" fontId="56" fillId="0" borderId="0" xfId="2" applyFont="1" applyAlignment="1">
      <alignment horizontal="right"/>
    </xf>
    <xf numFmtId="43" fontId="59" fillId="0" borderId="0" xfId="2" applyFont="1"/>
    <xf numFmtId="43" fontId="62" fillId="0" borderId="0" xfId="2" applyFont="1" applyAlignment="1">
      <alignment horizontal="center"/>
    </xf>
    <xf numFmtId="43" fontId="31" fillId="0" borderId="0" xfId="4" applyNumberFormat="1" applyFont="1" applyAlignment="1">
      <alignment horizontal="center"/>
    </xf>
    <xf numFmtId="0" fontId="0" fillId="0" borderId="32" xfId="0" applyBorder="1"/>
    <xf numFmtId="0" fontId="63" fillId="0" borderId="14" xfId="0" applyFont="1" applyBorder="1"/>
    <xf numFmtId="0" fontId="64" fillId="0" borderId="0" xfId="0" applyFont="1" applyAlignment="1">
      <alignment wrapText="1"/>
    </xf>
    <xf numFmtId="0" fontId="3" fillId="0" borderId="0" xfId="0" applyFont="1" applyAlignment="1">
      <alignment horizontal="left"/>
    </xf>
    <xf numFmtId="167" fontId="3" fillId="0" borderId="0" xfId="2" applyNumberFormat="1" applyFont="1" applyFill="1" applyBorder="1"/>
    <xf numFmtId="0" fontId="3" fillId="0" borderId="0" xfId="0" applyFont="1"/>
    <xf numFmtId="0" fontId="3" fillId="0" borderId="0" xfId="0" applyFont="1" applyAlignment="1">
      <alignment wrapText="1"/>
    </xf>
    <xf numFmtId="0" fontId="65" fillId="0" borderId="0" xfId="0" applyFont="1" applyAlignment="1">
      <alignment horizontal="left"/>
    </xf>
    <xf numFmtId="167" fontId="65" fillId="0" borderId="0" xfId="2" applyNumberFormat="1" applyFont="1" applyFill="1" applyBorder="1"/>
    <xf numFmtId="0" fontId="65" fillId="0" borderId="0" xfId="0" applyFont="1" applyAlignment="1">
      <alignment horizontal="center" wrapText="1"/>
    </xf>
    <xf numFmtId="0" fontId="66" fillId="0" borderId="0" xfId="0" applyFont="1"/>
    <xf numFmtId="167" fontId="66" fillId="0" borderId="0" xfId="2" applyNumberFormat="1" applyFont="1" applyFill="1" applyBorder="1"/>
    <xf numFmtId="0" fontId="67" fillId="0" borderId="0" xfId="0" applyFont="1" applyAlignment="1">
      <alignment wrapText="1"/>
    </xf>
    <xf numFmtId="167" fontId="3" fillId="0" borderId="0" xfId="2" applyNumberFormat="1" applyFont="1" applyFill="1" applyBorder="1" applyAlignment="1">
      <alignment horizontal="left"/>
    </xf>
    <xf numFmtId="167" fontId="0" fillId="0" borderId="0" xfId="2" applyNumberFormat="1" applyFont="1" applyBorder="1"/>
    <xf numFmtId="0" fontId="3" fillId="9" borderId="0" xfId="0" applyFont="1" applyFill="1" applyAlignment="1">
      <alignment horizontal="left"/>
    </xf>
    <xf numFmtId="167" fontId="3" fillId="9" borderId="0" xfId="2" applyNumberFormat="1" applyFont="1" applyFill="1" applyBorder="1"/>
    <xf numFmtId="0" fontId="68" fillId="0" borderId="0" xfId="0" applyFont="1" applyAlignment="1">
      <alignment wrapText="1"/>
    </xf>
    <xf numFmtId="167" fontId="66" fillId="9" borderId="0" xfId="2" applyNumberFormat="1" applyFont="1" applyFill="1" applyBorder="1"/>
    <xf numFmtId="167" fontId="65" fillId="0" borderId="32" xfId="2" applyNumberFormat="1" applyFont="1" applyFill="1" applyBorder="1"/>
    <xf numFmtId="167" fontId="66" fillId="0" borderId="32" xfId="2" applyNumberFormat="1" applyFont="1" applyFill="1" applyBorder="1"/>
    <xf numFmtId="167" fontId="66" fillId="0" borderId="7" xfId="2" applyNumberFormat="1" applyFont="1" applyFill="1" applyBorder="1"/>
    <xf numFmtId="0" fontId="15" fillId="0" borderId="0" xfId="5" applyFont="1" applyAlignment="1">
      <alignment horizontal="center" vertical="center"/>
    </xf>
    <xf numFmtId="167" fontId="15" fillId="0" borderId="0" xfId="2" applyNumberFormat="1" applyFont="1" applyAlignment="1">
      <alignment horizontal="center" vertical="center"/>
    </xf>
    <xf numFmtId="0" fontId="4" fillId="0" borderId="0" xfId="9" applyFont="1" applyAlignment="1">
      <alignment horizontal="left" vertical="center" indent="3"/>
    </xf>
    <xf numFmtId="0" fontId="4" fillId="0" borderId="0" xfId="9" applyFont="1" applyAlignment="1">
      <alignment horizontal="center" vertical="center"/>
    </xf>
    <xf numFmtId="0" fontId="5" fillId="0" borderId="0" xfId="5" applyFont="1" applyAlignment="1">
      <alignment horizontal="right" wrapText="1"/>
    </xf>
    <xf numFmtId="0" fontId="15" fillId="0" borderId="0" xfId="5" applyFont="1" applyAlignment="1">
      <alignment horizontal="right" indent="1"/>
    </xf>
    <xf numFmtId="0" fontId="56" fillId="0" borderId="0" xfId="0" applyFont="1"/>
    <xf numFmtId="38" fontId="56" fillId="0" borderId="0" xfId="0" applyNumberFormat="1" applyFont="1"/>
    <xf numFmtId="167" fontId="56" fillId="0" borderId="0" xfId="2" applyNumberFormat="1" applyFont="1" applyFill="1" applyBorder="1"/>
    <xf numFmtId="167" fontId="15" fillId="0" borderId="32" xfId="5" applyNumberFormat="1" applyFont="1" applyBorder="1" applyAlignment="1">
      <alignment horizontal="right" wrapText="1" indent="1"/>
    </xf>
    <xf numFmtId="0" fontId="0" fillId="0" borderId="0" xfId="0" applyAlignment="1">
      <alignment horizontal="center"/>
    </xf>
    <xf numFmtId="0" fontId="19" fillId="3" borderId="3" xfId="3" applyFont="1" applyFill="1" applyBorder="1" applyAlignment="1">
      <alignment horizontal="center" vertical="center"/>
    </xf>
    <xf numFmtId="0" fontId="39" fillId="3" borderId="3" xfId="3" applyFont="1" applyFill="1" applyBorder="1" applyAlignment="1">
      <alignment horizontal="center" vertical="center"/>
    </xf>
  </cellXfs>
  <cellStyles count="43">
    <cellStyle name="Comma" xfId="2" builtinId="3"/>
    <cellStyle name="Comma 2" xfId="8" xr:uid="{00000000-0005-0000-0000-000001000000}"/>
    <cellStyle name="Comma 2 2" xfId="11" xr:uid="{A1051E74-93A5-4472-9B69-394C10410961}"/>
    <cellStyle name="Comma 3" xfId="13" xr:uid="{9E0D900D-A234-4EDA-B0A9-B30A96056BD1}"/>
    <cellStyle name="Currency 2" xfId="21" xr:uid="{12E06F4F-52A4-4C50-882D-BD0893461235}"/>
    <cellStyle name="Currency 2 2" xfId="14" xr:uid="{8045257F-9BA4-45B3-B710-4F1B5C9F9B71}"/>
    <cellStyle name="Currency 2 3" xfId="17" xr:uid="{19CA20C6-4683-4DD9-8D3F-3B73B97F26D4}"/>
    <cellStyle name="Currency 2 4" xfId="20" xr:uid="{C0194C5C-7C9A-4194-886C-2FC7FDD2687E}"/>
    <cellStyle name="Currency 2 5" xfId="39" xr:uid="{8580F5E1-CC50-448E-B609-72CEAE193B98}"/>
    <cellStyle name="Good" xfId="42" builtinId="26"/>
    <cellStyle name="Hyperlink 2" xfId="18" xr:uid="{43CB0E3B-C211-4848-A5E3-3B6121CCA148}"/>
    <cellStyle name="Hyperlink 2 2" xfId="41" xr:uid="{6BB882AF-E453-4241-AC90-E893E3028FFA}"/>
    <cellStyle name="Hyperlink 3" xfId="37" xr:uid="{996D7D26-5C5B-4971-A62B-B6682A758C87}"/>
    <cellStyle name="Neutral 2" xfId="35" xr:uid="{E7072DB8-CDF6-4D5E-BBA4-A5B848962914}"/>
    <cellStyle name="Normal" xfId="0" builtinId="0"/>
    <cellStyle name="Normal 2" xfId="10" xr:uid="{EDCF5065-685A-41DB-9ECA-0B42B2C9AC09}"/>
    <cellStyle name="Normal 2 10" xfId="27" xr:uid="{4CF642C2-AC6C-4E8D-BC37-776554A4C75F}"/>
    <cellStyle name="Normal 2 11" xfId="28" xr:uid="{EAC5EA03-92E0-4666-BC02-39DD2C66461C}"/>
    <cellStyle name="Normal 2 12" xfId="29" xr:uid="{9EFD7945-3FB6-48A8-A607-0ADCAD94DD23}"/>
    <cellStyle name="Normal 2 13" xfId="30" xr:uid="{6E3698C3-367D-4842-A06D-39E2BA7DDBB8}"/>
    <cellStyle name="Normal 2 14" xfId="31" xr:uid="{5B357F49-5BE1-43A0-9081-D370C3D60B70}"/>
    <cellStyle name="Normal 2 15" xfId="32" xr:uid="{5D89B279-7D26-49C6-8338-6C287158F23A}"/>
    <cellStyle name="Normal 2 16" xfId="33" xr:uid="{066F296D-4462-42BD-B394-FAFAD88F4130}"/>
    <cellStyle name="Normal 2 17" xfId="38" xr:uid="{925D3DA8-EEC5-4E7A-BBF3-1584D8CAF82D}"/>
    <cellStyle name="Normal 2 2" xfId="15" xr:uid="{D8266EE2-70A2-4E35-91FB-170CE31BC894}"/>
    <cellStyle name="Normal 2 3" xfId="16" xr:uid="{CEB5AFC3-9E5C-47E8-B2E5-D6FBCD129645}"/>
    <cellStyle name="Normal 2 4" xfId="19" xr:uid="{8EB4200E-AC05-4602-A781-72D491C3CDCF}"/>
    <cellStyle name="Normal 2 5" xfId="22" xr:uid="{00B47964-4009-4AA6-B01E-F1940DEB2222}"/>
    <cellStyle name="Normal 2 6" xfId="23" xr:uid="{9BC474E1-E9AD-45EF-A946-A418393C0346}"/>
    <cellStyle name="Normal 2 7" xfId="24" xr:uid="{06F54D3B-C21A-4A97-BE1D-AF0EF7B16C19}"/>
    <cellStyle name="Normal 2 8" xfId="25" xr:uid="{8D081C6D-ED3B-4175-BD60-22DF6C593C82}"/>
    <cellStyle name="Normal 2 9" xfId="26" xr:uid="{7AEA40C4-D3D3-4612-A2F2-643822D11161}"/>
    <cellStyle name="Normal 3" xfId="12" xr:uid="{9C274AE8-25B0-4D1C-ACDC-B395765741D4}"/>
    <cellStyle name="Normal 3 2" xfId="40" xr:uid="{4D58343F-4CEB-4AD9-B6FB-3FA597724B14}"/>
    <cellStyle name="Normal 4" xfId="1" xr:uid="{00000000-0005-0000-0000-000004000000}"/>
    <cellStyle name="Normal 5" xfId="36" xr:uid="{6D1BFA98-B6E1-4267-AE30-5DB3F0D6FCF1}"/>
    <cellStyle name="Normal_01 - FIN chasum" xfId="5" xr:uid="{00000000-0005-0000-0000-000005000000}"/>
    <cellStyle name="Normal_03 - PJ chasum" xfId="7" xr:uid="{00000000-0005-0000-0000-000006000000}"/>
    <cellStyle name="Normal_11 - Q2  chasum old" xfId="4" xr:uid="{00000000-0005-0000-0000-000007000000}"/>
    <cellStyle name="Normal_11 - Q2  summaries" xfId="3" xr:uid="{00000000-0005-0000-0000-000008000000}"/>
    <cellStyle name="Normal_11 - Q2  summaries 2" xfId="9" xr:uid="{1FA9E849-55B0-4FEE-B872-A21AB5FE261F}"/>
    <cellStyle name="Normal_CHA99OCT" xfId="6" xr:uid="{00000000-0005-0000-0000-000009000000}"/>
    <cellStyle name="Percent 2" xfId="34" xr:uid="{78C69F15-850A-48AB-B56E-1470BE7FC4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138545</xdr:colOff>
      <xdr:row>22</xdr:row>
      <xdr:rowOff>121227</xdr:rowOff>
    </xdr:from>
    <xdr:to>
      <xdr:col>15</xdr:col>
      <xdr:colOff>493568</xdr:colOff>
      <xdr:row>25</xdr:row>
      <xdr:rowOff>138545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CA57F6D-7867-766A-F755-2A6A454E2480}"/>
            </a:ext>
          </a:extLst>
        </xdr:cNvPr>
        <xdr:cNvCxnSpPr/>
      </xdr:nvCxnSpPr>
      <xdr:spPr>
        <a:xfrm flipV="1">
          <a:off x="8676409" y="4182341"/>
          <a:ext cx="1333500" cy="588818"/>
        </a:xfrm>
        <a:prstGeom prst="straightConnector1">
          <a:avLst/>
        </a:prstGeom>
        <a:ln w="889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314325</xdr:colOff>
      <xdr:row>1</xdr:row>
      <xdr:rowOff>28575</xdr:rowOff>
    </xdr:to>
    <xdr:pic>
      <xdr:nvPicPr>
        <xdr:cNvPr id="2" name="FILTER" hidden="1">
          <a:extLst>
            <a:ext uri="{FF2B5EF4-FFF2-40B4-BE49-F238E27FC236}">
              <a16:creationId xmlns:a16="http://schemas.microsoft.com/office/drawing/2014/main" id="{5808E324-8573-4F40-477F-3AD31FFCB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314325</xdr:colOff>
      <xdr:row>1</xdr:row>
      <xdr:rowOff>28575</xdr:rowOff>
    </xdr:to>
    <xdr:pic>
      <xdr:nvPicPr>
        <xdr:cNvPr id="3" name="HEADER" hidden="1">
          <a:extLst>
            <a:ext uri="{FF2B5EF4-FFF2-40B4-BE49-F238E27FC236}">
              <a16:creationId xmlns:a16="http://schemas.microsoft.com/office/drawing/2014/main" id="{83333178-EFEA-7B2C-747C-2EFEFABD4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opLeftCell="A6" zoomScale="120" zoomScaleNormal="120" zoomScaleSheetLayoutView="40" workbookViewId="0">
      <selection activeCell="E19" sqref="E19"/>
    </sheetView>
  </sheetViews>
  <sheetFormatPr defaultRowHeight="15" x14ac:dyDescent="0.25"/>
  <cols>
    <col min="1" max="3" width="3" style="166" customWidth="1"/>
    <col min="4" max="4" width="33.42578125" style="166" customWidth="1"/>
    <col min="5" max="5" width="14.42578125" bestFit="1" customWidth="1"/>
    <col min="6" max="6" width="2.28515625" customWidth="1"/>
    <col min="7" max="7" width="11.140625" bestFit="1" customWidth="1"/>
    <col min="8" max="8" width="2.28515625" customWidth="1"/>
    <col min="9" max="9" width="16.5703125" bestFit="1" customWidth="1"/>
    <col min="10" max="10" width="2.28515625" customWidth="1"/>
    <col min="11" max="11" width="14.85546875" bestFit="1" customWidth="1"/>
    <col min="12" max="13" width="2.28515625" customWidth="1"/>
    <col min="14" max="14" width="17" bestFit="1" customWidth="1"/>
    <col min="15" max="15" width="14.7109375" bestFit="1" customWidth="1"/>
    <col min="17" max="17" width="30" bestFit="1" customWidth="1"/>
    <col min="20" max="20" width="32.42578125" customWidth="1"/>
  </cols>
  <sheetData>
    <row r="1" spans="1:15" x14ac:dyDescent="0.25">
      <c r="A1" s="166" t="s">
        <v>5</v>
      </c>
    </row>
    <row r="2" spans="1:15" ht="15.75" thickBot="1" x14ac:dyDescent="0.3">
      <c r="A2" s="163" t="s">
        <v>518</v>
      </c>
      <c r="B2" s="163"/>
      <c r="C2" s="163"/>
      <c r="D2" s="163"/>
      <c r="E2" s="212"/>
      <c r="F2" s="237"/>
      <c r="G2" s="212"/>
      <c r="H2" s="237"/>
      <c r="I2" s="212"/>
      <c r="J2" s="237"/>
      <c r="K2" s="212"/>
      <c r="L2" s="237"/>
      <c r="M2" s="237"/>
      <c r="N2" s="212"/>
    </row>
    <row r="3" spans="1:15" s="167" customFormat="1" ht="16.5" thickTop="1" thickBot="1" x14ac:dyDescent="0.3">
      <c r="A3" s="162"/>
      <c r="B3" s="162"/>
      <c r="C3" s="162"/>
      <c r="D3" s="162"/>
      <c r="E3" s="219" t="s">
        <v>495</v>
      </c>
      <c r="F3" s="220"/>
      <c r="G3" s="219" t="s">
        <v>496</v>
      </c>
      <c r="H3" s="220"/>
      <c r="I3" s="219" t="s">
        <v>497</v>
      </c>
      <c r="J3" s="220"/>
      <c r="K3" s="219" t="s">
        <v>0</v>
      </c>
      <c r="L3" s="220"/>
      <c r="M3" s="220"/>
      <c r="N3" s="219" t="s">
        <v>498</v>
      </c>
      <c r="O3" s="219" t="s">
        <v>499</v>
      </c>
    </row>
    <row r="4" spans="1:15" ht="15.75" thickTop="1" x14ac:dyDescent="0.25">
      <c r="A4" s="163"/>
      <c r="B4" s="163"/>
      <c r="C4" s="163" t="s">
        <v>131</v>
      </c>
      <c r="D4" s="163"/>
      <c r="E4" s="164"/>
      <c r="F4" s="214"/>
      <c r="G4" s="164"/>
      <c r="H4" s="214"/>
      <c r="I4" s="164"/>
      <c r="J4" s="214"/>
      <c r="K4" s="238"/>
      <c r="L4" s="214"/>
      <c r="M4" s="214"/>
      <c r="N4" s="164"/>
    </row>
    <row r="5" spans="1:15" x14ac:dyDescent="0.25">
      <c r="A5" s="163"/>
      <c r="B5" s="163"/>
      <c r="C5" s="163"/>
      <c r="D5" s="163" t="s">
        <v>132</v>
      </c>
      <c r="E5" s="164">
        <v>4227962</v>
      </c>
      <c r="F5" s="214"/>
      <c r="G5" s="164">
        <v>4025049</v>
      </c>
      <c r="H5" s="214"/>
      <c r="I5" s="239">
        <f t="shared" ref="I5:I15" si="0">ROUND((E5-G5),5)</f>
        <v>202913</v>
      </c>
      <c r="J5" s="214"/>
      <c r="K5" s="238">
        <f t="shared" ref="K5:K15" si="1">ROUND(IF(G5=0, IF(E5=0, 0, 1), E5/G5),5)</f>
        <v>1.0504100000000001</v>
      </c>
      <c r="L5" s="214"/>
      <c r="M5" s="214"/>
      <c r="N5" s="164">
        <v>16111000</v>
      </c>
      <c r="O5" t="s">
        <v>332</v>
      </c>
    </row>
    <row r="6" spans="1:15" x14ac:dyDescent="0.25">
      <c r="A6" s="163"/>
      <c r="B6" s="163"/>
      <c r="C6" s="163"/>
      <c r="D6" s="163" t="s">
        <v>133</v>
      </c>
      <c r="E6" s="164">
        <v>45000</v>
      </c>
      <c r="F6" s="214"/>
      <c r="G6" s="164">
        <v>45800</v>
      </c>
      <c r="H6" s="214"/>
      <c r="I6" s="164">
        <f t="shared" si="0"/>
        <v>-800</v>
      </c>
      <c r="J6" s="214"/>
      <c r="K6" s="238">
        <f t="shared" si="1"/>
        <v>0.98253000000000001</v>
      </c>
      <c r="L6" s="214"/>
      <c r="M6" s="214"/>
      <c r="N6" s="164">
        <v>458000</v>
      </c>
    </row>
    <row r="7" spans="1:15" x14ac:dyDescent="0.25">
      <c r="A7" s="163"/>
      <c r="B7" s="163"/>
      <c r="C7" s="163"/>
      <c r="D7" s="163" t="s">
        <v>134</v>
      </c>
      <c r="E7" s="164">
        <v>982.17</v>
      </c>
      <c r="F7" s="214"/>
      <c r="G7" s="164">
        <v>750</v>
      </c>
      <c r="H7" s="214"/>
      <c r="I7" s="164">
        <f t="shared" si="0"/>
        <v>232.17</v>
      </c>
      <c r="J7" s="214"/>
      <c r="K7" s="238">
        <f t="shared" si="1"/>
        <v>1.3095600000000001</v>
      </c>
      <c r="L7" s="214"/>
      <c r="M7" s="214"/>
      <c r="N7" s="164">
        <v>3000</v>
      </c>
    </row>
    <row r="8" spans="1:15" x14ac:dyDescent="0.25">
      <c r="A8" s="163"/>
      <c r="B8" s="163"/>
      <c r="C8" s="163"/>
      <c r="D8" s="163" t="s">
        <v>135</v>
      </c>
      <c r="E8" s="164">
        <v>69946.720000000001</v>
      </c>
      <c r="F8" s="214"/>
      <c r="G8" s="164">
        <v>47751</v>
      </c>
      <c r="H8" s="214"/>
      <c r="I8" s="239">
        <f t="shared" si="0"/>
        <v>22195.72</v>
      </c>
      <c r="J8" s="214"/>
      <c r="K8" s="238">
        <f t="shared" si="1"/>
        <v>1.46482</v>
      </c>
      <c r="L8" s="214"/>
      <c r="M8" s="214"/>
      <c r="N8" s="164">
        <v>191000</v>
      </c>
      <c r="O8" t="s">
        <v>508</v>
      </c>
    </row>
    <row r="9" spans="1:15" x14ac:dyDescent="0.25">
      <c r="A9" s="163"/>
      <c r="B9" s="163"/>
      <c r="C9" s="163"/>
      <c r="D9" s="163" t="s">
        <v>136</v>
      </c>
      <c r="E9" s="164">
        <v>34548.019999999997</v>
      </c>
      <c r="F9" s="214"/>
      <c r="G9" s="164">
        <v>13800</v>
      </c>
      <c r="H9" s="214"/>
      <c r="I9" s="239">
        <f t="shared" si="0"/>
        <v>20748.02</v>
      </c>
      <c r="J9" s="214"/>
      <c r="K9" s="238">
        <f t="shared" si="1"/>
        <v>2.5034800000000001</v>
      </c>
      <c r="L9" s="214"/>
      <c r="M9" s="214"/>
      <c r="N9" s="164">
        <v>138000</v>
      </c>
      <c r="O9" t="s">
        <v>509</v>
      </c>
    </row>
    <row r="10" spans="1:15" x14ac:dyDescent="0.25">
      <c r="A10" s="163"/>
      <c r="B10" s="163"/>
      <c r="C10" s="163"/>
      <c r="D10" s="163" t="s">
        <v>137</v>
      </c>
      <c r="E10" s="164">
        <v>65941.66</v>
      </c>
      <c r="F10" s="214"/>
      <c r="G10" s="164">
        <v>52749</v>
      </c>
      <c r="H10" s="214"/>
      <c r="I10" s="164">
        <f t="shared" si="0"/>
        <v>13192.66</v>
      </c>
      <c r="J10" s="214"/>
      <c r="K10" s="238">
        <f t="shared" si="1"/>
        <v>1.2501</v>
      </c>
      <c r="L10" s="214"/>
      <c r="M10" s="214"/>
      <c r="N10" s="164">
        <v>211000</v>
      </c>
    </row>
    <row r="11" spans="1:15" x14ac:dyDescent="0.25">
      <c r="A11" s="163"/>
      <c r="B11" s="163"/>
      <c r="C11" s="163"/>
      <c r="D11" s="163" t="s">
        <v>138</v>
      </c>
      <c r="E11" s="164">
        <v>40831.33</v>
      </c>
      <c r="F11" s="214"/>
      <c r="G11" s="164">
        <v>54626</v>
      </c>
      <c r="H11" s="214"/>
      <c r="I11" s="164">
        <f t="shared" si="0"/>
        <v>-13794.67</v>
      </c>
      <c r="J11" s="214"/>
      <c r="K11" s="238">
        <f t="shared" si="1"/>
        <v>0.74746999999999997</v>
      </c>
      <c r="L11" s="214"/>
      <c r="M11" s="214"/>
      <c r="N11" s="164">
        <v>283000</v>
      </c>
    </row>
    <row r="12" spans="1:15" x14ac:dyDescent="0.25">
      <c r="A12" s="163"/>
      <c r="B12" s="163"/>
      <c r="C12" s="163"/>
      <c r="D12" s="163" t="s">
        <v>139</v>
      </c>
      <c r="E12" s="164">
        <v>46017.599999999999</v>
      </c>
      <c r="F12" s="214"/>
      <c r="G12" s="164">
        <v>40000</v>
      </c>
      <c r="H12" s="214"/>
      <c r="I12" s="164">
        <f t="shared" si="0"/>
        <v>6017.6</v>
      </c>
      <c r="J12" s="214"/>
      <c r="K12" s="238">
        <f t="shared" si="1"/>
        <v>1.1504399999999999</v>
      </c>
      <c r="L12" s="214"/>
      <c r="M12" s="214"/>
      <c r="N12" s="164">
        <v>204000</v>
      </c>
    </row>
    <row r="13" spans="1:15" ht="15.75" thickBot="1" x14ac:dyDescent="0.3">
      <c r="A13" s="163"/>
      <c r="B13" s="163"/>
      <c r="C13" s="163"/>
      <c r="D13" s="163" t="s">
        <v>140</v>
      </c>
      <c r="E13" s="164">
        <v>222969</v>
      </c>
      <c r="F13" s="214"/>
      <c r="G13" s="164">
        <v>178000</v>
      </c>
      <c r="H13" s="214"/>
      <c r="I13" s="239">
        <f t="shared" si="0"/>
        <v>44969</v>
      </c>
      <c r="J13" s="214"/>
      <c r="K13" s="238">
        <f t="shared" si="1"/>
        <v>1.2526299999999999</v>
      </c>
      <c r="L13" s="214"/>
      <c r="M13" s="214"/>
      <c r="N13" s="164">
        <v>178000</v>
      </c>
      <c r="O13" t="s">
        <v>510</v>
      </c>
    </row>
    <row r="14" spans="1:15" ht="15.75" thickBot="1" x14ac:dyDescent="0.3">
      <c r="A14" s="163"/>
      <c r="B14" s="163"/>
      <c r="C14" s="163" t="s">
        <v>1</v>
      </c>
      <c r="D14" s="163"/>
      <c r="E14" s="216">
        <f>ROUND(SUM(E4:E13),5)</f>
        <v>4754198.5</v>
      </c>
      <c r="F14" s="214"/>
      <c r="G14" s="216">
        <f>ROUND(SUM(G4:G13),5)</f>
        <v>4458525</v>
      </c>
      <c r="H14" s="214"/>
      <c r="I14" s="216">
        <f t="shared" si="0"/>
        <v>295673.5</v>
      </c>
      <c r="J14" s="214"/>
      <c r="K14" s="240">
        <f t="shared" si="1"/>
        <v>1.0663199999999999</v>
      </c>
      <c r="L14" s="214"/>
      <c r="M14" s="214"/>
      <c r="N14" s="216">
        <f>ROUND(SUM(N4:N13),5)</f>
        <v>17777000</v>
      </c>
    </row>
    <row r="15" spans="1:15" x14ac:dyDescent="0.25">
      <c r="A15" s="163"/>
      <c r="B15" s="163" t="s">
        <v>141</v>
      </c>
      <c r="C15" s="163"/>
      <c r="D15" s="163"/>
      <c r="E15" s="164">
        <f>E14</f>
        <v>4754198.5</v>
      </c>
      <c r="F15" s="214"/>
      <c r="G15" s="164">
        <f>G14</f>
        <v>4458525</v>
      </c>
      <c r="H15" s="214"/>
      <c r="I15" s="164">
        <f t="shared" si="0"/>
        <v>295673.5</v>
      </c>
      <c r="J15" s="214"/>
      <c r="K15" s="238">
        <f t="shared" si="1"/>
        <v>1.0663199999999999</v>
      </c>
      <c r="L15" s="214"/>
      <c r="M15" s="214"/>
      <c r="N15" s="164">
        <f>N14</f>
        <v>17777000</v>
      </c>
    </row>
    <row r="16" spans="1:15" x14ac:dyDescent="0.25">
      <c r="A16" s="163"/>
      <c r="B16" s="163"/>
      <c r="C16" s="163" t="s">
        <v>142</v>
      </c>
      <c r="D16" s="163"/>
      <c r="E16" s="164"/>
      <c r="F16" s="214"/>
      <c r="G16" s="164"/>
      <c r="H16" s="214"/>
      <c r="I16" s="164"/>
      <c r="J16" s="214"/>
      <c r="K16" s="238"/>
      <c r="L16" s="214"/>
      <c r="M16" s="214"/>
      <c r="N16" s="164"/>
    </row>
    <row r="17" spans="1:20" x14ac:dyDescent="0.25">
      <c r="A17" s="163"/>
      <c r="B17" s="163"/>
      <c r="C17" s="163"/>
      <c r="D17" s="163" t="s">
        <v>143</v>
      </c>
      <c r="E17" s="164">
        <v>2573571</v>
      </c>
      <c r="F17" s="214"/>
      <c r="G17" s="164">
        <v>2572998</v>
      </c>
      <c r="H17" s="214"/>
      <c r="I17" s="164">
        <f t="shared" ref="I17:I36" si="2">ROUND((E17-G17),5)</f>
        <v>573</v>
      </c>
      <c r="J17" s="214"/>
      <c r="K17" s="238">
        <f t="shared" ref="K17:K36" si="3">ROUND(IF(G17=0, IF(E17=0, 0, 1), E17/G17),5)</f>
        <v>1.0002200000000001</v>
      </c>
      <c r="L17" s="214"/>
      <c r="M17" s="214"/>
      <c r="N17" s="164">
        <v>10292000</v>
      </c>
    </row>
    <row r="18" spans="1:20" x14ac:dyDescent="0.25">
      <c r="A18" s="163"/>
      <c r="B18" s="163"/>
      <c r="C18" s="163"/>
      <c r="D18" s="163" t="s">
        <v>144</v>
      </c>
      <c r="E18" s="164">
        <v>467094.64</v>
      </c>
      <c r="F18" s="214"/>
      <c r="G18" s="164">
        <v>470253</v>
      </c>
      <c r="H18" s="214"/>
      <c r="I18" s="164">
        <f t="shared" si="2"/>
        <v>-3158.36</v>
      </c>
      <c r="J18" s="214"/>
      <c r="K18" s="238">
        <f t="shared" si="3"/>
        <v>0.99328000000000005</v>
      </c>
      <c r="L18" s="214"/>
      <c r="M18" s="214"/>
      <c r="N18" s="164">
        <v>1881000</v>
      </c>
    </row>
    <row r="19" spans="1:20" x14ac:dyDescent="0.25">
      <c r="A19" s="163"/>
      <c r="B19" s="163"/>
      <c r="C19" s="163"/>
      <c r="D19" s="163" t="s">
        <v>145</v>
      </c>
      <c r="E19" s="164">
        <v>10728.83</v>
      </c>
      <c r="F19" s="214"/>
      <c r="G19" s="164">
        <v>37749</v>
      </c>
      <c r="H19" s="214"/>
      <c r="I19" s="164">
        <f t="shared" si="2"/>
        <v>-27020.17</v>
      </c>
      <c r="J19" s="214"/>
      <c r="K19" s="238">
        <f t="shared" si="3"/>
        <v>0.28421000000000002</v>
      </c>
      <c r="L19" s="214"/>
      <c r="M19" s="214"/>
      <c r="N19" s="164">
        <v>151000</v>
      </c>
    </row>
    <row r="20" spans="1:20" ht="15.75" thickBot="1" x14ac:dyDescent="0.3">
      <c r="A20" s="163"/>
      <c r="B20" s="163"/>
      <c r="C20" s="163"/>
      <c r="D20" s="163" t="s">
        <v>146</v>
      </c>
      <c r="E20" s="164">
        <v>79808.2</v>
      </c>
      <c r="F20" s="214"/>
      <c r="G20" s="164">
        <v>120062</v>
      </c>
      <c r="H20" s="214"/>
      <c r="I20" s="239">
        <f t="shared" si="2"/>
        <v>-40253.800000000003</v>
      </c>
      <c r="J20" s="214"/>
      <c r="K20" s="238">
        <f t="shared" si="3"/>
        <v>0.66471999999999998</v>
      </c>
      <c r="L20" s="214"/>
      <c r="M20" s="214"/>
      <c r="N20" s="164">
        <v>447000</v>
      </c>
      <c r="O20" t="s">
        <v>511</v>
      </c>
    </row>
    <row r="21" spans="1:20" x14ac:dyDescent="0.25">
      <c r="A21" s="163"/>
      <c r="B21" s="163"/>
      <c r="C21" s="163"/>
      <c r="D21" s="163" t="s">
        <v>147</v>
      </c>
      <c r="E21" s="164">
        <v>21256.37</v>
      </c>
      <c r="F21" s="214"/>
      <c r="G21" s="164">
        <v>31754</v>
      </c>
      <c r="H21" s="214"/>
      <c r="I21" s="164">
        <f t="shared" si="2"/>
        <v>-10497.63</v>
      </c>
      <c r="J21" s="214"/>
      <c r="K21" s="238">
        <f t="shared" si="3"/>
        <v>0.66940999999999995</v>
      </c>
      <c r="L21" s="214"/>
      <c r="M21" s="214"/>
      <c r="N21" s="164">
        <v>289000</v>
      </c>
      <c r="Q21" s="289" t="s">
        <v>2</v>
      </c>
      <c r="R21" s="103"/>
      <c r="S21" s="103"/>
      <c r="T21" s="104"/>
    </row>
    <row r="22" spans="1:20" x14ac:dyDescent="0.25">
      <c r="A22" s="163"/>
      <c r="B22" s="163"/>
      <c r="C22" s="163"/>
      <c r="D22" s="163" t="s">
        <v>148</v>
      </c>
      <c r="E22" s="164">
        <v>17281.55</v>
      </c>
      <c r="F22" s="214"/>
      <c r="G22" s="164">
        <v>17403</v>
      </c>
      <c r="H22" s="214"/>
      <c r="I22" s="164">
        <f t="shared" si="2"/>
        <v>-121.45</v>
      </c>
      <c r="J22" s="214"/>
      <c r="K22" s="238">
        <f t="shared" si="3"/>
        <v>0.99302000000000001</v>
      </c>
      <c r="L22" s="214"/>
      <c r="M22" s="214"/>
      <c r="N22" s="164">
        <v>129000</v>
      </c>
      <c r="Q22" s="107" t="s">
        <v>512</v>
      </c>
      <c r="R22">
        <v>115000</v>
      </c>
      <c r="S22" t="s">
        <v>641</v>
      </c>
      <c r="T22" s="108"/>
    </row>
    <row r="23" spans="1:20" x14ac:dyDescent="0.25">
      <c r="A23" s="163"/>
      <c r="B23" s="163"/>
      <c r="C23" s="163"/>
      <c r="D23" s="163" t="s">
        <v>149</v>
      </c>
      <c r="E23" s="164">
        <v>65996.05</v>
      </c>
      <c r="F23" s="214"/>
      <c r="G23" s="164">
        <v>62956</v>
      </c>
      <c r="H23" s="214"/>
      <c r="I23" s="164">
        <f t="shared" si="2"/>
        <v>3040.05</v>
      </c>
      <c r="J23" s="214"/>
      <c r="K23" s="238">
        <f t="shared" si="3"/>
        <v>1.0482899999999999</v>
      </c>
      <c r="L23" s="214"/>
      <c r="M23" s="214"/>
      <c r="N23" s="164">
        <v>599000</v>
      </c>
      <c r="Q23" s="107" t="s">
        <v>513</v>
      </c>
      <c r="R23">
        <v>16000</v>
      </c>
      <c r="T23" s="108"/>
    </row>
    <row r="24" spans="1:20" x14ac:dyDescent="0.25">
      <c r="A24" s="163"/>
      <c r="B24" s="163"/>
      <c r="C24" s="163"/>
      <c r="D24" s="163" t="s">
        <v>150</v>
      </c>
      <c r="E24" s="164">
        <v>40530.5</v>
      </c>
      <c r="F24" s="214"/>
      <c r="G24" s="164">
        <v>40636</v>
      </c>
      <c r="H24" s="214"/>
      <c r="I24" s="164">
        <f t="shared" si="2"/>
        <v>-105.5</v>
      </c>
      <c r="J24" s="214"/>
      <c r="K24" s="238">
        <f t="shared" si="3"/>
        <v>0.99739999999999995</v>
      </c>
      <c r="L24" s="214"/>
      <c r="M24" s="214"/>
      <c r="N24" s="164">
        <v>366000</v>
      </c>
      <c r="Q24" s="107" t="s">
        <v>514</v>
      </c>
      <c r="R24">
        <v>36000</v>
      </c>
      <c r="T24" s="108"/>
    </row>
    <row r="25" spans="1:20" x14ac:dyDescent="0.25">
      <c r="A25" s="163"/>
      <c r="B25" s="163"/>
      <c r="C25" s="163"/>
      <c r="D25" s="163" t="s">
        <v>151</v>
      </c>
      <c r="E25" s="164">
        <v>101043.15</v>
      </c>
      <c r="F25" s="214"/>
      <c r="G25" s="164">
        <v>102000</v>
      </c>
      <c r="H25" s="214"/>
      <c r="I25" s="164">
        <f t="shared" si="2"/>
        <v>-956.85</v>
      </c>
      <c r="J25" s="214"/>
      <c r="K25" s="238">
        <f t="shared" si="3"/>
        <v>0.99061999999999995</v>
      </c>
      <c r="L25" s="214"/>
      <c r="M25" s="214"/>
      <c r="N25" s="164">
        <v>680000</v>
      </c>
      <c r="Q25" s="107" t="s">
        <v>515</v>
      </c>
      <c r="R25">
        <v>15000</v>
      </c>
      <c r="T25" s="108"/>
    </row>
    <row r="26" spans="1:20" ht="15.75" thickBot="1" x14ac:dyDescent="0.3">
      <c r="A26" s="163"/>
      <c r="B26" s="163"/>
      <c r="C26" s="163"/>
      <c r="D26" s="163" t="s">
        <v>152</v>
      </c>
      <c r="E26" s="164">
        <v>265296.71000000002</v>
      </c>
      <c r="F26" s="214"/>
      <c r="G26" s="164">
        <v>123498</v>
      </c>
      <c r="H26" s="214"/>
      <c r="I26" s="239">
        <f t="shared" si="2"/>
        <v>141798.71</v>
      </c>
      <c r="J26" s="214"/>
      <c r="K26" s="238">
        <f t="shared" si="3"/>
        <v>2.14819</v>
      </c>
      <c r="L26" s="214"/>
      <c r="M26" s="214"/>
      <c r="N26" s="164">
        <v>494000</v>
      </c>
      <c r="Q26" s="107"/>
      <c r="R26" s="288">
        <f>SUM(R22:R25)</f>
        <v>182000</v>
      </c>
      <c r="T26" s="108"/>
    </row>
    <row r="27" spans="1:20" ht="16.5" thickTop="1" thickBot="1" x14ac:dyDescent="0.3">
      <c r="A27" s="163"/>
      <c r="B27" s="163"/>
      <c r="C27" s="163"/>
      <c r="D27" s="163" t="s">
        <v>153</v>
      </c>
      <c r="E27" s="164">
        <v>54710.91</v>
      </c>
      <c r="F27" s="214"/>
      <c r="G27" s="164">
        <v>61500</v>
      </c>
      <c r="H27" s="214"/>
      <c r="I27" s="164">
        <f t="shared" si="2"/>
        <v>-6789.09</v>
      </c>
      <c r="J27" s="214"/>
      <c r="K27" s="238">
        <f t="shared" si="3"/>
        <v>0.88961000000000001</v>
      </c>
      <c r="L27" s="214"/>
      <c r="M27" s="214"/>
      <c r="N27" s="164">
        <v>246000</v>
      </c>
      <c r="Q27" s="111"/>
      <c r="R27" s="206"/>
      <c r="S27" s="206"/>
      <c r="T27" s="113"/>
    </row>
    <row r="28" spans="1:20" x14ac:dyDescent="0.25">
      <c r="A28" s="163"/>
      <c r="B28" s="163"/>
      <c r="C28" s="163"/>
      <c r="D28" s="163" t="s">
        <v>154</v>
      </c>
      <c r="E28" s="164">
        <v>123191.25</v>
      </c>
      <c r="F28" s="214"/>
      <c r="G28" s="164">
        <v>89976</v>
      </c>
      <c r="H28" s="214"/>
      <c r="I28" s="239">
        <f t="shared" si="2"/>
        <v>33215.25</v>
      </c>
      <c r="J28" s="214"/>
      <c r="K28" s="238">
        <f t="shared" si="3"/>
        <v>1.3691599999999999</v>
      </c>
      <c r="L28" s="214"/>
      <c r="M28" s="214"/>
      <c r="N28" s="164">
        <v>294000</v>
      </c>
      <c r="O28" t="s">
        <v>516</v>
      </c>
    </row>
    <row r="29" spans="1:20" x14ac:dyDescent="0.25">
      <c r="A29" s="163"/>
      <c r="B29" s="163"/>
      <c r="C29" s="163"/>
      <c r="D29" s="163" t="s">
        <v>155</v>
      </c>
      <c r="E29" s="164">
        <v>24525</v>
      </c>
      <c r="F29" s="214"/>
      <c r="G29" s="164">
        <v>26250</v>
      </c>
      <c r="H29" s="214"/>
      <c r="I29" s="164">
        <f t="shared" si="2"/>
        <v>-1725</v>
      </c>
      <c r="J29" s="214"/>
      <c r="K29" s="238">
        <f t="shared" si="3"/>
        <v>0.93428999999999995</v>
      </c>
      <c r="L29" s="214"/>
      <c r="M29" s="214"/>
      <c r="N29" s="164">
        <v>35000</v>
      </c>
    </row>
    <row r="30" spans="1:20" x14ac:dyDescent="0.25">
      <c r="A30" s="163"/>
      <c r="B30" s="163"/>
      <c r="C30" s="163"/>
      <c r="D30" s="163" t="s">
        <v>156</v>
      </c>
      <c r="E30" s="164">
        <v>3036.5</v>
      </c>
      <c r="F30" s="214"/>
      <c r="G30" s="164">
        <v>5001</v>
      </c>
      <c r="H30" s="214"/>
      <c r="I30" s="164">
        <f t="shared" si="2"/>
        <v>-1964.5</v>
      </c>
      <c r="J30" s="214"/>
      <c r="K30" s="238">
        <f t="shared" si="3"/>
        <v>0.60718000000000005</v>
      </c>
      <c r="L30" s="214"/>
      <c r="M30" s="214"/>
      <c r="N30" s="164">
        <v>20000</v>
      </c>
    </row>
    <row r="31" spans="1:20" x14ac:dyDescent="0.25">
      <c r="A31" s="163"/>
      <c r="B31" s="163"/>
      <c r="C31" s="163"/>
      <c r="D31" s="163" t="s">
        <v>157</v>
      </c>
      <c r="E31" s="164">
        <v>104669.94</v>
      </c>
      <c r="F31" s="214"/>
      <c r="G31" s="164">
        <v>114249</v>
      </c>
      <c r="H31" s="214"/>
      <c r="I31" s="164">
        <f t="shared" si="2"/>
        <v>-9579.06</v>
      </c>
      <c r="J31" s="214"/>
      <c r="K31" s="238">
        <f t="shared" si="3"/>
        <v>0.91615999999999997</v>
      </c>
      <c r="L31" s="214"/>
      <c r="M31" s="214"/>
      <c r="N31" s="164">
        <v>457000</v>
      </c>
    </row>
    <row r="32" spans="1:20" x14ac:dyDescent="0.25">
      <c r="A32" s="163"/>
      <c r="B32" s="163"/>
      <c r="C32" s="163"/>
      <c r="D32" s="163" t="s">
        <v>500</v>
      </c>
      <c r="E32" s="164">
        <v>3896.98</v>
      </c>
      <c r="F32" s="214"/>
      <c r="G32" s="164">
        <v>23499</v>
      </c>
      <c r="H32" s="214"/>
      <c r="I32" s="239">
        <f t="shared" si="2"/>
        <v>-19602.02</v>
      </c>
      <c r="J32" s="214"/>
      <c r="K32" s="238">
        <f t="shared" si="3"/>
        <v>0.16583999999999999</v>
      </c>
      <c r="L32" s="214"/>
      <c r="M32" s="214"/>
      <c r="N32" s="164">
        <v>94000</v>
      </c>
      <c r="O32" t="s">
        <v>517</v>
      </c>
    </row>
    <row r="33" spans="1:14" x14ac:dyDescent="0.25">
      <c r="A33" s="163"/>
      <c r="B33" s="163"/>
      <c r="C33" s="163"/>
      <c r="D33" s="163" t="s">
        <v>501</v>
      </c>
      <c r="E33" s="164">
        <v>42933.66</v>
      </c>
      <c r="F33" s="214"/>
      <c r="G33" s="164">
        <v>32001</v>
      </c>
      <c r="H33" s="214"/>
      <c r="I33" s="164">
        <f t="shared" si="2"/>
        <v>10932.66</v>
      </c>
      <c r="J33" s="214"/>
      <c r="K33" s="238">
        <f t="shared" si="3"/>
        <v>1.3416300000000001</v>
      </c>
      <c r="L33" s="214"/>
      <c r="M33" s="214"/>
      <c r="N33" s="164">
        <v>128000</v>
      </c>
    </row>
    <row r="34" spans="1:14" ht="15.75" thickBot="1" x14ac:dyDescent="0.3">
      <c r="A34" s="163"/>
      <c r="B34" s="163"/>
      <c r="C34" s="163"/>
      <c r="D34" s="163" t="s">
        <v>158</v>
      </c>
      <c r="E34" s="164">
        <v>226677.75</v>
      </c>
      <c r="F34" s="214"/>
      <c r="G34" s="164">
        <v>216249</v>
      </c>
      <c r="H34" s="214"/>
      <c r="I34" s="164">
        <f t="shared" si="2"/>
        <v>10428.75</v>
      </c>
      <c r="J34" s="214"/>
      <c r="K34" s="238">
        <f t="shared" si="3"/>
        <v>1.04823</v>
      </c>
      <c r="L34" s="214"/>
      <c r="M34" s="214"/>
      <c r="N34" s="164">
        <v>865000</v>
      </c>
    </row>
    <row r="35" spans="1:14" ht="15.75" thickBot="1" x14ac:dyDescent="0.3">
      <c r="A35" s="163"/>
      <c r="B35" s="163"/>
      <c r="C35" s="163" t="s">
        <v>4</v>
      </c>
      <c r="D35" s="163"/>
      <c r="E35" s="217">
        <f>ROUND(SUM(E16:E34),5)</f>
        <v>4226248.99</v>
      </c>
      <c r="F35" s="214"/>
      <c r="G35" s="217">
        <f>ROUND(SUM(G16:G34),5)</f>
        <v>4148034</v>
      </c>
      <c r="H35" s="214"/>
      <c r="I35" s="217">
        <f t="shared" si="2"/>
        <v>78214.990000000005</v>
      </c>
      <c r="J35" s="214"/>
      <c r="K35" s="241">
        <f t="shared" si="3"/>
        <v>1.0188600000000001</v>
      </c>
      <c r="L35" s="214"/>
      <c r="M35" s="214"/>
      <c r="N35" s="217">
        <f>ROUND(SUM(N16:N34),5)</f>
        <v>17467000</v>
      </c>
    </row>
    <row r="36" spans="1:14" s="166" customFormat="1" ht="12" thickBot="1" x14ac:dyDescent="0.25">
      <c r="A36" s="163" t="s">
        <v>128</v>
      </c>
      <c r="B36" s="163"/>
      <c r="C36" s="163"/>
      <c r="D36" s="163"/>
      <c r="E36" s="218">
        <f>ROUND(E15-E35,5)</f>
        <v>527949.51</v>
      </c>
      <c r="F36" s="163"/>
      <c r="G36" s="218">
        <f>ROUND(G15-G35,5)</f>
        <v>310491</v>
      </c>
      <c r="H36" s="163"/>
      <c r="I36" s="218">
        <f t="shared" si="2"/>
        <v>217458.51</v>
      </c>
      <c r="J36" s="163"/>
      <c r="K36" s="242">
        <f t="shared" si="3"/>
        <v>1.7003699999999999</v>
      </c>
      <c r="L36" s="163"/>
      <c r="M36" s="163"/>
      <c r="N36" s="218">
        <f>ROUND(N15-N35,5)</f>
        <v>310000</v>
      </c>
    </row>
    <row r="37" spans="1:14" ht="15.75" thickTop="1" x14ac:dyDescent="0.25"/>
  </sheetData>
  <pageMargins left="0.7" right="0.7" top="0.75" bottom="0.75" header="0.3" footer="0.3"/>
  <pageSetup scale="3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G73"/>
  <sheetViews>
    <sheetView zoomScale="140" zoomScaleNormal="140" workbookViewId="0">
      <selection activeCell="F17" sqref="F17"/>
    </sheetView>
  </sheetViews>
  <sheetFormatPr defaultRowHeight="15" x14ac:dyDescent="0.25"/>
  <cols>
    <col min="1" max="4" width="3" style="166" customWidth="1"/>
    <col min="5" max="5" width="34.5703125" style="166" customWidth="1"/>
    <col min="6" max="6" width="13.28515625" bestFit="1" customWidth="1"/>
    <col min="7" max="7" width="12.85546875" bestFit="1" customWidth="1"/>
  </cols>
  <sheetData>
    <row r="1" spans="1:7" x14ac:dyDescent="0.25">
      <c r="A1" s="166" t="s">
        <v>5</v>
      </c>
    </row>
    <row r="2" spans="1:7" x14ac:dyDescent="0.25">
      <c r="A2" s="166" t="s">
        <v>561</v>
      </c>
    </row>
    <row r="3" spans="1:7" s="167" customFormat="1" ht="15.75" thickBot="1" x14ac:dyDescent="0.3">
      <c r="A3" s="162"/>
      <c r="B3" s="162"/>
      <c r="C3" s="162"/>
      <c r="D3" s="162"/>
      <c r="E3" s="162"/>
      <c r="F3" s="221" t="s">
        <v>519</v>
      </c>
    </row>
    <row r="4" spans="1:7" ht="15.75" thickTop="1" x14ac:dyDescent="0.25">
      <c r="A4" s="163" t="s">
        <v>116</v>
      </c>
      <c r="B4" s="163"/>
      <c r="C4" s="163"/>
      <c r="D4" s="163"/>
      <c r="E4" s="163"/>
      <c r="F4" s="164"/>
    </row>
    <row r="5" spans="1:7" x14ac:dyDescent="0.25">
      <c r="A5" s="163"/>
      <c r="B5" s="163" t="s">
        <v>117</v>
      </c>
      <c r="C5" s="163"/>
      <c r="D5" s="163"/>
      <c r="E5" s="163"/>
      <c r="F5" s="164"/>
    </row>
    <row r="6" spans="1:7" x14ac:dyDescent="0.25">
      <c r="A6" s="163"/>
      <c r="B6" s="163"/>
      <c r="C6" s="163" t="s">
        <v>118</v>
      </c>
      <c r="D6" s="163"/>
      <c r="E6" s="163"/>
      <c r="F6" s="164"/>
    </row>
    <row r="7" spans="1:7" x14ac:dyDescent="0.25">
      <c r="A7" s="163"/>
      <c r="B7" s="163"/>
      <c r="C7" s="163"/>
      <c r="D7" s="163" t="s">
        <v>520</v>
      </c>
      <c r="E7" s="163"/>
      <c r="F7" s="164"/>
    </row>
    <row r="8" spans="1:7" x14ac:dyDescent="0.25">
      <c r="A8" s="163"/>
      <c r="B8" s="163"/>
      <c r="C8" s="163"/>
      <c r="D8" s="163"/>
      <c r="E8" s="163" t="s">
        <v>521</v>
      </c>
      <c r="F8" s="164">
        <v>375370.45</v>
      </c>
    </row>
    <row r="9" spans="1:7" x14ac:dyDescent="0.25">
      <c r="A9" s="163"/>
      <c r="B9" s="163"/>
      <c r="C9" s="163"/>
      <c r="D9" s="163"/>
      <c r="E9" s="163" t="s">
        <v>522</v>
      </c>
      <c r="F9" s="164">
        <v>150048.97</v>
      </c>
    </row>
    <row r="10" spans="1:7" x14ac:dyDescent="0.25">
      <c r="A10" s="163"/>
      <c r="B10" s="163"/>
      <c r="C10" s="163"/>
      <c r="D10" s="163"/>
      <c r="E10" s="163" t="s">
        <v>523</v>
      </c>
      <c r="F10" s="164">
        <v>1160294.95</v>
      </c>
    </row>
    <row r="11" spans="1:7" x14ac:dyDescent="0.25">
      <c r="A11" s="163"/>
      <c r="B11" s="163"/>
      <c r="C11" s="163"/>
      <c r="D11" s="163"/>
      <c r="E11" s="163" t="s">
        <v>524</v>
      </c>
      <c r="F11" s="164">
        <v>100</v>
      </c>
    </row>
    <row r="12" spans="1:7" x14ac:dyDescent="0.25">
      <c r="A12" s="163"/>
      <c r="B12" s="163"/>
      <c r="C12" s="163"/>
      <c r="D12" s="163"/>
      <c r="E12" s="163" t="s">
        <v>525</v>
      </c>
      <c r="F12" s="164">
        <v>150000</v>
      </c>
    </row>
    <row r="13" spans="1:7" x14ac:dyDescent="0.25">
      <c r="A13" s="163"/>
      <c r="B13" s="163"/>
      <c r="C13" s="163"/>
      <c r="D13" s="163"/>
      <c r="E13" s="163" t="s">
        <v>526</v>
      </c>
      <c r="F13" s="164">
        <v>100000</v>
      </c>
    </row>
    <row r="14" spans="1:7" x14ac:dyDescent="0.25">
      <c r="A14" s="163"/>
      <c r="B14" s="163"/>
      <c r="C14" s="163"/>
      <c r="D14" s="163"/>
      <c r="E14" s="163" t="s">
        <v>527</v>
      </c>
      <c r="F14" s="164">
        <v>-339030.1</v>
      </c>
    </row>
    <row r="15" spans="1:7" x14ac:dyDescent="0.25">
      <c r="A15" s="163"/>
      <c r="B15" s="163"/>
      <c r="C15" s="163"/>
      <c r="D15" s="163"/>
      <c r="E15" s="163" t="s">
        <v>528</v>
      </c>
      <c r="F15" s="164">
        <v>2706884.98</v>
      </c>
      <c r="G15" s="161"/>
    </row>
    <row r="16" spans="1:7" x14ac:dyDescent="0.25">
      <c r="A16" s="163"/>
      <c r="B16" s="163"/>
      <c r="C16" s="163"/>
      <c r="D16" s="163"/>
      <c r="E16" s="163" t="s">
        <v>529</v>
      </c>
      <c r="F16" s="164">
        <v>1997707.41</v>
      </c>
    </row>
    <row r="17" spans="1:6" x14ac:dyDescent="0.25">
      <c r="A17" s="163"/>
      <c r="B17" s="163"/>
      <c r="C17" s="163"/>
      <c r="D17" s="163"/>
      <c r="E17" s="163" t="s">
        <v>530</v>
      </c>
      <c r="F17" s="164">
        <v>3031074.77</v>
      </c>
    </row>
    <row r="18" spans="1:6" ht="15.75" thickBot="1" x14ac:dyDescent="0.3">
      <c r="A18" s="163"/>
      <c r="B18" s="163"/>
      <c r="C18" s="163"/>
      <c r="D18" s="163"/>
      <c r="E18" s="163" t="s">
        <v>531</v>
      </c>
      <c r="F18" s="164">
        <v>0.05</v>
      </c>
    </row>
    <row r="19" spans="1:6" ht="15.75" thickBot="1" x14ac:dyDescent="0.3">
      <c r="A19" s="163"/>
      <c r="B19" s="163"/>
      <c r="C19" s="163"/>
      <c r="D19" s="163" t="s">
        <v>532</v>
      </c>
      <c r="E19" s="163"/>
      <c r="F19" s="216">
        <f>ROUND(SUM(F7:F18),5)</f>
        <v>9332451.4800000004</v>
      </c>
    </row>
    <row r="20" spans="1:6" x14ac:dyDescent="0.25">
      <c r="A20" s="163"/>
      <c r="B20" s="163"/>
      <c r="C20" s="163" t="s">
        <v>533</v>
      </c>
      <c r="D20" s="163"/>
      <c r="E20" s="163"/>
      <c r="F20" s="164">
        <f>ROUND(F6+F19,5)</f>
        <v>9332451.4800000004</v>
      </c>
    </row>
    <row r="21" spans="1:6" x14ac:dyDescent="0.25">
      <c r="A21" s="163"/>
      <c r="B21" s="163"/>
      <c r="C21" s="163" t="s">
        <v>119</v>
      </c>
      <c r="D21" s="163"/>
      <c r="E21" s="163"/>
      <c r="F21" s="164"/>
    </row>
    <row r="22" spans="1:6" ht="15.75" thickBot="1" x14ac:dyDescent="0.3">
      <c r="A22" s="163"/>
      <c r="B22" s="163"/>
      <c r="C22" s="163"/>
      <c r="D22" s="163" t="s">
        <v>362</v>
      </c>
      <c r="E22" s="163"/>
      <c r="F22" s="215">
        <v>151103.54999999999</v>
      </c>
    </row>
    <row r="23" spans="1:6" x14ac:dyDescent="0.25">
      <c r="A23" s="163"/>
      <c r="B23" s="163"/>
      <c r="C23" s="163" t="s">
        <v>534</v>
      </c>
      <c r="D23" s="163"/>
      <c r="E23" s="163"/>
      <c r="F23" s="164">
        <f>ROUND(SUM(F21:F22),5)</f>
        <v>151103.54999999999</v>
      </c>
    </row>
    <row r="24" spans="1:6" x14ac:dyDescent="0.25">
      <c r="A24" s="163"/>
      <c r="B24" s="163"/>
      <c r="C24" s="163" t="s">
        <v>120</v>
      </c>
      <c r="D24" s="163"/>
      <c r="E24" s="163"/>
      <c r="F24" s="164"/>
    </row>
    <row r="25" spans="1:6" x14ac:dyDescent="0.25">
      <c r="A25" s="163"/>
      <c r="B25" s="163"/>
      <c r="C25" s="163"/>
      <c r="D25" s="163" t="s">
        <v>535</v>
      </c>
      <c r="E25" s="163"/>
      <c r="F25" s="164">
        <v>25990</v>
      </c>
    </row>
    <row r="26" spans="1:6" ht="15.75" thickBot="1" x14ac:dyDescent="0.3">
      <c r="A26" s="163"/>
      <c r="B26" s="163"/>
      <c r="C26" s="163"/>
      <c r="D26" s="163" t="s">
        <v>363</v>
      </c>
      <c r="E26" s="163"/>
      <c r="F26" s="164">
        <v>608800.93000000005</v>
      </c>
    </row>
    <row r="27" spans="1:6" ht="15.75" thickBot="1" x14ac:dyDescent="0.3">
      <c r="A27" s="163"/>
      <c r="B27" s="163"/>
      <c r="C27" s="163" t="s">
        <v>536</v>
      </c>
      <c r="D27" s="163"/>
      <c r="E27" s="163"/>
      <c r="F27" s="216">
        <f>ROUND(SUM(F24:F26),5)</f>
        <v>634790.93000000005</v>
      </c>
    </row>
    <row r="28" spans="1:6" x14ac:dyDescent="0.25">
      <c r="A28" s="163"/>
      <c r="B28" s="163" t="s">
        <v>121</v>
      </c>
      <c r="C28" s="163"/>
      <c r="D28" s="163"/>
      <c r="E28" s="163"/>
      <c r="F28" s="164">
        <f>ROUND(F5+F20+F23+F27,5)</f>
        <v>10118345.960000001</v>
      </c>
    </row>
    <row r="29" spans="1:6" x14ac:dyDescent="0.25">
      <c r="A29" s="163"/>
      <c r="B29" s="163" t="s">
        <v>122</v>
      </c>
      <c r="C29" s="163"/>
      <c r="D29" s="163"/>
      <c r="E29" s="163"/>
      <c r="F29" s="164"/>
    </row>
    <row r="30" spans="1:6" x14ac:dyDescent="0.25">
      <c r="A30" s="163"/>
      <c r="B30" s="163"/>
      <c r="C30" s="163" t="s">
        <v>203</v>
      </c>
      <c r="D30" s="163"/>
      <c r="E30" s="163"/>
      <c r="F30" s="164">
        <v>24226708.829999998</v>
      </c>
    </row>
    <row r="31" spans="1:6" ht="15.75" thickBot="1" x14ac:dyDescent="0.3">
      <c r="A31" s="163"/>
      <c r="B31" s="163"/>
      <c r="C31" s="163" t="s">
        <v>537</v>
      </c>
      <c r="D31" s="163"/>
      <c r="E31" s="163"/>
      <c r="F31" s="215">
        <v>-4692376.46</v>
      </c>
    </row>
    <row r="32" spans="1:6" x14ac:dyDescent="0.25">
      <c r="A32" s="163"/>
      <c r="B32" s="163" t="s">
        <v>538</v>
      </c>
      <c r="C32" s="163"/>
      <c r="D32" s="163"/>
      <c r="E32" s="163"/>
      <c r="F32" s="164">
        <f>ROUND(SUM(F29:F31),5)</f>
        <v>19534332.370000001</v>
      </c>
    </row>
    <row r="33" spans="1:6" x14ac:dyDescent="0.25">
      <c r="A33" s="163"/>
      <c r="B33" s="163" t="s">
        <v>123</v>
      </c>
      <c r="C33" s="163"/>
      <c r="D33" s="163"/>
      <c r="E33" s="163"/>
      <c r="F33" s="164"/>
    </row>
    <row r="34" spans="1:6" ht="15.75" thickBot="1" x14ac:dyDescent="0.3">
      <c r="A34" s="163"/>
      <c r="B34" s="163"/>
      <c r="C34" s="163" t="s">
        <v>387</v>
      </c>
      <c r="D34" s="163"/>
      <c r="E34" s="163"/>
      <c r="F34" s="164">
        <v>960482.64</v>
      </c>
    </row>
    <row r="35" spans="1:6" ht="15.75" thickBot="1" x14ac:dyDescent="0.3">
      <c r="A35" s="163"/>
      <c r="B35" s="163" t="s">
        <v>539</v>
      </c>
      <c r="C35" s="163"/>
      <c r="D35" s="163"/>
      <c r="E35" s="163"/>
      <c r="F35" s="217">
        <f>ROUND(SUM(F33:F34),5)</f>
        <v>960482.64</v>
      </c>
    </row>
    <row r="36" spans="1:6" s="166" customFormat="1" ht="12" thickBot="1" x14ac:dyDescent="0.25">
      <c r="A36" s="163" t="s">
        <v>124</v>
      </c>
      <c r="B36" s="163"/>
      <c r="C36" s="163"/>
      <c r="D36" s="163"/>
      <c r="E36" s="163"/>
      <c r="F36" s="218">
        <f>ROUND(F4+F28+F32+F35,5)</f>
        <v>30613160.969999999</v>
      </c>
    </row>
    <row r="37" spans="1:6" ht="15.75" thickTop="1" x14ac:dyDescent="0.25">
      <c r="A37" s="163" t="s">
        <v>125</v>
      </c>
      <c r="B37" s="163"/>
      <c r="C37" s="163"/>
      <c r="D37" s="163"/>
      <c r="E37" s="163"/>
      <c r="F37" s="164"/>
    </row>
    <row r="38" spans="1:6" x14ac:dyDescent="0.25">
      <c r="A38" s="163"/>
      <c r="B38" s="163" t="s">
        <v>540</v>
      </c>
      <c r="C38" s="163"/>
      <c r="D38" s="163"/>
      <c r="E38" s="163"/>
      <c r="F38" s="164"/>
    </row>
    <row r="39" spans="1:6" x14ac:dyDescent="0.25">
      <c r="A39" s="163"/>
      <c r="B39" s="163"/>
      <c r="C39" s="163" t="s">
        <v>178</v>
      </c>
      <c r="D39" s="163"/>
      <c r="E39" s="163"/>
      <c r="F39" s="164"/>
    </row>
    <row r="40" spans="1:6" x14ac:dyDescent="0.25">
      <c r="A40" s="163"/>
      <c r="B40" s="163"/>
      <c r="C40" s="163"/>
      <c r="D40" s="163" t="s">
        <v>541</v>
      </c>
      <c r="E40" s="163"/>
      <c r="F40" s="164"/>
    </row>
    <row r="41" spans="1:6" ht="15.75" thickBot="1" x14ac:dyDescent="0.3">
      <c r="A41" s="163"/>
      <c r="B41" s="163"/>
      <c r="C41" s="163"/>
      <c r="D41" s="163"/>
      <c r="E41" s="163" t="s">
        <v>364</v>
      </c>
      <c r="F41" s="215">
        <v>47508.28</v>
      </c>
    </row>
    <row r="42" spans="1:6" x14ac:dyDescent="0.25">
      <c r="A42" s="163"/>
      <c r="B42" s="163"/>
      <c r="C42" s="163"/>
      <c r="D42" s="163" t="s">
        <v>542</v>
      </c>
      <c r="E42" s="163"/>
      <c r="F42" s="164">
        <f>ROUND(SUM(F40:F41),5)</f>
        <v>47508.28</v>
      </c>
    </row>
    <row r="43" spans="1:6" x14ac:dyDescent="0.25">
      <c r="A43" s="163"/>
      <c r="B43" s="163"/>
      <c r="C43" s="163"/>
      <c r="D43" s="163" t="s">
        <v>543</v>
      </c>
      <c r="E43" s="163"/>
      <c r="F43" s="164"/>
    </row>
    <row r="44" spans="1:6" ht="15.75" thickBot="1" x14ac:dyDescent="0.3">
      <c r="A44" s="163"/>
      <c r="B44" s="163"/>
      <c r="C44" s="163"/>
      <c r="D44" s="163"/>
      <c r="E44" s="163" t="s">
        <v>544</v>
      </c>
      <c r="F44" s="215">
        <v>0.53</v>
      </c>
    </row>
    <row r="45" spans="1:6" x14ac:dyDescent="0.25">
      <c r="A45" s="163"/>
      <c r="B45" s="163"/>
      <c r="C45" s="163"/>
      <c r="D45" s="163" t="s">
        <v>545</v>
      </c>
      <c r="E45" s="163"/>
      <c r="F45" s="164">
        <f>ROUND(SUM(F43:F44),5)</f>
        <v>0.53</v>
      </c>
    </row>
    <row r="46" spans="1:6" x14ac:dyDescent="0.25">
      <c r="A46" s="163"/>
      <c r="B46" s="163"/>
      <c r="C46" s="163"/>
      <c r="D46" s="163" t="s">
        <v>546</v>
      </c>
      <c r="E46" s="163"/>
      <c r="F46" s="164"/>
    </row>
    <row r="47" spans="1:6" x14ac:dyDescent="0.25">
      <c r="A47" s="163"/>
      <c r="B47" s="163"/>
      <c r="C47" s="163"/>
      <c r="D47" s="163"/>
      <c r="E47" s="163" t="s">
        <v>366</v>
      </c>
      <c r="F47" s="164">
        <v>-3760.87</v>
      </c>
    </row>
    <row r="48" spans="1:6" x14ac:dyDescent="0.25">
      <c r="A48" s="163"/>
      <c r="B48" s="163"/>
      <c r="C48" s="163"/>
      <c r="D48" s="163"/>
      <c r="E48" s="163" t="s">
        <v>367</v>
      </c>
      <c r="F48" s="164">
        <v>1282787.08</v>
      </c>
    </row>
    <row r="49" spans="1:6" x14ac:dyDescent="0.25">
      <c r="A49" s="163"/>
      <c r="B49" s="163"/>
      <c r="C49" s="163"/>
      <c r="D49" s="163"/>
      <c r="E49" s="163" t="s">
        <v>547</v>
      </c>
      <c r="F49" s="164">
        <v>145479.91</v>
      </c>
    </row>
    <row r="50" spans="1:6" x14ac:dyDescent="0.25">
      <c r="A50" s="163"/>
      <c r="B50" s="163"/>
      <c r="C50" s="163"/>
      <c r="D50" s="163"/>
      <c r="E50" s="163" t="s">
        <v>368</v>
      </c>
      <c r="F50" s="164">
        <v>13412.2</v>
      </c>
    </row>
    <row r="51" spans="1:6" x14ac:dyDescent="0.25">
      <c r="A51" s="163"/>
      <c r="B51" s="163"/>
      <c r="C51" s="163"/>
      <c r="D51" s="163"/>
      <c r="E51" s="163" t="s">
        <v>473</v>
      </c>
      <c r="F51" s="164">
        <v>26588.36</v>
      </c>
    </row>
    <row r="52" spans="1:6" x14ac:dyDescent="0.25">
      <c r="A52" s="163"/>
      <c r="B52" s="163"/>
      <c r="C52" s="163"/>
      <c r="D52" s="163"/>
      <c r="E52" s="163" t="s">
        <v>369</v>
      </c>
      <c r="F52" s="164">
        <v>32948.86</v>
      </c>
    </row>
    <row r="53" spans="1:6" x14ac:dyDescent="0.25">
      <c r="A53" s="163"/>
      <c r="B53" s="163"/>
      <c r="C53" s="163"/>
      <c r="D53" s="163"/>
      <c r="E53" s="163" t="s">
        <v>548</v>
      </c>
      <c r="F53" s="164">
        <v>3682.32</v>
      </c>
    </row>
    <row r="54" spans="1:6" ht="15.75" thickBot="1" x14ac:dyDescent="0.3">
      <c r="A54" s="163"/>
      <c r="B54" s="163"/>
      <c r="C54" s="163"/>
      <c r="D54" s="163"/>
      <c r="E54" s="163" t="s">
        <v>549</v>
      </c>
      <c r="F54" s="164">
        <v>71264.63</v>
      </c>
    </row>
    <row r="55" spans="1:6" ht="15.75" thickBot="1" x14ac:dyDescent="0.3">
      <c r="A55" s="163"/>
      <c r="B55" s="163"/>
      <c r="C55" s="163"/>
      <c r="D55" s="163" t="s">
        <v>550</v>
      </c>
      <c r="E55" s="163"/>
      <c r="F55" s="216">
        <f>ROUND(SUM(F46:F54),5)</f>
        <v>1572402.49</v>
      </c>
    </row>
    <row r="56" spans="1:6" x14ac:dyDescent="0.25">
      <c r="A56" s="163"/>
      <c r="B56" s="163"/>
      <c r="C56" s="163" t="s">
        <v>551</v>
      </c>
      <c r="D56" s="163"/>
      <c r="E56" s="163"/>
      <c r="F56" s="164">
        <f>ROUND(F39+F42+F45+F55,5)</f>
        <v>1619911.3</v>
      </c>
    </row>
    <row r="57" spans="1:6" x14ac:dyDescent="0.25">
      <c r="A57" s="163"/>
      <c r="B57" s="163"/>
      <c r="C57" s="163" t="s">
        <v>552</v>
      </c>
      <c r="D57" s="163"/>
      <c r="E57" s="163"/>
      <c r="F57" s="164"/>
    </row>
    <row r="58" spans="1:6" x14ac:dyDescent="0.25">
      <c r="A58" s="163"/>
      <c r="B58" s="163"/>
      <c r="C58" s="163"/>
      <c r="D58" s="163" t="s">
        <v>390</v>
      </c>
      <c r="E58" s="163"/>
      <c r="F58" s="164">
        <v>925041.28</v>
      </c>
    </row>
    <row r="59" spans="1:6" x14ac:dyDescent="0.25">
      <c r="A59" s="163"/>
      <c r="B59" s="163"/>
      <c r="C59" s="163"/>
      <c r="D59" s="163" t="s">
        <v>391</v>
      </c>
      <c r="E59" s="163"/>
      <c r="F59" s="164">
        <v>241647.78</v>
      </c>
    </row>
    <row r="60" spans="1:6" x14ac:dyDescent="0.25">
      <c r="A60" s="163"/>
      <c r="B60" s="163"/>
      <c r="C60" s="163"/>
      <c r="D60" s="163" t="s">
        <v>392</v>
      </c>
      <c r="E60" s="163"/>
      <c r="F60" s="164">
        <v>23874.720000000001</v>
      </c>
    </row>
    <row r="61" spans="1:6" x14ac:dyDescent="0.25">
      <c r="A61" s="163"/>
      <c r="B61" s="163"/>
      <c r="C61" s="163"/>
      <c r="D61" s="163" t="s">
        <v>553</v>
      </c>
      <c r="E61" s="163"/>
      <c r="F61" s="164">
        <v>71692.2</v>
      </c>
    </row>
    <row r="62" spans="1:6" ht="15.75" thickBot="1" x14ac:dyDescent="0.3">
      <c r="A62" s="163"/>
      <c r="B62" s="163"/>
      <c r="C62" s="163"/>
      <c r="D62" s="163" t="s">
        <v>554</v>
      </c>
      <c r="E62" s="163"/>
      <c r="F62" s="164">
        <v>11945203.5</v>
      </c>
    </row>
    <row r="63" spans="1:6" ht="15.75" thickBot="1" x14ac:dyDescent="0.3">
      <c r="A63" s="163"/>
      <c r="B63" s="163"/>
      <c r="C63" s="163" t="s">
        <v>555</v>
      </c>
      <c r="D63" s="163"/>
      <c r="E63" s="163"/>
      <c r="F63" s="216">
        <f>ROUND(SUM(F57:F62),5)</f>
        <v>13207459.48</v>
      </c>
    </row>
    <row r="64" spans="1:6" x14ac:dyDescent="0.25">
      <c r="A64" s="163"/>
      <c r="B64" s="163" t="s">
        <v>556</v>
      </c>
      <c r="C64" s="163"/>
      <c r="D64" s="163"/>
      <c r="E64" s="163"/>
      <c r="F64" s="164">
        <f>ROUND(F38+F56+F63,5)</f>
        <v>14827370.779999999</v>
      </c>
    </row>
    <row r="65" spans="1:6" x14ac:dyDescent="0.25">
      <c r="A65" s="163"/>
      <c r="B65" s="163" t="s">
        <v>126</v>
      </c>
      <c r="C65" s="163"/>
      <c r="D65" s="163"/>
      <c r="E65" s="163"/>
      <c r="F65" s="164"/>
    </row>
    <row r="66" spans="1:6" x14ac:dyDescent="0.25">
      <c r="A66" s="163"/>
      <c r="B66" s="163"/>
      <c r="C66" s="163" t="s">
        <v>557</v>
      </c>
      <c r="D66" s="163"/>
      <c r="E66" s="163"/>
      <c r="F66" s="164">
        <v>-288209</v>
      </c>
    </row>
    <row r="67" spans="1:6" x14ac:dyDescent="0.25">
      <c r="A67" s="163"/>
      <c r="B67" s="163"/>
      <c r="C67" s="163" t="s">
        <v>558</v>
      </c>
      <c r="D67" s="163"/>
      <c r="E67" s="163"/>
      <c r="F67" s="164">
        <v>14608260.32</v>
      </c>
    </row>
    <row r="68" spans="1:6" x14ac:dyDescent="0.25">
      <c r="A68" s="163"/>
      <c r="B68" s="163"/>
      <c r="C68" s="163" t="s">
        <v>421</v>
      </c>
      <c r="D68" s="163"/>
      <c r="E68" s="163"/>
      <c r="F68" s="164">
        <v>103361.34</v>
      </c>
    </row>
    <row r="69" spans="1:6" x14ac:dyDescent="0.25">
      <c r="A69" s="163"/>
      <c r="B69" s="163"/>
      <c r="C69" s="163" t="s">
        <v>559</v>
      </c>
      <c r="D69" s="163"/>
      <c r="E69" s="163"/>
      <c r="F69" s="164">
        <v>834428.02</v>
      </c>
    </row>
    <row r="70" spans="1:6" ht="15.75" thickBot="1" x14ac:dyDescent="0.3">
      <c r="A70" s="163"/>
      <c r="B70" s="163"/>
      <c r="C70" s="163" t="s">
        <v>128</v>
      </c>
      <c r="D70" s="163"/>
      <c r="E70" s="163"/>
      <c r="F70" s="164">
        <v>527949.51</v>
      </c>
    </row>
    <row r="71" spans="1:6" ht="15.75" thickBot="1" x14ac:dyDescent="0.3">
      <c r="A71" s="163"/>
      <c r="B71" s="163" t="s">
        <v>560</v>
      </c>
      <c r="C71" s="163"/>
      <c r="D71" s="163"/>
      <c r="E71" s="163"/>
      <c r="F71" s="217">
        <f>ROUND(SUM(F65:F70),5)</f>
        <v>15785790.189999999</v>
      </c>
    </row>
    <row r="72" spans="1:6" s="166" customFormat="1" ht="12" thickBot="1" x14ac:dyDescent="0.25">
      <c r="A72" s="163" t="s">
        <v>127</v>
      </c>
      <c r="B72" s="163"/>
      <c r="C72" s="163"/>
      <c r="D72" s="163"/>
      <c r="E72" s="163"/>
      <c r="F72" s="218">
        <f>ROUND(F37+F64+F71,5)</f>
        <v>30613160.969999999</v>
      </c>
    </row>
    <row r="73" spans="1:6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67"/>
  <sheetViews>
    <sheetView topLeftCell="A15" workbookViewId="0">
      <selection activeCell="I30" sqref="I30"/>
    </sheetView>
  </sheetViews>
  <sheetFormatPr defaultRowHeight="15" x14ac:dyDescent="0.25"/>
  <cols>
    <col min="1" max="4" width="3" style="166" customWidth="1"/>
    <col min="5" max="5" width="72.42578125" style="166" customWidth="1"/>
    <col min="6" max="6" width="14.42578125" bestFit="1" customWidth="1"/>
  </cols>
  <sheetData>
    <row r="1" spans="1:6" s="167" customFormat="1" ht="15.75" thickBot="1" x14ac:dyDescent="0.3">
      <c r="A1" s="162"/>
      <c r="B1" s="162"/>
      <c r="C1" s="162"/>
      <c r="D1" s="162"/>
      <c r="E1" s="162"/>
      <c r="F1" s="221" t="s">
        <v>495</v>
      </c>
    </row>
    <row r="2" spans="1:6" ht="15.75" thickTop="1" x14ac:dyDescent="0.25">
      <c r="A2" s="163"/>
      <c r="B2" s="163"/>
      <c r="C2" s="163" t="s">
        <v>359</v>
      </c>
      <c r="D2" s="163"/>
      <c r="E2" s="163"/>
      <c r="F2" s="164"/>
    </row>
    <row r="3" spans="1:6" x14ac:dyDescent="0.25">
      <c r="A3" s="163"/>
      <c r="B3" s="163"/>
      <c r="C3" s="163"/>
      <c r="D3" s="163" t="s">
        <v>128</v>
      </c>
      <c r="E3" s="163"/>
      <c r="F3" s="164">
        <v>527949.51</v>
      </c>
    </row>
    <row r="4" spans="1:6" x14ac:dyDescent="0.25">
      <c r="A4" s="163"/>
      <c r="B4" s="163"/>
      <c r="C4" s="163"/>
      <c r="D4" s="163" t="s">
        <v>360</v>
      </c>
      <c r="E4" s="163"/>
      <c r="F4" s="164"/>
    </row>
    <row r="5" spans="1:6" x14ac:dyDescent="0.25">
      <c r="A5" s="163"/>
      <c r="B5" s="163"/>
      <c r="C5" s="163"/>
      <c r="D5" s="163" t="s">
        <v>361</v>
      </c>
      <c r="E5" s="163"/>
      <c r="F5" s="164"/>
    </row>
    <row r="6" spans="1:6" x14ac:dyDescent="0.25">
      <c r="A6" s="163"/>
      <c r="B6" s="163"/>
      <c r="C6" s="163"/>
      <c r="D6" s="163"/>
      <c r="E6" s="163" t="s">
        <v>362</v>
      </c>
      <c r="F6" s="164">
        <v>1191686.51</v>
      </c>
    </row>
    <row r="7" spans="1:6" x14ac:dyDescent="0.25">
      <c r="A7" s="163"/>
      <c r="B7" s="163"/>
      <c r="C7" s="163"/>
      <c r="D7" s="163"/>
      <c r="E7" s="163" t="s">
        <v>363</v>
      </c>
      <c r="F7" s="164">
        <v>87557.01</v>
      </c>
    </row>
    <row r="8" spans="1:6" x14ac:dyDescent="0.25">
      <c r="A8" s="163"/>
      <c r="B8" s="163"/>
      <c r="C8" s="163"/>
      <c r="D8" s="163"/>
      <c r="E8" s="163" t="s">
        <v>364</v>
      </c>
      <c r="F8" s="164">
        <v>-277755.99</v>
      </c>
    </row>
    <row r="9" spans="1:6" x14ac:dyDescent="0.25">
      <c r="A9" s="163"/>
      <c r="B9" s="163"/>
      <c r="C9" s="163"/>
      <c r="D9" s="163"/>
      <c r="E9" s="163" t="s">
        <v>544</v>
      </c>
      <c r="F9" s="164">
        <v>0.53</v>
      </c>
    </row>
    <row r="10" spans="1:6" x14ac:dyDescent="0.25">
      <c r="A10" s="163"/>
      <c r="B10" s="163"/>
      <c r="C10" s="163"/>
      <c r="D10" s="163"/>
      <c r="E10" s="163" t="s">
        <v>365</v>
      </c>
      <c r="F10" s="164">
        <v>5599.61</v>
      </c>
    </row>
    <row r="11" spans="1:6" x14ac:dyDescent="0.25">
      <c r="A11" s="163"/>
      <c r="B11" s="163"/>
      <c r="C11" s="163"/>
      <c r="D11" s="163"/>
      <c r="E11" s="163" t="s">
        <v>366</v>
      </c>
      <c r="F11" s="164">
        <v>-3760.86</v>
      </c>
    </row>
    <row r="12" spans="1:6" x14ac:dyDescent="0.25">
      <c r="A12" s="163"/>
      <c r="B12" s="163"/>
      <c r="C12" s="163"/>
      <c r="D12" s="163"/>
      <c r="E12" s="163" t="s">
        <v>367</v>
      </c>
      <c r="F12" s="164">
        <v>-14449.04</v>
      </c>
    </row>
    <row r="13" spans="1:6" x14ac:dyDescent="0.25">
      <c r="A13" s="163"/>
      <c r="B13" s="163"/>
      <c r="C13" s="163"/>
      <c r="D13" s="163"/>
      <c r="E13" s="163" t="s">
        <v>368</v>
      </c>
      <c r="F13" s="164">
        <v>-22815.61</v>
      </c>
    </row>
    <row r="14" spans="1:6" x14ac:dyDescent="0.25">
      <c r="A14" s="163"/>
      <c r="B14" s="163"/>
      <c r="C14" s="163"/>
      <c r="D14" s="163"/>
      <c r="E14" s="163" t="s">
        <v>562</v>
      </c>
      <c r="F14" s="164">
        <v>758.93</v>
      </c>
    </row>
    <row r="15" spans="1:6" x14ac:dyDescent="0.25">
      <c r="A15" s="163"/>
      <c r="B15" s="163"/>
      <c r="C15" s="163"/>
      <c r="D15" s="163"/>
      <c r="E15" s="163" t="s">
        <v>563</v>
      </c>
      <c r="F15" s="164">
        <v>-3033.33</v>
      </c>
    </row>
    <row r="16" spans="1:6" x14ac:dyDescent="0.25">
      <c r="A16" s="163"/>
      <c r="B16" s="163"/>
      <c r="C16" s="163"/>
      <c r="D16" s="163"/>
      <c r="E16" s="163" t="s">
        <v>564</v>
      </c>
      <c r="F16" s="164">
        <v>2073.9299999999998</v>
      </c>
    </row>
    <row r="17" spans="1:6" x14ac:dyDescent="0.25">
      <c r="A17" s="163"/>
      <c r="B17" s="163"/>
      <c r="C17" s="163"/>
      <c r="D17" s="163"/>
      <c r="E17" s="163" t="s">
        <v>565</v>
      </c>
      <c r="F17" s="164">
        <v>1538.4</v>
      </c>
    </row>
    <row r="18" spans="1:6" x14ac:dyDescent="0.25">
      <c r="A18" s="163"/>
      <c r="B18" s="163"/>
      <c r="C18" s="163"/>
      <c r="D18" s="163"/>
      <c r="E18" s="163" t="s">
        <v>566</v>
      </c>
      <c r="F18" s="164">
        <v>1749.5</v>
      </c>
    </row>
    <row r="19" spans="1:6" x14ac:dyDescent="0.25">
      <c r="A19" s="163"/>
      <c r="B19" s="163"/>
      <c r="C19" s="163"/>
      <c r="D19" s="163"/>
      <c r="E19" s="163" t="s">
        <v>567</v>
      </c>
      <c r="F19" s="164">
        <v>303.37</v>
      </c>
    </row>
    <row r="20" spans="1:6" x14ac:dyDescent="0.25">
      <c r="A20" s="163"/>
      <c r="B20" s="163"/>
      <c r="C20" s="163"/>
      <c r="D20" s="163"/>
      <c r="E20" s="163" t="s">
        <v>568</v>
      </c>
      <c r="F20" s="164">
        <v>77.05</v>
      </c>
    </row>
    <row r="21" spans="1:6" x14ac:dyDescent="0.25">
      <c r="A21" s="163"/>
      <c r="B21" s="163"/>
      <c r="C21" s="163"/>
      <c r="D21" s="163"/>
      <c r="E21" s="163" t="s">
        <v>569</v>
      </c>
      <c r="F21" s="164">
        <v>100.58</v>
      </c>
    </row>
    <row r="22" spans="1:6" x14ac:dyDescent="0.25">
      <c r="A22" s="163"/>
      <c r="B22" s="163"/>
      <c r="C22" s="163"/>
      <c r="D22" s="163"/>
      <c r="E22" s="163" t="s">
        <v>570</v>
      </c>
      <c r="F22" s="164">
        <v>0.81</v>
      </c>
    </row>
    <row r="23" spans="1:6" x14ac:dyDescent="0.25">
      <c r="A23" s="163"/>
      <c r="B23" s="163"/>
      <c r="C23" s="163"/>
      <c r="D23" s="163"/>
      <c r="E23" s="163" t="s">
        <v>571</v>
      </c>
      <c r="F23" s="164">
        <v>420.27</v>
      </c>
    </row>
    <row r="24" spans="1:6" x14ac:dyDescent="0.25">
      <c r="A24" s="163"/>
      <c r="B24" s="163"/>
      <c r="C24" s="163"/>
      <c r="D24" s="163"/>
      <c r="E24" s="163" t="s">
        <v>572</v>
      </c>
      <c r="F24" s="164">
        <v>79.44</v>
      </c>
    </row>
    <row r="25" spans="1:6" x14ac:dyDescent="0.25">
      <c r="A25" s="163"/>
      <c r="B25" s="163"/>
      <c r="C25" s="163"/>
      <c r="D25" s="163"/>
      <c r="E25" s="163" t="s">
        <v>573</v>
      </c>
      <c r="F25" s="164">
        <v>7.56</v>
      </c>
    </row>
    <row r="26" spans="1:6" x14ac:dyDescent="0.25">
      <c r="A26" s="163"/>
      <c r="B26" s="163"/>
      <c r="C26" s="163"/>
      <c r="D26" s="163"/>
      <c r="E26" s="163" t="s">
        <v>574</v>
      </c>
      <c r="F26" s="164">
        <v>79.03</v>
      </c>
    </row>
    <row r="27" spans="1:6" x14ac:dyDescent="0.25">
      <c r="A27" s="163"/>
      <c r="B27" s="163"/>
      <c r="C27" s="163"/>
      <c r="D27" s="163"/>
      <c r="E27" s="163" t="s">
        <v>575</v>
      </c>
      <c r="F27" s="164">
        <v>-0.27</v>
      </c>
    </row>
    <row r="28" spans="1:6" x14ac:dyDescent="0.25">
      <c r="A28" s="163"/>
      <c r="B28" s="163"/>
      <c r="C28" s="163"/>
      <c r="D28" s="163"/>
      <c r="E28" s="163" t="s">
        <v>576</v>
      </c>
      <c r="F28" s="164">
        <v>-472.95</v>
      </c>
    </row>
    <row r="29" spans="1:6" x14ac:dyDescent="0.25">
      <c r="A29" s="163"/>
      <c r="B29" s="163"/>
      <c r="C29" s="163"/>
      <c r="D29" s="163"/>
      <c r="E29" s="163" t="s">
        <v>474</v>
      </c>
      <c r="F29" s="164">
        <v>-18597.93</v>
      </c>
    </row>
    <row r="30" spans="1:6" x14ac:dyDescent="0.25">
      <c r="A30" s="163"/>
      <c r="B30" s="163"/>
      <c r="C30" s="163"/>
      <c r="D30" s="163"/>
      <c r="E30" s="163" t="s">
        <v>428</v>
      </c>
      <c r="F30" s="164">
        <v>-13067.52</v>
      </c>
    </row>
    <row r="31" spans="1:6" x14ac:dyDescent="0.25">
      <c r="A31" s="163"/>
      <c r="B31" s="163"/>
      <c r="C31" s="163"/>
      <c r="D31" s="163"/>
      <c r="E31" s="163" t="s">
        <v>370</v>
      </c>
      <c r="F31" s="164">
        <v>-101040.17</v>
      </c>
    </row>
    <row r="32" spans="1:6" x14ac:dyDescent="0.25">
      <c r="A32" s="163"/>
      <c r="B32" s="163"/>
      <c r="C32" s="163"/>
      <c r="D32" s="163"/>
      <c r="E32" s="163" t="s">
        <v>577</v>
      </c>
      <c r="F32" s="164">
        <v>2880</v>
      </c>
    </row>
    <row r="33" spans="1:6" x14ac:dyDescent="0.25">
      <c r="A33" s="163"/>
      <c r="B33" s="163"/>
      <c r="C33" s="163"/>
      <c r="D33" s="163"/>
      <c r="E33" s="163" t="s">
        <v>371</v>
      </c>
      <c r="F33" s="164">
        <v>2730</v>
      </c>
    </row>
    <row r="34" spans="1:6" x14ac:dyDescent="0.25">
      <c r="A34" s="163"/>
      <c r="B34" s="163"/>
      <c r="C34" s="163"/>
      <c r="D34" s="163"/>
      <c r="E34" s="163" t="s">
        <v>578</v>
      </c>
      <c r="F34" s="164">
        <v>2880</v>
      </c>
    </row>
    <row r="35" spans="1:6" x14ac:dyDescent="0.25">
      <c r="A35" s="163"/>
      <c r="B35" s="163"/>
      <c r="C35" s="163"/>
      <c r="D35" s="163"/>
      <c r="E35" s="163" t="s">
        <v>579</v>
      </c>
      <c r="F35" s="164">
        <v>3090</v>
      </c>
    </row>
    <row r="36" spans="1:6" x14ac:dyDescent="0.25">
      <c r="A36" s="163"/>
      <c r="B36" s="163"/>
      <c r="C36" s="163"/>
      <c r="D36" s="163"/>
      <c r="E36" s="163" t="s">
        <v>580</v>
      </c>
      <c r="F36" s="164">
        <v>3060</v>
      </c>
    </row>
    <row r="37" spans="1:6" x14ac:dyDescent="0.25">
      <c r="A37" s="163"/>
      <c r="B37" s="163"/>
      <c r="C37" s="163"/>
      <c r="D37" s="163"/>
      <c r="E37" s="163" t="s">
        <v>581</v>
      </c>
      <c r="F37" s="164">
        <v>2700</v>
      </c>
    </row>
    <row r="38" spans="1:6" ht="15.75" thickBot="1" x14ac:dyDescent="0.3">
      <c r="A38" s="163"/>
      <c r="B38" s="163"/>
      <c r="C38" s="163"/>
      <c r="D38" s="163"/>
      <c r="E38" s="163" t="s">
        <v>582</v>
      </c>
      <c r="F38" s="215">
        <v>3120</v>
      </c>
    </row>
    <row r="39" spans="1:6" x14ac:dyDescent="0.25">
      <c r="A39" s="163"/>
      <c r="B39" s="163"/>
      <c r="C39" s="163" t="s">
        <v>372</v>
      </c>
      <c r="D39" s="163"/>
      <c r="E39" s="163"/>
      <c r="F39" s="164">
        <f>ROUND(SUM(F2:F3)+SUM(F6:F38),5)</f>
        <v>1385448.37</v>
      </c>
    </row>
    <row r="40" spans="1:6" x14ac:dyDescent="0.25">
      <c r="A40" s="163"/>
      <c r="B40" s="163"/>
      <c r="C40" s="163" t="s">
        <v>373</v>
      </c>
      <c r="D40" s="163"/>
      <c r="E40" s="163"/>
      <c r="F40" s="164"/>
    </row>
    <row r="41" spans="1:6" x14ac:dyDescent="0.25">
      <c r="A41" s="163"/>
      <c r="B41" s="163"/>
      <c r="C41" s="163"/>
      <c r="D41" s="163" t="s">
        <v>374</v>
      </c>
      <c r="E41" s="163"/>
      <c r="F41" s="164">
        <v>23332.47</v>
      </c>
    </row>
    <row r="42" spans="1:6" x14ac:dyDescent="0.25">
      <c r="A42" s="163"/>
      <c r="B42" s="163"/>
      <c r="C42" s="163"/>
      <c r="D42" s="163" t="s">
        <v>375</v>
      </c>
      <c r="E42" s="163"/>
      <c r="F42" s="164">
        <v>8657.1299999999992</v>
      </c>
    </row>
    <row r="43" spans="1:6" x14ac:dyDescent="0.25">
      <c r="A43" s="163"/>
      <c r="B43" s="163"/>
      <c r="C43" s="163"/>
      <c r="D43" s="163" t="s">
        <v>583</v>
      </c>
      <c r="E43" s="163"/>
      <c r="F43" s="164">
        <v>10944.06</v>
      </c>
    </row>
    <row r="44" spans="1:6" x14ac:dyDescent="0.25">
      <c r="A44" s="163"/>
      <c r="B44" s="163"/>
      <c r="C44" s="163"/>
      <c r="D44" s="163" t="s">
        <v>376</v>
      </c>
      <c r="E44" s="163"/>
      <c r="F44" s="164">
        <v>-415580.89</v>
      </c>
    </row>
    <row r="45" spans="1:6" x14ac:dyDescent="0.25">
      <c r="A45" s="163"/>
      <c r="B45" s="163"/>
      <c r="C45" s="163"/>
      <c r="D45" s="163" t="s">
        <v>377</v>
      </c>
      <c r="E45" s="163"/>
      <c r="F45" s="164">
        <v>-289384.18</v>
      </c>
    </row>
    <row r="46" spans="1:6" x14ac:dyDescent="0.25">
      <c r="A46" s="163"/>
      <c r="B46" s="163"/>
      <c r="C46" s="163"/>
      <c r="D46" s="163" t="s">
        <v>378</v>
      </c>
      <c r="E46" s="163"/>
      <c r="F46" s="164">
        <v>27256.560000000001</v>
      </c>
    </row>
    <row r="47" spans="1:6" x14ac:dyDescent="0.25">
      <c r="A47" s="163"/>
      <c r="B47" s="163"/>
      <c r="C47" s="163"/>
      <c r="D47" s="163" t="s">
        <v>379</v>
      </c>
      <c r="E47" s="163"/>
      <c r="F47" s="164">
        <v>81402.39</v>
      </c>
    </row>
    <row r="48" spans="1:6" x14ac:dyDescent="0.25">
      <c r="A48" s="163"/>
      <c r="B48" s="163"/>
      <c r="C48" s="163"/>
      <c r="D48" s="163" t="s">
        <v>380</v>
      </c>
      <c r="E48" s="163"/>
      <c r="F48" s="164">
        <v>4722.12</v>
      </c>
    </row>
    <row r="49" spans="1:6" x14ac:dyDescent="0.25">
      <c r="A49" s="163"/>
      <c r="B49" s="163"/>
      <c r="C49" s="163"/>
      <c r="D49" s="163" t="s">
        <v>381</v>
      </c>
      <c r="E49" s="163"/>
      <c r="F49" s="164">
        <v>6112.35</v>
      </c>
    </row>
    <row r="50" spans="1:6" x14ac:dyDescent="0.25">
      <c r="A50" s="163"/>
      <c r="B50" s="163"/>
      <c r="C50" s="163"/>
      <c r="D50" s="163" t="s">
        <v>382</v>
      </c>
      <c r="E50" s="163"/>
      <c r="F50" s="164">
        <v>5220.87</v>
      </c>
    </row>
    <row r="51" spans="1:6" x14ac:dyDescent="0.25">
      <c r="A51" s="163"/>
      <c r="B51" s="163"/>
      <c r="C51" s="163"/>
      <c r="D51" s="163" t="s">
        <v>383</v>
      </c>
      <c r="E51" s="163"/>
      <c r="F51" s="164">
        <v>3603.51</v>
      </c>
    </row>
    <row r="52" spans="1:6" x14ac:dyDescent="0.25">
      <c r="A52" s="163"/>
      <c r="B52" s="163"/>
      <c r="C52" s="163"/>
      <c r="D52" s="163" t="s">
        <v>384</v>
      </c>
      <c r="E52" s="163"/>
      <c r="F52" s="164">
        <v>89852.55</v>
      </c>
    </row>
    <row r="53" spans="1:6" x14ac:dyDescent="0.25">
      <c r="A53" s="163"/>
      <c r="B53" s="163"/>
      <c r="C53" s="163"/>
      <c r="D53" s="163" t="s">
        <v>385</v>
      </c>
      <c r="E53" s="163"/>
      <c r="F53" s="164">
        <v>2205.06</v>
      </c>
    </row>
    <row r="54" spans="1:6" x14ac:dyDescent="0.25">
      <c r="A54" s="163"/>
      <c r="B54" s="163"/>
      <c r="C54" s="163"/>
      <c r="D54" s="163" t="s">
        <v>386</v>
      </c>
      <c r="E54" s="163"/>
      <c r="F54" s="164">
        <v>6302.34</v>
      </c>
    </row>
    <row r="55" spans="1:6" ht="15.75" thickBot="1" x14ac:dyDescent="0.3">
      <c r="A55" s="163"/>
      <c r="B55" s="163"/>
      <c r="C55" s="163"/>
      <c r="D55" s="163" t="s">
        <v>387</v>
      </c>
      <c r="E55" s="163"/>
      <c r="F55" s="215">
        <v>38957.31</v>
      </c>
    </row>
    <row r="56" spans="1:6" x14ac:dyDescent="0.25">
      <c r="A56" s="163"/>
      <c r="B56" s="163"/>
      <c r="C56" s="163" t="s">
        <v>388</v>
      </c>
      <c r="D56" s="163"/>
      <c r="E56" s="163"/>
      <c r="F56" s="164">
        <f>ROUND(SUM(F40:F55),5)</f>
        <v>-396396.35</v>
      </c>
    </row>
    <row r="57" spans="1:6" x14ac:dyDescent="0.25">
      <c r="A57" s="163"/>
      <c r="B57" s="163"/>
      <c r="C57" s="163" t="s">
        <v>389</v>
      </c>
      <c r="D57" s="163"/>
      <c r="E57" s="163"/>
      <c r="F57" s="164"/>
    </row>
    <row r="58" spans="1:6" x14ac:dyDescent="0.25">
      <c r="A58" s="163"/>
      <c r="B58" s="163"/>
      <c r="C58" s="163"/>
      <c r="D58" s="163" t="s">
        <v>390</v>
      </c>
      <c r="E58" s="163"/>
      <c r="F58" s="164">
        <v>-41419.769999999997</v>
      </c>
    </row>
    <row r="59" spans="1:6" x14ac:dyDescent="0.25">
      <c r="A59" s="163"/>
      <c r="B59" s="163"/>
      <c r="C59" s="163"/>
      <c r="D59" s="163" t="s">
        <v>391</v>
      </c>
      <c r="E59" s="163"/>
      <c r="F59" s="164">
        <v>-23126.03</v>
      </c>
    </row>
    <row r="60" spans="1:6" x14ac:dyDescent="0.25">
      <c r="A60" s="163"/>
      <c r="B60" s="163"/>
      <c r="C60" s="163"/>
      <c r="D60" s="163" t="s">
        <v>392</v>
      </c>
      <c r="E60" s="163"/>
      <c r="F60" s="164">
        <v>-8834.43</v>
      </c>
    </row>
    <row r="61" spans="1:6" x14ac:dyDescent="0.25">
      <c r="A61" s="163"/>
      <c r="B61" s="163"/>
      <c r="C61" s="163"/>
      <c r="D61" s="163" t="s">
        <v>553</v>
      </c>
      <c r="E61" s="163"/>
      <c r="F61" s="164">
        <v>-5954.58</v>
      </c>
    </row>
    <row r="62" spans="1:6" ht="15.75" thickBot="1" x14ac:dyDescent="0.3">
      <c r="A62" s="163"/>
      <c r="B62" s="163"/>
      <c r="C62" s="163"/>
      <c r="D62" s="163" t="s">
        <v>584</v>
      </c>
      <c r="E62" s="163"/>
      <c r="F62" s="164">
        <v>2175</v>
      </c>
    </row>
    <row r="63" spans="1:6" ht="15.75" thickBot="1" x14ac:dyDescent="0.3">
      <c r="A63" s="163"/>
      <c r="B63" s="163"/>
      <c r="C63" s="163" t="s">
        <v>393</v>
      </c>
      <c r="D63" s="163"/>
      <c r="E63" s="163"/>
      <c r="F63" s="216">
        <f>ROUND(SUM(F57:F62),5)</f>
        <v>-77159.81</v>
      </c>
    </row>
    <row r="64" spans="1:6" x14ac:dyDescent="0.25">
      <c r="A64" s="163"/>
      <c r="B64" s="163" t="s">
        <v>394</v>
      </c>
      <c r="C64" s="163"/>
      <c r="D64" s="163"/>
      <c r="E64" s="163"/>
      <c r="F64" s="164">
        <f>ROUND(F39+F56+F63,5)</f>
        <v>911892.21</v>
      </c>
    </row>
    <row r="65" spans="1:6" ht="15.75" thickBot="1" x14ac:dyDescent="0.3">
      <c r="A65" s="163"/>
      <c r="B65" s="163" t="s">
        <v>395</v>
      </c>
      <c r="C65" s="163"/>
      <c r="D65" s="163"/>
      <c r="E65" s="163"/>
      <c r="F65" s="164">
        <v>8420559.2699999996</v>
      </c>
    </row>
    <row r="66" spans="1:6" s="166" customFormat="1" ht="12" thickBot="1" x14ac:dyDescent="0.25">
      <c r="A66" s="163" t="s">
        <v>396</v>
      </c>
      <c r="B66" s="163"/>
      <c r="C66" s="163"/>
      <c r="D66" s="163"/>
      <c r="E66" s="163"/>
      <c r="F66" s="218">
        <f>ROUND(SUM(F64:F65),5)</f>
        <v>9332451.4800000004</v>
      </c>
    </row>
    <row r="67" spans="1:6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5F1F-FBC2-42DF-B94A-AAF26BF190B8}">
  <dimension ref="A1:K19"/>
  <sheetViews>
    <sheetView workbookViewId="0">
      <selection activeCell="H5" sqref="H5"/>
    </sheetView>
  </sheetViews>
  <sheetFormatPr defaultRowHeight="15" x14ac:dyDescent="0.25"/>
  <cols>
    <col min="1" max="1" width="21.140625" bestFit="1" customWidth="1"/>
    <col min="2" max="2" width="4.140625" customWidth="1"/>
    <col min="3" max="3" width="12" customWidth="1"/>
    <col min="4" max="4" width="11" bestFit="1" customWidth="1"/>
    <col min="5" max="5" width="10.140625" bestFit="1" customWidth="1"/>
    <col min="6" max="6" width="3.5703125" customWidth="1"/>
    <col min="7" max="7" width="17.85546875" bestFit="1" customWidth="1"/>
    <col min="8" max="8" width="10.5703125" bestFit="1" customWidth="1"/>
    <col min="9" max="9" width="10.140625" bestFit="1" customWidth="1"/>
    <col min="10" max="10" width="3.5703125" customWidth="1"/>
    <col min="11" max="11" width="10.140625" bestFit="1" customWidth="1"/>
  </cols>
  <sheetData>
    <row r="1" spans="1:11" x14ac:dyDescent="0.25">
      <c r="A1" t="s">
        <v>351</v>
      </c>
    </row>
    <row r="2" spans="1:11" x14ac:dyDescent="0.25">
      <c r="A2" t="s">
        <v>585</v>
      </c>
    </row>
    <row r="3" spans="1:11" x14ac:dyDescent="0.25">
      <c r="C3" s="320" t="s">
        <v>352</v>
      </c>
      <c r="D3" s="320"/>
      <c r="E3" s="320"/>
      <c r="G3" s="320" t="s">
        <v>356</v>
      </c>
      <c r="H3" s="320"/>
      <c r="I3" s="320"/>
    </row>
    <row r="4" spans="1:11" x14ac:dyDescent="0.25">
      <c r="C4" s="167" t="s">
        <v>354</v>
      </c>
      <c r="D4" s="167" t="s">
        <v>650</v>
      </c>
      <c r="E4" s="167" t="s">
        <v>355</v>
      </c>
      <c r="G4" s="167" t="s">
        <v>651</v>
      </c>
      <c r="H4" s="167" t="s">
        <v>650</v>
      </c>
      <c r="I4" s="167" t="s">
        <v>355</v>
      </c>
      <c r="K4" s="167" t="s">
        <v>355</v>
      </c>
    </row>
    <row r="5" spans="1:11" x14ac:dyDescent="0.25">
      <c r="A5" t="s">
        <v>353</v>
      </c>
      <c r="C5" s="101">
        <v>42196</v>
      </c>
      <c r="D5" s="233">
        <v>1467</v>
      </c>
      <c r="E5" s="233">
        <f>+D5+C5</f>
        <v>43663</v>
      </c>
      <c r="G5" s="233">
        <v>96743</v>
      </c>
      <c r="H5" s="233"/>
      <c r="I5" s="233">
        <f>+H5+G5</f>
        <v>96743</v>
      </c>
      <c r="K5" s="101">
        <f>+E5+I5</f>
        <v>140406</v>
      </c>
    </row>
    <row r="6" spans="1:11" x14ac:dyDescent="0.25">
      <c r="A6" t="s">
        <v>115</v>
      </c>
      <c r="C6" s="101">
        <v>4603</v>
      </c>
      <c r="D6" s="233">
        <v>386.25</v>
      </c>
      <c r="E6" s="233">
        <f>+D6+C6</f>
        <v>4989.25</v>
      </c>
      <c r="G6" s="233">
        <v>16679</v>
      </c>
      <c r="H6" s="233">
        <v>982</v>
      </c>
      <c r="I6" s="233">
        <f>+H6+G6</f>
        <v>17661</v>
      </c>
      <c r="K6" s="101">
        <f t="shared" ref="K6:K9" si="0">+E6+I6</f>
        <v>22650.25</v>
      </c>
    </row>
    <row r="7" spans="1:11" x14ac:dyDescent="0.25">
      <c r="A7" t="s">
        <v>357</v>
      </c>
      <c r="C7" s="101">
        <v>75177</v>
      </c>
      <c r="D7" s="233"/>
      <c r="E7" s="233">
        <f>+D7+C7</f>
        <v>75177</v>
      </c>
      <c r="G7" s="233">
        <v>0</v>
      </c>
      <c r="H7" s="233"/>
      <c r="I7" s="233">
        <f>+H7+G7</f>
        <v>0</v>
      </c>
      <c r="K7" s="101">
        <f t="shared" si="0"/>
        <v>75177</v>
      </c>
    </row>
    <row r="8" spans="1:11" x14ac:dyDescent="0.25">
      <c r="A8" t="s">
        <v>358</v>
      </c>
      <c r="C8" s="101">
        <v>45404</v>
      </c>
      <c r="D8" s="233">
        <v>-11235.02</v>
      </c>
      <c r="E8" s="233">
        <f>+D8+C8</f>
        <v>34168.979999999996</v>
      </c>
      <c r="G8" s="233">
        <v>0</v>
      </c>
      <c r="H8" s="233"/>
      <c r="I8" s="233">
        <f t="shared" ref="I8:I9" si="1">+H8+G8</f>
        <v>0</v>
      </c>
      <c r="K8" s="101">
        <f t="shared" si="0"/>
        <v>34168.979999999996</v>
      </c>
    </row>
    <row r="9" spans="1:11" x14ac:dyDescent="0.25">
      <c r="A9" t="s">
        <v>414</v>
      </c>
      <c r="C9" s="101">
        <v>0</v>
      </c>
      <c r="D9" s="233"/>
      <c r="E9" s="233">
        <f>+D9+C9</f>
        <v>0</v>
      </c>
      <c r="G9" s="233">
        <v>33576</v>
      </c>
      <c r="H9" s="233"/>
      <c r="I9" s="233">
        <f t="shared" si="1"/>
        <v>33576</v>
      </c>
      <c r="K9" s="233">
        <f t="shared" si="0"/>
        <v>33576</v>
      </c>
    </row>
    <row r="10" spans="1:11" ht="15.75" thickBot="1" x14ac:dyDescent="0.3">
      <c r="C10" s="224">
        <f>SUM(C5:C9)</f>
        <v>167380</v>
      </c>
      <c r="D10" s="224">
        <f t="shared" ref="D10" si="2">SUM(D5:D9)</f>
        <v>-9381.77</v>
      </c>
      <c r="E10" s="224">
        <f>SUM(E5:E9)</f>
        <v>157998.22999999998</v>
      </c>
      <c r="G10" s="224">
        <f t="shared" ref="G10" si="3">SUM(G5:G9)</f>
        <v>146998</v>
      </c>
      <c r="H10" s="224">
        <f t="shared" ref="H10" si="4">SUM(H5:H9)</f>
        <v>982</v>
      </c>
      <c r="I10" s="224">
        <f>SUM(I5:I9)</f>
        <v>147980</v>
      </c>
      <c r="K10" s="224">
        <f>SUM(K5:K9)</f>
        <v>305978.23</v>
      </c>
    </row>
    <row r="11" spans="1:11" ht="15.75" thickTop="1" x14ac:dyDescent="0.25">
      <c r="G11" s="101"/>
      <c r="H11" s="101"/>
      <c r="I11" s="101"/>
    </row>
    <row r="12" spans="1:11" x14ac:dyDescent="0.25">
      <c r="I12" s="165"/>
      <c r="K12" s="165"/>
    </row>
    <row r="13" spans="1:11" x14ac:dyDescent="0.25">
      <c r="D13" s="165"/>
      <c r="I13" s="165"/>
    </row>
    <row r="14" spans="1:11" x14ac:dyDescent="0.25">
      <c r="A14" t="s">
        <v>647</v>
      </c>
      <c r="D14">
        <v>16140.68</v>
      </c>
      <c r="K14" s="165">
        <f>+I10+E10-K10</f>
        <v>0</v>
      </c>
    </row>
    <row r="15" spans="1:11" x14ac:dyDescent="0.25">
      <c r="K15" s="165"/>
    </row>
    <row r="16" spans="1:11" x14ac:dyDescent="0.25">
      <c r="K16" s="165"/>
    </row>
    <row r="19" spans="11:11" x14ac:dyDescent="0.25">
      <c r="K19" s="165"/>
    </row>
  </sheetData>
  <mergeCells count="2">
    <mergeCell ref="C3:E3"/>
    <mergeCell ref="G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102"/>
  <sheetViews>
    <sheetView zoomScale="110" zoomScaleNormal="110" workbookViewId="0">
      <selection activeCell="K59" sqref="K59"/>
    </sheetView>
  </sheetViews>
  <sheetFormatPr defaultRowHeight="15" x14ac:dyDescent="0.25"/>
  <cols>
    <col min="7" max="7" width="11" bestFit="1" customWidth="1"/>
    <col min="9" max="9" width="11.7109375" bestFit="1" customWidth="1"/>
    <col min="10" max="10" width="23.28515625" bestFit="1" customWidth="1"/>
    <col min="11" max="11" width="10.140625" bestFit="1" customWidth="1"/>
    <col min="12" max="12" width="15.28515625" bestFit="1" customWidth="1"/>
    <col min="19" max="19" width="9.42578125" bestFit="1" customWidth="1"/>
    <col min="22" max="22" width="9.42578125" bestFit="1" customWidth="1"/>
  </cols>
  <sheetData>
    <row r="1" spans="1:84" x14ac:dyDescent="0.25">
      <c r="A1" s="225" t="s">
        <v>6</v>
      </c>
      <c r="B1" s="94"/>
      <c r="C1" s="94"/>
      <c r="D1" s="71"/>
      <c r="E1" s="71"/>
      <c r="F1" s="71"/>
      <c r="G1" s="71"/>
      <c r="H1" s="71"/>
      <c r="I1" s="71"/>
      <c r="J1" s="71"/>
      <c r="K1" s="71"/>
      <c r="L1" s="71"/>
      <c r="M1" s="62"/>
      <c r="N1" s="192"/>
      <c r="O1" s="192"/>
      <c r="P1" s="193"/>
      <c r="Q1" s="193"/>
      <c r="R1" s="194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8"/>
      <c r="AF1" s="175"/>
      <c r="AG1" s="18"/>
      <c r="AH1" s="18"/>
      <c r="AI1" s="18"/>
      <c r="AJ1" s="18"/>
      <c r="AK1" s="18"/>
      <c r="AL1" s="18"/>
      <c r="AM1" s="186"/>
      <c r="AN1" s="186"/>
      <c r="AO1" s="186"/>
      <c r="AP1" s="186"/>
      <c r="AQ1" s="186"/>
      <c r="AR1" s="186"/>
      <c r="AS1" s="94"/>
      <c r="AT1" s="94"/>
      <c r="AU1" s="94"/>
      <c r="AV1" s="94"/>
      <c r="AW1" s="94"/>
      <c r="AX1" s="192"/>
      <c r="AY1" s="192"/>
      <c r="AZ1" s="192"/>
      <c r="BA1" s="192"/>
      <c r="BB1" s="195" t="s">
        <v>7</v>
      </c>
      <c r="BC1" s="192"/>
      <c r="BD1" s="192"/>
      <c r="BE1" s="192"/>
      <c r="BF1" s="195" t="s">
        <v>7</v>
      </c>
      <c r="BG1" s="195" t="s">
        <v>7</v>
      </c>
      <c r="BH1" s="94"/>
      <c r="BI1" s="192"/>
      <c r="BJ1" s="192"/>
      <c r="BK1" s="192"/>
      <c r="BL1" s="192"/>
      <c r="BM1" s="192"/>
      <c r="BN1" s="195" t="s">
        <v>7</v>
      </c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</row>
    <row r="2" spans="1:84" x14ac:dyDescent="0.25">
      <c r="A2" s="226" t="s">
        <v>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62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8"/>
      <c r="AF2" s="18"/>
      <c r="AG2" s="18"/>
      <c r="AH2" s="18"/>
      <c r="AI2" s="18"/>
      <c r="AJ2" s="18"/>
      <c r="AK2" s="18"/>
      <c r="AL2" s="18"/>
      <c r="AM2" s="186"/>
      <c r="AN2" s="186"/>
      <c r="AO2" s="186"/>
      <c r="AP2" s="186"/>
      <c r="AQ2" s="186"/>
      <c r="AR2" s="186"/>
      <c r="AS2" s="94"/>
      <c r="AT2" s="94"/>
      <c r="AU2" s="94"/>
      <c r="AV2" s="94"/>
      <c r="AW2" s="94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94"/>
      <c r="BI2" s="94"/>
      <c r="BJ2" s="71"/>
      <c r="BK2" s="94"/>
      <c r="BL2" s="94"/>
      <c r="BM2" s="94"/>
      <c r="BN2" s="17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</row>
    <row r="3" spans="1:84" ht="17.25" x14ac:dyDescent="0.25">
      <c r="A3" s="227" t="s">
        <v>502</v>
      </c>
      <c r="B3" s="190"/>
      <c r="C3" s="190"/>
      <c r="D3" s="191"/>
      <c r="E3" s="191"/>
      <c r="F3" s="191"/>
      <c r="G3" s="191"/>
      <c r="H3" s="191"/>
      <c r="I3" s="189"/>
      <c r="J3" s="189"/>
      <c r="K3" s="189"/>
      <c r="L3" s="191"/>
      <c r="M3" s="190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8"/>
      <c r="AF3" s="18"/>
      <c r="AG3" s="18"/>
      <c r="AH3" s="18"/>
      <c r="AI3" s="18"/>
      <c r="AJ3" s="18"/>
      <c r="AK3" s="18"/>
      <c r="AL3" s="18"/>
      <c r="AM3" s="186"/>
      <c r="AN3" s="186"/>
      <c r="AO3" s="186"/>
      <c r="AP3" s="186"/>
      <c r="AQ3" s="186"/>
      <c r="AR3" s="186"/>
      <c r="AS3" s="190"/>
      <c r="AT3" s="190"/>
      <c r="AU3" s="190"/>
      <c r="AV3" s="190"/>
      <c r="AW3" s="190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90"/>
      <c r="BI3" s="190"/>
      <c r="BJ3" s="191"/>
      <c r="BK3" s="190"/>
      <c r="BL3" s="190"/>
      <c r="BM3" s="190"/>
      <c r="BN3" s="17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</row>
    <row r="4" spans="1:84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8"/>
      <c r="AF4" s="18"/>
      <c r="AG4" s="18"/>
      <c r="AH4" s="18"/>
      <c r="AI4" s="18"/>
      <c r="AJ4" s="18"/>
      <c r="AK4" s="18"/>
      <c r="AL4" s="18"/>
      <c r="AM4" s="186"/>
      <c r="AN4" s="186"/>
      <c r="AO4" s="186"/>
      <c r="AP4" s="186"/>
      <c r="AQ4" s="186"/>
      <c r="AR4" s="186"/>
      <c r="AS4" s="19"/>
      <c r="AT4" s="19"/>
      <c r="AU4" s="19"/>
      <c r="AV4" s="19"/>
      <c r="AW4" s="19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9"/>
      <c r="BI4" s="19"/>
      <c r="BJ4" s="19"/>
      <c r="BK4" s="19"/>
      <c r="BL4" s="19"/>
      <c r="BM4" s="19"/>
      <c r="BN4" s="17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</row>
    <row r="5" spans="1:84" ht="23.25" x14ac:dyDescent="0.25">
      <c r="A5" s="20"/>
      <c r="B5" s="20"/>
      <c r="C5" s="176"/>
      <c r="D5" s="177" t="s">
        <v>10</v>
      </c>
      <c r="E5" s="178"/>
      <c r="F5" s="178"/>
      <c r="G5" s="179"/>
      <c r="H5" s="180"/>
      <c r="I5" s="181"/>
      <c r="J5" s="182" t="s">
        <v>11</v>
      </c>
      <c r="K5" s="183"/>
      <c r="L5" s="184"/>
      <c r="M5" s="26"/>
      <c r="N5" s="27" t="s">
        <v>12</v>
      </c>
      <c r="O5" s="28"/>
      <c r="P5" s="28"/>
      <c r="Q5" s="28"/>
      <c r="R5" s="28"/>
      <c r="S5" s="28"/>
      <c r="T5" s="28"/>
      <c r="U5" s="29"/>
      <c r="V5" s="29"/>
      <c r="W5" s="29"/>
      <c r="X5" s="29"/>
      <c r="Y5" s="29"/>
      <c r="Z5" s="29"/>
      <c r="AA5" s="29"/>
      <c r="AB5" s="29"/>
      <c r="AC5" s="29"/>
      <c r="AD5" s="30"/>
      <c r="AE5" s="31"/>
      <c r="AF5" s="27" t="s">
        <v>13</v>
      </c>
      <c r="AG5" s="28"/>
      <c r="AH5" s="28"/>
      <c r="AI5" s="28"/>
      <c r="AJ5" s="28"/>
      <c r="AK5" s="28"/>
      <c r="AL5" s="30" t="s">
        <v>14</v>
      </c>
      <c r="AM5" s="186"/>
      <c r="AN5" s="228" t="s">
        <v>166</v>
      </c>
      <c r="AO5" s="187"/>
      <c r="AP5" s="187"/>
      <c r="AQ5" s="187"/>
      <c r="AR5" s="188"/>
      <c r="AS5" s="37"/>
      <c r="AT5" s="37"/>
      <c r="AU5" s="37"/>
      <c r="AV5" s="37"/>
      <c r="AW5" s="37"/>
      <c r="AX5" s="33" t="s">
        <v>15</v>
      </c>
      <c r="AY5" s="34"/>
      <c r="AZ5" s="34"/>
      <c r="BA5" s="34"/>
      <c r="BB5" s="35"/>
      <c r="BC5" s="35"/>
      <c r="BD5" s="35"/>
      <c r="BE5" s="35"/>
      <c r="BF5" s="35"/>
      <c r="BG5" s="35"/>
      <c r="BH5" s="36"/>
      <c r="BI5" s="37"/>
      <c r="BJ5" s="33" t="s">
        <v>16</v>
      </c>
      <c r="BK5" s="38"/>
      <c r="BL5" s="34"/>
      <c r="BM5" s="34"/>
      <c r="BN5" s="34"/>
      <c r="BO5" s="36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</row>
    <row r="6" spans="1:84" ht="72.75" x14ac:dyDescent="0.25">
      <c r="A6" s="39" t="s">
        <v>17</v>
      </c>
      <c r="B6" s="40" t="s">
        <v>18</v>
      </c>
      <c r="C6" s="153" t="s">
        <v>19</v>
      </c>
      <c r="D6" s="159" t="s">
        <v>20</v>
      </c>
      <c r="E6" s="159" t="s">
        <v>21</v>
      </c>
      <c r="F6" s="154" t="s">
        <v>110</v>
      </c>
      <c r="G6" s="155" t="s">
        <v>22</v>
      </c>
      <c r="H6" s="43"/>
      <c r="I6" s="153" t="s">
        <v>165</v>
      </c>
      <c r="J6" s="154" t="s">
        <v>24</v>
      </c>
      <c r="K6" s="154" t="s">
        <v>25</v>
      </c>
      <c r="L6" s="185" t="s">
        <v>129</v>
      </c>
      <c r="M6" s="44"/>
      <c r="N6" s="45" t="s">
        <v>111</v>
      </c>
      <c r="O6" s="46" t="s">
        <v>27</v>
      </c>
      <c r="P6" s="46" t="s">
        <v>28</v>
      </c>
      <c r="Q6" s="46" t="s">
        <v>167</v>
      </c>
      <c r="R6" s="168" t="s">
        <v>114</v>
      </c>
      <c r="S6" s="46" t="s">
        <v>31</v>
      </c>
      <c r="T6" s="46" t="s">
        <v>112</v>
      </c>
      <c r="U6" s="46" t="s">
        <v>32</v>
      </c>
      <c r="V6" s="46" t="s">
        <v>33</v>
      </c>
      <c r="W6" s="46" t="s">
        <v>34</v>
      </c>
      <c r="X6" s="46" t="s">
        <v>35</v>
      </c>
      <c r="Y6" s="46" t="s">
        <v>36</v>
      </c>
      <c r="Z6" s="168" t="s">
        <v>168</v>
      </c>
      <c r="AA6" s="46" t="s">
        <v>38</v>
      </c>
      <c r="AB6" s="46" t="s">
        <v>39</v>
      </c>
      <c r="AC6" s="46" t="s">
        <v>40</v>
      </c>
      <c r="AD6" s="47" t="s">
        <v>41</v>
      </c>
      <c r="AE6" s="48"/>
      <c r="AF6" s="45" t="s">
        <v>17</v>
      </c>
      <c r="AG6" s="168" t="s">
        <v>113</v>
      </c>
      <c r="AH6" s="168" t="s">
        <v>114</v>
      </c>
      <c r="AI6" s="46" t="s">
        <v>43</v>
      </c>
      <c r="AJ6" s="46" t="s">
        <v>44</v>
      </c>
      <c r="AK6" s="46" t="s">
        <v>45</v>
      </c>
      <c r="AL6" s="49" t="s">
        <v>46</v>
      </c>
      <c r="AM6" s="186"/>
      <c r="AN6" s="45" t="s">
        <v>169</v>
      </c>
      <c r="AO6" s="46" t="s">
        <v>170</v>
      </c>
      <c r="AP6" s="46" t="s">
        <v>171</v>
      </c>
      <c r="AQ6" s="46" t="s">
        <v>172</v>
      </c>
      <c r="AR6" s="49" t="s">
        <v>173</v>
      </c>
      <c r="AS6" s="54"/>
      <c r="AT6" s="54"/>
      <c r="AU6" s="54"/>
      <c r="AV6" s="54"/>
      <c r="AW6" s="54"/>
      <c r="AX6" s="51" t="s">
        <v>17</v>
      </c>
      <c r="AY6" s="52" t="s">
        <v>47</v>
      </c>
      <c r="AZ6" s="52" t="s">
        <v>48</v>
      </c>
      <c r="BA6" s="52" t="s">
        <v>49</v>
      </c>
      <c r="BB6" s="52" t="s">
        <v>50</v>
      </c>
      <c r="BC6" s="52" t="s">
        <v>51</v>
      </c>
      <c r="BD6" s="52" t="s">
        <v>52</v>
      </c>
      <c r="BE6" s="52" t="s">
        <v>53</v>
      </c>
      <c r="BF6" s="52" t="s">
        <v>54</v>
      </c>
      <c r="BG6" s="52" t="s">
        <v>55</v>
      </c>
      <c r="BH6" s="53" t="s">
        <v>56</v>
      </c>
      <c r="BI6" s="54"/>
      <c r="BJ6" s="51" t="s">
        <v>17</v>
      </c>
      <c r="BK6" s="55" t="s">
        <v>47</v>
      </c>
      <c r="BL6" s="52" t="s">
        <v>174</v>
      </c>
      <c r="BM6" s="52" t="s">
        <v>175</v>
      </c>
      <c r="BN6" s="52" t="s">
        <v>176</v>
      </c>
      <c r="BO6" s="196" t="s">
        <v>177</v>
      </c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</row>
    <row r="7" spans="1:84" ht="15.75" thickBot="1" x14ac:dyDescent="0.3">
      <c r="A7" s="56"/>
      <c r="B7" s="169"/>
      <c r="C7" s="156"/>
      <c r="D7" s="170"/>
      <c r="E7" s="170"/>
      <c r="F7" s="170"/>
      <c r="G7" s="157"/>
      <c r="H7" s="61"/>
      <c r="I7" s="58"/>
      <c r="J7" s="170"/>
      <c r="K7" s="170"/>
      <c r="L7" s="157"/>
      <c r="M7" s="62"/>
      <c r="N7" s="63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5"/>
      <c r="AE7" s="18"/>
      <c r="AF7" s="63"/>
      <c r="AG7" s="64"/>
      <c r="AH7" s="64"/>
      <c r="AI7" s="64"/>
      <c r="AJ7" s="64"/>
      <c r="AK7" s="64"/>
      <c r="AL7" s="66"/>
      <c r="AM7" s="186"/>
      <c r="AN7" s="45"/>
      <c r="AO7" s="46"/>
      <c r="AP7" s="46"/>
      <c r="AQ7" s="46"/>
      <c r="AR7" s="49"/>
      <c r="AS7" s="19"/>
      <c r="AT7" s="19"/>
      <c r="AU7" s="19"/>
      <c r="AV7" s="19"/>
      <c r="AW7" s="19"/>
      <c r="AX7" s="68"/>
      <c r="AY7" s="69"/>
      <c r="AZ7" s="69"/>
      <c r="BA7" s="69"/>
      <c r="BB7" s="69"/>
      <c r="BC7" s="69"/>
      <c r="BD7" s="69"/>
      <c r="BE7" s="69"/>
      <c r="BF7" s="69"/>
      <c r="BG7" s="69"/>
      <c r="BH7" s="70"/>
      <c r="BI7" s="71"/>
      <c r="BJ7" s="68"/>
      <c r="BK7" s="72"/>
      <c r="BL7" s="69"/>
      <c r="BM7" s="69"/>
      <c r="BN7" s="69"/>
      <c r="BO7" s="197"/>
      <c r="BP7" s="71"/>
      <c r="BQ7" s="94" t="s">
        <v>503</v>
      </c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</row>
    <row r="8" spans="1:84" x14ac:dyDescent="0.25">
      <c r="A8" s="73">
        <v>430</v>
      </c>
      <c r="B8" s="74" t="s">
        <v>57</v>
      </c>
      <c r="C8" s="171">
        <v>966</v>
      </c>
      <c r="D8" s="172" t="s">
        <v>58</v>
      </c>
      <c r="E8" s="172"/>
      <c r="F8" s="172">
        <v>0</v>
      </c>
      <c r="G8" s="173">
        <v>966</v>
      </c>
      <c r="H8" s="78"/>
      <c r="I8" s="158">
        <v>15777421</v>
      </c>
      <c r="J8" s="81">
        <v>0</v>
      </c>
      <c r="K8" s="81">
        <v>1147608</v>
      </c>
      <c r="L8" s="229">
        <v>16925029</v>
      </c>
      <c r="M8" s="81"/>
      <c r="N8" s="82">
        <v>430</v>
      </c>
      <c r="O8" s="83">
        <v>966</v>
      </c>
      <c r="P8" s="83">
        <v>0</v>
      </c>
      <c r="Q8" s="83">
        <v>0</v>
      </c>
      <c r="R8" s="83">
        <v>0</v>
      </c>
      <c r="S8" s="84">
        <v>15777421</v>
      </c>
      <c r="T8" s="84">
        <v>0</v>
      </c>
      <c r="U8" s="84">
        <v>0</v>
      </c>
      <c r="V8" s="84">
        <v>15777421</v>
      </c>
      <c r="W8" s="84">
        <v>0</v>
      </c>
      <c r="X8" s="84">
        <v>1147608</v>
      </c>
      <c r="Y8" s="84">
        <v>16925029</v>
      </c>
      <c r="Z8" s="84">
        <v>0</v>
      </c>
      <c r="AA8" s="84">
        <v>0</v>
      </c>
      <c r="AB8" s="84">
        <v>0</v>
      </c>
      <c r="AC8" s="84">
        <v>0</v>
      </c>
      <c r="AD8" s="85">
        <v>16925029</v>
      </c>
      <c r="AE8" s="86"/>
      <c r="AF8" s="174">
        <v>430</v>
      </c>
      <c r="AG8" s="86">
        <v>386.33333333333348</v>
      </c>
      <c r="AH8" s="86">
        <v>0</v>
      </c>
      <c r="AI8" s="160">
        <v>0</v>
      </c>
      <c r="AJ8" s="160">
        <v>0</v>
      </c>
      <c r="AK8" s="160">
        <v>0</v>
      </c>
      <c r="AL8" s="88">
        <v>0</v>
      </c>
      <c r="AM8" s="18"/>
      <c r="AN8" s="230"/>
      <c r="AO8" s="231"/>
      <c r="AP8" s="231"/>
      <c r="AQ8" s="231"/>
      <c r="AR8" s="232"/>
      <c r="AS8" s="94"/>
      <c r="AT8" s="94"/>
      <c r="AU8" s="94"/>
      <c r="AV8" s="94"/>
      <c r="AW8" s="94"/>
      <c r="AX8" s="90">
        <v>430</v>
      </c>
      <c r="AY8" s="91"/>
      <c r="AZ8" s="91"/>
      <c r="BA8" s="91"/>
      <c r="BB8" s="91"/>
      <c r="BC8" s="92">
        <v>0</v>
      </c>
      <c r="BD8" s="91"/>
      <c r="BE8" s="91"/>
      <c r="BF8" s="91"/>
      <c r="BG8" s="92">
        <v>0</v>
      </c>
      <c r="BH8" s="93">
        <v>0</v>
      </c>
      <c r="BI8" s="94"/>
      <c r="BJ8" s="90">
        <v>430</v>
      </c>
      <c r="BK8" s="95"/>
      <c r="BL8" s="96"/>
      <c r="BM8" s="96"/>
      <c r="BN8" s="96"/>
      <c r="BO8" s="198">
        <v>0</v>
      </c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</row>
    <row r="9" spans="1:84" x14ac:dyDescent="0.25">
      <c r="A9" s="73"/>
      <c r="B9" s="74"/>
      <c r="C9" s="171"/>
      <c r="D9" s="172"/>
      <c r="E9" s="172"/>
      <c r="F9" s="172"/>
      <c r="G9" s="173"/>
      <c r="H9" s="78"/>
      <c r="I9" s="158"/>
      <c r="J9" s="81"/>
      <c r="K9" s="81"/>
      <c r="L9" s="229"/>
      <c r="M9" s="81"/>
      <c r="N9" s="82"/>
      <c r="O9" s="83"/>
      <c r="P9" s="83"/>
      <c r="Q9" s="83"/>
      <c r="R9" s="83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5"/>
      <c r="AE9" s="18"/>
      <c r="AF9" s="87"/>
      <c r="AG9" s="86"/>
      <c r="AH9" s="86"/>
      <c r="AI9" s="86"/>
      <c r="AJ9" s="86"/>
      <c r="AK9" s="86"/>
      <c r="AL9" s="88"/>
      <c r="AM9" s="18"/>
      <c r="AN9" s="230"/>
      <c r="AO9" s="231"/>
      <c r="AP9" s="231"/>
      <c r="AQ9" s="231"/>
      <c r="AR9" s="232"/>
      <c r="AS9" s="94"/>
      <c r="AT9" s="94"/>
      <c r="AU9" s="94"/>
      <c r="AV9" s="94"/>
      <c r="AW9" s="94"/>
      <c r="AX9" s="90"/>
      <c r="AY9" s="91"/>
      <c r="AZ9" s="91"/>
      <c r="BA9" s="91"/>
      <c r="BB9" s="91"/>
      <c r="BC9" s="92"/>
      <c r="BD9" s="91"/>
      <c r="BE9" s="91"/>
      <c r="BF9" s="91"/>
      <c r="BG9" s="92"/>
      <c r="BH9" s="93"/>
      <c r="BI9" s="94"/>
      <c r="BJ9" s="90"/>
      <c r="BK9" s="95"/>
      <c r="BL9" s="91"/>
      <c r="BM9" s="91"/>
      <c r="BN9" s="91"/>
      <c r="BO9" s="198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</row>
    <row r="10" spans="1:84" x14ac:dyDescent="0.25">
      <c r="A10" s="97"/>
      <c r="B10" s="97"/>
      <c r="C10" s="97"/>
      <c r="D10" s="98"/>
      <c r="E10" s="98"/>
      <c r="F10" s="98"/>
      <c r="G10" s="98"/>
      <c r="H10" s="98"/>
      <c r="I10" s="234"/>
      <c r="J10" s="234"/>
      <c r="K10" s="234" t="s">
        <v>504</v>
      </c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94"/>
      <c r="AT10" s="94"/>
      <c r="AU10" s="94"/>
      <c r="AV10" s="94"/>
      <c r="AW10" s="94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94"/>
      <c r="BI10" s="94"/>
      <c r="BJ10" s="71"/>
      <c r="BK10" s="94"/>
      <c r="BL10" s="94"/>
      <c r="BM10" s="94"/>
      <c r="BN10" s="18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</row>
    <row r="11" spans="1:84" x14ac:dyDescent="0.25">
      <c r="A11" s="97"/>
      <c r="B11" s="97"/>
      <c r="C11" s="97"/>
      <c r="D11" s="98"/>
      <c r="E11" s="98"/>
      <c r="F11" s="98"/>
      <c r="G11" s="98"/>
      <c r="H11" s="98"/>
      <c r="I11" s="98"/>
      <c r="J11" s="98"/>
      <c r="K11" s="234" t="s">
        <v>505</v>
      </c>
      <c r="L11" s="283">
        <v>1406394</v>
      </c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18"/>
      <c r="Z11" s="18"/>
      <c r="AA11" s="18"/>
      <c r="AB11" s="18"/>
      <c r="AC11" s="18"/>
      <c r="AD11" s="84"/>
      <c r="AE11" s="18"/>
      <c r="AF11" s="18"/>
      <c r="AG11" s="18"/>
      <c r="AH11" s="18"/>
      <c r="AI11" s="18"/>
      <c r="AJ11" s="18"/>
      <c r="AK11" s="18"/>
      <c r="AL11" s="18"/>
      <c r="AM11" s="18"/>
      <c r="AN11" s="84"/>
      <c r="AO11" s="18"/>
      <c r="AP11" s="18"/>
      <c r="AQ11" s="18"/>
      <c r="AR11" s="18"/>
      <c r="AS11" s="94"/>
      <c r="AT11" s="94"/>
      <c r="AU11" s="94"/>
      <c r="AV11" s="94"/>
      <c r="AW11" s="94"/>
      <c r="AX11" s="18"/>
      <c r="AY11" s="18"/>
      <c r="AZ11" s="18"/>
      <c r="BA11" s="280"/>
      <c r="BB11" s="18"/>
      <c r="BC11" s="18"/>
      <c r="BD11" s="280"/>
      <c r="BE11" s="18"/>
      <c r="BF11" s="18"/>
      <c r="BG11" s="280"/>
      <c r="BH11" s="94"/>
      <c r="BI11" s="94"/>
      <c r="BJ11" s="71"/>
      <c r="BK11" s="94"/>
      <c r="BL11" s="94"/>
      <c r="BM11" s="94"/>
      <c r="BN11" s="18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</row>
    <row r="12" spans="1:84" hidden="1" x14ac:dyDescent="0.25">
      <c r="A12" s="97"/>
      <c r="B12" s="97"/>
      <c r="C12" s="97"/>
      <c r="D12" s="98"/>
      <c r="E12" s="98"/>
      <c r="F12" s="98"/>
      <c r="G12" s="98"/>
      <c r="H12" s="98"/>
      <c r="I12" s="98"/>
      <c r="J12" s="98"/>
      <c r="K12" s="234"/>
      <c r="L12" s="284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94"/>
      <c r="AT12" s="94"/>
      <c r="AU12" s="94"/>
      <c r="AV12" s="94"/>
      <c r="AW12" s="94"/>
      <c r="AX12" s="18"/>
      <c r="AY12" s="18"/>
      <c r="AZ12" s="18"/>
      <c r="BA12" s="280"/>
      <c r="BB12" s="18"/>
      <c r="BC12" s="18"/>
      <c r="BD12" s="18"/>
      <c r="BE12" s="18"/>
      <c r="BF12" s="18"/>
      <c r="BG12" s="18"/>
      <c r="BH12" s="94"/>
      <c r="BI12" s="94"/>
      <c r="BJ12" s="71"/>
      <c r="BK12" s="94"/>
      <c r="BL12" s="94"/>
      <c r="BM12" s="94"/>
      <c r="BN12" s="18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</row>
    <row r="13" spans="1:84" hidden="1" x14ac:dyDescent="0.25">
      <c r="A13" s="279">
        <v>1</v>
      </c>
      <c r="B13" s="279">
        <v>2</v>
      </c>
      <c r="C13" s="279">
        <v>3</v>
      </c>
      <c r="D13" s="279">
        <v>4</v>
      </c>
      <c r="E13" s="279">
        <v>5</v>
      </c>
      <c r="F13" s="279">
        <v>6</v>
      </c>
      <c r="G13" s="279">
        <v>7</v>
      </c>
      <c r="H13" s="279">
        <v>8</v>
      </c>
      <c r="I13" s="279">
        <v>9</v>
      </c>
      <c r="J13" s="279">
        <v>10</v>
      </c>
      <c r="K13" s="234"/>
      <c r="L13" s="285"/>
      <c r="M13" s="279">
        <v>13</v>
      </c>
      <c r="N13" s="279">
        <v>27</v>
      </c>
      <c r="O13" s="279">
        <v>28</v>
      </c>
      <c r="P13" s="279">
        <v>29</v>
      </c>
      <c r="Q13" s="279">
        <v>30</v>
      </c>
      <c r="R13" s="279">
        <v>32</v>
      </c>
      <c r="S13" s="279">
        <v>33</v>
      </c>
      <c r="T13" s="279">
        <v>34</v>
      </c>
      <c r="U13" s="279">
        <v>35</v>
      </c>
      <c r="V13" s="279">
        <v>36</v>
      </c>
      <c r="W13" s="279">
        <v>37</v>
      </c>
      <c r="X13" s="279">
        <v>38</v>
      </c>
      <c r="Y13" s="279">
        <v>39</v>
      </c>
      <c r="Z13" s="279">
        <v>40</v>
      </c>
      <c r="AA13" s="279">
        <v>41</v>
      </c>
      <c r="AB13" s="279">
        <v>42</v>
      </c>
      <c r="AC13" s="279">
        <v>43</v>
      </c>
      <c r="AD13" s="279">
        <v>44</v>
      </c>
      <c r="AE13" s="279">
        <v>45</v>
      </c>
      <c r="AF13" s="279">
        <v>46</v>
      </c>
      <c r="AG13" s="279">
        <v>47</v>
      </c>
      <c r="AH13" s="279">
        <v>48</v>
      </c>
      <c r="AI13" s="279">
        <v>49</v>
      </c>
      <c r="AJ13" s="279">
        <v>50</v>
      </c>
      <c r="AK13" s="279">
        <v>51</v>
      </c>
      <c r="AL13" s="279">
        <v>52</v>
      </c>
      <c r="AM13" s="279">
        <v>53</v>
      </c>
      <c r="AN13" s="279">
        <v>54</v>
      </c>
      <c r="AO13" s="279">
        <v>55</v>
      </c>
      <c r="AP13" s="279">
        <v>56</v>
      </c>
      <c r="AQ13" s="279">
        <v>57</v>
      </c>
      <c r="AR13" s="279">
        <v>58</v>
      </c>
      <c r="AS13" s="279"/>
      <c r="AT13" s="279"/>
      <c r="AU13" s="279"/>
      <c r="AV13" s="279">
        <v>78</v>
      </c>
      <c r="AW13" s="279">
        <v>78</v>
      </c>
      <c r="AX13" s="279">
        <v>80</v>
      </c>
      <c r="AY13" s="279">
        <v>81</v>
      </c>
      <c r="AZ13" s="279">
        <v>82</v>
      </c>
      <c r="BA13" s="279">
        <v>83</v>
      </c>
      <c r="BB13" s="279">
        <v>84</v>
      </c>
      <c r="BC13" s="279">
        <v>85</v>
      </c>
      <c r="BD13" s="279">
        <v>86</v>
      </c>
      <c r="BE13" s="279">
        <v>87</v>
      </c>
      <c r="BF13" s="279">
        <v>88</v>
      </c>
      <c r="BG13" s="279">
        <v>89</v>
      </c>
      <c r="BH13" s="279">
        <v>90</v>
      </c>
      <c r="BI13" s="279">
        <v>91</v>
      </c>
      <c r="BJ13" s="279">
        <v>92</v>
      </c>
      <c r="BK13" s="279">
        <v>93</v>
      </c>
      <c r="BL13" s="279">
        <v>94</v>
      </c>
      <c r="BM13" s="279">
        <v>95</v>
      </c>
      <c r="BN13" s="279">
        <v>96</v>
      </c>
      <c r="BO13" s="279">
        <v>97</v>
      </c>
      <c r="BP13" s="279">
        <v>98</v>
      </c>
      <c r="BQ13" s="279"/>
      <c r="BR13" s="279">
        <v>100</v>
      </c>
      <c r="BS13" s="279">
        <v>101</v>
      </c>
      <c r="BT13" s="279">
        <v>102</v>
      </c>
      <c r="BU13" s="279">
        <v>103</v>
      </c>
      <c r="BV13" s="279">
        <v>104</v>
      </c>
      <c r="BW13" s="279">
        <v>105</v>
      </c>
      <c r="BX13" s="279">
        <v>106</v>
      </c>
      <c r="BY13" s="279">
        <v>107</v>
      </c>
      <c r="BZ13" s="279">
        <v>108</v>
      </c>
      <c r="CA13" s="279">
        <v>109</v>
      </c>
      <c r="CB13" s="279">
        <v>110</v>
      </c>
      <c r="CC13" s="279">
        <v>111</v>
      </c>
      <c r="CD13" s="281"/>
      <c r="CE13" s="281"/>
      <c r="CF13" s="281"/>
    </row>
    <row r="14" spans="1:84" hidden="1" x14ac:dyDescent="0.25">
      <c r="A14" s="94"/>
      <c r="B14" s="94"/>
      <c r="C14" s="94"/>
      <c r="D14" s="71"/>
      <c r="E14" s="71"/>
      <c r="F14" s="71"/>
      <c r="G14" s="71"/>
      <c r="H14" s="71"/>
      <c r="I14" s="71"/>
      <c r="J14" s="71"/>
      <c r="K14" s="234"/>
      <c r="L14" s="286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94"/>
      <c r="AT14" s="94"/>
      <c r="AU14" s="94"/>
      <c r="AV14" s="94"/>
      <c r="AW14" s="94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94"/>
      <c r="BI14" s="94"/>
      <c r="BJ14" s="71"/>
      <c r="BK14" s="94"/>
      <c r="BL14" s="94"/>
      <c r="BM14" s="94"/>
      <c r="BN14" s="18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</row>
    <row r="15" spans="1:84" hidden="1" x14ac:dyDescent="0.25">
      <c r="A15" s="94"/>
      <c r="B15" s="94"/>
      <c r="C15" s="94"/>
      <c r="D15" s="71"/>
      <c r="E15" s="71"/>
      <c r="F15" s="71"/>
      <c r="G15" s="71"/>
      <c r="H15" s="71"/>
      <c r="I15" s="71"/>
      <c r="J15" s="71"/>
      <c r="K15" s="234"/>
      <c r="L15" s="286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94"/>
      <c r="AT15" s="94"/>
      <c r="AU15" s="94"/>
      <c r="AV15" s="94"/>
      <c r="AW15" s="94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94"/>
      <c r="BI15" s="94"/>
      <c r="BJ15" s="71"/>
      <c r="BK15" s="94"/>
      <c r="BL15" s="94"/>
      <c r="BM15" s="94"/>
      <c r="BN15" s="18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</row>
    <row r="16" spans="1:84" hidden="1" x14ac:dyDescent="0.25">
      <c r="A16" s="94"/>
      <c r="B16" s="94"/>
      <c r="C16" s="94"/>
      <c r="D16" s="71"/>
      <c r="E16" s="71"/>
      <c r="F16" s="71"/>
      <c r="G16" s="71"/>
      <c r="H16" s="71"/>
      <c r="I16" s="71"/>
      <c r="J16" s="71"/>
      <c r="K16" s="234"/>
      <c r="L16" s="286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94"/>
      <c r="AT16" s="94"/>
      <c r="AU16" s="94"/>
      <c r="AV16" s="94"/>
      <c r="AW16" s="94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94"/>
      <c r="BI16" s="94"/>
      <c r="BJ16" s="71"/>
      <c r="BK16" s="94"/>
      <c r="BL16" s="94"/>
      <c r="BM16" s="94"/>
      <c r="BN16" s="18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</row>
    <row r="17" spans="1:84" hidden="1" x14ac:dyDescent="0.25">
      <c r="A17" s="94"/>
      <c r="B17" s="94"/>
      <c r="C17" s="94"/>
      <c r="D17" s="71"/>
      <c r="E17" s="71"/>
      <c r="F17" s="71"/>
      <c r="G17" s="71"/>
      <c r="H17" s="71"/>
      <c r="I17" s="71"/>
      <c r="J17" s="71"/>
      <c r="K17" s="234"/>
      <c r="L17" s="286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94"/>
      <c r="AT17" s="94"/>
      <c r="AU17" s="94"/>
      <c r="AV17" s="94"/>
      <c r="AW17" s="94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94"/>
      <c r="BI17" s="94"/>
      <c r="BJ17" s="71"/>
      <c r="BK17" s="94"/>
      <c r="BL17" s="94"/>
      <c r="BM17" s="94"/>
      <c r="BN17" s="18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</row>
    <row r="18" spans="1:84" hidden="1" x14ac:dyDescent="0.25">
      <c r="A18" s="94"/>
      <c r="B18" s="94"/>
      <c r="C18" s="94"/>
      <c r="D18" s="71"/>
      <c r="E18" s="71"/>
      <c r="F18" s="71"/>
      <c r="G18" s="71"/>
      <c r="H18" s="71"/>
      <c r="I18" s="71"/>
      <c r="J18" s="71"/>
      <c r="K18" s="234"/>
      <c r="L18" s="286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94"/>
      <c r="AT18" s="94"/>
      <c r="AU18" s="94"/>
      <c r="AV18" s="94"/>
      <c r="AW18" s="94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94"/>
      <c r="BI18" s="94"/>
      <c r="BJ18" s="71"/>
      <c r="BK18" s="94"/>
      <c r="BL18" s="94"/>
      <c r="BM18" s="94"/>
      <c r="BN18" s="18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</row>
    <row r="19" spans="1:84" hidden="1" x14ac:dyDescent="0.25">
      <c r="A19" s="94"/>
      <c r="B19" s="94"/>
      <c r="C19" s="94"/>
      <c r="D19" s="71"/>
      <c r="E19" s="71"/>
      <c r="F19" s="71"/>
      <c r="G19" s="71"/>
      <c r="H19" s="71"/>
      <c r="I19" s="71"/>
      <c r="J19" s="71"/>
      <c r="K19" s="234"/>
      <c r="L19" s="286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94"/>
      <c r="AT19" s="94"/>
      <c r="AU19" s="94"/>
      <c r="AV19" s="94"/>
      <c r="AW19" s="94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94"/>
      <c r="BI19" s="94"/>
      <c r="BJ19" s="71"/>
      <c r="BK19" s="94"/>
      <c r="BL19" s="94"/>
      <c r="BM19" s="94"/>
      <c r="BN19" s="18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</row>
    <row r="20" spans="1:84" hidden="1" x14ac:dyDescent="0.25">
      <c r="A20" s="94"/>
      <c r="B20" s="94"/>
      <c r="C20" s="94"/>
      <c r="D20" s="71"/>
      <c r="E20" s="71"/>
      <c r="F20" s="71"/>
      <c r="G20" s="71"/>
      <c r="H20" s="71"/>
      <c r="I20" s="71"/>
      <c r="J20" s="71"/>
      <c r="K20" s="234"/>
      <c r="L20" s="286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94"/>
      <c r="AT20" s="94"/>
      <c r="AU20" s="94"/>
      <c r="AV20" s="94"/>
      <c r="AW20" s="94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94"/>
      <c r="BI20" s="94"/>
      <c r="BJ20" s="71"/>
      <c r="BK20" s="94"/>
      <c r="BL20" s="94"/>
      <c r="BM20" s="94"/>
      <c r="BN20" s="18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4"/>
      <c r="CD20" s="94"/>
      <c r="CE20" s="94"/>
      <c r="CF20" s="94"/>
    </row>
    <row r="21" spans="1:84" hidden="1" x14ac:dyDescent="0.25">
      <c r="K21" s="234"/>
      <c r="L21" s="283"/>
    </row>
    <row r="22" spans="1:84" hidden="1" x14ac:dyDescent="0.25">
      <c r="K22" s="234"/>
      <c r="L22" s="283"/>
    </row>
    <row r="23" spans="1:84" hidden="1" x14ac:dyDescent="0.25">
      <c r="K23" s="234"/>
      <c r="L23" s="282"/>
    </row>
    <row r="24" spans="1:84" hidden="1" x14ac:dyDescent="0.25">
      <c r="K24" s="234"/>
      <c r="L24" s="283"/>
    </row>
    <row r="25" spans="1:84" hidden="1" x14ac:dyDescent="0.25">
      <c r="K25" s="234"/>
      <c r="L25" s="283"/>
    </row>
    <row r="26" spans="1:84" hidden="1" x14ac:dyDescent="0.25">
      <c r="K26" s="234"/>
      <c r="L26" s="283"/>
    </row>
    <row r="27" spans="1:84" hidden="1" x14ac:dyDescent="0.25">
      <c r="K27" s="234"/>
      <c r="L27" s="283"/>
    </row>
    <row r="28" spans="1:84" hidden="1" x14ac:dyDescent="0.25">
      <c r="K28" s="234"/>
      <c r="L28" s="283"/>
    </row>
    <row r="29" spans="1:84" hidden="1" x14ac:dyDescent="0.25">
      <c r="K29" s="234"/>
      <c r="L29" s="283"/>
    </row>
    <row r="30" spans="1:84" x14ac:dyDescent="0.25">
      <c r="K30" s="234" t="s">
        <v>506</v>
      </c>
      <c r="L30" s="283">
        <f>+L8/12</f>
        <v>1410419.0833333333</v>
      </c>
    </row>
    <row r="31" spans="1:84" x14ac:dyDescent="0.25">
      <c r="K31" s="234" t="s">
        <v>507</v>
      </c>
      <c r="L31" s="283">
        <v>1410419</v>
      </c>
    </row>
    <row r="32" spans="1:84" hidden="1" x14ac:dyDescent="0.25">
      <c r="L32" s="243"/>
    </row>
    <row r="33" spans="1:67" hidden="1" x14ac:dyDescent="0.25">
      <c r="L33" s="243"/>
    </row>
    <row r="34" spans="1:67" hidden="1" x14ac:dyDescent="0.25">
      <c r="L34" s="243"/>
    </row>
    <row r="35" spans="1:67" hidden="1" x14ac:dyDescent="0.25">
      <c r="L35" s="243"/>
    </row>
    <row r="36" spans="1:67" hidden="1" x14ac:dyDescent="0.25">
      <c r="L36" s="243"/>
    </row>
    <row r="37" spans="1:67" hidden="1" x14ac:dyDescent="0.25">
      <c r="L37" s="243"/>
    </row>
    <row r="38" spans="1:67" hidden="1" x14ac:dyDescent="0.25">
      <c r="L38" s="243"/>
    </row>
    <row r="39" spans="1:67" hidden="1" x14ac:dyDescent="0.25">
      <c r="L39" s="243"/>
    </row>
    <row r="40" spans="1:67" hidden="1" x14ac:dyDescent="0.25">
      <c r="L40" s="243"/>
    </row>
    <row r="41" spans="1:67" hidden="1" x14ac:dyDescent="0.25"/>
    <row r="43" spans="1:67" x14ac:dyDescent="0.25">
      <c r="A43" s="225"/>
      <c r="B43" s="94"/>
      <c r="C43" s="94"/>
      <c r="D43" s="71"/>
      <c r="E43" s="71"/>
      <c r="F43" s="71"/>
      <c r="G43" s="71"/>
      <c r="H43" s="71"/>
      <c r="I43" s="71"/>
      <c r="J43" s="71"/>
      <c r="K43" s="71"/>
      <c r="L43" s="287">
        <f>SUM(L11:L31)</f>
        <v>4227232.083333333</v>
      </c>
      <c r="M43" s="62"/>
      <c r="N43" s="192"/>
      <c r="O43" s="192"/>
      <c r="P43" s="193"/>
      <c r="Q43" s="193"/>
      <c r="R43" s="194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  <c r="AD43" s="192"/>
      <c r="AE43" s="18"/>
      <c r="AF43" s="175"/>
      <c r="AG43" s="18"/>
      <c r="AH43" s="18"/>
      <c r="AI43" s="18"/>
      <c r="AJ43" s="18"/>
      <c r="AK43" s="18"/>
      <c r="AL43" s="18"/>
      <c r="AM43" s="186"/>
      <c r="AN43" s="186"/>
      <c r="AO43" s="186"/>
      <c r="AP43" s="186"/>
      <c r="AQ43" s="186"/>
      <c r="AR43" s="186"/>
      <c r="AS43" s="94"/>
      <c r="AT43" s="94"/>
      <c r="AU43" s="94"/>
      <c r="AV43" s="94"/>
      <c r="AW43" s="94"/>
      <c r="AX43" s="192"/>
      <c r="AY43" s="192"/>
      <c r="AZ43" s="192"/>
      <c r="BA43" s="192"/>
      <c r="BB43" s="17"/>
      <c r="BC43" s="192"/>
      <c r="BD43" s="192"/>
      <c r="BE43" s="192"/>
      <c r="BF43" s="17"/>
      <c r="BG43" s="17"/>
      <c r="BH43" s="94"/>
      <c r="BI43" s="192"/>
      <c r="BJ43" s="192"/>
      <c r="BK43" s="192"/>
      <c r="BL43" s="192"/>
      <c r="BM43" s="192"/>
      <c r="BN43" s="17"/>
      <c r="BO43" s="94"/>
    </row>
    <row r="44" spans="1:67" x14ac:dyDescent="0.25">
      <c r="A44" s="226"/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62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8"/>
      <c r="AF44" s="18"/>
      <c r="AG44" s="18"/>
      <c r="AH44" s="18"/>
      <c r="AI44" s="18"/>
      <c r="AJ44" s="18"/>
      <c r="AK44" s="18"/>
      <c r="AL44" s="18"/>
      <c r="AM44" s="186"/>
      <c r="AN44" s="186"/>
      <c r="AO44" s="186"/>
      <c r="AP44" s="186"/>
      <c r="AQ44" s="186"/>
      <c r="AR44" s="186"/>
      <c r="AS44" s="94"/>
      <c r="AT44" s="94"/>
      <c r="AU44" s="94"/>
      <c r="AV44" s="94"/>
      <c r="AW44" s="94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94"/>
      <c r="BI44" s="94"/>
      <c r="BJ44" s="71"/>
      <c r="BK44" s="94"/>
      <c r="BL44" s="94"/>
      <c r="BM44" s="94"/>
      <c r="BN44" s="17"/>
      <c r="BO44" s="94"/>
    </row>
    <row r="45" spans="1:67" ht="17.25" x14ac:dyDescent="0.25">
      <c r="A45" s="227"/>
      <c r="B45" s="190"/>
      <c r="C45" s="190"/>
      <c r="D45" s="191"/>
      <c r="E45" s="191"/>
      <c r="F45" s="191"/>
      <c r="G45" s="191"/>
      <c r="H45" s="191"/>
      <c r="I45" s="189"/>
      <c r="J45" s="189"/>
      <c r="K45" s="189"/>
      <c r="L45" s="191"/>
      <c r="M45" s="190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8"/>
      <c r="AF45" s="18"/>
      <c r="AG45" s="18"/>
      <c r="AH45" s="18"/>
      <c r="AI45" s="18"/>
      <c r="AJ45" s="18"/>
      <c r="AK45" s="18"/>
      <c r="AL45" s="18"/>
      <c r="AM45" s="186"/>
      <c r="AN45" s="186"/>
      <c r="AO45" s="186"/>
      <c r="AP45" s="186"/>
      <c r="AQ45" s="186"/>
      <c r="AR45" s="186"/>
      <c r="AS45" s="190"/>
      <c r="AT45" s="190"/>
      <c r="AU45" s="190"/>
      <c r="AV45" s="190"/>
      <c r="AW45" s="190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90"/>
      <c r="BI45" s="190"/>
      <c r="BJ45" s="191"/>
      <c r="BK45" s="190"/>
      <c r="BL45" s="190"/>
      <c r="BM45" s="190"/>
      <c r="BN45" s="17"/>
      <c r="BO45" s="190"/>
    </row>
    <row r="46" spans="1:67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310" t="s">
        <v>648</v>
      </c>
      <c r="K46" s="15"/>
      <c r="L46" s="311">
        <f>+'July - September 2023'!N5</f>
        <v>16111000</v>
      </c>
      <c r="M46" s="16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8"/>
      <c r="AF46" s="18"/>
      <c r="AG46" s="18"/>
      <c r="AH46" s="18"/>
      <c r="AI46" s="18"/>
      <c r="AJ46" s="18"/>
      <c r="AK46" s="18"/>
      <c r="AL46" s="18"/>
      <c r="AM46" s="186"/>
      <c r="AN46" s="186"/>
      <c r="AO46" s="186"/>
      <c r="AP46" s="186"/>
      <c r="AQ46" s="186"/>
      <c r="AR46" s="186"/>
      <c r="AS46" s="19"/>
      <c r="AT46" s="19"/>
      <c r="AU46" s="19"/>
      <c r="AV46" s="19"/>
      <c r="AW46" s="19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9"/>
      <c r="BI46" s="19"/>
      <c r="BJ46" s="19"/>
      <c r="BK46" s="19"/>
      <c r="BL46" s="19"/>
      <c r="BM46" s="19"/>
      <c r="BN46" s="17"/>
      <c r="BO46" s="19"/>
    </row>
    <row r="47" spans="1:67" ht="23.25" x14ac:dyDescent="0.25">
      <c r="A47" s="20"/>
      <c r="B47" s="20"/>
      <c r="C47" s="247"/>
      <c r="D47" s="248"/>
      <c r="E47" s="249"/>
      <c r="F47" s="249"/>
      <c r="G47" s="247"/>
      <c r="H47" s="180"/>
      <c r="I47" s="247"/>
      <c r="J47" s="312"/>
      <c r="K47" s="313"/>
      <c r="L47" s="313"/>
      <c r="M47" s="26"/>
      <c r="N47" s="252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1"/>
      <c r="AD47" s="251"/>
      <c r="AE47" s="31"/>
      <c r="AF47" s="252"/>
      <c r="AG47" s="251"/>
      <c r="AH47" s="251"/>
      <c r="AI47" s="251"/>
      <c r="AJ47" s="251"/>
      <c r="AK47" s="251"/>
      <c r="AL47" s="251"/>
      <c r="AM47" s="186"/>
      <c r="AN47" s="276"/>
      <c r="AO47" s="253"/>
      <c r="AP47" s="253"/>
      <c r="AQ47" s="253"/>
      <c r="AR47" s="253"/>
      <c r="AS47" s="37"/>
      <c r="AT47" s="37"/>
      <c r="AU47" s="37"/>
      <c r="AV47" s="37"/>
      <c r="AW47" s="37"/>
      <c r="AX47" s="254"/>
      <c r="AY47" s="254"/>
      <c r="AZ47" s="254"/>
      <c r="BA47" s="254"/>
      <c r="BB47" s="255"/>
      <c r="BC47" s="255"/>
      <c r="BD47" s="255"/>
      <c r="BE47" s="255"/>
      <c r="BF47" s="255"/>
      <c r="BG47" s="255"/>
      <c r="BH47" s="255"/>
      <c r="BI47" s="37"/>
      <c r="BJ47" s="254"/>
      <c r="BK47" s="256"/>
      <c r="BL47" s="254"/>
      <c r="BM47" s="254"/>
      <c r="BN47" s="254"/>
      <c r="BO47" s="255"/>
    </row>
    <row r="48" spans="1:67" ht="15.75" thickBot="1" x14ac:dyDescent="0.3">
      <c r="A48" s="257"/>
      <c r="B48" s="258"/>
      <c r="C48" s="43"/>
      <c r="D48" s="259"/>
      <c r="E48" s="259"/>
      <c r="F48" s="43"/>
      <c r="G48" s="260"/>
      <c r="H48" s="43"/>
      <c r="I48" s="43"/>
      <c r="J48" s="314" t="s">
        <v>649</v>
      </c>
      <c r="K48" s="314"/>
      <c r="L48" s="319">
        <f>+L8-L46</f>
        <v>814029</v>
      </c>
      <c r="M48" s="44"/>
      <c r="N48" s="262"/>
      <c r="O48" s="262"/>
      <c r="P48" s="262"/>
      <c r="Q48" s="262"/>
      <c r="R48" s="263"/>
      <c r="S48" s="262"/>
      <c r="T48" s="262"/>
      <c r="U48" s="262"/>
      <c r="V48" s="262"/>
      <c r="W48" s="262"/>
      <c r="X48" s="262"/>
      <c r="Y48" s="262"/>
      <c r="Z48" s="263"/>
      <c r="AA48" s="262"/>
      <c r="AB48" s="262"/>
      <c r="AC48" s="262"/>
      <c r="AD48" s="264"/>
      <c r="AE48" s="48"/>
      <c r="AF48" s="262"/>
      <c r="AG48" s="263"/>
      <c r="AH48" s="263"/>
      <c r="AI48" s="262"/>
      <c r="AJ48" s="262"/>
      <c r="AK48" s="262"/>
      <c r="AL48" s="262"/>
      <c r="AM48" s="186"/>
      <c r="AN48" s="262"/>
      <c r="AO48" s="262"/>
      <c r="AP48" s="262"/>
      <c r="AQ48" s="262"/>
      <c r="AR48" s="262"/>
      <c r="AS48" s="54"/>
      <c r="AT48" s="54"/>
      <c r="AU48" s="54"/>
      <c r="AV48" s="54"/>
      <c r="AW48" s="54"/>
      <c r="AX48" s="265"/>
      <c r="AY48" s="266"/>
      <c r="AZ48" s="266"/>
      <c r="BA48" s="266"/>
      <c r="BB48" s="266"/>
      <c r="BC48" s="266"/>
      <c r="BD48" s="266"/>
      <c r="BE48" s="266"/>
      <c r="BF48" s="266"/>
      <c r="BG48" s="266"/>
      <c r="BH48" s="266"/>
      <c r="BI48" s="54"/>
      <c r="BJ48" s="265"/>
      <c r="BK48" s="265"/>
      <c r="BL48" s="266"/>
      <c r="BM48" s="266"/>
      <c r="BN48" s="266"/>
      <c r="BO48" s="266"/>
    </row>
    <row r="49" spans="1:67" ht="15.75" thickTop="1" x14ac:dyDescent="0.25">
      <c r="A49" s="267"/>
      <c r="B49" s="268"/>
      <c r="C49" s="268"/>
      <c r="D49" s="61"/>
      <c r="E49" s="61"/>
      <c r="F49" s="61"/>
      <c r="G49" s="269"/>
      <c r="H49" s="61"/>
      <c r="I49" s="61"/>
      <c r="J49" s="73"/>
      <c r="K49" s="73"/>
      <c r="L49" s="315"/>
      <c r="M49" s="62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270"/>
      <c r="AE49" s="18"/>
      <c r="AF49" s="18"/>
      <c r="AG49" s="18"/>
      <c r="AH49" s="18"/>
      <c r="AI49" s="18"/>
      <c r="AJ49" s="18"/>
      <c r="AK49" s="18"/>
      <c r="AL49" s="94"/>
      <c r="AM49" s="186"/>
      <c r="AN49" s="262"/>
      <c r="AO49" s="262"/>
      <c r="AP49" s="262"/>
      <c r="AQ49" s="262"/>
      <c r="AR49" s="262"/>
      <c r="AS49" s="19"/>
      <c r="AT49" s="19"/>
      <c r="AU49" s="19"/>
      <c r="AV49" s="19"/>
      <c r="AW49" s="19"/>
      <c r="AX49" s="271"/>
      <c r="AY49" s="272"/>
      <c r="AZ49" s="272"/>
      <c r="BA49" s="272"/>
      <c r="BB49" s="272"/>
      <c r="BC49" s="272"/>
      <c r="BD49" s="272"/>
      <c r="BE49" s="272"/>
      <c r="BF49" s="272"/>
      <c r="BG49" s="272"/>
      <c r="BH49" s="272"/>
      <c r="BI49" s="71"/>
      <c r="BJ49" s="271"/>
      <c r="BK49" s="271"/>
      <c r="BL49" s="272"/>
      <c r="BM49" s="272"/>
      <c r="BN49" s="272"/>
      <c r="BO49" s="272"/>
    </row>
    <row r="50" spans="1:67" x14ac:dyDescent="0.25">
      <c r="A50" s="73"/>
      <c r="B50" s="74"/>
      <c r="C50" s="172"/>
      <c r="D50" s="172"/>
      <c r="E50" s="172"/>
      <c r="F50" s="172"/>
      <c r="G50" s="273"/>
      <c r="H50" s="78"/>
      <c r="I50" s="81"/>
      <c r="J50" s="81"/>
      <c r="K50" s="81"/>
      <c r="L50" s="81"/>
      <c r="M50" s="81"/>
      <c r="N50" s="274"/>
      <c r="O50" s="83"/>
      <c r="P50" s="83"/>
      <c r="Q50" s="83"/>
      <c r="R50" s="83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6"/>
      <c r="AF50" s="275"/>
      <c r="AG50" s="86"/>
      <c r="AH50" s="86"/>
      <c r="AI50" s="160"/>
      <c r="AJ50" s="160"/>
      <c r="AK50" s="160"/>
      <c r="AL50" s="160"/>
      <c r="AM50" s="18"/>
      <c r="AN50" s="277"/>
      <c r="AO50" s="231"/>
      <c r="AP50" s="231"/>
      <c r="AQ50" s="231"/>
      <c r="AR50" s="231"/>
      <c r="AS50" s="94"/>
      <c r="AT50" s="94"/>
      <c r="AU50" s="94"/>
      <c r="AV50" s="94"/>
      <c r="AW50" s="94"/>
      <c r="AX50" s="17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4"/>
      <c r="BJ50" s="17"/>
      <c r="BK50" s="95"/>
      <c r="BL50" s="96"/>
      <c r="BM50" s="96"/>
      <c r="BN50" s="96"/>
      <c r="BO50" s="91"/>
    </row>
    <row r="51" spans="1:67" x14ac:dyDescent="0.25">
      <c r="A51" s="73"/>
      <c r="B51" s="74"/>
      <c r="C51" s="172"/>
      <c r="D51" s="172"/>
      <c r="E51" s="172"/>
      <c r="F51" s="172"/>
      <c r="G51" s="273"/>
      <c r="H51" s="78"/>
      <c r="I51" s="81"/>
      <c r="J51" s="81"/>
      <c r="K51" s="81"/>
      <c r="L51" s="81"/>
      <c r="M51" s="81"/>
      <c r="N51" s="274"/>
      <c r="O51" s="83"/>
      <c r="P51" s="83"/>
      <c r="Q51" s="83"/>
      <c r="R51" s="83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18"/>
      <c r="AF51" s="278"/>
      <c r="AG51" s="86"/>
      <c r="AH51" s="86"/>
      <c r="AI51" s="86"/>
      <c r="AJ51" s="86"/>
      <c r="AK51" s="86"/>
      <c r="AL51" s="160"/>
      <c r="AM51" s="18"/>
      <c r="AN51" s="277"/>
      <c r="AO51" s="231"/>
      <c r="AP51" s="231"/>
      <c r="AQ51" s="231"/>
      <c r="AR51" s="231"/>
      <c r="AS51" s="94"/>
      <c r="AT51" s="94"/>
      <c r="AU51" s="94"/>
      <c r="AV51" s="94"/>
      <c r="AW51" s="94"/>
      <c r="AX51" s="17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4"/>
      <c r="BJ51" s="17"/>
      <c r="BK51" s="95"/>
      <c r="BL51" s="91"/>
      <c r="BM51" s="91"/>
      <c r="BN51" s="91"/>
      <c r="BO51" s="91"/>
    </row>
    <row r="52" spans="1:67" x14ac:dyDescent="0.25">
      <c r="J52" s="316"/>
      <c r="K52" s="316"/>
      <c r="L52" s="317"/>
    </row>
    <row r="53" spans="1:67" x14ac:dyDescent="0.25">
      <c r="J53" s="316"/>
      <c r="K53" s="316"/>
      <c r="L53" s="316"/>
    </row>
    <row r="54" spans="1:67" x14ac:dyDescent="0.25">
      <c r="J54" s="316"/>
      <c r="K54" s="316"/>
      <c r="L54" s="318"/>
    </row>
    <row r="55" spans="1:67" x14ac:dyDescent="0.25">
      <c r="J55" s="316"/>
      <c r="K55" s="316"/>
      <c r="L55" s="318"/>
    </row>
    <row r="56" spans="1:67" x14ac:dyDescent="0.25">
      <c r="L56" s="244"/>
    </row>
    <row r="59" spans="1:67" x14ac:dyDescent="0.25">
      <c r="I59" s="246"/>
    </row>
    <row r="61" spans="1:67" x14ac:dyDescent="0.25">
      <c r="I61" s="246"/>
    </row>
    <row r="63" spans="1:67" x14ac:dyDescent="0.25">
      <c r="I63" s="246"/>
    </row>
    <row r="67" spans="1:44" x14ac:dyDescent="0.25">
      <c r="A67" s="225"/>
      <c r="B67" s="94"/>
      <c r="C67" s="94"/>
      <c r="D67" s="71"/>
      <c r="E67" s="71"/>
      <c r="F67" s="71"/>
      <c r="G67" s="71"/>
      <c r="H67" s="71"/>
      <c r="I67" s="71"/>
      <c r="J67" s="71"/>
      <c r="K67" s="71"/>
      <c r="L67" s="71"/>
      <c r="M67" s="62"/>
      <c r="N67" s="192"/>
      <c r="O67" s="192"/>
      <c r="P67" s="193"/>
      <c r="Q67" s="193"/>
      <c r="R67" s="194"/>
      <c r="S67" s="192"/>
      <c r="T67" s="192"/>
      <c r="U67" s="192"/>
      <c r="V67" s="192"/>
      <c r="W67" s="192"/>
      <c r="X67" s="192"/>
      <c r="Y67" s="192"/>
      <c r="Z67" s="192"/>
      <c r="AA67" s="192"/>
      <c r="AB67" s="192"/>
      <c r="AC67" s="192"/>
      <c r="AD67" s="192"/>
      <c r="AE67" s="18"/>
      <c r="AF67" s="175"/>
      <c r="AG67" s="18"/>
      <c r="AH67" s="18"/>
      <c r="AI67" s="18"/>
      <c r="AJ67" s="18"/>
      <c r="AK67" s="18"/>
      <c r="AL67" s="18"/>
      <c r="AM67" s="186"/>
      <c r="AN67" s="186"/>
      <c r="AO67" s="186"/>
      <c r="AP67" s="186"/>
      <c r="AQ67" s="186"/>
      <c r="AR67" s="186"/>
    </row>
    <row r="68" spans="1:44" x14ac:dyDescent="0.25">
      <c r="A68" s="226"/>
      <c r="B68" s="189"/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62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8"/>
      <c r="AF68" s="18"/>
      <c r="AG68" s="18"/>
      <c r="AH68" s="18"/>
      <c r="AI68" s="18"/>
      <c r="AJ68" s="18"/>
      <c r="AK68" s="18"/>
      <c r="AL68" s="18"/>
      <c r="AM68" s="186"/>
      <c r="AN68" s="186"/>
      <c r="AO68" s="186"/>
      <c r="AP68" s="186"/>
      <c r="AQ68" s="186"/>
      <c r="AR68" s="186"/>
    </row>
    <row r="69" spans="1:44" ht="17.25" x14ac:dyDescent="0.25">
      <c r="A69" s="227"/>
      <c r="B69" s="190"/>
      <c r="C69" s="190"/>
      <c r="D69" s="191"/>
      <c r="E69" s="191"/>
      <c r="F69" s="191"/>
      <c r="G69" s="191"/>
      <c r="H69" s="191"/>
      <c r="I69" s="189"/>
      <c r="J69" s="189"/>
      <c r="K69" s="189"/>
      <c r="L69" s="191"/>
      <c r="M69" s="190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8"/>
      <c r="AF69" s="18"/>
      <c r="AG69" s="18"/>
      <c r="AH69" s="18"/>
      <c r="AI69" s="18"/>
      <c r="AJ69" s="18"/>
      <c r="AK69" s="18"/>
      <c r="AL69" s="18"/>
      <c r="AM69" s="186"/>
      <c r="AN69" s="186"/>
      <c r="AO69" s="186"/>
      <c r="AP69" s="186"/>
      <c r="AQ69" s="186"/>
      <c r="AR69" s="186"/>
    </row>
    <row r="70" spans="1:44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6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8"/>
      <c r="AF70" s="18"/>
      <c r="AG70" s="18"/>
      <c r="AH70" s="18"/>
      <c r="AI70" s="18"/>
      <c r="AJ70" s="18"/>
      <c r="AK70" s="18"/>
      <c r="AL70" s="18"/>
      <c r="AM70" s="186"/>
      <c r="AN70" s="186"/>
      <c r="AO70" s="186"/>
      <c r="AP70" s="186"/>
      <c r="AQ70" s="186"/>
      <c r="AR70" s="186"/>
    </row>
    <row r="71" spans="1:44" ht="23.25" x14ac:dyDescent="0.25">
      <c r="A71" s="20"/>
      <c r="B71" s="20"/>
      <c r="C71" s="247"/>
      <c r="D71" s="248"/>
      <c r="E71" s="249"/>
      <c r="F71" s="249"/>
      <c r="G71" s="247"/>
      <c r="H71" s="180"/>
      <c r="I71" s="247"/>
      <c r="J71" s="250"/>
      <c r="K71" s="249"/>
      <c r="L71" s="247"/>
      <c r="M71" s="26"/>
      <c r="N71" s="252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31"/>
      <c r="AF71" s="252"/>
      <c r="AG71" s="251"/>
      <c r="AH71" s="251"/>
      <c r="AI71" s="251"/>
      <c r="AJ71" s="251"/>
      <c r="AK71" s="251"/>
      <c r="AL71" s="251"/>
      <c r="AM71" s="186"/>
      <c r="AN71" s="276"/>
      <c r="AO71" s="253"/>
      <c r="AP71" s="253"/>
      <c r="AQ71" s="253"/>
      <c r="AR71" s="253"/>
    </row>
    <row r="72" spans="1:44" x14ac:dyDescent="0.25">
      <c r="A72" s="257"/>
      <c r="B72" s="258"/>
      <c r="C72" s="43"/>
      <c r="D72" s="259"/>
      <c r="E72" s="259"/>
      <c r="F72" s="43"/>
      <c r="G72" s="260"/>
      <c r="H72" s="43"/>
      <c r="I72" s="43"/>
      <c r="J72" s="43"/>
      <c r="K72" s="43"/>
      <c r="L72" s="261"/>
      <c r="M72" s="44"/>
      <c r="N72" s="262"/>
      <c r="O72" s="262"/>
      <c r="P72" s="262"/>
      <c r="Q72" s="262"/>
      <c r="R72" s="263"/>
      <c r="S72" s="262"/>
      <c r="T72" s="262"/>
      <c r="U72" s="262"/>
      <c r="V72" s="262"/>
      <c r="W72" s="262"/>
      <c r="X72" s="262"/>
      <c r="Y72" s="262"/>
      <c r="Z72" s="263"/>
      <c r="AA72" s="262"/>
      <c r="AB72" s="262"/>
      <c r="AC72" s="262"/>
      <c r="AD72" s="264"/>
      <c r="AE72" s="48"/>
      <c r="AF72" s="262"/>
      <c r="AG72" s="263"/>
      <c r="AH72" s="263"/>
      <c r="AI72" s="262"/>
      <c r="AJ72" s="262"/>
      <c r="AK72" s="262"/>
      <c r="AL72" s="262"/>
      <c r="AM72" s="186"/>
      <c r="AN72" s="262"/>
      <c r="AO72" s="262"/>
      <c r="AP72" s="262"/>
      <c r="AQ72" s="262"/>
      <c r="AR72" s="262"/>
    </row>
    <row r="73" spans="1:44" x14ac:dyDescent="0.25">
      <c r="A73" s="267"/>
      <c r="B73" s="268"/>
      <c r="C73" s="268"/>
      <c r="D73" s="61"/>
      <c r="E73" s="61"/>
      <c r="F73" s="61"/>
      <c r="G73" s="269"/>
      <c r="H73" s="61"/>
      <c r="I73" s="61"/>
      <c r="J73" s="61"/>
      <c r="K73" s="61"/>
      <c r="L73" s="269"/>
      <c r="M73" s="62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270"/>
      <c r="AE73" s="18"/>
      <c r="AF73" s="18"/>
      <c r="AG73" s="18"/>
      <c r="AH73" s="18"/>
      <c r="AI73" s="18"/>
      <c r="AJ73" s="18"/>
      <c r="AK73" s="18"/>
      <c r="AL73" s="94"/>
      <c r="AM73" s="186"/>
      <c r="AN73" s="262"/>
      <c r="AO73" s="262"/>
      <c r="AP73" s="262"/>
      <c r="AQ73" s="262"/>
      <c r="AR73" s="262"/>
    </row>
    <row r="74" spans="1:44" x14ac:dyDescent="0.25">
      <c r="A74" s="73"/>
      <c r="B74" s="74"/>
      <c r="C74" s="172"/>
      <c r="D74" s="172"/>
      <c r="E74" s="172"/>
      <c r="F74" s="172"/>
      <c r="G74" s="273"/>
      <c r="H74" s="78"/>
      <c r="I74" s="81"/>
      <c r="J74" s="81"/>
      <c r="K74" s="81"/>
      <c r="L74" s="81"/>
      <c r="M74" s="81"/>
      <c r="N74" s="274"/>
      <c r="O74" s="83"/>
      <c r="P74" s="83"/>
      <c r="Q74" s="83"/>
      <c r="R74" s="83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6"/>
      <c r="AF74" s="275"/>
      <c r="AG74" s="86"/>
      <c r="AH74" s="86"/>
      <c r="AI74" s="160"/>
      <c r="AJ74" s="160"/>
      <c r="AK74" s="160"/>
      <c r="AL74" s="160"/>
      <c r="AM74" s="18"/>
      <c r="AN74" s="277"/>
      <c r="AO74" s="231"/>
      <c r="AP74" s="231"/>
      <c r="AQ74" s="231"/>
      <c r="AR74" s="231"/>
    </row>
    <row r="75" spans="1:44" x14ac:dyDescent="0.25">
      <c r="A75" s="73"/>
      <c r="B75" s="74"/>
      <c r="C75" s="172"/>
      <c r="D75" s="172"/>
      <c r="E75" s="172"/>
      <c r="F75" s="172"/>
      <c r="G75" s="273"/>
      <c r="H75" s="78"/>
      <c r="I75" s="81"/>
      <c r="J75" s="81"/>
      <c r="K75" s="81"/>
      <c r="L75" s="81"/>
      <c r="M75" s="81"/>
      <c r="N75" s="274"/>
      <c r="O75" s="83"/>
      <c r="P75" s="83"/>
      <c r="Q75" s="83"/>
      <c r="R75" s="83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18"/>
      <c r="AF75" s="278"/>
      <c r="AG75" s="86"/>
      <c r="AH75" s="86"/>
      <c r="AI75" s="86"/>
      <c r="AJ75" s="86"/>
      <c r="AK75" s="86"/>
      <c r="AL75" s="160"/>
      <c r="AM75" s="18"/>
      <c r="AN75" s="277"/>
      <c r="AO75" s="231"/>
      <c r="AP75" s="231"/>
      <c r="AQ75" s="231"/>
      <c r="AR75" s="231"/>
    </row>
    <row r="76" spans="1:44" x14ac:dyDescent="0.25">
      <c r="A76" s="97"/>
      <c r="B76" s="97"/>
      <c r="C76" s="97"/>
      <c r="D76" s="98"/>
      <c r="E76" s="98"/>
      <c r="F76" s="98"/>
      <c r="G76" s="98"/>
      <c r="H76" s="98"/>
      <c r="I76" s="234"/>
      <c r="J76" s="234"/>
      <c r="K76" s="234"/>
      <c r="L76" s="234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1:44" x14ac:dyDescent="0.25">
      <c r="L77" s="245"/>
    </row>
    <row r="80" spans="1:44" x14ac:dyDescent="0.25">
      <c r="L80" s="244"/>
    </row>
    <row r="81" spans="1:44" x14ac:dyDescent="0.25">
      <c r="L81" s="165"/>
    </row>
    <row r="86" spans="1:44" x14ac:dyDescent="0.25">
      <c r="A86" s="225"/>
      <c r="B86" s="94"/>
      <c r="C86" s="94"/>
      <c r="D86" s="71"/>
      <c r="E86" s="71"/>
      <c r="F86" s="71"/>
      <c r="G86" s="71"/>
      <c r="H86" s="71"/>
      <c r="I86" s="71"/>
      <c r="J86" s="71"/>
      <c r="K86" s="71"/>
      <c r="L86" s="71"/>
      <c r="M86" s="62"/>
      <c r="N86" s="192"/>
      <c r="O86" s="192"/>
      <c r="P86" s="193"/>
      <c r="Q86" s="193"/>
      <c r="R86" s="194"/>
      <c r="S86" s="192"/>
      <c r="T86" s="192"/>
      <c r="U86" s="192"/>
      <c r="V86" s="192"/>
      <c r="W86" s="192"/>
      <c r="X86" s="192"/>
      <c r="Y86" s="192"/>
      <c r="Z86" s="192"/>
      <c r="AA86" s="192"/>
      <c r="AB86" s="192"/>
      <c r="AC86" s="192"/>
      <c r="AD86" s="192"/>
      <c r="AE86" s="18"/>
      <c r="AF86" s="175"/>
      <c r="AG86" s="18"/>
      <c r="AH86" s="18"/>
      <c r="AI86" s="18"/>
      <c r="AJ86" s="18"/>
      <c r="AK86" s="18"/>
      <c r="AL86" s="18"/>
      <c r="AM86" s="186"/>
      <c r="AN86" s="186"/>
      <c r="AO86" s="186"/>
      <c r="AP86" s="186"/>
      <c r="AQ86" s="186"/>
      <c r="AR86" s="186"/>
    </row>
    <row r="87" spans="1:44" x14ac:dyDescent="0.25">
      <c r="A87" s="226"/>
      <c r="B87" s="189"/>
      <c r="C87" s="189"/>
      <c r="D87" s="189"/>
      <c r="E87" s="189"/>
      <c r="F87" s="189"/>
      <c r="G87" s="189"/>
      <c r="H87" s="189"/>
      <c r="I87" s="189"/>
      <c r="J87" s="189"/>
      <c r="K87" s="189"/>
      <c r="L87" s="189"/>
      <c r="M87" s="62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8"/>
      <c r="AF87" s="18"/>
      <c r="AG87" s="18"/>
      <c r="AH87" s="18"/>
      <c r="AI87" s="18"/>
      <c r="AJ87" s="18"/>
      <c r="AK87" s="18"/>
      <c r="AL87" s="18"/>
      <c r="AM87" s="186"/>
      <c r="AN87" s="186"/>
      <c r="AO87" s="186"/>
      <c r="AP87" s="186"/>
      <c r="AQ87" s="186"/>
      <c r="AR87" s="186"/>
    </row>
    <row r="88" spans="1:44" ht="17.25" x14ac:dyDescent="0.25">
      <c r="A88" s="227"/>
      <c r="B88" s="190"/>
      <c r="C88" s="190"/>
      <c r="D88" s="191"/>
      <c r="E88" s="191"/>
      <c r="F88" s="191"/>
      <c r="G88" s="191"/>
      <c r="H88" s="191"/>
      <c r="I88" s="189"/>
      <c r="J88" s="189"/>
      <c r="K88" s="189"/>
      <c r="L88" s="191"/>
      <c r="M88" s="190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8"/>
      <c r="AF88" s="18"/>
      <c r="AG88" s="18"/>
      <c r="AH88" s="18"/>
      <c r="AI88" s="18"/>
      <c r="AJ88" s="18"/>
      <c r="AK88" s="18"/>
      <c r="AL88" s="18"/>
      <c r="AM88" s="186"/>
      <c r="AN88" s="186"/>
      <c r="AO88" s="186"/>
      <c r="AP88" s="186"/>
      <c r="AQ88" s="186"/>
      <c r="AR88" s="186"/>
    </row>
    <row r="89" spans="1:44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6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8"/>
      <c r="AF89" s="18"/>
      <c r="AG89" s="18"/>
      <c r="AH89" s="18"/>
      <c r="AI89" s="18"/>
      <c r="AJ89" s="18"/>
      <c r="AK89" s="18"/>
      <c r="AL89" s="18"/>
      <c r="AM89" s="186"/>
      <c r="AN89" s="186"/>
      <c r="AO89" s="186"/>
      <c r="AP89" s="186"/>
      <c r="AQ89" s="186"/>
      <c r="AR89" s="186"/>
    </row>
    <row r="90" spans="1:44" ht="23.25" x14ac:dyDescent="0.25">
      <c r="A90" s="20"/>
      <c r="B90" s="20"/>
      <c r="C90" s="247"/>
      <c r="D90" s="248"/>
      <c r="E90" s="249"/>
      <c r="F90" s="249"/>
      <c r="G90" s="247"/>
      <c r="H90" s="180"/>
      <c r="I90" s="247"/>
      <c r="J90" s="250"/>
      <c r="K90" s="249"/>
      <c r="L90" s="247"/>
      <c r="M90" s="26"/>
      <c r="N90" s="252"/>
      <c r="O90" s="251"/>
      <c r="P90" s="251"/>
      <c r="Q90" s="251"/>
      <c r="R90" s="251"/>
      <c r="S90" s="251"/>
      <c r="T90" s="251"/>
      <c r="U90" s="251"/>
      <c r="V90" s="251"/>
      <c r="W90" s="251"/>
      <c r="X90" s="251"/>
      <c r="Y90" s="251"/>
      <c r="Z90" s="251"/>
      <c r="AA90" s="251"/>
      <c r="AB90" s="251"/>
      <c r="AC90" s="251"/>
      <c r="AD90" s="251"/>
      <c r="AE90" s="31"/>
      <c r="AF90" s="252"/>
      <c r="AG90" s="251"/>
      <c r="AH90" s="251"/>
      <c r="AI90" s="251"/>
      <c r="AJ90" s="251"/>
      <c r="AK90" s="251"/>
      <c r="AL90" s="251"/>
      <c r="AM90" s="186"/>
      <c r="AN90" s="276"/>
      <c r="AO90" s="253"/>
      <c r="AP90" s="253"/>
      <c r="AQ90" s="253"/>
      <c r="AR90" s="253"/>
    </row>
    <row r="91" spans="1:44" x14ac:dyDescent="0.25">
      <c r="A91" s="257"/>
      <c r="B91" s="258"/>
      <c r="C91" s="43"/>
      <c r="D91" s="259"/>
      <c r="E91" s="259"/>
      <c r="F91" s="43"/>
      <c r="G91" s="260"/>
      <c r="H91" s="43"/>
      <c r="I91" s="43"/>
      <c r="J91" s="43"/>
      <c r="K91" s="43"/>
      <c r="L91" s="261"/>
      <c r="M91" s="44"/>
      <c r="N91" s="262"/>
      <c r="O91" s="262"/>
      <c r="P91" s="262"/>
      <c r="Q91" s="262"/>
      <c r="R91" s="263"/>
      <c r="S91" s="262"/>
      <c r="T91" s="262"/>
      <c r="U91" s="262"/>
      <c r="V91" s="262"/>
      <c r="W91" s="262"/>
      <c r="X91" s="262"/>
      <c r="Y91" s="262"/>
      <c r="Z91" s="263"/>
      <c r="AA91" s="262"/>
      <c r="AB91" s="262"/>
      <c r="AC91" s="262"/>
      <c r="AD91" s="264"/>
      <c r="AE91" s="48"/>
      <c r="AF91" s="262"/>
      <c r="AG91" s="263"/>
      <c r="AH91" s="263"/>
      <c r="AI91" s="262"/>
      <c r="AJ91" s="262"/>
      <c r="AK91" s="262"/>
      <c r="AL91" s="262"/>
      <c r="AM91" s="186"/>
      <c r="AN91" s="262"/>
      <c r="AO91" s="262"/>
      <c r="AP91" s="262"/>
      <c r="AQ91" s="262"/>
      <c r="AR91" s="262"/>
    </row>
    <row r="92" spans="1:44" x14ac:dyDescent="0.25">
      <c r="A92" s="267"/>
      <c r="B92" s="268"/>
      <c r="C92" s="268"/>
      <c r="D92" s="61"/>
      <c r="E92" s="61"/>
      <c r="F92" s="61"/>
      <c r="G92" s="269"/>
      <c r="H92" s="61"/>
      <c r="I92" s="61"/>
      <c r="J92" s="61"/>
      <c r="K92" s="61"/>
      <c r="L92" s="269"/>
      <c r="M92" s="62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270"/>
      <c r="AE92" s="18"/>
      <c r="AF92" s="18"/>
      <c r="AG92" s="18"/>
      <c r="AH92" s="18"/>
      <c r="AI92" s="18"/>
      <c r="AJ92" s="18"/>
      <c r="AK92" s="18"/>
      <c r="AL92" s="94"/>
      <c r="AM92" s="186"/>
      <c r="AN92" s="262"/>
      <c r="AO92" s="262"/>
      <c r="AP92" s="262"/>
      <c r="AQ92" s="262"/>
      <c r="AR92" s="262"/>
    </row>
    <row r="93" spans="1:44" x14ac:dyDescent="0.25">
      <c r="A93" s="73"/>
      <c r="B93" s="74"/>
      <c r="C93" s="172"/>
      <c r="D93" s="172"/>
      <c r="E93" s="172"/>
      <c r="F93" s="172"/>
      <c r="G93" s="273"/>
      <c r="H93" s="78"/>
      <c r="I93" s="81"/>
      <c r="J93" s="81"/>
      <c r="K93" s="81"/>
      <c r="L93" s="81"/>
      <c r="M93" s="81"/>
      <c r="N93" s="274"/>
      <c r="O93" s="83"/>
      <c r="P93" s="83"/>
      <c r="Q93" s="83"/>
      <c r="R93" s="83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6"/>
      <c r="AF93" s="275"/>
      <c r="AG93" s="86"/>
      <c r="AH93" s="86"/>
      <c r="AI93" s="160"/>
      <c r="AJ93" s="160"/>
      <c r="AK93" s="160"/>
      <c r="AL93" s="160"/>
      <c r="AM93" s="18"/>
      <c r="AN93" s="277"/>
      <c r="AO93" s="231"/>
      <c r="AP93" s="231"/>
      <c r="AQ93" s="231"/>
      <c r="AR93" s="231"/>
    </row>
    <row r="94" spans="1:44" x14ac:dyDescent="0.25">
      <c r="A94" s="73"/>
      <c r="B94" s="74"/>
      <c r="C94" s="172"/>
      <c r="D94" s="172"/>
      <c r="E94" s="172"/>
      <c r="F94" s="172"/>
      <c r="G94" s="273"/>
      <c r="H94" s="78"/>
      <c r="I94" s="81"/>
      <c r="J94" s="81"/>
      <c r="K94" s="81"/>
      <c r="L94" s="81"/>
      <c r="M94" s="81"/>
      <c r="N94" s="274"/>
      <c r="O94" s="83"/>
      <c r="P94" s="83"/>
      <c r="Q94" s="83"/>
      <c r="R94" s="83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18"/>
      <c r="AF94" s="278"/>
      <c r="AG94" s="86"/>
      <c r="AH94" s="86"/>
      <c r="AI94" s="86"/>
      <c r="AJ94" s="86"/>
      <c r="AK94" s="86"/>
      <c r="AL94" s="160"/>
      <c r="AM94" s="18"/>
      <c r="AN94" s="277"/>
      <c r="AO94" s="231"/>
      <c r="AP94" s="231"/>
      <c r="AQ94" s="231"/>
      <c r="AR94" s="231"/>
    </row>
    <row r="97" spans="12:12" x14ac:dyDescent="0.25">
      <c r="L97" s="244"/>
    </row>
    <row r="98" spans="12:12" x14ac:dyDescent="0.25">
      <c r="L98" s="165"/>
    </row>
    <row r="102" spans="12:12" x14ac:dyDescent="0.25">
      <c r="L102" s="245"/>
    </row>
  </sheetData>
  <pageMargins left="0.7" right="0.7" top="0.75" bottom="0.75" header="0.3" footer="0.3"/>
  <pageSetup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16C79-13E0-4872-B28B-E4F22782A0ED}">
  <dimension ref="A1:Y139"/>
  <sheetViews>
    <sheetView zoomScaleNormal="100" workbookViewId="0">
      <selection activeCell="T37" sqref="T37"/>
    </sheetView>
  </sheetViews>
  <sheetFormatPr defaultColWidth="9.140625" defaultRowHeight="15" x14ac:dyDescent="0.25"/>
  <cols>
    <col min="1" max="5" width="3.42578125" customWidth="1"/>
    <col min="6" max="6" width="11.85546875" bestFit="1" customWidth="1"/>
    <col min="7" max="7" width="3.42578125" customWidth="1"/>
    <col min="9" max="9" width="3.42578125" customWidth="1"/>
    <col min="11" max="11" width="3.42578125" customWidth="1"/>
    <col min="12" max="12" width="26.7109375" bestFit="1" customWidth="1"/>
    <col min="13" max="13" width="3.42578125" customWidth="1"/>
    <col min="14" max="14" width="39" bestFit="1" customWidth="1"/>
    <col min="15" max="15" width="3.42578125" customWidth="1"/>
    <col min="16" max="16" width="12" bestFit="1" customWidth="1"/>
    <col min="17" max="17" width="17.5703125" bestFit="1" customWidth="1"/>
    <col min="18" max="18" width="14.28515625" style="200" bestFit="1" customWidth="1"/>
    <col min="19" max="19" width="10.140625" bestFit="1" customWidth="1"/>
    <col min="20" max="20" width="22.85546875" bestFit="1" customWidth="1"/>
    <col min="21" max="21" width="14.42578125" bestFit="1" customWidth="1"/>
    <col min="22" max="22" width="11.5703125" bestFit="1" customWidth="1"/>
    <col min="23" max="23" width="15.7109375" bestFit="1" customWidth="1"/>
    <col min="24" max="24" width="14.28515625" style="101" hidden="1" customWidth="1"/>
    <col min="25" max="25" width="9.7109375" hidden="1" customWidth="1"/>
    <col min="26" max="28" width="0" hidden="1" customWidth="1"/>
  </cols>
  <sheetData>
    <row r="1" spans="1:25" ht="15.75" thickBot="1" x14ac:dyDescent="0.3">
      <c r="A1" s="220"/>
      <c r="B1" s="220"/>
      <c r="C1" s="220"/>
      <c r="D1" s="220"/>
      <c r="E1" s="220"/>
      <c r="F1" s="221" t="s">
        <v>195</v>
      </c>
      <c r="G1" s="220"/>
      <c r="H1" s="221" t="s">
        <v>196</v>
      </c>
      <c r="I1" s="220"/>
      <c r="J1" s="221" t="s">
        <v>197</v>
      </c>
      <c r="K1" s="220"/>
      <c r="L1" s="221" t="s">
        <v>198</v>
      </c>
      <c r="M1" s="220"/>
      <c r="N1" s="221" t="s">
        <v>199</v>
      </c>
      <c r="O1" s="220"/>
      <c r="P1" s="221" t="s">
        <v>200</v>
      </c>
      <c r="Q1" s="221" t="s">
        <v>201</v>
      </c>
      <c r="R1" s="221" t="s">
        <v>202</v>
      </c>
      <c r="T1" s="222" t="s">
        <v>324</v>
      </c>
      <c r="U1" s="103"/>
      <c r="V1" s="104"/>
      <c r="X1" s="101">
        <f>29617000-U9-X2</f>
        <v>13884199.18</v>
      </c>
      <c r="Y1" t="s">
        <v>467</v>
      </c>
    </row>
    <row r="2" spans="1:25" ht="15.75" thickTop="1" x14ac:dyDescent="0.25">
      <c r="A2" s="163"/>
      <c r="B2" s="163" t="s">
        <v>203</v>
      </c>
      <c r="C2" s="163"/>
      <c r="D2" s="163"/>
      <c r="E2" s="163"/>
      <c r="F2" s="163"/>
      <c r="G2" s="163"/>
      <c r="H2" s="204"/>
      <c r="I2" s="163"/>
      <c r="J2" s="163"/>
      <c r="K2" s="163"/>
      <c r="L2" s="163"/>
      <c r="M2" s="163"/>
      <c r="N2" s="163"/>
      <c r="O2" s="163"/>
      <c r="P2" s="203"/>
      <c r="T2" s="107" t="s">
        <v>325</v>
      </c>
      <c r="U2" s="201">
        <f>4000000+1000000</f>
        <v>5000000</v>
      </c>
      <c r="V2" s="108"/>
      <c r="X2" s="101">
        <v>750000</v>
      </c>
      <c r="Y2" t="s">
        <v>469</v>
      </c>
    </row>
    <row r="3" spans="1:25" x14ac:dyDescent="0.25">
      <c r="A3" s="163"/>
      <c r="B3" s="163"/>
      <c r="C3" s="163" t="s">
        <v>204</v>
      </c>
      <c r="D3" s="163"/>
      <c r="E3" s="163"/>
      <c r="F3" s="163"/>
      <c r="G3" s="163"/>
      <c r="H3" s="204"/>
      <c r="I3" s="163"/>
      <c r="J3" s="163"/>
      <c r="K3" s="163"/>
      <c r="L3" s="163"/>
      <c r="M3" s="163"/>
      <c r="N3" s="163"/>
      <c r="O3" s="163"/>
      <c r="P3" s="203"/>
      <c r="T3" s="107" t="s">
        <v>326</v>
      </c>
      <c r="U3" s="201">
        <v>24000000</v>
      </c>
      <c r="V3" s="108"/>
      <c r="X3" s="101">
        <v>12054000</v>
      </c>
      <c r="Y3" t="s">
        <v>468</v>
      </c>
    </row>
    <row r="4" spans="1:25" x14ac:dyDescent="0.25">
      <c r="A4" s="214"/>
      <c r="B4" s="214"/>
      <c r="C4" s="214"/>
      <c r="D4" s="214"/>
      <c r="E4" s="214"/>
      <c r="F4" s="214" t="s">
        <v>205</v>
      </c>
      <c r="G4" s="214"/>
      <c r="H4" s="205">
        <v>44197</v>
      </c>
      <c r="I4" s="214"/>
      <c r="J4" s="214" t="s">
        <v>206</v>
      </c>
      <c r="K4" s="214"/>
      <c r="L4" s="214" t="s">
        <v>207</v>
      </c>
      <c r="M4" s="214"/>
      <c r="N4" s="214" t="s">
        <v>208</v>
      </c>
      <c r="O4" s="214"/>
      <c r="P4" s="209">
        <v>7000</v>
      </c>
      <c r="Q4" s="200"/>
      <c r="R4" s="200">
        <v>7000</v>
      </c>
      <c r="T4" s="223" t="s">
        <v>324</v>
      </c>
      <c r="U4" s="201">
        <f>+U2+U3</f>
        <v>29000000</v>
      </c>
      <c r="V4" s="108"/>
      <c r="X4" s="101">
        <f>+X1-X3+X2</f>
        <v>2580199.1799999997</v>
      </c>
      <c r="Y4" t="s">
        <v>470</v>
      </c>
    </row>
    <row r="5" spans="1:25" x14ac:dyDescent="0.25">
      <c r="A5" s="214"/>
      <c r="B5" s="214"/>
      <c r="C5" s="214"/>
      <c r="D5" s="214"/>
      <c r="E5" s="214"/>
      <c r="F5" s="214" t="s">
        <v>209</v>
      </c>
      <c r="G5" s="214"/>
      <c r="H5" s="205">
        <v>44284</v>
      </c>
      <c r="I5" s="214"/>
      <c r="J5" s="214" t="s">
        <v>210</v>
      </c>
      <c r="K5" s="214"/>
      <c r="L5" s="214" t="s">
        <v>211</v>
      </c>
      <c r="M5" s="214"/>
      <c r="N5" s="214" t="s">
        <v>212</v>
      </c>
      <c r="O5" s="214"/>
      <c r="P5" s="209">
        <v>20000</v>
      </c>
      <c r="Q5" s="200">
        <v>20000</v>
      </c>
      <c r="T5" s="107"/>
      <c r="V5" s="108"/>
    </row>
    <row r="6" spans="1:25" x14ac:dyDescent="0.25">
      <c r="A6" s="214"/>
      <c r="B6" s="214"/>
      <c r="C6" s="214"/>
      <c r="D6" s="214"/>
      <c r="E6" s="214"/>
      <c r="F6" s="214" t="s">
        <v>205</v>
      </c>
      <c r="G6" s="214"/>
      <c r="H6" s="205">
        <v>44286</v>
      </c>
      <c r="I6" s="214"/>
      <c r="J6" s="214" t="s">
        <v>213</v>
      </c>
      <c r="K6" s="214"/>
      <c r="L6" s="214" t="s">
        <v>207</v>
      </c>
      <c r="M6" s="214"/>
      <c r="N6" s="214" t="s">
        <v>214</v>
      </c>
      <c r="O6" s="214"/>
      <c r="P6" s="209">
        <v>3500</v>
      </c>
      <c r="Q6" s="200"/>
      <c r="R6" s="200">
        <v>3500</v>
      </c>
      <c r="T6" s="107" t="s">
        <v>327</v>
      </c>
      <c r="V6" s="108"/>
    </row>
    <row r="7" spans="1:25" x14ac:dyDescent="0.25">
      <c r="A7" s="214"/>
      <c r="B7" s="214"/>
      <c r="C7" s="214"/>
      <c r="D7" s="214"/>
      <c r="E7" s="214"/>
      <c r="F7" s="214" t="s">
        <v>205</v>
      </c>
      <c r="G7" s="214"/>
      <c r="H7" s="205">
        <v>44320</v>
      </c>
      <c r="I7" s="214"/>
      <c r="J7" s="214" t="s">
        <v>215</v>
      </c>
      <c r="K7" s="214"/>
      <c r="L7" s="214" t="s">
        <v>216</v>
      </c>
      <c r="M7" s="214"/>
      <c r="N7" s="214" t="s">
        <v>217</v>
      </c>
      <c r="O7" s="214"/>
      <c r="P7" s="209">
        <v>3595.93</v>
      </c>
      <c r="Q7" s="200"/>
      <c r="R7" s="200">
        <v>3595.93</v>
      </c>
      <c r="T7" s="107" t="s">
        <v>328</v>
      </c>
      <c r="U7" s="199">
        <f>+Q130</f>
        <v>13024383.73</v>
      </c>
      <c r="V7" s="108"/>
    </row>
    <row r="8" spans="1:25" x14ac:dyDescent="0.25">
      <c r="A8" s="214"/>
      <c r="B8" s="214"/>
      <c r="C8" s="214"/>
      <c r="D8" s="214"/>
      <c r="E8" s="214"/>
      <c r="F8" s="214" t="s">
        <v>205</v>
      </c>
      <c r="G8" s="214"/>
      <c r="H8" s="205">
        <v>44322</v>
      </c>
      <c r="I8" s="214"/>
      <c r="J8" s="214" t="s">
        <v>218</v>
      </c>
      <c r="K8" s="214"/>
      <c r="L8" s="214" t="s">
        <v>207</v>
      </c>
      <c r="M8" s="214"/>
      <c r="N8" s="214" t="s">
        <v>219</v>
      </c>
      <c r="O8" s="214"/>
      <c r="P8" s="209">
        <v>5250</v>
      </c>
      <c r="Q8" s="200"/>
      <c r="R8" s="200">
        <v>5250</v>
      </c>
      <c r="T8" s="107" t="s">
        <v>329</v>
      </c>
      <c r="U8" s="202">
        <f>+R130</f>
        <v>1958417.0899999999</v>
      </c>
      <c r="V8" s="108"/>
      <c r="X8" s="101">
        <f>+U9</f>
        <v>14982800.82</v>
      </c>
      <c r="Y8" t="s">
        <v>471</v>
      </c>
    </row>
    <row r="9" spans="1:25" x14ac:dyDescent="0.25">
      <c r="A9" s="214"/>
      <c r="B9" s="214"/>
      <c r="C9" s="214"/>
      <c r="D9" s="214"/>
      <c r="E9" s="214"/>
      <c r="F9" s="214" t="s">
        <v>205</v>
      </c>
      <c r="G9" s="214"/>
      <c r="H9" s="205">
        <v>44344</v>
      </c>
      <c r="I9" s="214"/>
      <c r="J9" s="214" t="s">
        <v>220</v>
      </c>
      <c r="K9" s="214"/>
      <c r="L9" s="214" t="s">
        <v>221</v>
      </c>
      <c r="M9" s="214"/>
      <c r="N9" s="214" t="s">
        <v>222</v>
      </c>
      <c r="O9" s="214"/>
      <c r="P9" s="209">
        <v>5808</v>
      </c>
      <c r="Q9" s="200">
        <v>5808</v>
      </c>
      <c r="T9" s="223" t="s">
        <v>330</v>
      </c>
      <c r="U9" s="202">
        <f>+U7+U8</f>
        <v>14982800.82</v>
      </c>
      <c r="V9" s="108"/>
      <c r="X9" s="101">
        <f>+X1</f>
        <v>13884199.18</v>
      </c>
      <c r="Y9" t="s">
        <v>467</v>
      </c>
    </row>
    <row r="10" spans="1:25" x14ac:dyDescent="0.25">
      <c r="A10" s="214"/>
      <c r="B10" s="214"/>
      <c r="C10" s="214"/>
      <c r="D10" s="214"/>
      <c r="E10" s="214"/>
      <c r="F10" s="214" t="s">
        <v>205</v>
      </c>
      <c r="G10" s="214"/>
      <c r="H10" s="205">
        <v>44347</v>
      </c>
      <c r="I10" s="214"/>
      <c r="J10" s="214" t="s">
        <v>223</v>
      </c>
      <c r="K10" s="214"/>
      <c r="L10" s="214" t="s">
        <v>207</v>
      </c>
      <c r="M10" s="214"/>
      <c r="N10" s="214" t="s">
        <v>224</v>
      </c>
      <c r="O10" s="214"/>
      <c r="P10" s="209">
        <v>5519.64</v>
      </c>
      <c r="Q10" s="200"/>
      <c r="R10" s="200">
        <v>5519.64</v>
      </c>
      <c r="T10" s="107" t="s">
        <v>494</v>
      </c>
      <c r="U10" s="165">
        <f>+W31</f>
        <v>13865458.92</v>
      </c>
      <c r="V10" s="108"/>
      <c r="X10" s="101">
        <v>750000</v>
      </c>
      <c r="Y10" t="s">
        <v>469</v>
      </c>
    </row>
    <row r="11" spans="1:25" x14ac:dyDescent="0.25">
      <c r="A11" s="214"/>
      <c r="B11" s="214"/>
      <c r="C11" s="214"/>
      <c r="D11" s="214"/>
      <c r="E11" s="214"/>
      <c r="F11" s="214" t="s">
        <v>205</v>
      </c>
      <c r="G11" s="214"/>
      <c r="H11" s="205">
        <v>44348</v>
      </c>
      <c r="I11" s="214"/>
      <c r="J11" s="214" t="s">
        <v>225</v>
      </c>
      <c r="K11" s="214"/>
      <c r="L11" s="214" t="s">
        <v>226</v>
      </c>
      <c r="M11" s="214"/>
      <c r="N11" s="214" t="s">
        <v>227</v>
      </c>
      <c r="O11" s="214"/>
      <c r="P11" s="209">
        <v>6440</v>
      </c>
      <c r="Q11" s="200"/>
      <c r="R11" s="200">
        <v>6440</v>
      </c>
      <c r="T11" s="223" t="s">
        <v>331</v>
      </c>
      <c r="U11" s="202">
        <f>+U4-U9-U10</f>
        <v>151740.25999999978</v>
      </c>
      <c r="V11" s="108"/>
      <c r="X11" s="101">
        <f>SUM(X8:X9)+X10</f>
        <v>29617000</v>
      </c>
      <c r="Y11" t="s">
        <v>472</v>
      </c>
    </row>
    <row r="12" spans="1:25" x14ac:dyDescent="0.25">
      <c r="A12" s="214"/>
      <c r="B12" s="214"/>
      <c r="C12" s="214"/>
      <c r="D12" s="214"/>
      <c r="E12" s="214"/>
      <c r="F12" s="214" t="s">
        <v>205</v>
      </c>
      <c r="G12" s="214"/>
      <c r="H12" s="205">
        <v>44355</v>
      </c>
      <c r="I12" s="214"/>
      <c r="J12" s="214" t="s">
        <v>228</v>
      </c>
      <c r="K12" s="214"/>
      <c r="L12" s="214" t="s">
        <v>229</v>
      </c>
      <c r="M12" s="214"/>
      <c r="N12" s="214" t="s">
        <v>230</v>
      </c>
      <c r="O12" s="214"/>
      <c r="P12" s="209">
        <v>3500</v>
      </c>
      <c r="Q12" s="200"/>
      <c r="R12" s="200">
        <v>3500</v>
      </c>
      <c r="T12" s="107"/>
      <c r="V12" s="108"/>
    </row>
    <row r="13" spans="1:25" ht="15.75" thickBot="1" x14ac:dyDescent="0.3">
      <c r="A13" s="214"/>
      <c r="B13" s="214"/>
      <c r="C13" s="214"/>
      <c r="D13" s="214"/>
      <c r="E13" s="214"/>
      <c r="F13" s="214" t="s">
        <v>205</v>
      </c>
      <c r="G13" s="214"/>
      <c r="H13" s="205">
        <v>44377</v>
      </c>
      <c r="I13" s="214"/>
      <c r="J13" s="214" t="s">
        <v>231</v>
      </c>
      <c r="K13" s="214"/>
      <c r="L13" s="214" t="s">
        <v>221</v>
      </c>
      <c r="M13" s="214"/>
      <c r="N13" s="214" t="s">
        <v>232</v>
      </c>
      <c r="O13" s="214"/>
      <c r="P13" s="209">
        <v>3577.5</v>
      </c>
      <c r="Q13" s="200">
        <v>3577.5</v>
      </c>
      <c r="T13" s="111"/>
      <c r="U13" s="206"/>
      <c r="V13" s="113"/>
    </row>
    <row r="14" spans="1:25" x14ac:dyDescent="0.25">
      <c r="A14" s="214"/>
      <c r="B14" s="214"/>
      <c r="C14" s="214"/>
      <c r="D14" s="214"/>
      <c r="E14" s="214"/>
      <c r="F14" s="214" t="s">
        <v>205</v>
      </c>
      <c r="G14" s="214"/>
      <c r="H14" s="205">
        <v>44377</v>
      </c>
      <c r="I14" s="214"/>
      <c r="J14" s="214" t="s">
        <v>233</v>
      </c>
      <c r="K14" s="214"/>
      <c r="L14" s="214" t="s">
        <v>207</v>
      </c>
      <c r="M14" s="214"/>
      <c r="N14" s="214" t="s">
        <v>234</v>
      </c>
      <c r="O14" s="214"/>
      <c r="P14" s="209">
        <v>5250</v>
      </c>
      <c r="Q14" s="200"/>
      <c r="R14" s="200">
        <v>5250</v>
      </c>
    </row>
    <row r="15" spans="1:25" x14ac:dyDescent="0.25">
      <c r="A15" s="214"/>
      <c r="B15" s="214"/>
      <c r="C15" s="214"/>
      <c r="D15" s="214"/>
      <c r="E15" s="214"/>
      <c r="F15" s="214" t="s">
        <v>205</v>
      </c>
      <c r="G15" s="214"/>
      <c r="H15" s="205">
        <v>44391</v>
      </c>
      <c r="I15" s="214"/>
      <c r="J15" s="214" t="s">
        <v>235</v>
      </c>
      <c r="K15" s="214"/>
      <c r="L15" s="214" t="s">
        <v>236</v>
      </c>
      <c r="M15" s="214"/>
      <c r="N15" s="214" t="s">
        <v>237</v>
      </c>
      <c r="O15" s="214"/>
      <c r="P15" s="209">
        <v>100</v>
      </c>
      <c r="Q15" s="200">
        <v>100</v>
      </c>
    </row>
    <row r="16" spans="1:25" x14ac:dyDescent="0.25">
      <c r="A16" s="214"/>
      <c r="B16" s="214"/>
      <c r="C16" s="214"/>
      <c r="D16" s="214"/>
      <c r="E16" s="214"/>
      <c r="F16" s="214" t="s">
        <v>205</v>
      </c>
      <c r="G16" s="214"/>
      <c r="H16" s="205">
        <v>44398</v>
      </c>
      <c r="I16" s="214"/>
      <c r="J16" s="214" t="s">
        <v>238</v>
      </c>
      <c r="K16" s="214"/>
      <c r="L16" s="214" t="s">
        <v>239</v>
      </c>
      <c r="M16" s="214"/>
      <c r="N16" s="214" t="s">
        <v>240</v>
      </c>
      <c r="O16" s="214"/>
      <c r="P16" s="209">
        <v>2500</v>
      </c>
      <c r="Q16" s="200"/>
      <c r="R16" s="200">
        <v>2500</v>
      </c>
    </row>
    <row r="17" spans="1:25" x14ac:dyDescent="0.25">
      <c r="A17" s="214"/>
      <c r="B17" s="214"/>
      <c r="C17" s="214"/>
      <c r="D17" s="214"/>
      <c r="E17" s="214"/>
      <c r="F17" s="214" t="s">
        <v>205</v>
      </c>
      <c r="G17" s="214"/>
      <c r="H17" s="205">
        <v>44404</v>
      </c>
      <c r="I17" s="214"/>
      <c r="J17" s="214" t="s">
        <v>241</v>
      </c>
      <c r="K17" s="214"/>
      <c r="L17" s="214" t="s">
        <v>207</v>
      </c>
      <c r="M17" s="214"/>
      <c r="N17" s="214" t="s">
        <v>242</v>
      </c>
      <c r="O17" s="214"/>
      <c r="P17" s="209">
        <v>5273.4</v>
      </c>
      <c r="Q17" s="200"/>
      <c r="R17" s="200">
        <v>5273.4</v>
      </c>
      <c r="W17" s="167" t="s">
        <v>409</v>
      </c>
    </row>
    <row r="18" spans="1:25" x14ac:dyDescent="0.25">
      <c r="A18" s="214"/>
      <c r="B18" s="214"/>
      <c r="C18" s="214"/>
      <c r="D18" s="214"/>
      <c r="E18" s="214"/>
      <c r="F18" s="214" t="s">
        <v>205</v>
      </c>
      <c r="G18" s="214"/>
      <c r="H18" s="205">
        <v>44419</v>
      </c>
      <c r="I18" s="214"/>
      <c r="J18" s="214" t="s">
        <v>243</v>
      </c>
      <c r="K18" s="214"/>
      <c r="L18" s="214" t="s">
        <v>244</v>
      </c>
      <c r="M18" s="214"/>
      <c r="N18" s="214" t="s">
        <v>245</v>
      </c>
      <c r="O18" s="214"/>
      <c r="P18" s="209">
        <v>4420</v>
      </c>
      <c r="Q18" s="200"/>
      <c r="R18" s="200">
        <v>4420</v>
      </c>
      <c r="T18" t="s">
        <v>406</v>
      </c>
      <c r="U18" t="s">
        <v>407</v>
      </c>
      <c r="V18" t="s">
        <v>408</v>
      </c>
      <c r="W18" s="167" t="s">
        <v>350</v>
      </c>
    </row>
    <row r="19" spans="1:25" x14ac:dyDescent="0.25">
      <c r="A19" s="214"/>
      <c r="B19" s="214"/>
      <c r="C19" s="214"/>
      <c r="D19" s="214"/>
      <c r="E19" s="214"/>
      <c r="F19" s="214" t="s">
        <v>205</v>
      </c>
      <c r="G19" s="214"/>
      <c r="H19" s="205">
        <v>44439</v>
      </c>
      <c r="I19" s="214"/>
      <c r="J19" s="214" t="s">
        <v>246</v>
      </c>
      <c r="K19" s="214"/>
      <c r="L19" s="214" t="s">
        <v>207</v>
      </c>
      <c r="M19" s="214"/>
      <c r="N19" s="214" t="s">
        <v>247</v>
      </c>
      <c r="O19" s="214"/>
      <c r="P19" s="209">
        <v>5250</v>
      </c>
      <c r="Q19" s="200"/>
      <c r="R19" s="200">
        <v>5250</v>
      </c>
    </row>
    <row r="20" spans="1:25" x14ac:dyDescent="0.25">
      <c r="A20" s="214"/>
      <c r="B20" s="214"/>
      <c r="C20" s="214"/>
      <c r="D20" s="214"/>
      <c r="E20" s="214"/>
      <c r="F20" s="214" t="s">
        <v>205</v>
      </c>
      <c r="G20" s="214"/>
      <c r="H20" s="205">
        <v>44441</v>
      </c>
      <c r="I20" s="214"/>
      <c r="J20" s="214" t="s">
        <v>248</v>
      </c>
      <c r="K20" s="214"/>
      <c r="L20" s="214" t="s">
        <v>216</v>
      </c>
      <c r="M20" s="214"/>
      <c r="N20" s="214" t="s">
        <v>217</v>
      </c>
      <c r="O20" s="214"/>
      <c r="P20" s="209">
        <v>7108.75</v>
      </c>
      <c r="Q20" s="200"/>
      <c r="R20" s="200">
        <v>7108.75</v>
      </c>
      <c r="T20" t="s">
        <v>333</v>
      </c>
      <c r="U20" s="101">
        <v>1219625</v>
      </c>
      <c r="V20" s="101">
        <f>90367+R75+R77+R80+R87+R88+R89+R90+R91+R92+R99+R100+R104+R109+R114+R122</f>
        <v>809182.34</v>
      </c>
      <c r="W20" s="101">
        <f>+U20-V20</f>
        <v>410442.66000000003</v>
      </c>
      <c r="Y20" s="165"/>
    </row>
    <row r="21" spans="1:25" x14ac:dyDescent="0.25">
      <c r="A21" s="214"/>
      <c r="B21" s="214"/>
      <c r="C21" s="214"/>
      <c r="D21" s="214"/>
      <c r="E21" s="214"/>
      <c r="F21" s="214" t="s">
        <v>205</v>
      </c>
      <c r="G21" s="214"/>
      <c r="H21" s="205">
        <v>44456</v>
      </c>
      <c r="I21" s="214"/>
      <c r="J21" s="214" t="s">
        <v>249</v>
      </c>
      <c r="K21" s="214"/>
      <c r="L21" s="214" t="s">
        <v>244</v>
      </c>
      <c r="M21" s="214"/>
      <c r="N21" s="214" t="s">
        <v>250</v>
      </c>
      <c r="O21" s="214"/>
      <c r="P21" s="209">
        <v>5366.25</v>
      </c>
      <c r="Q21" s="200"/>
      <c r="R21" s="200">
        <v>5366.25</v>
      </c>
      <c r="T21" t="s">
        <v>334</v>
      </c>
      <c r="U21" s="101">
        <v>390000</v>
      </c>
      <c r="V21" s="101">
        <f>104993+R74+R78+R79+R81+R82+R83+R102+R105+R110+R107+R124</f>
        <v>187782.05</v>
      </c>
      <c r="W21" s="101">
        <f t="shared" ref="W21:W26" si="0">+U21-V21</f>
        <v>202217.95</v>
      </c>
      <c r="Y21" s="165"/>
    </row>
    <row r="22" spans="1:25" x14ac:dyDescent="0.25">
      <c r="A22" s="214"/>
      <c r="B22" s="214"/>
      <c r="C22" s="214"/>
      <c r="D22" s="214"/>
      <c r="E22" s="214"/>
      <c r="F22" s="214" t="s">
        <v>205</v>
      </c>
      <c r="G22" s="214"/>
      <c r="H22" s="205">
        <v>44456</v>
      </c>
      <c r="I22" s="214"/>
      <c r="J22" s="214" t="s">
        <v>251</v>
      </c>
      <c r="K22" s="214"/>
      <c r="L22" s="214" t="s">
        <v>239</v>
      </c>
      <c r="M22" s="214"/>
      <c r="N22" s="214" t="s">
        <v>240</v>
      </c>
      <c r="O22" s="214"/>
      <c r="P22" s="209">
        <v>3400</v>
      </c>
      <c r="Q22" s="200"/>
      <c r="R22" s="200">
        <v>3400</v>
      </c>
      <c r="T22" t="s">
        <v>335</v>
      </c>
      <c r="U22" s="101">
        <v>235543</v>
      </c>
      <c r="V22" s="101">
        <f>143293+R76+R95+R96+R97+R111+R121+R125</f>
        <v>199918</v>
      </c>
      <c r="W22" s="101">
        <f t="shared" si="0"/>
        <v>35625</v>
      </c>
    </row>
    <row r="23" spans="1:25" x14ac:dyDescent="0.25">
      <c r="A23" s="214"/>
      <c r="B23" s="214"/>
      <c r="C23" s="214"/>
      <c r="D23" s="214"/>
      <c r="E23" s="214"/>
      <c r="F23" s="214" t="s">
        <v>205</v>
      </c>
      <c r="G23" s="214"/>
      <c r="H23" s="205">
        <v>44477</v>
      </c>
      <c r="I23" s="214"/>
      <c r="J23" s="214" t="s">
        <v>252</v>
      </c>
      <c r="K23" s="214"/>
      <c r="L23" s="214" t="s">
        <v>244</v>
      </c>
      <c r="M23" s="214"/>
      <c r="N23" s="214" t="s">
        <v>253</v>
      </c>
      <c r="O23" s="214"/>
      <c r="P23" s="209">
        <v>3360</v>
      </c>
      <c r="Q23" s="200"/>
      <c r="R23" s="200">
        <v>3360</v>
      </c>
      <c r="T23" t="s">
        <v>410</v>
      </c>
      <c r="U23" s="101">
        <v>39482</v>
      </c>
      <c r="V23" s="101">
        <f>13106+R94</f>
        <v>35755.050000000003</v>
      </c>
      <c r="W23" s="101">
        <f t="shared" si="0"/>
        <v>3726.9499999999971</v>
      </c>
    </row>
    <row r="24" spans="1:25" x14ac:dyDescent="0.25">
      <c r="A24" s="214"/>
      <c r="B24" s="214"/>
      <c r="C24" s="214"/>
      <c r="D24" s="214"/>
      <c r="E24" s="214"/>
      <c r="F24" s="214" t="s">
        <v>254</v>
      </c>
      <c r="G24" s="214"/>
      <c r="H24" s="205">
        <v>44488</v>
      </c>
      <c r="I24" s="214"/>
      <c r="J24" s="214" t="s">
        <v>255</v>
      </c>
      <c r="K24" s="214"/>
      <c r="L24" s="214"/>
      <c r="M24" s="214"/>
      <c r="N24" s="214" t="s">
        <v>256</v>
      </c>
      <c r="O24" s="214"/>
      <c r="P24" s="209">
        <v>-20000</v>
      </c>
      <c r="Q24" s="200">
        <v>-20000</v>
      </c>
      <c r="T24" t="s">
        <v>411</v>
      </c>
      <c r="U24" s="101">
        <v>48950</v>
      </c>
      <c r="V24" s="101">
        <f>26950+R93+R106+R115</f>
        <v>31682.2</v>
      </c>
      <c r="W24" s="101">
        <f t="shared" si="0"/>
        <v>17267.8</v>
      </c>
    </row>
    <row r="25" spans="1:25" x14ac:dyDescent="0.25">
      <c r="A25" s="214"/>
      <c r="B25" s="214"/>
      <c r="C25" s="214"/>
      <c r="D25" s="214"/>
      <c r="E25" s="214"/>
      <c r="F25" s="214" t="s">
        <v>209</v>
      </c>
      <c r="G25" s="214"/>
      <c r="H25" s="205">
        <v>44489</v>
      </c>
      <c r="I25" s="214"/>
      <c r="J25" s="214" t="s">
        <v>210</v>
      </c>
      <c r="K25" s="214"/>
      <c r="L25" s="214" t="s">
        <v>211</v>
      </c>
      <c r="M25" s="214"/>
      <c r="N25" s="214" t="s">
        <v>257</v>
      </c>
      <c r="O25" s="214"/>
      <c r="P25" s="209">
        <v>13014998.23</v>
      </c>
      <c r="Q25" s="200">
        <v>13014998.23</v>
      </c>
      <c r="T25" t="s">
        <v>412</v>
      </c>
      <c r="U25" s="101">
        <v>750000</v>
      </c>
      <c r="V25" s="101">
        <f>+R98+R118</f>
        <v>292296</v>
      </c>
      <c r="W25" s="101">
        <f t="shared" si="0"/>
        <v>457704</v>
      </c>
    </row>
    <row r="26" spans="1:25" x14ac:dyDescent="0.25">
      <c r="A26" s="214"/>
      <c r="B26" s="214"/>
      <c r="C26" s="214"/>
      <c r="D26" s="214"/>
      <c r="E26" s="214"/>
      <c r="F26" s="214" t="s">
        <v>209</v>
      </c>
      <c r="G26" s="214"/>
      <c r="H26" s="205">
        <v>44489</v>
      </c>
      <c r="I26" s="214"/>
      <c r="J26" s="214" t="s">
        <v>210</v>
      </c>
      <c r="K26" s="214"/>
      <c r="L26" s="214" t="s">
        <v>211</v>
      </c>
      <c r="M26" s="214"/>
      <c r="N26" s="214" t="s">
        <v>258</v>
      </c>
      <c r="O26" s="214"/>
      <c r="P26" s="209">
        <v>-100</v>
      </c>
      <c r="Q26" s="200">
        <v>-100</v>
      </c>
      <c r="T26" t="s">
        <v>466</v>
      </c>
      <c r="U26" s="101">
        <v>5700</v>
      </c>
      <c r="V26" s="199">
        <f>+R101</f>
        <v>5700</v>
      </c>
      <c r="W26" s="101">
        <f t="shared" si="0"/>
        <v>0</v>
      </c>
    </row>
    <row r="27" spans="1:25" x14ac:dyDescent="0.25">
      <c r="A27" s="214"/>
      <c r="B27" s="214"/>
      <c r="C27" s="214"/>
      <c r="D27" s="214"/>
      <c r="E27" s="214"/>
      <c r="F27" s="214" t="s">
        <v>205</v>
      </c>
      <c r="G27" s="214"/>
      <c r="H27" s="205">
        <v>44500</v>
      </c>
      <c r="I27" s="214"/>
      <c r="J27" s="214" t="s">
        <v>262</v>
      </c>
      <c r="K27" s="214"/>
      <c r="L27" s="214" t="s">
        <v>263</v>
      </c>
      <c r="M27" s="214"/>
      <c r="N27" s="214" t="s">
        <v>264</v>
      </c>
      <c r="O27" s="214"/>
      <c r="P27" s="214"/>
      <c r="Q27" s="214"/>
      <c r="R27" s="209">
        <v>20812.5</v>
      </c>
      <c r="T27" t="s">
        <v>460</v>
      </c>
      <c r="U27" s="101">
        <f>3745-13+285</f>
        <v>4017</v>
      </c>
      <c r="V27" s="161">
        <f>+R84+R85+R86-13+R108</f>
        <v>3542.44</v>
      </c>
      <c r="W27" s="101">
        <f>+U27-V27</f>
        <v>474.55999999999995</v>
      </c>
    </row>
    <row r="28" spans="1:25" x14ac:dyDescent="0.25">
      <c r="A28" s="214"/>
      <c r="B28" s="214"/>
      <c r="C28" s="214"/>
      <c r="D28" s="214"/>
      <c r="E28" s="214"/>
      <c r="F28" s="214" t="s">
        <v>205</v>
      </c>
      <c r="G28" s="214"/>
      <c r="H28" s="205">
        <v>44500</v>
      </c>
      <c r="I28" s="214"/>
      <c r="J28" s="214" t="s">
        <v>265</v>
      </c>
      <c r="K28" s="214"/>
      <c r="L28" s="214" t="s">
        <v>266</v>
      </c>
      <c r="M28" s="214"/>
      <c r="N28" s="214" t="s">
        <v>267</v>
      </c>
      <c r="O28" s="214"/>
      <c r="P28" s="214"/>
      <c r="Q28" s="214"/>
      <c r="R28" s="209">
        <v>2635</v>
      </c>
      <c r="T28" t="s">
        <v>493</v>
      </c>
      <c r="U28" s="101">
        <v>43022.52</v>
      </c>
      <c r="V28" s="199">
        <f>+R113</f>
        <v>43022.52</v>
      </c>
      <c r="W28" s="101">
        <f t="shared" ref="W28:W30" si="1">+U28-V28</f>
        <v>0</v>
      </c>
    </row>
    <row r="29" spans="1:25" x14ac:dyDescent="0.25">
      <c r="A29" s="214"/>
      <c r="B29" s="214"/>
      <c r="C29" s="214"/>
      <c r="D29" s="214"/>
      <c r="E29" s="214"/>
      <c r="F29" s="214" t="s">
        <v>205</v>
      </c>
      <c r="G29" s="214"/>
      <c r="H29" s="205">
        <v>44501</v>
      </c>
      <c r="I29" s="214"/>
      <c r="J29" s="214" t="s">
        <v>268</v>
      </c>
      <c r="K29" s="214"/>
      <c r="L29" s="214" t="s">
        <v>269</v>
      </c>
      <c r="M29" s="214"/>
      <c r="N29" s="214" t="s">
        <v>270</v>
      </c>
      <c r="O29" s="214"/>
      <c r="P29" s="214"/>
      <c r="Q29" s="214"/>
      <c r="R29" s="209">
        <v>6800</v>
      </c>
      <c r="T29" t="s">
        <v>445</v>
      </c>
      <c r="U29" s="101">
        <v>42000</v>
      </c>
      <c r="V29" s="199">
        <f>+R112+R117</f>
        <v>64000</v>
      </c>
      <c r="W29" s="101">
        <f t="shared" si="1"/>
        <v>-22000</v>
      </c>
    </row>
    <row r="30" spans="1:25" x14ac:dyDescent="0.25">
      <c r="A30" s="214"/>
      <c r="B30" s="214"/>
      <c r="C30" s="214"/>
      <c r="D30" s="214"/>
      <c r="E30" s="214"/>
      <c r="F30" s="214" t="s">
        <v>205</v>
      </c>
      <c r="G30" s="214"/>
      <c r="H30" s="205">
        <v>44504</v>
      </c>
      <c r="I30" s="214"/>
      <c r="J30" s="214" t="s">
        <v>259</v>
      </c>
      <c r="K30" s="214"/>
      <c r="L30" s="214" t="s">
        <v>260</v>
      </c>
      <c r="M30" s="214"/>
      <c r="N30" s="214" t="s">
        <v>261</v>
      </c>
      <c r="O30" s="214"/>
      <c r="P30" s="214"/>
      <c r="Q30" s="214"/>
      <c r="R30" s="209">
        <v>429</v>
      </c>
      <c r="T30" t="s">
        <v>611</v>
      </c>
      <c r="U30" s="101">
        <v>12760000</v>
      </c>
      <c r="V30" s="199"/>
      <c r="W30" s="101">
        <f t="shared" si="1"/>
        <v>12760000</v>
      </c>
    </row>
    <row r="31" spans="1:25" ht="15.75" thickBot="1" x14ac:dyDescent="0.3">
      <c r="A31" s="214"/>
      <c r="B31" s="214"/>
      <c r="C31" s="214"/>
      <c r="D31" s="214"/>
      <c r="E31" s="214"/>
      <c r="F31" s="214" t="s">
        <v>205</v>
      </c>
      <c r="G31" s="214"/>
      <c r="H31" s="205">
        <v>44511</v>
      </c>
      <c r="I31" s="214"/>
      <c r="J31" s="214" t="s">
        <v>271</v>
      </c>
      <c r="K31" s="214"/>
      <c r="L31" s="214" t="s">
        <v>207</v>
      </c>
      <c r="M31" s="214"/>
      <c r="N31" s="214" t="s">
        <v>272</v>
      </c>
      <c r="O31" s="214"/>
      <c r="P31" s="214"/>
      <c r="Q31" s="214"/>
      <c r="R31" s="209">
        <v>10500</v>
      </c>
      <c r="U31" s="224">
        <f>SUM(U20:U30)</f>
        <v>15538339.52</v>
      </c>
      <c r="V31" s="224">
        <f t="shared" ref="V31:W31" si="2">SUM(V20:V30)</f>
        <v>1672880.5999999999</v>
      </c>
      <c r="W31" s="224">
        <f t="shared" si="2"/>
        <v>13865458.92</v>
      </c>
    </row>
    <row r="32" spans="1:25" ht="15.75" thickTop="1" x14ac:dyDescent="0.25">
      <c r="A32" s="214"/>
      <c r="B32" s="214"/>
      <c r="C32" s="214"/>
      <c r="D32" s="214"/>
      <c r="E32" s="214"/>
      <c r="F32" s="214" t="s">
        <v>205</v>
      </c>
      <c r="G32" s="214"/>
      <c r="H32" s="205">
        <v>44512</v>
      </c>
      <c r="I32" s="214"/>
      <c r="J32" s="214" t="s">
        <v>273</v>
      </c>
      <c r="K32" s="214"/>
      <c r="L32" s="214" t="s">
        <v>244</v>
      </c>
      <c r="M32" s="214"/>
      <c r="N32" s="214" t="s">
        <v>274</v>
      </c>
      <c r="O32" s="214"/>
      <c r="P32" s="214"/>
      <c r="Q32" s="214"/>
      <c r="R32" s="209">
        <v>7581.25</v>
      </c>
    </row>
    <row r="33" spans="1:23" x14ac:dyDescent="0.25">
      <c r="A33" s="214"/>
      <c r="B33" s="214"/>
      <c r="C33" s="214"/>
      <c r="D33" s="214"/>
      <c r="E33" s="214"/>
      <c r="F33" s="214" t="s">
        <v>205</v>
      </c>
      <c r="G33" s="214"/>
      <c r="H33" s="205">
        <v>44522</v>
      </c>
      <c r="I33" s="214"/>
      <c r="J33" s="214" t="s">
        <v>275</v>
      </c>
      <c r="K33" s="214"/>
      <c r="L33" s="214" t="s">
        <v>216</v>
      </c>
      <c r="M33" s="214"/>
      <c r="N33" s="214" t="s">
        <v>217</v>
      </c>
      <c r="O33" s="214"/>
      <c r="P33" s="214"/>
      <c r="Q33" s="214"/>
      <c r="R33" s="209">
        <v>1624</v>
      </c>
    </row>
    <row r="34" spans="1:23" x14ac:dyDescent="0.25">
      <c r="A34" s="214"/>
      <c r="B34" s="214"/>
      <c r="C34" s="214"/>
      <c r="D34" s="214"/>
      <c r="E34" s="214"/>
      <c r="F34" s="214" t="s">
        <v>205</v>
      </c>
      <c r="G34" s="214"/>
      <c r="H34" s="205">
        <v>44522</v>
      </c>
      <c r="I34" s="214"/>
      <c r="J34" s="214" t="s">
        <v>276</v>
      </c>
      <c r="K34" s="214"/>
      <c r="L34" s="214" t="s">
        <v>207</v>
      </c>
      <c r="M34" s="214"/>
      <c r="N34" s="214" t="s">
        <v>277</v>
      </c>
      <c r="O34" s="214"/>
      <c r="P34" s="214"/>
      <c r="Q34" s="214"/>
      <c r="R34" s="209">
        <v>5250</v>
      </c>
      <c r="W34" s="202"/>
    </row>
    <row r="35" spans="1:23" x14ac:dyDescent="0.25">
      <c r="A35" s="214"/>
      <c r="B35" s="214"/>
      <c r="C35" s="214"/>
      <c r="D35" s="214"/>
      <c r="E35" s="214"/>
      <c r="F35" s="214" t="s">
        <v>205</v>
      </c>
      <c r="G35" s="214"/>
      <c r="H35" s="205">
        <v>44530</v>
      </c>
      <c r="I35" s="214"/>
      <c r="J35" s="214" t="s">
        <v>278</v>
      </c>
      <c r="K35" s="214"/>
      <c r="L35" s="214" t="s">
        <v>263</v>
      </c>
      <c r="M35" s="214"/>
      <c r="N35" s="214" t="s">
        <v>264</v>
      </c>
      <c r="O35" s="214"/>
      <c r="P35" s="214"/>
      <c r="Q35" s="214"/>
      <c r="R35" s="209">
        <v>20845.32</v>
      </c>
      <c r="T35" t="s">
        <v>413</v>
      </c>
      <c r="U35">
        <f>+'Balance Sheet'!F13+'Balance Sheet'!F16</f>
        <v>2097707.41</v>
      </c>
      <c r="W35" s="202"/>
    </row>
    <row r="36" spans="1:23" x14ac:dyDescent="0.25">
      <c r="A36" s="214"/>
      <c r="B36" s="214"/>
      <c r="C36" s="214"/>
      <c r="D36" s="214"/>
      <c r="E36" s="214"/>
      <c r="F36" s="214" t="s">
        <v>205</v>
      </c>
      <c r="G36" s="214"/>
      <c r="H36" s="205">
        <v>44530</v>
      </c>
      <c r="I36" s="214"/>
      <c r="J36" s="214" t="s">
        <v>279</v>
      </c>
      <c r="K36" s="214"/>
      <c r="L36" s="214" t="s">
        <v>266</v>
      </c>
      <c r="M36" s="214"/>
      <c r="N36" s="214" t="s">
        <v>267</v>
      </c>
      <c r="O36" s="214"/>
      <c r="P36" s="214"/>
      <c r="Q36" s="214"/>
      <c r="R36" s="209">
        <v>18520</v>
      </c>
    </row>
    <row r="37" spans="1:23" x14ac:dyDescent="0.25">
      <c r="A37" s="214"/>
      <c r="B37" s="214"/>
      <c r="C37" s="214"/>
      <c r="D37" s="214"/>
      <c r="E37" s="214"/>
      <c r="F37" s="214" t="s">
        <v>205</v>
      </c>
      <c r="G37" s="214"/>
      <c r="H37" s="205">
        <v>44531</v>
      </c>
      <c r="I37" s="214"/>
      <c r="J37" s="214" t="s">
        <v>280</v>
      </c>
      <c r="K37" s="214"/>
      <c r="L37" s="214" t="s">
        <v>207</v>
      </c>
      <c r="M37" s="214"/>
      <c r="N37" s="214" t="s">
        <v>281</v>
      </c>
      <c r="O37" s="214"/>
      <c r="P37" s="214"/>
      <c r="Q37" s="214"/>
      <c r="R37" s="209">
        <v>7000</v>
      </c>
    </row>
    <row r="38" spans="1:23" x14ac:dyDescent="0.25">
      <c r="A38" s="214"/>
      <c r="B38" s="214"/>
      <c r="C38" s="214"/>
      <c r="D38" s="214"/>
      <c r="E38" s="214"/>
      <c r="F38" s="214" t="s">
        <v>205</v>
      </c>
      <c r="G38" s="214"/>
      <c r="H38" s="205">
        <v>44547</v>
      </c>
      <c r="I38" s="214"/>
      <c r="J38" s="214" t="s">
        <v>282</v>
      </c>
      <c r="K38" s="214"/>
      <c r="L38" s="214" t="s">
        <v>283</v>
      </c>
      <c r="M38" s="214"/>
      <c r="N38" s="214" t="s">
        <v>284</v>
      </c>
      <c r="O38" s="214"/>
      <c r="P38" s="214"/>
      <c r="Q38" s="214"/>
      <c r="R38" s="209">
        <v>4522.5</v>
      </c>
    </row>
    <row r="39" spans="1:23" x14ac:dyDescent="0.25">
      <c r="A39" s="214"/>
      <c r="B39" s="214"/>
      <c r="C39" s="214"/>
      <c r="D39" s="214"/>
      <c r="E39" s="214"/>
      <c r="F39" s="214" t="s">
        <v>205</v>
      </c>
      <c r="G39" s="214"/>
      <c r="H39" s="205">
        <v>44561</v>
      </c>
      <c r="I39" s="214"/>
      <c r="J39" s="214" t="s">
        <v>285</v>
      </c>
      <c r="L39" s="214" t="s">
        <v>263</v>
      </c>
      <c r="M39" s="214"/>
      <c r="N39" s="214" t="s">
        <v>264</v>
      </c>
      <c r="O39" s="214"/>
      <c r="P39" s="207"/>
      <c r="Q39" s="214"/>
      <c r="R39" s="209">
        <v>14116.36</v>
      </c>
    </row>
    <row r="40" spans="1:23" x14ac:dyDescent="0.25">
      <c r="A40" s="214"/>
      <c r="B40" s="214"/>
      <c r="C40" s="214"/>
      <c r="D40" s="214"/>
      <c r="E40" s="214"/>
      <c r="F40" s="214" t="s">
        <v>205</v>
      </c>
      <c r="G40" s="214"/>
      <c r="H40" s="205">
        <v>44573</v>
      </c>
      <c r="I40" s="214"/>
      <c r="J40" s="214" t="s">
        <v>286</v>
      </c>
      <c r="L40" s="214" t="s">
        <v>244</v>
      </c>
      <c r="M40" s="214"/>
      <c r="N40" s="214" t="s">
        <v>287</v>
      </c>
      <c r="O40" s="214"/>
      <c r="P40" s="207"/>
      <c r="Q40" s="214"/>
      <c r="R40" s="209">
        <v>13003.75</v>
      </c>
    </row>
    <row r="41" spans="1:23" x14ac:dyDescent="0.25">
      <c r="A41" s="214"/>
      <c r="B41" s="214"/>
      <c r="C41" s="214"/>
      <c r="D41" s="214"/>
      <c r="E41" s="214"/>
      <c r="F41" s="214" t="s">
        <v>205</v>
      </c>
      <c r="G41" s="214"/>
      <c r="H41" s="205">
        <v>44582</v>
      </c>
      <c r="I41" s="214"/>
      <c r="J41" s="214" t="s">
        <v>288</v>
      </c>
      <c r="L41" s="214" t="s">
        <v>207</v>
      </c>
      <c r="M41" s="214"/>
      <c r="N41" s="214" t="s">
        <v>289</v>
      </c>
      <c r="O41" s="214"/>
      <c r="P41" s="207"/>
      <c r="Q41" s="214"/>
      <c r="R41" s="209">
        <v>5250</v>
      </c>
    </row>
    <row r="42" spans="1:23" x14ac:dyDescent="0.25">
      <c r="A42" s="214"/>
      <c r="B42" s="214"/>
      <c r="C42" s="214"/>
      <c r="D42" s="214"/>
      <c r="E42" s="214"/>
      <c r="F42" s="214" t="s">
        <v>205</v>
      </c>
      <c r="G42" s="214"/>
      <c r="H42" s="205">
        <v>44540</v>
      </c>
      <c r="I42" s="214"/>
      <c r="J42" s="214" t="s">
        <v>290</v>
      </c>
      <c r="L42" s="214" t="s">
        <v>244</v>
      </c>
      <c r="M42" s="214"/>
      <c r="N42" s="214" t="s">
        <v>291</v>
      </c>
      <c r="O42" s="214"/>
      <c r="P42" s="207"/>
      <c r="Q42" s="214"/>
      <c r="R42" s="209">
        <v>12704.66</v>
      </c>
    </row>
    <row r="43" spans="1:23" x14ac:dyDescent="0.25">
      <c r="A43" s="214"/>
      <c r="B43" s="214"/>
      <c r="C43" s="214"/>
      <c r="D43" s="214"/>
      <c r="E43" s="214"/>
      <c r="F43" s="214" t="s">
        <v>205</v>
      </c>
      <c r="G43" s="214"/>
      <c r="H43" s="205">
        <v>44561</v>
      </c>
      <c r="I43" s="214"/>
      <c r="J43" s="214" t="s">
        <v>292</v>
      </c>
      <c r="K43" s="214"/>
      <c r="L43" s="214" t="s">
        <v>266</v>
      </c>
      <c r="M43" s="214"/>
      <c r="N43" s="214" t="s">
        <v>267</v>
      </c>
      <c r="O43" s="214"/>
      <c r="P43" s="214"/>
      <c r="Q43" s="214"/>
      <c r="R43" s="209">
        <v>3845</v>
      </c>
    </row>
    <row r="44" spans="1:23" x14ac:dyDescent="0.25">
      <c r="A44" s="214"/>
      <c r="B44" s="214"/>
      <c r="C44" s="214"/>
      <c r="D44" s="214"/>
      <c r="E44" s="214"/>
      <c r="F44" s="214" t="s">
        <v>205</v>
      </c>
      <c r="G44" s="214"/>
      <c r="H44" s="205">
        <v>44592</v>
      </c>
      <c r="I44" s="214"/>
      <c r="J44" s="214" t="s">
        <v>293</v>
      </c>
      <c r="K44" s="214"/>
      <c r="L44" s="214" t="s">
        <v>244</v>
      </c>
      <c r="M44" s="214"/>
      <c r="N44" s="214" t="s">
        <v>294</v>
      </c>
      <c r="O44" s="214"/>
      <c r="P44" s="214"/>
      <c r="Q44" s="214"/>
      <c r="R44" s="209">
        <v>13473.75</v>
      </c>
    </row>
    <row r="45" spans="1:23" x14ac:dyDescent="0.25">
      <c r="A45" s="214"/>
      <c r="B45" s="214"/>
      <c r="C45" s="214"/>
      <c r="D45" s="214"/>
      <c r="E45" s="214"/>
      <c r="F45" s="214" t="s">
        <v>205</v>
      </c>
      <c r="G45" s="214"/>
      <c r="H45" s="205">
        <v>44592</v>
      </c>
      <c r="I45" s="214"/>
      <c r="J45" s="214" t="s">
        <v>295</v>
      </c>
      <c r="K45" s="214"/>
      <c r="L45" s="214" t="s">
        <v>266</v>
      </c>
      <c r="M45" s="214"/>
      <c r="N45" s="214" t="s">
        <v>267</v>
      </c>
      <c r="O45" s="214"/>
      <c r="P45" s="214"/>
      <c r="Q45" s="214"/>
      <c r="R45" s="209">
        <v>7000</v>
      </c>
    </row>
    <row r="46" spans="1:23" x14ac:dyDescent="0.25">
      <c r="A46" s="214"/>
      <c r="B46" s="214"/>
      <c r="C46" s="214"/>
      <c r="D46" s="214"/>
      <c r="E46" s="214"/>
      <c r="F46" s="214" t="s">
        <v>205</v>
      </c>
      <c r="G46" s="214"/>
      <c r="H46" s="205">
        <v>44592</v>
      </c>
      <c r="I46" s="214"/>
      <c r="J46" s="214" t="s">
        <v>296</v>
      </c>
      <c r="K46" s="214"/>
      <c r="L46" s="214" t="s">
        <v>263</v>
      </c>
      <c r="M46" s="214"/>
      <c r="N46" s="214" t="s">
        <v>264</v>
      </c>
      <c r="O46" s="214"/>
      <c r="P46" s="214"/>
      <c r="Q46" s="214"/>
      <c r="R46" s="209">
        <v>48643.3</v>
      </c>
    </row>
    <row r="47" spans="1:23" x14ac:dyDescent="0.25">
      <c r="A47" s="214"/>
      <c r="B47" s="214"/>
      <c r="C47" s="214"/>
      <c r="D47" s="214"/>
      <c r="E47" s="214"/>
      <c r="F47" s="214" t="s">
        <v>205</v>
      </c>
      <c r="G47" s="214"/>
      <c r="H47" s="205">
        <v>44592</v>
      </c>
      <c r="I47" s="214"/>
      <c r="J47" s="214" t="s">
        <v>297</v>
      </c>
      <c r="K47" s="214"/>
      <c r="L47" s="214" t="s">
        <v>207</v>
      </c>
      <c r="M47" s="214"/>
      <c r="N47" s="214" t="s">
        <v>298</v>
      </c>
      <c r="O47" s="214"/>
      <c r="P47" s="214"/>
      <c r="Q47" s="214"/>
      <c r="R47" s="209">
        <v>5250</v>
      </c>
    </row>
    <row r="48" spans="1:23" x14ac:dyDescent="0.25">
      <c r="A48" s="214"/>
      <c r="B48" s="214"/>
      <c r="C48" s="214"/>
      <c r="D48" s="214"/>
      <c r="E48" s="214"/>
      <c r="F48" s="214" t="s">
        <v>205</v>
      </c>
      <c r="G48" s="214"/>
      <c r="H48" s="205">
        <v>44620</v>
      </c>
      <c r="I48" s="214"/>
      <c r="J48" s="214" t="s">
        <v>299</v>
      </c>
      <c r="K48" s="214"/>
      <c r="L48" s="214" t="s">
        <v>283</v>
      </c>
      <c r="M48" s="214"/>
      <c r="N48" s="214" t="s">
        <v>300</v>
      </c>
      <c r="O48" s="214"/>
      <c r="P48" s="214"/>
      <c r="Q48" s="214"/>
      <c r="R48" s="209">
        <v>4522.5</v>
      </c>
    </row>
    <row r="49" spans="1:21" x14ac:dyDescent="0.25">
      <c r="A49" s="214"/>
      <c r="B49" s="214"/>
      <c r="C49" s="214"/>
      <c r="D49" s="214"/>
      <c r="E49" s="214"/>
      <c r="F49" s="214" t="s">
        <v>205</v>
      </c>
      <c r="G49" s="214"/>
      <c r="H49" s="205">
        <v>44620</v>
      </c>
      <c r="I49" s="214"/>
      <c r="J49" s="214" t="s">
        <v>299</v>
      </c>
      <c r="K49" s="214"/>
      <c r="L49" s="214" t="s">
        <v>283</v>
      </c>
      <c r="M49" s="214"/>
      <c r="N49" s="214" t="s">
        <v>301</v>
      </c>
      <c r="O49" s="214"/>
      <c r="P49" s="214"/>
      <c r="Q49" s="214"/>
      <c r="R49" s="209">
        <v>4250</v>
      </c>
    </row>
    <row r="50" spans="1:21" x14ac:dyDescent="0.25">
      <c r="A50" s="214"/>
      <c r="B50" s="214"/>
      <c r="C50" s="214"/>
      <c r="D50" s="214"/>
      <c r="E50" s="214"/>
      <c r="F50" s="214" t="s">
        <v>205</v>
      </c>
      <c r="G50" s="214"/>
      <c r="H50" s="205">
        <v>44631</v>
      </c>
      <c r="I50" s="214"/>
      <c r="J50" s="214" t="s">
        <v>302</v>
      </c>
      <c r="K50" s="214"/>
      <c r="L50" s="214" t="s">
        <v>244</v>
      </c>
      <c r="M50" s="214"/>
      <c r="N50" s="214" t="s">
        <v>303</v>
      </c>
      <c r="O50" s="214"/>
      <c r="P50" s="214"/>
      <c r="Q50" s="214"/>
      <c r="R50" s="209">
        <v>13636.92</v>
      </c>
    </row>
    <row r="51" spans="1:21" x14ac:dyDescent="0.25">
      <c r="A51" s="214"/>
      <c r="B51" s="214"/>
      <c r="C51" s="214"/>
      <c r="D51" s="214"/>
      <c r="E51" s="214"/>
      <c r="F51" s="214" t="s">
        <v>205</v>
      </c>
      <c r="G51" s="214"/>
      <c r="H51" s="205">
        <v>44634</v>
      </c>
      <c r="I51" s="214"/>
      <c r="J51" s="214" t="s">
        <v>304</v>
      </c>
      <c r="K51" s="214"/>
      <c r="L51" s="214" t="s">
        <v>207</v>
      </c>
      <c r="M51" s="214"/>
      <c r="N51" s="214" t="s">
        <v>305</v>
      </c>
      <c r="O51" s="214"/>
      <c r="P51" s="214"/>
      <c r="Q51" s="214"/>
      <c r="R51" s="209">
        <v>5250</v>
      </c>
    </row>
    <row r="52" spans="1:21" x14ac:dyDescent="0.25">
      <c r="A52" s="214"/>
      <c r="B52" s="214"/>
      <c r="C52" s="214"/>
      <c r="D52" s="214"/>
      <c r="E52" s="214"/>
      <c r="F52" s="214" t="s">
        <v>205</v>
      </c>
      <c r="G52" s="214"/>
      <c r="H52" s="205">
        <v>44634</v>
      </c>
      <c r="I52" s="214"/>
      <c r="J52" s="214" t="s">
        <v>306</v>
      </c>
      <c r="K52" s="214"/>
      <c r="L52" s="214" t="s">
        <v>263</v>
      </c>
      <c r="M52" s="214"/>
      <c r="N52" s="214" t="s">
        <v>307</v>
      </c>
      <c r="O52" s="214"/>
      <c r="P52" s="214"/>
      <c r="Q52" s="214"/>
      <c r="R52" s="209">
        <v>34955.21</v>
      </c>
      <c r="S52" s="199"/>
    </row>
    <row r="53" spans="1:21" x14ac:dyDescent="0.25">
      <c r="A53" s="214"/>
      <c r="B53" s="214"/>
      <c r="C53" s="214"/>
      <c r="D53" s="214"/>
      <c r="E53" s="214"/>
      <c r="F53" s="214" t="s">
        <v>205</v>
      </c>
      <c r="G53" s="214"/>
      <c r="H53" s="205">
        <v>44651</v>
      </c>
      <c r="I53" s="214"/>
      <c r="J53" s="214" t="s">
        <v>308</v>
      </c>
      <c r="K53" s="214"/>
      <c r="L53" s="214" t="s">
        <v>263</v>
      </c>
      <c r="M53" s="214"/>
      <c r="N53" s="214" t="s">
        <v>309</v>
      </c>
      <c r="O53" s="214"/>
      <c r="P53" s="214"/>
      <c r="Q53" s="214"/>
      <c r="R53" s="209">
        <v>4860</v>
      </c>
      <c r="S53" s="199"/>
    </row>
    <row r="54" spans="1:21" x14ac:dyDescent="0.25">
      <c r="A54" s="214"/>
      <c r="B54" s="214"/>
      <c r="C54" s="214"/>
      <c r="D54" s="214"/>
      <c r="E54" s="214"/>
      <c r="F54" s="214" t="s">
        <v>205</v>
      </c>
      <c r="G54" s="214"/>
      <c r="H54" s="205">
        <v>44651</v>
      </c>
      <c r="I54" s="214"/>
      <c r="J54" s="214" t="s">
        <v>310</v>
      </c>
      <c r="K54" s="214"/>
      <c r="L54" s="214" t="s">
        <v>263</v>
      </c>
      <c r="M54" s="214"/>
      <c r="N54" s="214" t="s">
        <v>309</v>
      </c>
      <c r="O54" s="214"/>
      <c r="P54" s="214"/>
      <c r="Q54" s="214"/>
      <c r="R54" s="209">
        <v>69375</v>
      </c>
      <c r="S54" s="199"/>
    </row>
    <row r="55" spans="1:21" x14ac:dyDescent="0.25">
      <c r="A55" s="214"/>
      <c r="B55" s="214"/>
      <c r="C55" s="214"/>
      <c r="D55" s="214"/>
      <c r="E55" s="214"/>
      <c r="F55" s="214" t="s">
        <v>205</v>
      </c>
      <c r="G55" s="214"/>
      <c r="H55" s="205">
        <v>44664</v>
      </c>
      <c r="I55" s="214"/>
      <c r="J55" s="214" t="s">
        <v>311</v>
      </c>
      <c r="K55" s="214"/>
      <c r="L55" s="214" t="s">
        <v>244</v>
      </c>
      <c r="M55" s="214"/>
      <c r="N55" s="214" t="s">
        <v>312</v>
      </c>
      <c r="O55" s="214"/>
      <c r="P55" s="214"/>
      <c r="Q55" s="214"/>
      <c r="R55" s="209">
        <v>11363.75</v>
      </c>
      <c r="S55" s="199"/>
    </row>
    <row r="56" spans="1:21" x14ac:dyDescent="0.25">
      <c r="A56" s="214"/>
      <c r="B56" s="214"/>
      <c r="C56" s="214"/>
      <c r="D56" s="214"/>
      <c r="E56" s="214"/>
      <c r="F56" s="214" t="s">
        <v>205</v>
      </c>
      <c r="G56" s="214"/>
      <c r="H56" s="205">
        <v>44665</v>
      </c>
      <c r="I56" s="214"/>
      <c r="J56" s="214" t="s">
        <v>313</v>
      </c>
      <c r="K56" s="214"/>
      <c r="L56" s="214" t="s">
        <v>207</v>
      </c>
      <c r="M56" s="214"/>
      <c r="N56" s="214" t="s">
        <v>314</v>
      </c>
      <c r="O56" s="214"/>
      <c r="P56" s="214"/>
      <c r="Q56" s="214"/>
      <c r="R56" s="209">
        <v>5250</v>
      </c>
      <c r="S56" s="199"/>
    </row>
    <row r="57" spans="1:21" x14ac:dyDescent="0.25">
      <c r="A57" s="214"/>
      <c r="B57" s="214"/>
      <c r="C57" s="214"/>
      <c r="D57" s="214"/>
      <c r="E57" s="214"/>
      <c r="F57" s="214" t="s">
        <v>205</v>
      </c>
      <c r="G57" s="214"/>
      <c r="H57" s="205">
        <v>44665</v>
      </c>
      <c r="I57" s="214"/>
      <c r="J57" s="214" t="s">
        <v>313</v>
      </c>
      <c r="K57" s="214"/>
      <c r="L57" s="214" t="s">
        <v>207</v>
      </c>
      <c r="M57" s="214"/>
      <c r="N57" s="214" t="s">
        <v>314</v>
      </c>
      <c r="O57" s="214"/>
      <c r="P57" s="214"/>
      <c r="Q57" s="214"/>
      <c r="R57" s="209">
        <v>5250</v>
      </c>
      <c r="S57" s="199"/>
    </row>
    <row r="58" spans="1:21" x14ac:dyDescent="0.25">
      <c r="A58" s="214"/>
      <c r="B58" s="214"/>
      <c r="C58" s="214"/>
      <c r="D58" s="214"/>
      <c r="E58" s="214"/>
      <c r="F58" s="214" t="s">
        <v>205</v>
      </c>
      <c r="G58" s="214"/>
      <c r="H58" s="205">
        <v>44681</v>
      </c>
      <c r="I58" s="214"/>
      <c r="J58" s="214" t="s">
        <v>315</v>
      </c>
      <c r="K58" s="214"/>
      <c r="L58" s="214" t="s">
        <v>244</v>
      </c>
      <c r="M58" s="214"/>
      <c r="N58" s="214" t="s">
        <v>316</v>
      </c>
      <c r="O58" s="214"/>
      <c r="P58" s="214"/>
      <c r="Q58" s="214"/>
      <c r="R58" s="209">
        <v>3481.25</v>
      </c>
      <c r="S58" s="199"/>
    </row>
    <row r="59" spans="1:21" x14ac:dyDescent="0.25">
      <c r="A59" s="214"/>
      <c r="B59" s="214"/>
      <c r="C59" s="214"/>
      <c r="D59" s="214"/>
      <c r="E59" s="214"/>
      <c r="F59" s="214" t="s">
        <v>205</v>
      </c>
      <c r="G59" s="214"/>
      <c r="H59" s="205">
        <v>44712</v>
      </c>
      <c r="I59" s="214"/>
      <c r="J59" s="214" t="s">
        <v>317</v>
      </c>
      <c r="K59" s="214"/>
      <c r="L59" s="214" t="s">
        <v>244</v>
      </c>
      <c r="M59" s="214"/>
      <c r="N59" s="214" t="s">
        <v>318</v>
      </c>
      <c r="O59" s="214"/>
      <c r="P59" s="214"/>
      <c r="Q59" s="214"/>
      <c r="R59" s="208">
        <v>3401.25</v>
      </c>
      <c r="S59" s="214"/>
    </row>
    <row r="60" spans="1:21" x14ac:dyDescent="0.25">
      <c r="A60" s="214"/>
      <c r="B60" s="214"/>
      <c r="C60" s="214"/>
      <c r="D60" s="214"/>
      <c r="E60" s="214"/>
      <c r="F60" s="214" t="s">
        <v>205</v>
      </c>
      <c r="G60" s="214"/>
      <c r="H60" s="205">
        <v>44718</v>
      </c>
      <c r="I60" s="214"/>
      <c r="J60" s="214" t="s">
        <v>319</v>
      </c>
      <c r="K60" s="214"/>
      <c r="L60" s="214" t="s">
        <v>207</v>
      </c>
      <c r="M60" s="214"/>
      <c r="N60" s="214" t="s">
        <v>320</v>
      </c>
      <c r="O60" s="214"/>
      <c r="P60" s="214"/>
      <c r="Q60" s="214"/>
      <c r="R60" s="208">
        <v>5250</v>
      </c>
      <c r="S60" s="161"/>
      <c r="T60" s="214"/>
      <c r="U60" s="214"/>
    </row>
    <row r="61" spans="1:21" x14ac:dyDescent="0.25">
      <c r="A61" s="214"/>
      <c r="B61" s="214"/>
      <c r="C61" s="214"/>
      <c r="D61" s="214"/>
      <c r="E61" s="214"/>
      <c r="F61" s="214" t="s">
        <v>205</v>
      </c>
      <c r="G61" s="214"/>
      <c r="H61" s="205">
        <v>44742</v>
      </c>
      <c r="I61" s="214"/>
      <c r="J61" s="214" t="s">
        <v>322</v>
      </c>
      <c r="K61" s="214"/>
      <c r="L61" s="214" t="s">
        <v>244</v>
      </c>
      <c r="M61" s="214"/>
      <c r="N61" s="214" t="s">
        <v>323</v>
      </c>
      <c r="O61" s="214"/>
      <c r="P61" s="207"/>
      <c r="Q61" s="214"/>
      <c r="R61" s="209">
        <v>2900</v>
      </c>
      <c r="T61" s="214"/>
      <c r="U61" s="214"/>
    </row>
    <row r="62" spans="1:21" x14ac:dyDescent="0.25">
      <c r="A62" s="214"/>
      <c r="B62" s="214"/>
      <c r="C62" s="214"/>
      <c r="D62" s="214"/>
      <c r="E62" s="214"/>
      <c r="F62" s="214" t="s">
        <v>254</v>
      </c>
      <c r="G62" s="214"/>
      <c r="H62" s="205">
        <v>44742</v>
      </c>
      <c r="I62" s="214"/>
      <c r="J62" s="214" t="s">
        <v>336</v>
      </c>
      <c r="K62" s="214"/>
      <c r="L62" s="214"/>
      <c r="M62" s="214"/>
      <c r="N62" s="214" t="s">
        <v>337</v>
      </c>
      <c r="O62" s="214"/>
      <c r="P62" s="214"/>
      <c r="Q62" s="214"/>
      <c r="R62" s="164">
        <v>37250</v>
      </c>
      <c r="S62" s="214"/>
    </row>
    <row r="63" spans="1:21" x14ac:dyDescent="0.25">
      <c r="A63" s="214"/>
      <c r="B63" s="214"/>
      <c r="C63" s="214"/>
      <c r="D63" s="214"/>
      <c r="E63" s="214"/>
      <c r="F63" s="214" t="s">
        <v>205</v>
      </c>
      <c r="G63" s="214"/>
      <c r="H63" s="205">
        <v>44753</v>
      </c>
      <c r="I63" s="214"/>
      <c r="J63" s="214" t="s">
        <v>338</v>
      </c>
      <c r="K63" s="214"/>
      <c r="L63" s="214" t="s">
        <v>207</v>
      </c>
      <c r="M63" s="214"/>
      <c r="N63" s="214" t="s">
        <v>339</v>
      </c>
      <c r="O63" s="214"/>
      <c r="P63" s="214"/>
      <c r="Q63" s="214"/>
      <c r="R63" s="164">
        <v>1000</v>
      </c>
      <c r="S63" s="214"/>
      <c r="T63" s="214"/>
      <c r="U63" s="214"/>
    </row>
    <row r="64" spans="1:21" x14ac:dyDescent="0.25">
      <c r="A64" s="214"/>
      <c r="B64" s="214"/>
      <c r="C64" s="214"/>
      <c r="D64" s="214"/>
      <c r="E64" s="214"/>
      <c r="F64" s="214" t="s">
        <v>205</v>
      </c>
      <c r="G64" s="214"/>
      <c r="H64" s="205">
        <v>44773</v>
      </c>
      <c r="I64" s="214"/>
      <c r="J64" s="214" t="s">
        <v>340</v>
      </c>
      <c r="K64" s="214"/>
      <c r="L64" s="214" t="s">
        <v>244</v>
      </c>
      <c r="M64" s="214"/>
      <c r="N64" s="214" t="s">
        <v>341</v>
      </c>
      <c r="O64" s="214"/>
      <c r="P64" s="214"/>
      <c r="Q64" s="214"/>
      <c r="R64" s="164">
        <v>5820</v>
      </c>
      <c r="S64" s="214"/>
      <c r="T64" s="214"/>
      <c r="U64" s="214"/>
    </row>
    <row r="65" spans="1:21" x14ac:dyDescent="0.25">
      <c r="A65" s="214"/>
      <c r="B65" s="214"/>
      <c r="C65" s="214"/>
      <c r="D65" s="214"/>
      <c r="E65" s="214"/>
      <c r="F65" s="214" t="s">
        <v>205</v>
      </c>
      <c r="G65" s="214"/>
      <c r="H65" s="205">
        <v>44790</v>
      </c>
      <c r="I65" s="214"/>
      <c r="J65" s="214" t="s">
        <v>342</v>
      </c>
      <c r="K65" s="214"/>
      <c r="L65" s="214" t="s">
        <v>207</v>
      </c>
      <c r="M65" s="214"/>
      <c r="N65" s="214" t="s">
        <v>343</v>
      </c>
      <c r="O65" s="214"/>
      <c r="P65" s="214"/>
      <c r="Q65" s="214"/>
      <c r="R65" s="164">
        <v>1000</v>
      </c>
      <c r="S65" s="214"/>
      <c r="T65" s="214"/>
      <c r="U65" s="214"/>
    </row>
    <row r="66" spans="1:21" x14ac:dyDescent="0.25">
      <c r="A66" s="214"/>
      <c r="B66" s="214"/>
      <c r="C66" s="214"/>
      <c r="D66" s="214"/>
      <c r="E66" s="214"/>
      <c r="F66" s="214" t="s">
        <v>205</v>
      </c>
      <c r="G66" s="214"/>
      <c r="H66" s="205">
        <v>44804</v>
      </c>
      <c r="I66" s="214"/>
      <c r="J66" s="214" t="s">
        <v>344</v>
      </c>
      <c r="K66" s="214"/>
      <c r="L66" s="214" t="s">
        <v>244</v>
      </c>
      <c r="M66" s="214"/>
      <c r="N66" s="214" t="s">
        <v>345</v>
      </c>
      <c r="O66" s="214"/>
      <c r="P66" s="214"/>
      <c r="Q66" s="214"/>
      <c r="R66" s="164">
        <v>2138.75</v>
      </c>
      <c r="S66" s="214"/>
      <c r="T66" s="214"/>
      <c r="U66" s="214"/>
    </row>
    <row r="67" spans="1:21" x14ac:dyDescent="0.25">
      <c r="A67" s="214"/>
      <c r="B67" s="214"/>
      <c r="C67" s="214"/>
      <c r="D67" s="214"/>
      <c r="E67" s="214"/>
      <c r="F67" s="214" t="s">
        <v>346</v>
      </c>
      <c r="G67" s="214"/>
      <c r="H67" s="205">
        <v>44804</v>
      </c>
      <c r="I67" s="214"/>
      <c r="J67" s="214" t="s">
        <v>347</v>
      </c>
      <c r="K67" s="214"/>
      <c r="L67" s="214" t="s">
        <v>244</v>
      </c>
      <c r="M67" s="214"/>
      <c r="N67" s="214" t="s">
        <v>341</v>
      </c>
      <c r="O67" s="214"/>
      <c r="P67" s="214"/>
      <c r="Q67" s="214"/>
      <c r="R67" s="164">
        <v>-1350</v>
      </c>
      <c r="S67" s="214"/>
      <c r="T67" s="214"/>
      <c r="U67" s="214"/>
    </row>
    <row r="68" spans="1:21" x14ac:dyDescent="0.25">
      <c r="A68" s="214"/>
      <c r="B68" s="214"/>
      <c r="C68" s="214"/>
      <c r="D68" s="214"/>
      <c r="E68" s="214"/>
      <c r="F68" s="214" t="s">
        <v>205</v>
      </c>
      <c r="G68" s="214"/>
      <c r="H68" s="205">
        <v>44826</v>
      </c>
      <c r="I68" s="214"/>
      <c r="J68" s="214" t="s">
        <v>348</v>
      </c>
      <c r="K68" s="214"/>
      <c r="L68" s="214" t="s">
        <v>207</v>
      </c>
      <c r="M68" s="214"/>
      <c r="N68" s="214" t="s">
        <v>349</v>
      </c>
      <c r="O68" s="214"/>
      <c r="P68" s="214"/>
      <c r="Q68" s="214"/>
      <c r="R68" s="164">
        <v>1000</v>
      </c>
      <c r="S68" s="214"/>
      <c r="T68" s="214"/>
      <c r="U68" s="214"/>
    </row>
    <row r="69" spans="1:21" x14ac:dyDescent="0.25">
      <c r="A69" s="214"/>
      <c r="B69" s="214"/>
      <c r="C69" s="214"/>
      <c r="D69" s="214"/>
      <c r="E69" s="214"/>
      <c r="F69" s="214" t="s">
        <v>346</v>
      </c>
      <c r="G69" s="214"/>
      <c r="H69" s="205">
        <v>44834</v>
      </c>
      <c r="I69" s="214"/>
      <c r="J69" s="214" t="s">
        <v>397</v>
      </c>
      <c r="K69" s="214"/>
      <c r="L69" s="214" t="s">
        <v>263</v>
      </c>
      <c r="M69" s="214"/>
      <c r="N69" s="214" t="s">
        <v>398</v>
      </c>
      <c r="O69" s="214"/>
      <c r="P69" s="214"/>
      <c r="Q69" s="214"/>
      <c r="R69" s="164">
        <v>-32125</v>
      </c>
      <c r="S69" s="214"/>
      <c r="T69" s="214"/>
      <c r="U69" s="214"/>
    </row>
    <row r="70" spans="1:21" x14ac:dyDescent="0.25">
      <c r="A70" s="214"/>
      <c r="B70" s="214"/>
      <c r="C70" s="214"/>
      <c r="D70" s="214"/>
      <c r="E70" s="214"/>
      <c r="F70" s="214" t="s">
        <v>205</v>
      </c>
      <c r="G70" s="214"/>
      <c r="H70" s="205">
        <v>44834</v>
      </c>
      <c r="I70" s="214"/>
      <c r="J70" s="214" t="s">
        <v>399</v>
      </c>
      <c r="K70" s="214"/>
      <c r="L70" s="214" t="s">
        <v>263</v>
      </c>
      <c r="M70" s="214"/>
      <c r="N70" s="214" t="s">
        <v>398</v>
      </c>
      <c r="O70" s="214"/>
      <c r="P70" s="214"/>
      <c r="Q70" s="214"/>
      <c r="R70" s="164">
        <v>90367.5</v>
      </c>
      <c r="S70" s="214"/>
      <c r="T70" s="214"/>
      <c r="U70" s="214"/>
    </row>
    <row r="71" spans="1:21" x14ac:dyDescent="0.25">
      <c r="A71" s="214"/>
      <c r="B71" s="214"/>
      <c r="C71" s="214"/>
      <c r="D71" s="214"/>
      <c r="E71" s="214"/>
      <c r="F71" s="214" t="s">
        <v>205</v>
      </c>
      <c r="G71" s="214"/>
      <c r="H71" s="205">
        <v>44834</v>
      </c>
      <c r="I71" s="214"/>
      <c r="J71" s="214" t="s">
        <v>400</v>
      </c>
      <c r="K71" s="214"/>
      <c r="L71" s="214" t="s">
        <v>244</v>
      </c>
      <c r="M71" s="214"/>
      <c r="N71" s="214" t="s">
        <v>401</v>
      </c>
      <c r="O71" s="214"/>
      <c r="P71" s="214"/>
      <c r="Q71" s="214"/>
      <c r="R71" s="164">
        <v>3767.5</v>
      </c>
      <c r="S71" s="214"/>
      <c r="T71" s="214"/>
      <c r="U71" s="214"/>
    </row>
    <row r="72" spans="1:21" x14ac:dyDescent="0.25">
      <c r="A72" s="214"/>
      <c r="B72" s="214"/>
      <c r="C72" s="214"/>
      <c r="D72" s="214"/>
      <c r="E72" s="214"/>
      <c r="F72" s="214" t="s">
        <v>205</v>
      </c>
      <c r="G72" s="214"/>
      <c r="H72" s="205">
        <v>44844</v>
      </c>
      <c r="I72" s="214"/>
      <c r="J72" s="214" t="s">
        <v>402</v>
      </c>
      <c r="K72" s="214"/>
      <c r="L72" s="214" t="s">
        <v>283</v>
      </c>
      <c r="M72" s="214"/>
      <c r="N72" s="214" t="s">
        <v>403</v>
      </c>
      <c r="O72" s="214"/>
      <c r="P72" s="214"/>
      <c r="Q72" s="214"/>
      <c r="R72" s="164">
        <v>13655</v>
      </c>
      <c r="S72" s="214"/>
      <c r="T72" s="214"/>
      <c r="U72" s="214"/>
    </row>
    <row r="73" spans="1:21" x14ac:dyDescent="0.25">
      <c r="A73" s="214"/>
      <c r="B73" s="214"/>
      <c r="C73" s="214"/>
      <c r="D73" s="214"/>
      <c r="E73" s="214"/>
      <c r="F73" s="214" t="s">
        <v>205</v>
      </c>
      <c r="G73" s="214"/>
      <c r="H73" s="205">
        <v>44852</v>
      </c>
      <c r="I73" s="214"/>
      <c r="J73" s="214" t="s">
        <v>404</v>
      </c>
      <c r="K73" s="214"/>
      <c r="L73" s="214" t="s">
        <v>207</v>
      </c>
      <c r="M73" s="214"/>
      <c r="N73" s="214" t="s">
        <v>405</v>
      </c>
      <c r="O73" s="214"/>
      <c r="P73" s="214"/>
      <c r="Q73" s="214"/>
      <c r="R73" s="164">
        <v>5250</v>
      </c>
      <c r="S73" s="214"/>
      <c r="T73" s="214"/>
      <c r="U73" s="214"/>
    </row>
    <row r="74" spans="1:21" x14ac:dyDescent="0.25">
      <c r="A74" s="214"/>
      <c r="B74" s="214"/>
      <c r="C74" s="214"/>
      <c r="D74" s="214"/>
      <c r="E74" s="214"/>
      <c r="F74" s="214" t="s">
        <v>205</v>
      </c>
      <c r="G74" s="214"/>
      <c r="H74" s="205">
        <v>44865</v>
      </c>
      <c r="I74" s="214"/>
      <c r="J74" s="214" t="s">
        <v>415</v>
      </c>
      <c r="K74" s="214"/>
      <c r="L74" s="214" t="s">
        <v>244</v>
      </c>
      <c r="M74" s="214"/>
      <c r="N74" s="214" t="s">
        <v>416</v>
      </c>
      <c r="O74" s="214"/>
      <c r="P74" s="214"/>
      <c r="Q74" s="214"/>
      <c r="R74" s="164">
        <v>3492.5</v>
      </c>
      <c r="S74" s="214"/>
      <c r="T74" s="214"/>
      <c r="U74" s="214"/>
    </row>
    <row r="75" spans="1:21" x14ac:dyDescent="0.25">
      <c r="A75" s="214"/>
      <c r="B75" s="214"/>
      <c r="C75" s="214"/>
      <c r="D75" s="214"/>
      <c r="E75" s="214"/>
      <c r="F75" s="214" t="s">
        <v>205</v>
      </c>
      <c r="G75" s="214"/>
      <c r="H75" s="205">
        <v>44865</v>
      </c>
      <c r="I75" s="214"/>
      <c r="J75" s="214" t="s">
        <v>417</v>
      </c>
      <c r="K75" s="214"/>
      <c r="L75" s="214" t="s">
        <v>263</v>
      </c>
      <c r="M75" s="214"/>
      <c r="N75" s="214" t="s">
        <v>418</v>
      </c>
      <c r="O75" s="214"/>
      <c r="P75" s="214"/>
      <c r="Q75" s="214"/>
      <c r="R75" s="164">
        <v>89103</v>
      </c>
      <c r="S75" s="214"/>
      <c r="T75" s="214"/>
      <c r="U75" s="214"/>
    </row>
    <row r="76" spans="1:21" x14ac:dyDescent="0.25">
      <c r="A76" s="214"/>
      <c r="B76" s="214"/>
      <c r="C76" s="214"/>
      <c r="D76" s="214"/>
      <c r="E76" s="214"/>
      <c r="F76" s="214" t="s">
        <v>205</v>
      </c>
      <c r="G76" s="214"/>
      <c r="H76" s="205">
        <v>44879</v>
      </c>
      <c r="I76" s="214"/>
      <c r="J76" s="214" t="s">
        <v>419</v>
      </c>
      <c r="K76" s="214"/>
      <c r="L76" s="214" t="s">
        <v>207</v>
      </c>
      <c r="M76" s="214"/>
      <c r="N76" s="214" t="s">
        <v>420</v>
      </c>
      <c r="O76" s="214"/>
      <c r="P76" s="214"/>
      <c r="Q76" s="214"/>
      <c r="R76" s="164">
        <v>5250</v>
      </c>
      <c r="S76" s="214"/>
      <c r="T76" s="214"/>
      <c r="U76" s="214"/>
    </row>
    <row r="77" spans="1:21" x14ac:dyDescent="0.25">
      <c r="A77" s="214"/>
      <c r="B77" s="214"/>
      <c r="C77" s="214"/>
      <c r="D77" s="214"/>
      <c r="E77" s="214"/>
      <c r="F77" s="214" t="s">
        <v>205</v>
      </c>
      <c r="G77" s="214"/>
      <c r="H77" s="205">
        <v>44895</v>
      </c>
      <c r="J77" s="214" t="s">
        <v>422</v>
      </c>
      <c r="K77" s="214"/>
      <c r="L77" s="214" t="s">
        <v>263</v>
      </c>
      <c r="M77" s="214"/>
      <c r="N77" s="214"/>
      <c r="O77" s="214"/>
      <c r="P77" s="214"/>
      <c r="Q77" s="214"/>
      <c r="R77" s="164">
        <v>19294.5</v>
      </c>
      <c r="S77" s="214"/>
      <c r="T77" s="214"/>
      <c r="U77" s="214"/>
    </row>
    <row r="78" spans="1:21" x14ac:dyDescent="0.25">
      <c r="A78" s="214"/>
      <c r="B78" s="214"/>
      <c r="C78" s="214"/>
      <c r="D78" s="214"/>
      <c r="E78" s="214"/>
      <c r="F78" s="214" t="s">
        <v>205</v>
      </c>
      <c r="G78" s="214"/>
      <c r="H78" s="205">
        <v>44895</v>
      </c>
      <c r="I78" s="214"/>
      <c r="J78" s="214" t="s">
        <v>423</v>
      </c>
      <c r="K78" s="214"/>
      <c r="L78" s="214" t="s">
        <v>244</v>
      </c>
      <c r="M78" s="214"/>
      <c r="N78" s="214"/>
      <c r="O78" s="214"/>
      <c r="P78" s="214"/>
      <c r="Q78" s="214"/>
      <c r="R78" s="164">
        <v>5131.25</v>
      </c>
      <c r="S78" s="214"/>
      <c r="T78" s="214"/>
      <c r="U78" s="214"/>
    </row>
    <row r="79" spans="1:21" x14ac:dyDescent="0.25">
      <c r="A79" s="214"/>
      <c r="B79" s="214"/>
      <c r="C79" s="214"/>
      <c r="D79" s="214"/>
      <c r="E79" s="214"/>
      <c r="F79" s="214" t="s">
        <v>205</v>
      </c>
      <c r="G79" s="214"/>
      <c r="H79" s="205">
        <v>44926</v>
      </c>
      <c r="I79" s="214"/>
      <c r="J79" s="214" t="s">
        <v>424</v>
      </c>
      <c r="K79" s="214"/>
      <c r="L79" s="214" t="s">
        <v>244</v>
      </c>
      <c r="M79" s="214"/>
      <c r="N79" s="214" t="s">
        <v>425</v>
      </c>
      <c r="O79" s="214"/>
      <c r="P79" s="214"/>
      <c r="Q79" s="214"/>
      <c r="R79" s="164">
        <v>905</v>
      </c>
      <c r="S79" s="214"/>
      <c r="T79" s="214"/>
      <c r="U79" s="214"/>
    </row>
    <row r="80" spans="1:21" x14ac:dyDescent="0.25">
      <c r="A80" s="214"/>
      <c r="B80" s="214"/>
      <c r="C80" s="214"/>
      <c r="D80" s="214"/>
      <c r="E80" s="214"/>
      <c r="F80" s="214" t="s">
        <v>205</v>
      </c>
      <c r="G80" s="214"/>
      <c r="H80" s="205">
        <v>44926</v>
      </c>
      <c r="I80" s="214"/>
      <c r="J80" s="214" t="s">
        <v>426</v>
      </c>
      <c r="K80" s="214"/>
      <c r="L80" s="214" t="s">
        <v>263</v>
      </c>
      <c r="M80" s="214"/>
      <c r="N80" s="214" t="s">
        <v>427</v>
      </c>
      <c r="O80" s="214"/>
      <c r="P80" s="214"/>
      <c r="Q80" s="214"/>
      <c r="R80" s="164">
        <v>83602.5</v>
      </c>
      <c r="S80" s="214"/>
      <c r="T80" s="214"/>
      <c r="U80" s="214"/>
    </row>
    <row r="81" spans="1:21" x14ac:dyDescent="0.25">
      <c r="A81" s="214"/>
      <c r="B81" s="214"/>
      <c r="C81" s="214"/>
      <c r="D81" s="214"/>
      <c r="E81" s="214"/>
      <c r="F81" s="214" t="s">
        <v>205</v>
      </c>
      <c r="G81" s="214"/>
      <c r="H81" s="205">
        <v>44957</v>
      </c>
      <c r="I81" s="214"/>
      <c r="J81" s="214" t="s">
        <v>429</v>
      </c>
      <c r="K81" s="214"/>
      <c r="L81" s="214" t="s">
        <v>244</v>
      </c>
      <c r="M81" s="214"/>
      <c r="N81" s="214" t="s">
        <v>430</v>
      </c>
      <c r="O81" s="214"/>
      <c r="P81" s="214"/>
      <c r="Q81" s="214"/>
      <c r="R81" s="164">
        <v>3070</v>
      </c>
      <c r="S81" s="214"/>
      <c r="T81" s="214"/>
      <c r="U81" s="214"/>
    </row>
    <row r="82" spans="1:21" x14ac:dyDescent="0.25">
      <c r="A82" s="214"/>
      <c r="B82" s="214"/>
      <c r="C82" s="214"/>
      <c r="D82" s="214"/>
      <c r="E82" s="214"/>
      <c r="F82" s="214" t="s">
        <v>205</v>
      </c>
      <c r="G82" s="214"/>
      <c r="H82" s="205">
        <v>44985</v>
      </c>
      <c r="I82" s="214"/>
      <c r="J82" s="214" t="s">
        <v>442</v>
      </c>
      <c r="K82" s="214"/>
      <c r="L82" s="214" t="s">
        <v>244</v>
      </c>
      <c r="M82" s="214"/>
      <c r="N82" s="214" t="s">
        <v>443</v>
      </c>
      <c r="O82" s="214"/>
      <c r="P82" s="214"/>
      <c r="Q82" s="214"/>
      <c r="R82" s="164">
        <v>7207.5</v>
      </c>
      <c r="S82" s="214"/>
      <c r="T82" s="214"/>
      <c r="U82" s="214"/>
    </row>
    <row r="83" spans="1:21" x14ac:dyDescent="0.25">
      <c r="A83" s="214"/>
      <c r="B83" s="214"/>
      <c r="C83" s="214"/>
      <c r="D83" s="214"/>
      <c r="E83" s="214"/>
      <c r="F83" s="214" t="s">
        <v>205</v>
      </c>
      <c r="G83" s="214"/>
      <c r="H83" s="205">
        <v>44998</v>
      </c>
      <c r="I83" s="214"/>
      <c r="J83" s="214" t="s">
        <v>454</v>
      </c>
      <c r="K83" s="214"/>
      <c r="L83" s="214" t="s">
        <v>244</v>
      </c>
      <c r="M83" s="214"/>
      <c r="N83" s="214" t="s">
        <v>455</v>
      </c>
      <c r="O83" s="214"/>
      <c r="P83" s="214"/>
      <c r="Q83" s="214"/>
      <c r="R83" s="164">
        <v>5982.5</v>
      </c>
      <c r="S83" s="214"/>
      <c r="T83" s="214"/>
      <c r="U83" s="214"/>
    </row>
    <row r="84" spans="1:21" x14ac:dyDescent="0.25">
      <c r="A84" s="214"/>
      <c r="B84" s="214"/>
      <c r="C84" s="214"/>
      <c r="D84" s="214"/>
      <c r="E84" s="214"/>
      <c r="F84" s="214" t="s">
        <v>205</v>
      </c>
      <c r="G84" s="214"/>
      <c r="H84" s="205">
        <v>44988</v>
      </c>
      <c r="I84" s="214"/>
      <c r="J84" s="214" t="s">
        <v>446</v>
      </c>
      <c r="K84" s="214"/>
      <c r="L84" s="214" t="s">
        <v>447</v>
      </c>
      <c r="M84" s="214"/>
      <c r="N84" s="214"/>
      <c r="O84" s="214"/>
      <c r="P84" s="214"/>
      <c r="Q84" s="214"/>
      <c r="R84" s="164">
        <v>250</v>
      </c>
      <c r="S84" s="214"/>
      <c r="T84" s="214"/>
      <c r="U84" s="214"/>
    </row>
    <row r="85" spans="1:21" x14ac:dyDescent="0.25">
      <c r="A85" s="214"/>
      <c r="B85" s="214"/>
      <c r="C85" s="214"/>
      <c r="D85" s="214"/>
      <c r="E85" s="214"/>
      <c r="F85" s="214" t="s">
        <v>205</v>
      </c>
      <c r="G85" s="214"/>
      <c r="H85" s="205">
        <v>44986</v>
      </c>
      <c r="I85" s="214"/>
      <c r="J85" s="214" t="s">
        <v>444</v>
      </c>
      <c r="K85" s="214"/>
      <c r="L85" s="214" t="s">
        <v>445</v>
      </c>
      <c r="M85" s="214"/>
      <c r="N85" s="214" t="s">
        <v>444</v>
      </c>
      <c r="O85" s="214"/>
      <c r="P85" s="214"/>
      <c r="Q85" s="214"/>
      <c r="R85" s="164">
        <v>3020</v>
      </c>
      <c r="S85" s="214"/>
      <c r="T85" s="214"/>
      <c r="U85" s="214"/>
    </row>
    <row r="86" spans="1:21" x14ac:dyDescent="0.25">
      <c r="A86" s="214"/>
      <c r="B86" s="214"/>
      <c r="C86" s="214"/>
      <c r="D86" s="214"/>
      <c r="E86" s="214"/>
      <c r="F86" s="214" t="s">
        <v>205</v>
      </c>
      <c r="G86" s="214"/>
      <c r="H86" s="205">
        <v>45009</v>
      </c>
      <c r="I86" s="214"/>
      <c r="J86" s="214" t="s">
        <v>206</v>
      </c>
      <c r="K86" s="214"/>
      <c r="L86" s="214" t="s">
        <v>458</v>
      </c>
      <c r="M86" s="214"/>
      <c r="N86" s="214" t="s">
        <v>459</v>
      </c>
      <c r="O86" s="214"/>
      <c r="P86" s="214"/>
      <c r="Q86" s="214"/>
      <c r="R86" s="164"/>
      <c r="S86" s="214"/>
      <c r="T86" s="214"/>
      <c r="U86" s="214"/>
    </row>
    <row r="87" spans="1:21" x14ac:dyDescent="0.25">
      <c r="A87" s="214"/>
      <c r="B87" s="214"/>
      <c r="C87" s="214"/>
      <c r="D87" s="214"/>
      <c r="E87" s="214"/>
      <c r="F87" s="214" t="s">
        <v>205</v>
      </c>
      <c r="G87" s="214"/>
      <c r="H87" s="205">
        <v>44957</v>
      </c>
      <c r="I87" s="214"/>
      <c r="J87" s="214" t="s">
        <v>431</v>
      </c>
      <c r="K87" s="214"/>
      <c r="L87" s="214" t="s">
        <v>263</v>
      </c>
      <c r="M87" s="214"/>
      <c r="N87" s="214" t="s">
        <v>432</v>
      </c>
      <c r="O87" s="214"/>
      <c r="P87" s="214"/>
      <c r="Q87" s="214"/>
      <c r="R87" s="164">
        <v>100030</v>
      </c>
      <c r="S87" s="214"/>
      <c r="T87" s="214"/>
      <c r="U87" s="214"/>
    </row>
    <row r="88" spans="1:21" x14ac:dyDescent="0.25">
      <c r="A88" s="214"/>
      <c r="B88" s="214"/>
      <c r="C88" s="214"/>
      <c r="D88" s="214"/>
      <c r="E88" s="214"/>
      <c r="F88" s="214" t="s">
        <v>205</v>
      </c>
      <c r="G88" s="214"/>
      <c r="H88" s="205">
        <v>44957</v>
      </c>
      <c r="I88" s="214"/>
      <c r="J88" s="214" t="s">
        <v>431</v>
      </c>
      <c r="K88" s="214"/>
      <c r="L88" s="214" t="s">
        <v>263</v>
      </c>
      <c r="M88" s="214"/>
      <c r="N88" s="214" t="s">
        <v>433</v>
      </c>
      <c r="O88" s="214"/>
      <c r="P88" s="214"/>
      <c r="Q88" s="214"/>
      <c r="R88" s="164">
        <v>8580</v>
      </c>
      <c r="S88" s="214"/>
      <c r="T88" s="214"/>
      <c r="U88" s="214"/>
    </row>
    <row r="89" spans="1:21" x14ac:dyDescent="0.25">
      <c r="A89" s="214"/>
      <c r="B89" s="214"/>
      <c r="C89" s="214"/>
      <c r="D89" s="214"/>
      <c r="E89" s="214"/>
      <c r="F89" s="214" t="s">
        <v>205</v>
      </c>
      <c r="G89" s="214"/>
      <c r="H89" s="205">
        <v>44957</v>
      </c>
      <c r="I89" s="214"/>
      <c r="J89" s="214" t="s">
        <v>431</v>
      </c>
      <c r="K89" s="214"/>
      <c r="L89" s="214" t="s">
        <v>263</v>
      </c>
      <c r="M89" s="214"/>
      <c r="N89" s="214" t="s">
        <v>434</v>
      </c>
      <c r="O89" s="214"/>
      <c r="P89" s="214"/>
      <c r="Q89" s="214"/>
      <c r="R89" s="164">
        <v>3950</v>
      </c>
      <c r="S89" s="214"/>
      <c r="T89" s="214"/>
      <c r="U89" s="214"/>
    </row>
    <row r="90" spans="1:21" x14ac:dyDescent="0.25">
      <c r="A90" s="214"/>
      <c r="B90" s="214"/>
      <c r="C90" s="214"/>
      <c r="D90" s="214"/>
      <c r="E90" s="214"/>
      <c r="F90" s="214" t="s">
        <v>205</v>
      </c>
      <c r="G90" s="214"/>
      <c r="H90" s="205">
        <v>44985</v>
      </c>
      <c r="I90" s="214"/>
      <c r="J90" s="214" t="s">
        <v>439</v>
      </c>
      <c r="K90" s="214"/>
      <c r="L90" s="214" t="s">
        <v>263</v>
      </c>
      <c r="M90" s="214"/>
      <c r="N90" s="214" t="s">
        <v>432</v>
      </c>
      <c r="O90" s="214"/>
      <c r="P90" s="214"/>
      <c r="Q90" s="214"/>
      <c r="R90" s="164">
        <v>75022.5</v>
      </c>
      <c r="S90" s="214"/>
      <c r="T90" s="214"/>
      <c r="U90" s="214"/>
    </row>
    <row r="91" spans="1:21" x14ac:dyDescent="0.25">
      <c r="A91" s="214"/>
      <c r="B91" s="214"/>
      <c r="C91" s="214"/>
      <c r="D91" s="214"/>
      <c r="E91" s="214"/>
      <c r="F91" s="214" t="s">
        <v>205</v>
      </c>
      <c r="G91" s="214"/>
      <c r="H91" s="205">
        <v>44985</v>
      </c>
      <c r="I91" s="214"/>
      <c r="J91" s="214" t="s">
        <v>439</v>
      </c>
      <c r="K91" s="214"/>
      <c r="L91" s="214" t="s">
        <v>263</v>
      </c>
      <c r="M91" s="214"/>
      <c r="N91" s="214" t="s">
        <v>440</v>
      </c>
      <c r="O91" s="214"/>
      <c r="P91" s="214"/>
      <c r="Q91" s="214"/>
      <c r="R91" s="164">
        <v>8000</v>
      </c>
      <c r="S91" s="214"/>
      <c r="T91" s="214"/>
      <c r="U91" s="214"/>
    </row>
    <row r="92" spans="1:21" x14ac:dyDescent="0.25">
      <c r="A92" s="214"/>
      <c r="B92" s="214"/>
      <c r="C92" s="214"/>
      <c r="D92" s="214"/>
      <c r="E92" s="214"/>
      <c r="F92" s="214" t="s">
        <v>205</v>
      </c>
      <c r="G92" s="214"/>
      <c r="H92" s="205">
        <v>44985</v>
      </c>
      <c r="I92" s="214"/>
      <c r="J92" s="214" t="s">
        <v>439</v>
      </c>
      <c r="K92" s="214"/>
      <c r="L92" s="214" t="s">
        <v>263</v>
      </c>
      <c r="M92" s="214"/>
      <c r="N92" s="214" t="s">
        <v>441</v>
      </c>
      <c r="O92" s="214"/>
      <c r="P92" s="214"/>
      <c r="Q92" s="214"/>
      <c r="R92" s="164">
        <v>69.25</v>
      </c>
      <c r="S92" s="214"/>
      <c r="T92" s="214"/>
      <c r="U92" s="214"/>
    </row>
    <row r="93" spans="1:21" x14ac:dyDescent="0.25">
      <c r="A93" s="214"/>
      <c r="B93" s="214"/>
      <c r="C93" s="214"/>
      <c r="D93" s="214"/>
      <c r="E93" s="214"/>
      <c r="F93" s="214" t="s">
        <v>205</v>
      </c>
      <c r="G93" s="214"/>
      <c r="H93" s="205">
        <v>44984</v>
      </c>
      <c r="I93" s="214"/>
      <c r="J93" s="214" t="s">
        <v>437</v>
      </c>
      <c r="K93" s="214"/>
      <c r="L93" s="214" t="s">
        <v>283</v>
      </c>
      <c r="M93" s="214"/>
      <c r="N93" s="214" t="s">
        <v>438</v>
      </c>
      <c r="O93" s="214"/>
      <c r="P93" s="214"/>
      <c r="Q93" s="214"/>
      <c r="R93" s="164">
        <v>3960</v>
      </c>
      <c r="S93" s="214"/>
      <c r="T93" s="214"/>
      <c r="U93" s="214"/>
    </row>
    <row r="94" spans="1:21" x14ac:dyDescent="0.25">
      <c r="A94" s="214"/>
      <c r="B94" s="214"/>
      <c r="C94" s="214"/>
      <c r="D94" s="214"/>
      <c r="E94" s="214"/>
      <c r="F94" s="214" t="s">
        <v>205</v>
      </c>
      <c r="G94" s="214"/>
      <c r="H94" s="205">
        <v>44989</v>
      </c>
      <c r="I94" s="214"/>
      <c r="J94" s="214" t="s">
        <v>448</v>
      </c>
      <c r="K94" s="214"/>
      <c r="L94" s="214" t="s">
        <v>216</v>
      </c>
      <c r="M94" s="214"/>
      <c r="N94" s="214" t="s">
        <v>449</v>
      </c>
      <c r="O94" s="214"/>
      <c r="P94" s="214"/>
      <c r="Q94" s="214"/>
      <c r="R94" s="164">
        <v>22649.05</v>
      </c>
      <c r="S94" s="214"/>
      <c r="T94" s="214"/>
      <c r="U94" s="214"/>
    </row>
    <row r="95" spans="1:21" x14ac:dyDescent="0.25">
      <c r="A95" s="214"/>
      <c r="B95" s="214"/>
      <c r="C95" s="214"/>
      <c r="D95" s="214"/>
      <c r="E95" s="214"/>
      <c r="F95" s="214" t="s">
        <v>205</v>
      </c>
      <c r="G95" s="214"/>
      <c r="H95" s="205">
        <v>44977</v>
      </c>
      <c r="I95" s="214"/>
      <c r="J95" s="214" t="s">
        <v>435</v>
      </c>
      <c r="K95" s="214"/>
      <c r="L95" s="214" t="s">
        <v>207</v>
      </c>
      <c r="M95" s="214"/>
      <c r="N95" s="214" t="s">
        <v>436</v>
      </c>
      <c r="O95" s="214"/>
      <c r="P95" s="214"/>
      <c r="Q95" s="214"/>
      <c r="R95" s="164">
        <v>3000</v>
      </c>
      <c r="S95" s="214"/>
      <c r="T95" s="214"/>
      <c r="U95" s="214"/>
    </row>
    <row r="96" spans="1:21" x14ac:dyDescent="0.25">
      <c r="A96" s="214"/>
      <c r="B96" s="214"/>
      <c r="C96" s="214"/>
      <c r="D96" s="214"/>
      <c r="E96" s="214"/>
      <c r="F96" s="214" t="s">
        <v>205</v>
      </c>
      <c r="G96" s="214"/>
      <c r="H96" s="205">
        <v>44995</v>
      </c>
      <c r="I96" s="214"/>
      <c r="J96" s="214" t="s">
        <v>450</v>
      </c>
      <c r="K96" s="214"/>
      <c r="L96" s="214" t="s">
        <v>207</v>
      </c>
      <c r="M96" s="214"/>
      <c r="N96" s="214" t="s">
        <v>451</v>
      </c>
      <c r="O96" s="214"/>
      <c r="P96" s="214"/>
      <c r="Q96" s="214"/>
      <c r="R96" s="164">
        <v>5250</v>
      </c>
      <c r="S96" s="214"/>
      <c r="T96" s="214"/>
      <c r="U96" s="214"/>
    </row>
    <row r="97" spans="1:23" x14ac:dyDescent="0.25">
      <c r="A97" s="214"/>
      <c r="B97" s="214"/>
      <c r="C97" s="214"/>
      <c r="D97" s="214"/>
      <c r="E97" s="214"/>
      <c r="F97" s="214" t="s">
        <v>205</v>
      </c>
      <c r="G97" s="214"/>
      <c r="H97" s="205">
        <v>44998</v>
      </c>
      <c r="I97" s="214"/>
      <c r="J97" s="214" t="s">
        <v>456</v>
      </c>
      <c r="K97" s="214"/>
      <c r="L97" s="214" t="s">
        <v>207</v>
      </c>
      <c r="M97" s="214"/>
      <c r="N97" s="214" t="s">
        <v>457</v>
      </c>
      <c r="O97" s="214"/>
      <c r="P97" s="214"/>
      <c r="Q97" s="214"/>
      <c r="R97" s="164">
        <v>2625</v>
      </c>
      <c r="S97" s="214"/>
      <c r="T97" s="214"/>
      <c r="U97" s="214"/>
    </row>
    <row r="98" spans="1:23" x14ac:dyDescent="0.25">
      <c r="A98" s="214"/>
      <c r="B98" s="214"/>
      <c r="C98" s="214"/>
      <c r="D98" s="214"/>
      <c r="E98" s="214"/>
      <c r="F98" s="214" t="s">
        <v>205</v>
      </c>
      <c r="G98" s="214"/>
      <c r="H98" s="205">
        <v>44995</v>
      </c>
      <c r="I98" s="214"/>
      <c r="J98" s="214" t="s">
        <v>452</v>
      </c>
      <c r="K98" s="214"/>
      <c r="L98" s="214" t="s">
        <v>453</v>
      </c>
      <c r="M98" s="214"/>
      <c r="N98" s="214" t="s">
        <v>443</v>
      </c>
      <c r="O98" s="214"/>
      <c r="P98" s="214"/>
      <c r="Q98" s="214"/>
      <c r="R98" s="164">
        <v>77000</v>
      </c>
      <c r="S98" s="214"/>
      <c r="T98" s="214"/>
      <c r="U98" s="214"/>
    </row>
    <row r="99" spans="1:23" x14ac:dyDescent="0.25">
      <c r="A99" s="214"/>
      <c r="B99" s="214"/>
      <c r="C99" s="214"/>
      <c r="D99" s="214"/>
      <c r="E99" s="214"/>
      <c r="F99" s="214" t="s">
        <v>205</v>
      </c>
      <c r="G99" s="214"/>
      <c r="H99" s="205">
        <v>44998</v>
      </c>
      <c r="I99" s="214"/>
      <c r="J99" s="214" t="s">
        <v>461</v>
      </c>
      <c r="K99" s="214"/>
      <c r="L99" s="214" t="s">
        <v>263</v>
      </c>
      <c r="M99" s="214"/>
      <c r="N99" s="214" t="s">
        <v>462</v>
      </c>
      <c r="O99" s="214"/>
      <c r="P99" s="214"/>
      <c r="Q99" s="214"/>
      <c r="R99" s="164">
        <v>15004.5</v>
      </c>
      <c r="S99" s="214"/>
      <c r="T99" s="214"/>
      <c r="U99" s="214"/>
      <c r="W99" s="202"/>
    </row>
    <row r="100" spans="1:23" x14ac:dyDescent="0.25">
      <c r="A100" s="214"/>
      <c r="B100" s="214"/>
      <c r="C100" s="214"/>
      <c r="D100" s="214"/>
      <c r="E100" s="214"/>
      <c r="F100" s="214" t="s">
        <v>235</v>
      </c>
      <c r="G100" s="214"/>
      <c r="H100" s="205">
        <v>44967</v>
      </c>
      <c r="I100" s="214"/>
      <c r="J100" s="214"/>
      <c r="K100" s="214"/>
      <c r="L100" s="214" t="s">
        <v>263</v>
      </c>
      <c r="M100" s="214"/>
      <c r="N100" s="214" t="s">
        <v>465</v>
      </c>
      <c r="O100" s="214"/>
      <c r="P100" s="214"/>
      <c r="Q100" s="214"/>
      <c r="R100" s="164">
        <v>-4000</v>
      </c>
      <c r="S100" s="214"/>
      <c r="T100" s="214"/>
      <c r="U100" s="214"/>
    </row>
    <row r="101" spans="1:23" x14ac:dyDescent="0.25">
      <c r="A101" s="214"/>
      <c r="B101" s="214"/>
      <c r="C101" s="214"/>
      <c r="D101" s="214"/>
      <c r="E101" s="214"/>
      <c r="F101" s="214" t="s">
        <v>205</v>
      </c>
      <c r="G101" s="214"/>
      <c r="H101" s="205">
        <v>44987</v>
      </c>
      <c r="I101" s="214"/>
      <c r="J101" s="214" t="s">
        <v>464</v>
      </c>
      <c r="K101" s="214"/>
      <c r="L101" s="214" t="s">
        <v>266</v>
      </c>
      <c r="M101" s="214"/>
      <c r="N101" s="214" t="s">
        <v>451</v>
      </c>
      <c r="O101" s="214"/>
      <c r="P101" s="214"/>
      <c r="Q101" s="214"/>
      <c r="R101" s="164">
        <v>5700</v>
      </c>
      <c r="S101" s="214"/>
      <c r="T101" s="214"/>
      <c r="U101" s="214"/>
    </row>
    <row r="102" spans="1:23" x14ac:dyDescent="0.25">
      <c r="A102" s="214"/>
      <c r="B102" s="214"/>
      <c r="C102" s="214"/>
      <c r="D102" s="214"/>
      <c r="E102" s="214"/>
      <c r="F102" s="214" t="s">
        <v>205</v>
      </c>
      <c r="G102" s="214"/>
      <c r="H102" s="205">
        <v>45030</v>
      </c>
      <c r="I102" s="214"/>
      <c r="J102" s="214" t="s">
        <v>463</v>
      </c>
      <c r="K102" s="214"/>
      <c r="L102" s="214" t="s">
        <v>244</v>
      </c>
      <c r="M102" s="214"/>
      <c r="N102" s="214" t="s">
        <v>443</v>
      </c>
      <c r="O102" s="214"/>
      <c r="P102" s="214"/>
      <c r="Q102" s="214"/>
      <c r="R102" s="164">
        <v>1070</v>
      </c>
      <c r="S102" s="235"/>
      <c r="T102" s="214"/>
      <c r="U102" s="214"/>
    </row>
    <row r="103" spans="1:23" x14ac:dyDescent="0.25">
      <c r="A103" s="214"/>
      <c r="B103" s="214"/>
      <c r="C103" s="214"/>
      <c r="D103" s="214"/>
      <c r="E103" s="214"/>
      <c r="F103" s="214" t="s">
        <v>205</v>
      </c>
      <c r="G103" s="214"/>
      <c r="H103" s="205">
        <v>45041</v>
      </c>
      <c r="I103" s="214"/>
      <c r="J103" s="214" t="s">
        <v>475</v>
      </c>
      <c r="K103" s="214"/>
      <c r="L103" s="214" t="s">
        <v>239</v>
      </c>
      <c r="M103" s="214"/>
      <c r="N103" s="214" t="s">
        <v>476</v>
      </c>
      <c r="O103" s="214"/>
      <c r="P103" s="214"/>
      <c r="Q103" s="214"/>
      <c r="R103" s="164">
        <v>1800</v>
      </c>
      <c r="T103" s="214"/>
      <c r="U103" s="214"/>
    </row>
    <row r="104" spans="1:23" x14ac:dyDescent="0.25">
      <c r="A104" s="214"/>
      <c r="B104" s="214"/>
      <c r="C104" s="214"/>
      <c r="D104" s="214"/>
      <c r="E104" s="214"/>
      <c r="F104" s="214" t="s">
        <v>205</v>
      </c>
      <c r="G104" s="214"/>
      <c r="H104" s="205">
        <v>45046</v>
      </c>
      <c r="I104" s="214"/>
      <c r="J104" s="214" t="s">
        <v>477</v>
      </c>
      <c r="K104" s="214"/>
      <c r="L104" s="214" t="s">
        <v>263</v>
      </c>
      <c r="M104" s="214"/>
      <c r="N104" s="214" t="s">
        <v>478</v>
      </c>
      <c r="O104" s="214"/>
      <c r="P104" s="214"/>
      <c r="Q104" s="214"/>
      <c r="R104" s="164">
        <v>60803.63</v>
      </c>
      <c r="T104" s="214"/>
      <c r="U104" s="214"/>
    </row>
    <row r="105" spans="1:23" x14ac:dyDescent="0.25">
      <c r="A105" s="214"/>
      <c r="B105" s="214"/>
      <c r="C105" s="214"/>
      <c r="D105" s="214"/>
      <c r="E105" s="214"/>
      <c r="F105" s="214" t="s">
        <v>205</v>
      </c>
      <c r="G105" s="214"/>
      <c r="H105" s="205">
        <v>45055</v>
      </c>
      <c r="I105" s="214"/>
      <c r="J105" s="214" t="s">
        <v>479</v>
      </c>
      <c r="K105" s="214"/>
      <c r="L105" s="214" t="s">
        <v>244</v>
      </c>
      <c r="M105" s="214"/>
      <c r="N105" s="214"/>
      <c r="O105" s="214"/>
      <c r="P105" s="214"/>
      <c r="Q105" s="214"/>
      <c r="R105" s="164">
        <v>9140.2999999999993</v>
      </c>
      <c r="T105" s="214"/>
      <c r="U105" s="214"/>
    </row>
    <row r="106" spans="1:23" x14ac:dyDescent="0.25">
      <c r="A106" s="214"/>
      <c r="B106" s="214"/>
      <c r="C106" s="214"/>
      <c r="D106" s="214"/>
      <c r="E106" s="214"/>
      <c r="F106" s="214" t="s">
        <v>205</v>
      </c>
      <c r="G106" s="214"/>
      <c r="H106" s="205">
        <v>45055</v>
      </c>
      <c r="I106" s="214"/>
      <c r="J106" s="214" t="s">
        <v>607</v>
      </c>
      <c r="K106" s="214"/>
      <c r="L106" s="214" t="s">
        <v>283</v>
      </c>
      <c r="M106" s="214"/>
      <c r="N106" s="214" t="s">
        <v>438</v>
      </c>
      <c r="O106" s="214"/>
      <c r="P106" s="214"/>
      <c r="Q106" s="214"/>
      <c r="R106" s="164">
        <v>277.2</v>
      </c>
      <c r="S106" s="214"/>
      <c r="T106" s="214"/>
      <c r="U106" s="214"/>
    </row>
    <row r="107" spans="1:23" x14ac:dyDescent="0.25">
      <c r="A107" s="214"/>
      <c r="B107" s="214"/>
      <c r="C107" s="214"/>
      <c r="D107" s="214"/>
      <c r="E107" s="214"/>
      <c r="F107" s="214" t="s">
        <v>205</v>
      </c>
      <c r="G107" s="214"/>
      <c r="H107" s="205">
        <v>45055</v>
      </c>
      <c r="I107" s="214"/>
      <c r="J107" s="214" t="s">
        <v>608</v>
      </c>
      <c r="K107" s="214"/>
      <c r="L107" s="214" t="s">
        <v>244</v>
      </c>
      <c r="M107" s="214"/>
      <c r="N107" s="214" t="s">
        <v>609</v>
      </c>
      <c r="O107" s="214"/>
      <c r="P107" s="214"/>
      <c r="Q107" s="214"/>
      <c r="R107" s="164">
        <v>15447.5</v>
      </c>
      <c r="S107" s="214"/>
      <c r="T107" s="214"/>
      <c r="U107" s="214"/>
    </row>
    <row r="108" spans="1:23" x14ac:dyDescent="0.25">
      <c r="A108" s="214"/>
      <c r="B108" s="214"/>
      <c r="C108" s="214"/>
      <c r="D108" s="214"/>
      <c r="E108" s="214"/>
      <c r="F108" s="214" t="s">
        <v>205</v>
      </c>
      <c r="G108" s="214"/>
      <c r="H108" s="205">
        <v>45056</v>
      </c>
      <c r="I108" s="214"/>
      <c r="J108" s="214" t="s">
        <v>480</v>
      </c>
      <c r="K108" s="214"/>
      <c r="L108" s="214" t="s">
        <v>481</v>
      </c>
      <c r="M108" s="214"/>
      <c r="N108" s="214" t="s">
        <v>482</v>
      </c>
      <c r="O108" s="214"/>
      <c r="P108" s="214"/>
      <c r="Q108" s="214"/>
      <c r="R108" s="164">
        <v>285.44</v>
      </c>
      <c r="T108" s="214"/>
      <c r="U108" s="214"/>
    </row>
    <row r="109" spans="1:23" x14ac:dyDescent="0.25">
      <c r="A109" s="214"/>
      <c r="B109" s="214"/>
      <c r="C109" s="214"/>
      <c r="D109" s="214"/>
      <c r="E109" s="214"/>
      <c r="F109" s="214" t="s">
        <v>205</v>
      </c>
      <c r="G109" s="214"/>
      <c r="H109" s="205">
        <v>45077</v>
      </c>
      <c r="I109" s="214"/>
      <c r="J109" s="214" t="s">
        <v>483</v>
      </c>
      <c r="K109" s="214"/>
      <c r="L109" s="214" t="s">
        <v>263</v>
      </c>
      <c r="M109" s="214"/>
      <c r="N109" s="214" t="s">
        <v>484</v>
      </c>
      <c r="O109" s="214"/>
      <c r="P109" s="214"/>
      <c r="Q109" s="214"/>
      <c r="R109" s="164">
        <v>154084.57</v>
      </c>
      <c r="T109" s="214"/>
      <c r="U109" s="214"/>
    </row>
    <row r="110" spans="1:23" x14ac:dyDescent="0.25">
      <c r="A110" s="214"/>
      <c r="B110" s="214"/>
      <c r="C110" s="214"/>
      <c r="D110" s="214"/>
      <c r="E110" s="214"/>
      <c r="F110" s="214" t="s">
        <v>205</v>
      </c>
      <c r="G110" s="214"/>
      <c r="H110" s="205">
        <v>45091</v>
      </c>
      <c r="I110" s="214"/>
      <c r="J110" s="214" t="s">
        <v>485</v>
      </c>
      <c r="K110" s="214"/>
      <c r="L110" s="214" t="s">
        <v>244</v>
      </c>
      <c r="M110" s="214"/>
      <c r="N110" s="214" t="s">
        <v>484</v>
      </c>
      <c r="O110" s="214"/>
      <c r="P110" s="214"/>
      <c r="Q110" s="214"/>
      <c r="R110" s="164">
        <v>16875</v>
      </c>
      <c r="T110" s="214"/>
      <c r="U110" s="214"/>
    </row>
    <row r="111" spans="1:23" x14ac:dyDescent="0.25">
      <c r="A111" s="214"/>
      <c r="B111" s="214"/>
      <c r="C111" s="214"/>
      <c r="D111" s="214"/>
      <c r="E111" s="214"/>
      <c r="F111" s="214" t="s">
        <v>205</v>
      </c>
      <c r="G111" s="214"/>
      <c r="H111" s="205">
        <v>45097</v>
      </c>
      <c r="I111" s="214"/>
      <c r="J111" s="214" t="s">
        <v>486</v>
      </c>
      <c r="K111" s="214"/>
      <c r="L111" s="214" t="s">
        <v>207</v>
      </c>
      <c r="M111" s="214"/>
      <c r="N111" s="214" t="s">
        <v>487</v>
      </c>
      <c r="O111" s="214"/>
      <c r="P111" s="214"/>
      <c r="Q111" s="214"/>
      <c r="R111" s="164">
        <v>28500</v>
      </c>
      <c r="T111" s="214"/>
      <c r="U111" s="214"/>
    </row>
    <row r="112" spans="1:23" x14ac:dyDescent="0.25">
      <c r="A112" s="214"/>
      <c r="B112" s="214"/>
      <c r="C112" s="214"/>
      <c r="D112" s="214"/>
      <c r="E112" s="214"/>
      <c r="F112" s="214" t="s">
        <v>205</v>
      </c>
      <c r="G112" s="214"/>
      <c r="H112" s="205">
        <v>45100</v>
      </c>
      <c r="I112" s="214"/>
      <c r="J112" s="214" t="s">
        <v>488</v>
      </c>
      <c r="K112" s="214"/>
      <c r="L112" s="214" t="s">
        <v>445</v>
      </c>
      <c r="M112" s="214"/>
      <c r="N112" s="214" t="s">
        <v>489</v>
      </c>
      <c r="O112" s="214"/>
      <c r="P112" s="214"/>
      <c r="Q112" s="214"/>
      <c r="R112" s="164">
        <v>42000</v>
      </c>
      <c r="T112" s="214"/>
      <c r="U112" s="214"/>
    </row>
    <row r="113" spans="1:21" x14ac:dyDescent="0.25">
      <c r="A113" s="214"/>
      <c r="B113" s="214"/>
      <c r="C113" s="214"/>
      <c r="D113" s="214"/>
      <c r="E113" s="214"/>
      <c r="F113" s="214" t="s">
        <v>205</v>
      </c>
      <c r="G113" s="214"/>
      <c r="H113" s="205">
        <v>45106</v>
      </c>
      <c r="I113" s="214"/>
      <c r="J113" s="214" t="s">
        <v>490</v>
      </c>
      <c r="K113" s="214"/>
      <c r="L113" s="214" t="s">
        <v>491</v>
      </c>
      <c r="M113" s="214"/>
      <c r="N113" s="214" t="s">
        <v>492</v>
      </c>
      <c r="O113" s="214"/>
      <c r="P113" s="214"/>
      <c r="Q113" s="214"/>
      <c r="R113" s="164">
        <v>43022.52</v>
      </c>
      <c r="T113" s="214"/>
      <c r="U113" s="214"/>
    </row>
    <row r="114" spans="1:21" x14ac:dyDescent="0.25">
      <c r="A114" s="214"/>
      <c r="B114" s="214"/>
      <c r="C114" s="214"/>
      <c r="D114" s="214"/>
      <c r="E114" s="214"/>
      <c r="F114" s="214" t="s">
        <v>205</v>
      </c>
      <c r="G114" s="214"/>
      <c r="H114" s="205">
        <v>45107</v>
      </c>
      <c r="I114" s="214"/>
      <c r="J114" s="214" t="s">
        <v>586</v>
      </c>
      <c r="K114" s="214"/>
      <c r="L114" s="214" t="s">
        <v>263</v>
      </c>
      <c r="M114" s="214"/>
      <c r="N114" s="214" t="s">
        <v>587</v>
      </c>
      <c r="O114" s="214"/>
      <c r="P114" s="214"/>
      <c r="Q114" s="214"/>
      <c r="R114" s="164">
        <v>45076</v>
      </c>
      <c r="S114" s="214"/>
      <c r="T114" s="214"/>
      <c r="U114" s="214"/>
    </row>
    <row r="115" spans="1:21" x14ac:dyDescent="0.25">
      <c r="A115" s="214"/>
      <c r="B115" s="214"/>
      <c r="C115" s="214"/>
      <c r="D115" s="214"/>
      <c r="E115" s="214"/>
      <c r="F115" s="214" t="s">
        <v>205</v>
      </c>
      <c r="G115" s="214"/>
      <c r="H115" s="205">
        <v>45107</v>
      </c>
      <c r="I115" s="214"/>
      <c r="J115" s="214" t="s">
        <v>588</v>
      </c>
      <c r="K115" s="214"/>
      <c r="L115" s="214" t="s">
        <v>283</v>
      </c>
      <c r="M115" s="214"/>
      <c r="N115" s="214" t="s">
        <v>438</v>
      </c>
      <c r="O115" s="214"/>
      <c r="P115" s="214"/>
      <c r="Q115" s="214"/>
      <c r="R115" s="164">
        <v>495</v>
      </c>
      <c r="S115" s="214"/>
      <c r="T115" s="214"/>
      <c r="U115" s="214"/>
    </row>
    <row r="116" spans="1:21" x14ac:dyDescent="0.25">
      <c r="A116" s="214"/>
      <c r="B116" s="214"/>
      <c r="C116" s="214"/>
      <c r="D116" s="214"/>
      <c r="E116" s="214"/>
      <c r="F116" s="214" t="s">
        <v>205</v>
      </c>
      <c r="G116" s="214"/>
      <c r="H116" s="205">
        <v>45127</v>
      </c>
      <c r="I116" s="214"/>
      <c r="J116" s="214" t="s">
        <v>589</v>
      </c>
      <c r="K116" s="214"/>
      <c r="L116" s="214" t="s">
        <v>590</v>
      </c>
      <c r="M116" s="214"/>
      <c r="N116" s="214"/>
      <c r="O116" s="214"/>
      <c r="P116" s="214"/>
      <c r="Q116" s="214"/>
      <c r="R116" s="164">
        <v>105</v>
      </c>
      <c r="S116" s="214"/>
      <c r="T116" s="214"/>
      <c r="U116" s="214"/>
    </row>
    <row r="117" spans="1:21" x14ac:dyDescent="0.25">
      <c r="A117" s="214"/>
      <c r="B117" s="214"/>
      <c r="C117" s="214"/>
      <c r="D117" s="214"/>
      <c r="E117" s="214"/>
      <c r="F117" s="214" t="s">
        <v>205</v>
      </c>
      <c r="G117" s="214"/>
      <c r="H117" s="205">
        <v>45132</v>
      </c>
      <c r="I117" s="214"/>
      <c r="J117" s="214" t="s">
        <v>591</v>
      </c>
      <c r="K117" s="214"/>
      <c r="L117" s="214" t="s">
        <v>445</v>
      </c>
      <c r="M117" s="214"/>
      <c r="N117" s="214" t="s">
        <v>592</v>
      </c>
      <c r="O117" s="214"/>
      <c r="P117" s="214"/>
      <c r="Q117" s="214"/>
      <c r="R117" s="164">
        <v>22000</v>
      </c>
      <c r="S117" s="214"/>
      <c r="T117" s="214"/>
      <c r="U117" s="214"/>
    </row>
    <row r="118" spans="1:21" x14ac:dyDescent="0.25">
      <c r="A118" s="214"/>
      <c r="B118" s="214"/>
      <c r="C118" s="214"/>
      <c r="D118" s="214"/>
      <c r="E118" s="214"/>
      <c r="F118" s="214" t="s">
        <v>205</v>
      </c>
      <c r="G118" s="214"/>
      <c r="H118" s="205">
        <v>45138</v>
      </c>
      <c r="I118" s="214"/>
      <c r="J118" s="214" t="s">
        <v>593</v>
      </c>
      <c r="K118" s="214"/>
      <c r="L118" s="214" t="s">
        <v>453</v>
      </c>
      <c r="M118" s="214"/>
      <c r="N118" s="214" t="s">
        <v>594</v>
      </c>
      <c r="O118" s="214"/>
      <c r="P118" s="214"/>
      <c r="Q118" s="214"/>
      <c r="R118" s="164">
        <v>215296</v>
      </c>
      <c r="S118" s="214"/>
      <c r="T118" s="214"/>
      <c r="U118" s="214"/>
    </row>
    <row r="119" spans="1:21" x14ac:dyDescent="0.25">
      <c r="A119" s="214"/>
      <c r="B119" s="214"/>
      <c r="C119" s="214"/>
      <c r="D119" s="214"/>
      <c r="E119" s="214"/>
      <c r="F119" s="214" t="s">
        <v>205</v>
      </c>
      <c r="G119" s="214"/>
      <c r="H119" s="205">
        <v>45138</v>
      </c>
      <c r="I119" s="214"/>
      <c r="J119" s="214" t="s">
        <v>595</v>
      </c>
      <c r="K119" s="214"/>
      <c r="L119" s="214" t="s">
        <v>596</v>
      </c>
      <c r="M119" s="214"/>
      <c r="N119" s="214" t="s">
        <v>597</v>
      </c>
      <c r="O119" s="214"/>
      <c r="P119" s="214"/>
      <c r="Q119" s="214"/>
      <c r="R119" s="164">
        <v>1027.5</v>
      </c>
      <c r="S119" s="214"/>
      <c r="T119" s="214"/>
      <c r="U119" s="214"/>
    </row>
    <row r="120" spans="1:21" x14ac:dyDescent="0.25">
      <c r="A120" s="214"/>
      <c r="B120" s="214"/>
      <c r="C120" s="214"/>
      <c r="D120" s="214"/>
      <c r="E120" s="214"/>
      <c r="F120" s="214" t="s">
        <v>205</v>
      </c>
      <c r="G120" s="214"/>
      <c r="H120" s="205">
        <v>45138</v>
      </c>
      <c r="I120" s="214"/>
      <c r="J120" s="214" t="s">
        <v>598</v>
      </c>
      <c r="K120" s="214"/>
      <c r="L120" s="214" t="s">
        <v>596</v>
      </c>
      <c r="M120" s="214"/>
      <c r="N120" s="214" t="s">
        <v>597</v>
      </c>
      <c r="O120" s="214"/>
      <c r="P120" s="214"/>
      <c r="Q120" s="214"/>
      <c r="R120" s="164">
        <v>11740</v>
      </c>
      <c r="S120" s="214"/>
      <c r="T120" s="214"/>
      <c r="U120" s="214"/>
    </row>
    <row r="121" spans="1:21" x14ac:dyDescent="0.25">
      <c r="A121" s="214"/>
      <c r="B121" s="214"/>
      <c r="C121" s="214"/>
      <c r="D121" s="214"/>
      <c r="E121" s="214"/>
      <c r="F121" s="214" t="s">
        <v>205</v>
      </c>
      <c r="G121" s="214"/>
      <c r="H121" s="205">
        <v>45145</v>
      </c>
      <c r="I121" s="214"/>
      <c r="J121" s="214" t="s">
        <v>599</v>
      </c>
      <c r="K121" s="214"/>
      <c r="L121" s="214" t="s">
        <v>207</v>
      </c>
      <c r="M121" s="214"/>
      <c r="N121" s="214" t="s">
        <v>600</v>
      </c>
      <c r="O121" s="214"/>
      <c r="P121" s="214"/>
      <c r="Q121" s="214"/>
      <c r="R121" s="164">
        <v>9000</v>
      </c>
      <c r="S121" s="214"/>
      <c r="T121" s="214"/>
      <c r="U121" s="214"/>
    </row>
    <row r="122" spans="1:21" x14ac:dyDescent="0.25">
      <c r="A122" s="214"/>
      <c r="B122" s="214"/>
      <c r="C122" s="214"/>
      <c r="D122" s="214"/>
      <c r="E122" s="214"/>
      <c r="F122" s="214" t="s">
        <v>205</v>
      </c>
      <c r="G122" s="214"/>
      <c r="H122" s="205">
        <v>45170</v>
      </c>
      <c r="I122" s="214"/>
      <c r="J122" s="214" t="s">
        <v>601</v>
      </c>
      <c r="K122" s="214"/>
      <c r="L122" s="214" t="s">
        <v>263</v>
      </c>
      <c r="M122" s="214"/>
      <c r="N122" s="214" t="s">
        <v>602</v>
      </c>
      <c r="O122" s="214"/>
      <c r="P122" s="214"/>
      <c r="Q122" s="214"/>
      <c r="R122" s="164">
        <v>60194.89</v>
      </c>
      <c r="S122" s="214"/>
      <c r="T122" s="214"/>
      <c r="U122" s="214"/>
    </row>
    <row r="123" spans="1:21" x14ac:dyDescent="0.25">
      <c r="A123" s="214"/>
      <c r="B123" s="214"/>
      <c r="C123" s="214"/>
      <c r="D123" s="214"/>
      <c r="E123" s="214"/>
      <c r="F123" s="214" t="s">
        <v>205</v>
      </c>
      <c r="G123" s="214"/>
      <c r="H123" s="205">
        <v>45175</v>
      </c>
      <c r="I123" s="214"/>
      <c r="J123" s="214" t="s">
        <v>488</v>
      </c>
      <c r="K123" s="214"/>
      <c r="L123" s="214" t="s">
        <v>445</v>
      </c>
      <c r="M123" s="214"/>
      <c r="N123" s="214" t="s">
        <v>603</v>
      </c>
      <c r="O123" s="214"/>
      <c r="P123" s="214"/>
      <c r="Q123" s="214"/>
      <c r="R123" s="164">
        <v>78000</v>
      </c>
      <c r="S123" s="214"/>
      <c r="T123" s="214"/>
      <c r="U123" s="214"/>
    </row>
    <row r="124" spans="1:21" x14ac:dyDescent="0.25">
      <c r="A124" s="214"/>
      <c r="B124" s="214"/>
      <c r="C124" s="214"/>
      <c r="D124" s="214"/>
      <c r="E124" s="214"/>
      <c r="F124" s="214" t="s">
        <v>205</v>
      </c>
      <c r="G124" s="214"/>
      <c r="H124" s="205">
        <v>45180</v>
      </c>
      <c r="I124" s="214"/>
      <c r="J124" s="214" t="s">
        <v>604</v>
      </c>
      <c r="K124" s="214"/>
      <c r="L124" s="214" t="s">
        <v>244</v>
      </c>
      <c r="M124" s="214"/>
      <c r="N124" s="214" t="s">
        <v>602</v>
      </c>
      <c r="O124" s="214"/>
      <c r="P124" s="214"/>
      <c r="Q124" s="214"/>
      <c r="R124" s="164">
        <v>14467.5</v>
      </c>
      <c r="S124" s="214"/>
      <c r="T124" s="214"/>
      <c r="U124" s="214"/>
    </row>
    <row r="125" spans="1:21" x14ac:dyDescent="0.25">
      <c r="A125" s="214"/>
      <c r="B125" s="214"/>
      <c r="C125" s="214"/>
      <c r="D125" s="214"/>
      <c r="E125" s="214"/>
      <c r="F125" s="214" t="s">
        <v>205</v>
      </c>
      <c r="G125" s="214"/>
      <c r="H125" s="205">
        <v>45182</v>
      </c>
      <c r="I125" s="214"/>
      <c r="J125" s="214" t="s">
        <v>605</v>
      </c>
      <c r="K125" s="214"/>
      <c r="L125" s="214" t="s">
        <v>207</v>
      </c>
      <c r="M125" s="214"/>
      <c r="N125" s="214" t="s">
        <v>602</v>
      </c>
      <c r="O125" s="214"/>
      <c r="P125" s="214"/>
      <c r="Q125" s="214"/>
      <c r="R125" s="164">
        <v>3000</v>
      </c>
      <c r="S125" s="214"/>
      <c r="T125" s="214"/>
      <c r="U125" s="214"/>
    </row>
    <row r="126" spans="1:21" x14ac:dyDescent="0.25">
      <c r="A126" s="214"/>
      <c r="B126" s="214"/>
      <c r="C126" s="214"/>
      <c r="D126" s="214"/>
      <c r="E126" s="214"/>
      <c r="F126" s="214" t="s">
        <v>205</v>
      </c>
      <c r="G126" s="214"/>
      <c r="H126" s="205">
        <v>45187</v>
      </c>
      <c r="I126" s="214"/>
      <c r="J126" s="214" t="s">
        <v>606</v>
      </c>
      <c r="K126" s="214"/>
      <c r="L126" s="214" t="s">
        <v>447</v>
      </c>
      <c r="M126" s="214"/>
      <c r="N126" s="214"/>
      <c r="O126" s="214"/>
      <c r="P126" s="214"/>
      <c r="Q126" s="214"/>
      <c r="R126" s="164">
        <v>750</v>
      </c>
      <c r="S126" s="214"/>
      <c r="T126" s="214"/>
      <c r="U126" s="214"/>
    </row>
    <row r="127" spans="1:21" x14ac:dyDescent="0.25">
      <c r="A127" s="214"/>
      <c r="B127" s="214"/>
      <c r="C127" s="214"/>
      <c r="D127" s="214"/>
      <c r="E127" s="214"/>
      <c r="F127" s="214" t="s">
        <v>610</v>
      </c>
      <c r="G127" s="214"/>
      <c r="H127" s="205"/>
      <c r="I127" s="214"/>
      <c r="J127" s="214"/>
      <c r="K127" s="214"/>
      <c r="L127" s="214"/>
      <c r="M127" s="214"/>
      <c r="N127" s="214"/>
      <c r="O127" s="214"/>
      <c r="P127" s="214"/>
      <c r="Q127" s="214"/>
      <c r="R127" s="164">
        <v>-37250</v>
      </c>
      <c r="T127" s="214"/>
      <c r="U127" s="214"/>
    </row>
    <row r="128" spans="1:21" x14ac:dyDescent="0.25">
      <c r="A128" s="214"/>
      <c r="B128" s="214"/>
      <c r="C128" s="214"/>
      <c r="D128" s="214"/>
      <c r="E128" s="214"/>
      <c r="F128" s="214"/>
      <c r="G128" s="214"/>
      <c r="H128" s="205"/>
      <c r="I128" s="214"/>
      <c r="J128" s="214"/>
      <c r="K128" s="214"/>
      <c r="L128" s="214"/>
      <c r="M128" s="214"/>
      <c r="N128" s="214"/>
      <c r="O128" s="214"/>
      <c r="P128" s="214"/>
      <c r="Q128" s="214"/>
      <c r="R128" s="164"/>
      <c r="T128" s="214"/>
      <c r="U128" s="214"/>
    </row>
    <row r="129" spans="1:21" ht="15.75" thickBot="1" x14ac:dyDescent="0.3">
      <c r="A129" s="214"/>
      <c r="B129" s="214"/>
      <c r="C129" s="214"/>
      <c r="D129" s="214"/>
      <c r="E129" s="214"/>
      <c r="F129" s="214"/>
      <c r="G129" s="214"/>
      <c r="H129" s="205"/>
      <c r="I129" s="214"/>
      <c r="J129" s="214"/>
      <c r="K129" s="214"/>
      <c r="L129" s="214"/>
      <c r="M129" s="214"/>
      <c r="N129" s="214"/>
      <c r="O129" s="214"/>
      <c r="P129" s="214"/>
      <c r="Q129" s="214"/>
      <c r="R129" s="164"/>
      <c r="S129" s="214"/>
      <c r="T129" s="214"/>
      <c r="U129" s="214"/>
    </row>
    <row r="130" spans="1:21" x14ac:dyDescent="0.25">
      <c r="A130" s="214"/>
      <c r="B130" s="214"/>
      <c r="C130" s="214" t="s">
        <v>321</v>
      </c>
      <c r="D130" s="214"/>
      <c r="E130" s="214"/>
      <c r="F130" s="214"/>
      <c r="G130" s="214"/>
      <c r="H130" s="205"/>
      <c r="I130" s="214"/>
      <c r="J130" s="214"/>
      <c r="K130" s="214"/>
      <c r="L130" s="214"/>
      <c r="M130" s="214"/>
      <c r="N130" s="214"/>
      <c r="O130" s="214"/>
      <c r="P130" s="217">
        <f>SUM(P4:P42)</f>
        <v>13101117.700000001</v>
      </c>
      <c r="Q130" s="217">
        <f>SUM(Q4:Q42)</f>
        <v>13024383.73</v>
      </c>
      <c r="R130" s="210">
        <f>SUM(R2:R129)</f>
        <v>1958417.0899999999</v>
      </c>
      <c r="T130" s="214"/>
      <c r="U130" s="214"/>
    </row>
    <row r="131" spans="1:21" x14ac:dyDescent="0.25">
      <c r="P131" s="199"/>
      <c r="Q131" s="202"/>
    </row>
    <row r="132" spans="1:21" x14ac:dyDescent="0.25">
      <c r="Q132" s="199"/>
      <c r="R132" s="200">
        <v>1958417.09</v>
      </c>
    </row>
    <row r="133" spans="1:21" x14ac:dyDescent="0.25">
      <c r="Q133" s="236"/>
      <c r="R133" s="200">
        <f>+R130-R132</f>
        <v>0</v>
      </c>
    </row>
    <row r="134" spans="1:21" x14ac:dyDescent="0.25">
      <c r="P134" s="199"/>
    </row>
    <row r="138" spans="1:21" x14ac:dyDescent="0.25">
      <c r="T138" s="202"/>
    </row>
    <row r="139" spans="1:21" x14ac:dyDescent="0.25">
      <c r="Q139" s="202"/>
    </row>
  </sheetData>
  <sortState xmlns:xlrd2="http://schemas.microsoft.com/office/spreadsheetml/2017/richdata2" ref="A81:Y98">
    <sortCondition ref="L81:L98"/>
  </sortState>
  <pageMargins left="0.7" right="0.7" top="0.75" bottom="0.75" header="0.3" footer="0.3"/>
  <pageSetup scale="71" orientation="landscape" r:id="rId1"/>
  <colBreaks count="1" manualBreakCount="1">
    <brk id="1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E37"/>
  <sheetViews>
    <sheetView tabSelected="1" workbookViewId="0">
      <selection activeCell="D34" sqref="D34"/>
    </sheetView>
  </sheetViews>
  <sheetFormatPr defaultColWidth="9.140625" defaultRowHeight="15.75" x14ac:dyDescent="0.25"/>
  <cols>
    <col min="1" max="1" width="20.28515625" style="298" bestFit="1" customWidth="1"/>
    <col min="2" max="2" width="49.85546875" style="299" customWidth="1"/>
    <col min="3" max="3" width="14.42578125" style="299" bestFit="1" customWidth="1"/>
    <col min="4" max="4" width="60.5703125" style="298" customWidth="1"/>
    <col min="5" max="5" width="10.28515625" style="298" bestFit="1" customWidth="1"/>
    <col min="6" max="6" width="18" style="298" bestFit="1" customWidth="1"/>
    <col min="7" max="16384" width="9.140625" style="298"/>
  </cols>
  <sheetData>
    <row r="1" spans="1:5" s="293" customFormat="1" ht="11.25" x14ac:dyDescent="0.2">
      <c r="A1" s="290" t="s">
        <v>625</v>
      </c>
      <c r="B1" s="291"/>
      <c r="C1" s="292"/>
    </row>
    <row r="2" spans="1:5" s="293" customFormat="1" ht="11.25" x14ac:dyDescent="0.2">
      <c r="A2" s="290"/>
      <c r="B2" s="291"/>
      <c r="C2" s="292"/>
    </row>
    <row r="3" spans="1:5" s="293" customFormat="1" ht="11.25" x14ac:dyDescent="0.2">
      <c r="A3" s="290"/>
      <c r="B3" s="303" t="s">
        <v>180</v>
      </c>
      <c r="C3" s="304">
        <v>70000</v>
      </c>
      <c r="D3" s="293" t="s">
        <v>626</v>
      </c>
    </row>
    <row r="4" spans="1:5" s="293" customFormat="1" ht="11.25" x14ac:dyDescent="0.2">
      <c r="A4" s="290"/>
      <c r="B4" s="303" t="s">
        <v>160</v>
      </c>
      <c r="C4" s="304">
        <v>33271.599999999999</v>
      </c>
      <c r="D4" s="293" t="s">
        <v>627</v>
      </c>
    </row>
    <row r="5" spans="1:5" s="293" customFormat="1" ht="11.25" x14ac:dyDescent="0.2">
      <c r="A5" s="290"/>
      <c r="B5" s="303" t="s">
        <v>628</v>
      </c>
      <c r="C5" s="304">
        <v>60000</v>
      </c>
      <c r="D5" s="293" t="s">
        <v>629</v>
      </c>
    </row>
    <row r="6" spans="1:5" s="293" customFormat="1" ht="11.25" x14ac:dyDescent="0.2">
      <c r="A6" s="290"/>
      <c r="B6" s="303" t="s">
        <v>159</v>
      </c>
      <c r="C6" s="304">
        <v>32000</v>
      </c>
      <c r="D6" s="293" t="s">
        <v>630</v>
      </c>
    </row>
    <row r="7" spans="1:5" s="293" customFormat="1" ht="11.25" x14ac:dyDescent="0.2">
      <c r="A7" s="294"/>
      <c r="B7" s="303" t="s">
        <v>631</v>
      </c>
      <c r="C7" s="304">
        <v>44000</v>
      </c>
      <c r="D7" s="293" t="s">
        <v>3</v>
      </c>
    </row>
    <row r="8" spans="1:5" s="293" customFormat="1" ht="11.25" x14ac:dyDescent="0.2">
      <c r="A8" s="290"/>
      <c r="B8" s="303" t="s">
        <v>632</v>
      </c>
      <c r="C8" s="304">
        <v>33700</v>
      </c>
      <c r="D8" s="293" t="s">
        <v>633</v>
      </c>
      <c r="E8" s="293" t="s">
        <v>634</v>
      </c>
    </row>
    <row r="9" spans="1:5" s="293" customFormat="1" ht="11.25" x14ac:dyDescent="0.2">
      <c r="A9" s="290"/>
      <c r="B9" s="291" t="s">
        <v>635</v>
      </c>
      <c r="C9" s="292">
        <v>4200</v>
      </c>
      <c r="D9" s="293" t="s">
        <v>633</v>
      </c>
      <c r="E9" s="293" t="s">
        <v>634</v>
      </c>
    </row>
    <row r="10" spans="1:5" s="293" customFormat="1" ht="11.25" x14ac:dyDescent="0.2">
      <c r="A10" s="290"/>
      <c r="B10" s="291" t="s">
        <v>636</v>
      </c>
      <c r="C10" s="292">
        <v>25000</v>
      </c>
      <c r="D10" s="293" t="s">
        <v>637</v>
      </c>
      <c r="E10" s="293" t="s">
        <v>634</v>
      </c>
    </row>
    <row r="11" spans="1:5" s="293" customFormat="1" ht="12" thickBot="1" x14ac:dyDescent="0.25">
      <c r="A11" s="294"/>
      <c r="B11" s="295" t="s">
        <v>538</v>
      </c>
      <c r="C11" s="307">
        <f>SUM(C3:C10)</f>
        <v>302171.59999999998</v>
      </c>
    </row>
    <row r="12" spans="1:5" s="293" customFormat="1" ht="12" thickTop="1" x14ac:dyDescent="0.2">
      <c r="A12" s="294"/>
      <c r="B12" s="295"/>
      <c r="C12" s="296"/>
    </row>
    <row r="13" spans="1:5" s="293" customFormat="1" ht="11.25" x14ac:dyDescent="0.2">
      <c r="A13" s="297"/>
      <c r="B13" s="295"/>
      <c r="C13" s="296"/>
    </row>
    <row r="14" spans="1:5" s="293" customFormat="1" ht="11.25" x14ac:dyDescent="0.2">
      <c r="A14" s="297"/>
      <c r="B14" s="295"/>
      <c r="C14" s="296"/>
    </row>
    <row r="15" spans="1:5" s="293" customFormat="1" ht="11.25" x14ac:dyDescent="0.2">
      <c r="A15" s="297"/>
      <c r="B15" s="295"/>
      <c r="C15" s="296"/>
    </row>
    <row r="18" spans="1:5" ht="24.75" x14ac:dyDescent="0.25">
      <c r="A18" s="300" t="s">
        <v>181</v>
      </c>
    </row>
    <row r="19" spans="1:5" x14ac:dyDescent="0.25">
      <c r="B19" s="303" t="s">
        <v>638</v>
      </c>
      <c r="C19" s="304">
        <v>80000</v>
      </c>
    </row>
    <row r="20" spans="1:5" x14ac:dyDescent="0.25">
      <c r="B20" s="291" t="s">
        <v>639</v>
      </c>
      <c r="C20" s="292">
        <v>313866</v>
      </c>
    </row>
    <row r="21" spans="1:5" x14ac:dyDescent="0.25">
      <c r="A21" s="300"/>
      <c r="B21" s="291" t="s">
        <v>640</v>
      </c>
      <c r="C21" s="292">
        <v>54891</v>
      </c>
    </row>
    <row r="22" spans="1:5" x14ac:dyDescent="0.25">
      <c r="B22" s="291"/>
      <c r="C22" s="301"/>
      <c r="E22"/>
    </row>
    <row r="23" spans="1:5" ht="16.5" thickBot="1" x14ac:dyDescent="0.3">
      <c r="B23" s="295" t="s">
        <v>182</v>
      </c>
      <c r="C23" s="307">
        <f>SUM(C19:C22)</f>
        <v>448757</v>
      </c>
      <c r="E23"/>
    </row>
    <row r="24" spans="1:5" ht="16.5" thickTop="1" x14ac:dyDescent="0.25">
      <c r="B24"/>
      <c r="C24" s="302"/>
      <c r="D24"/>
      <c r="E24"/>
    </row>
    <row r="25" spans="1:5" x14ac:dyDescent="0.25">
      <c r="B25"/>
      <c r="C25" s="302"/>
      <c r="D25"/>
      <c r="E25"/>
    </row>
    <row r="26" spans="1:5" ht="16.5" thickBot="1" x14ac:dyDescent="0.3">
      <c r="A26" s="300" t="s">
        <v>183</v>
      </c>
      <c r="C26" s="307">
        <f>+C11+C23</f>
        <v>750928.6</v>
      </c>
    </row>
    <row r="27" spans="1:5" ht="16.5" thickTop="1" x14ac:dyDescent="0.25"/>
    <row r="29" spans="1:5" x14ac:dyDescent="0.25">
      <c r="A29" s="298" t="s">
        <v>642</v>
      </c>
    </row>
    <row r="30" spans="1:5" ht="18" x14ac:dyDescent="0.25">
      <c r="A30" s="305"/>
      <c r="B30" s="299" t="s">
        <v>643</v>
      </c>
      <c r="C30" s="299">
        <v>15000</v>
      </c>
    </row>
    <row r="31" spans="1:5" x14ac:dyDescent="0.25">
      <c r="B31" s="299" t="s">
        <v>644</v>
      </c>
      <c r="C31" s="299">
        <v>165000</v>
      </c>
    </row>
    <row r="32" spans="1:5" x14ac:dyDescent="0.25">
      <c r="B32" s="299" t="s">
        <v>645</v>
      </c>
      <c r="C32" s="299">
        <v>220000</v>
      </c>
    </row>
    <row r="33" spans="1:3" x14ac:dyDescent="0.25">
      <c r="C33" s="309">
        <f>SUM(C30:C32)</f>
        <v>400000</v>
      </c>
    </row>
    <row r="34" spans="1:3" ht="16.5" thickBot="1" x14ac:dyDescent="0.3">
      <c r="A34" s="298" t="s">
        <v>646</v>
      </c>
      <c r="C34" s="308">
        <f>+C33+C26</f>
        <v>1150928.6000000001</v>
      </c>
    </row>
    <row r="35" spans="1:3" ht="16.5" thickTop="1" x14ac:dyDescent="0.25"/>
    <row r="37" spans="1:3" x14ac:dyDescent="0.25">
      <c r="B37" s="306" t="s">
        <v>350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C36"/>
  <sheetViews>
    <sheetView workbookViewId="0">
      <selection sqref="A1:XFD1048576"/>
    </sheetView>
  </sheetViews>
  <sheetFormatPr defaultRowHeight="15" x14ac:dyDescent="0.25"/>
  <cols>
    <col min="1" max="3" width="3" style="166" customWidth="1"/>
    <col min="4" max="4" width="33.42578125" style="166" customWidth="1"/>
    <col min="5" max="5" width="10" bestFit="1" customWidth="1"/>
    <col min="6" max="6" width="2.28515625" customWidth="1"/>
    <col min="7" max="7" width="10.85546875" bestFit="1" customWidth="1"/>
    <col min="8" max="8" width="2.28515625" customWidth="1"/>
    <col min="9" max="9" width="10.7109375" bestFit="1" customWidth="1"/>
    <col min="10" max="10" width="2.28515625" customWidth="1"/>
    <col min="11" max="11" width="10.28515625" bestFit="1" customWidth="1"/>
    <col min="12" max="12" width="2.28515625" customWidth="1"/>
    <col min="13" max="13" width="10.5703125" bestFit="1" customWidth="1"/>
    <col min="14" max="14" width="2.28515625" customWidth="1"/>
    <col min="15" max="15" width="10.5703125" bestFit="1" customWidth="1"/>
    <col min="16" max="16" width="2.28515625" customWidth="1"/>
    <col min="17" max="17" width="10.42578125" bestFit="1" customWidth="1"/>
    <col min="18" max="18" width="2.28515625" customWidth="1"/>
    <col min="19" max="19" width="10.5703125" bestFit="1" customWidth="1"/>
    <col min="20" max="20" width="2.28515625" customWidth="1"/>
    <col min="21" max="21" width="10.7109375" bestFit="1" customWidth="1"/>
    <col min="22" max="22" width="2.28515625" customWidth="1"/>
    <col min="23" max="23" width="10.5703125" bestFit="1" customWidth="1"/>
    <col min="24" max="24" width="2.28515625" customWidth="1"/>
    <col min="25" max="25" width="10.85546875" bestFit="1" customWidth="1"/>
    <col min="26" max="26" width="2.28515625" customWidth="1"/>
    <col min="27" max="27" width="10.5703125" bestFit="1" customWidth="1"/>
    <col min="28" max="28" width="2.28515625" customWidth="1"/>
    <col min="29" max="29" width="16.85546875" bestFit="1" customWidth="1"/>
  </cols>
  <sheetData>
    <row r="1" spans="1:29" ht="15.75" thickBot="1" x14ac:dyDescent="0.3">
      <c r="A1" s="163"/>
      <c r="B1" s="163"/>
      <c r="C1" s="163"/>
      <c r="D1" s="163"/>
      <c r="E1" s="212"/>
      <c r="F1" s="211"/>
      <c r="G1" s="212"/>
      <c r="H1" s="211"/>
      <c r="I1" s="212"/>
      <c r="J1" s="211"/>
      <c r="K1" s="212"/>
      <c r="L1" s="211"/>
      <c r="M1" s="212"/>
      <c r="N1" s="211"/>
      <c r="O1" s="212"/>
      <c r="P1" s="211"/>
      <c r="Q1" s="212"/>
      <c r="R1" s="211"/>
      <c r="S1" s="212"/>
      <c r="T1" s="211"/>
      <c r="U1" s="212"/>
      <c r="V1" s="211"/>
      <c r="W1" s="212"/>
      <c r="X1" s="211"/>
      <c r="Y1" s="212"/>
      <c r="Z1" s="211"/>
      <c r="AA1" s="212"/>
      <c r="AB1" s="211"/>
      <c r="AC1" s="213" t="s">
        <v>130</v>
      </c>
    </row>
    <row r="2" spans="1:29" s="167" customFormat="1" ht="16.5" thickTop="1" thickBot="1" x14ac:dyDescent="0.3">
      <c r="A2" s="162"/>
      <c r="B2" s="162"/>
      <c r="C2" s="162"/>
      <c r="D2" s="162"/>
      <c r="E2" s="219" t="s">
        <v>612</v>
      </c>
      <c r="F2" s="220"/>
      <c r="G2" s="219" t="s">
        <v>613</v>
      </c>
      <c r="H2" s="220"/>
      <c r="I2" s="219" t="s">
        <v>614</v>
      </c>
      <c r="J2" s="220"/>
      <c r="K2" s="219" t="s">
        <v>615</v>
      </c>
      <c r="L2" s="220"/>
      <c r="M2" s="219" t="s">
        <v>616</v>
      </c>
      <c r="N2" s="220"/>
      <c r="O2" s="219" t="s">
        <v>617</v>
      </c>
      <c r="P2" s="220"/>
      <c r="Q2" s="219" t="s">
        <v>618</v>
      </c>
      <c r="R2" s="220"/>
      <c r="S2" s="219" t="s">
        <v>619</v>
      </c>
      <c r="T2" s="220"/>
      <c r="U2" s="219" t="s">
        <v>620</v>
      </c>
      <c r="V2" s="220"/>
      <c r="W2" s="219" t="s">
        <v>621</v>
      </c>
      <c r="X2" s="220"/>
      <c r="Y2" s="219" t="s">
        <v>622</v>
      </c>
      <c r="Z2" s="220"/>
      <c r="AA2" s="219" t="s">
        <v>623</v>
      </c>
      <c r="AB2" s="220"/>
      <c r="AC2" s="219" t="s">
        <v>624</v>
      </c>
    </row>
    <row r="3" spans="1:29" ht="15.75" thickTop="1" x14ac:dyDescent="0.25">
      <c r="A3" s="163"/>
      <c r="B3" s="163"/>
      <c r="C3" s="163" t="s">
        <v>131</v>
      </c>
      <c r="D3" s="163"/>
      <c r="E3" s="164"/>
      <c r="F3" s="214"/>
      <c r="G3" s="164"/>
      <c r="H3" s="214"/>
      <c r="I3" s="164"/>
      <c r="J3" s="214"/>
      <c r="K3" s="164"/>
      <c r="L3" s="214"/>
      <c r="M3" s="164"/>
      <c r="N3" s="214"/>
      <c r="O3" s="164"/>
      <c r="P3" s="214"/>
      <c r="Q3" s="164"/>
      <c r="R3" s="214"/>
      <c r="S3" s="164"/>
      <c r="T3" s="214"/>
      <c r="U3" s="164"/>
      <c r="V3" s="214"/>
      <c r="W3" s="164"/>
      <c r="X3" s="214"/>
      <c r="Y3" s="164"/>
      <c r="Z3" s="214"/>
      <c r="AA3" s="164"/>
      <c r="AB3" s="214"/>
      <c r="AC3" s="164"/>
    </row>
    <row r="4" spans="1:29" x14ac:dyDescent="0.25">
      <c r="A4" s="163"/>
      <c r="B4" s="163"/>
      <c r="C4" s="163"/>
      <c r="D4" s="163" t="s">
        <v>132</v>
      </c>
      <c r="E4" s="164">
        <v>1341083</v>
      </c>
      <c r="F4" s="214"/>
      <c r="G4" s="164">
        <v>1341083</v>
      </c>
      <c r="H4" s="214"/>
      <c r="I4" s="164">
        <v>1342883</v>
      </c>
      <c r="J4" s="214"/>
      <c r="K4" s="164">
        <v>1342883</v>
      </c>
      <c r="L4" s="214"/>
      <c r="M4" s="164">
        <v>1342883</v>
      </c>
      <c r="N4" s="214"/>
      <c r="O4" s="164">
        <v>1342883</v>
      </c>
      <c r="P4" s="214"/>
      <c r="Q4" s="164">
        <v>1342883</v>
      </c>
      <c r="R4" s="214"/>
      <c r="S4" s="164">
        <v>1342883</v>
      </c>
      <c r="T4" s="214"/>
      <c r="U4" s="164">
        <v>1342884</v>
      </c>
      <c r="V4" s="214"/>
      <c r="W4" s="164">
        <v>1342884</v>
      </c>
      <c r="X4" s="214"/>
      <c r="Y4" s="164">
        <v>1342884</v>
      </c>
      <c r="Z4" s="214"/>
      <c r="AA4" s="164">
        <v>1342884</v>
      </c>
      <c r="AB4" s="214"/>
      <c r="AC4" s="164">
        <f t="shared" ref="AC4:AC14" si="0">ROUND(SUM(E4:AA4),5)</f>
        <v>16111000</v>
      </c>
    </row>
    <row r="5" spans="1:29" x14ac:dyDescent="0.25">
      <c r="A5" s="163"/>
      <c r="B5" s="163"/>
      <c r="C5" s="163"/>
      <c r="D5" s="163" t="s">
        <v>133</v>
      </c>
      <c r="E5" s="164">
        <v>0</v>
      </c>
      <c r="F5" s="214"/>
      <c r="G5" s="164">
        <v>0</v>
      </c>
      <c r="H5" s="214"/>
      <c r="I5" s="164">
        <v>45800</v>
      </c>
      <c r="J5" s="214"/>
      <c r="K5" s="164">
        <v>45800</v>
      </c>
      <c r="L5" s="214"/>
      <c r="M5" s="164">
        <v>45800</v>
      </c>
      <c r="N5" s="214"/>
      <c r="O5" s="164">
        <v>45800</v>
      </c>
      <c r="P5" s="214"/>
      <c r="Q5" s="164">
        <v>45800</v>
      </c>
      <c r="R5" s="214"/>
      <c r="S5" s="164">
        <v>45800</v>
      </c>
      <c r="T5" s="214"/>
      <c r="U5" s="164">
        <v>45800</v>
      </c>
      <c r="V5" s="214"/>
      <c r="W5" s="164">
        <v>45800</v>
      </c>
      <c r="X5" s="214"/>
      <c r="Y5" s="164">
        <v>45800</v>
      </c>
      <c r="Z5" s="214"/>
      <c r="AA5" s="164">
        <v>45800</v>
      </c>
      <c r="AB5" s="214"/>
      <c r="AC5" s="164">
        <f t="shared" si="0"/>
        <v>458000</v>
      </c>
    </row>
    <row r="6" spans="1:29" x14ac:dyDescent="0.25">
      <c r="A6" s="163"/>
      <c r="B6" s="163"/>
      <c r="C6" s="163"/>
      <c r="D6" s="163" t="s">
        <v>134</v>
      </c>
      <c r="E6" s="164">
        <v>250</v>
      </c>
      <c r="F6" s="214"/>
      <c r="G6" s="164">
        <v>250</v>
      </c>
      <c r="H6" s="214"/>
      <c r="I6" s="164">
        <v>250</v>
      </c>
      <c r="J6" s="214"/>
      <c r="K6" s="164">
        <v>250</v>
      </c>
      <c r="L6" s="214"/>
      <c r="M6" s="164">
        <v>250</v>
      </c>
      <c r="N6" s="214"/>
      <c r="O6" s="164">
        <v>250</v>
      </c>
      <c r="P6" s="214"/>
      <c r="Q6" s="164">
        <v>250</v>
      </c>
      <c r="R6" s="214"/>
      <c r="S6" s="164">
        <v>250</v>
      </c>
      <c r="T6" s="214"/>
      <c r="U6" s="164">
        <v>250</v>
      </c>
      <c r="V6" s="214"/>
      <c r="W6" s="164">
        <v>250</v>
      </c>
      <c r="X6" s="214"/>
      <c r="Y6" s="164">
        <v>250</v>
      </c>
      <c r="Z6" s="214"/>
      <c r="AA6" s="164">
        <v>250</v>
      </c>
      <c r="AB6" s="214"/>
      <c r="AC6" s="164">
        <f t="shared" si="0"/>
        <v>3000</v>
      </c>
    </row>
    <row r="7" spans="1:29" x14ac:dyDescent="0.25">
      <c r="A7" s="163"/>
      <c r="B7" s="163"/>
      <c r="C7" s="163"/>
      <c r="D7" s="163" t="s">
        <v>135</v>
      </c>
      <c r="E7" s="164">
        <v>15917</v>
      </c>
      <c r="F7" s="214"/>
      <c r="G7" s="164">
        <v>15917</v>
      </c>
      <c r="H7" s="214"/>
      <c r="I7" s="164">
        <v>15917</v>
      </c>
      <c r="J7" s="214"/>
      <c r="K7" s="164">
        <v>15917</v>
      </c>
      <c r="L7" s="214"/>
      <c r="M7" s="164">
        <v>15917</v>
      </c>
      <c r="N7" s="214"/>
      <c r="O7" s="164">
        <v>15917</v>
      </c>
      <c r="P7" s="214"/>
      <c r="Q7" s="164">
        <v>15917</v>
      </c>
      <c r="R7" s="214"/>
      <c r="S7" s="164">
        <v>15917</v>
      </c>
      <c r="T7" s="214"/>
      <c r="U7" s="164">
        <v>15916</v>
      </c>
      <c r="V7" s="214"/>
      <c r="W7" s="164">
        <v>15916</v>
      </c>
      <c r="X7" s="214"/>
      <c r="Y7" s="164">
        <v>15916</v>
      </c>
      <c r="Z7" s="214"/>
      <c r="AA7" s="164">
        <v>15916</v>
      </c>
      <c r="AB7" s="214"/>
      <c r="AC7" s="164">
        <f t="shared" si="0"/>
        <v>191000</v>
      </c>
    </row>
    <row r="8" spans="1:29" x14ac:dyDescent="0.25">
      <c r="A8" s="163"/>
      <c r="B8" s="163"/>
      <c r="C8" s="163"/>
      <c r="D8" s="163" t="s">
        <v>136</v>
      </c>
      <c r="E8" s="164">
        <v>0</v>
      </c>
      <c r="F8" s="214"/>
      <c r="G8" s="164">
        <v>0</v>
      </c>
      <c r="H8" s="214"/>
      <c r="I8" s="164">
        <v>13800</v>
      </c>
      <c r="J8" s="214"/>
      <c r="K8" s="164">
        <v>13800</v>
      </c>
      <c r="L8" s="214"/>
      <c r="M8" s="164">
        <v>13800</v>
      </c>
      <c r="N8" s="214"/>
      <c r="O8" s="164">
        <v>13800</v>
      </c>
      <c r="P8" s="214"/>
      <c r="Q8" s="164">
        <v>13800</v>
      </c>
      <c r="R8" s="214"/>
      <c r="S8" s="164">
        <v>13800</v>
      </c>
      <c r="T8" s="214"/>
      <c r="U8" s="164">
        <v>13800</v>
      </c>
      <c r="V8" s="214"/>
      <c r="W8" s="164">
        <v>13800</v>
      </c>
      <c r="X8" s="214"/>
      <c r="Y8" s="164">
        <v>13800</v>
      </c>
      <c r="Z8" s="214"/>
      <c r="AA8" s="164">
        <v>13800</v>
      </c>
      <c r="AB8" s="214"/>
      <c r="AC8" s="164">
        <f t="shared" si="0"/>
        <v>138000</v>
      </c>
    </row>
    <row r="9" spans="1:29" x14ac:dyDescent="0.25">
      <c r="A9" s="163"/>
      <c r="B9" s="163"/>
      <c r="C9" s="163"/>
      <c r="D9" s="163" t="s">
        <v>137</v>
      </c>
      <c r="E9" s="164">
        <v>17583</v>
      </c>
      <c r="F9" s="214"/>
      <c r="G9" s="164">
        <v>17583</v>
      </c>
      <c r="H9" s="214"/>
      <c r="I9" s="164">
        <v>17583</v>
      </c>
      <c r="J9" s="214"/>
      <c r="K9" s="164">
        <v>17583</v>
      </c>
      <c r="L9" s="214"/>
      <c r="M9" s="164">
        <v>17583</v>
      </c>
      <c r="N9" s="214"/>
      <c r="O9" s="164">
        <v>17583</v>
      </c>
      <c r="P9" s="214"/>
      <c r="Q9" s="164">
        <v>17583</v>
      </c>
      <c r="R9" s="214"/>
      <c r="S9" s="164">
        <v>17583</v>
      </c>
      <c r="T9" s="214"/>
      <c r="U9" s="164">
        <v>17584</v>
      </c>
      <c r="V9" s="214"/>
      <c r="W9" s="164">
        <v>17584</v>
      </c>
      <c r="X9" s="214"/>
      <c r="Y9" s="164">
        <v>17584</v>
      </c>
      <c r="Z9" s="214"/>
      <c r="AA9" s="164">
        <v>17584</v>
      </c>
      <c r="AB9" s="214"/>
      <c r="AC9" s="164">
        <f t="shared" si="0"/>
        <v>211000</v>
      </c>
    </row>
    <row r="10" spans="1:29" x14ac:dyDescent="0.25">
      <c r="A10" s="163"/>
      <c r="B10" s="163"/>
      <c r="C10" s="163"/>
      <c r="D10" s="163" t="s">
        <v>138</v>
      </c>
      <c r="E10" s="164">
        <v>0</v>
      </c>
      <c r="F10" s="214"/>
      <c r="G10" s="164">
        <v>3017</v>
      </c>
      <c r="H10" s="214"/>
      <c r="I10" s="164">
        <v>51609</v>
      </c>
      <c r="J10" s="214"/>
      <c r="K10" s="164">
        <v>30414</v>
      </c>
      <c r="L10" s="214"/>
      <c r="M10" s="164">
        <v>8718</v>
      </c>
      <c r="N10" s="214"/>
      <c r="O10" s="164">
        <v>45703</v>
      </c>
      <c r="P10" s="214"/>
      <c r="Q10" s="164">
        <v>10491</v>
      </c>
      <c r="R10" s="214"/>
      <c r="S10" s="164">
        <v>7705</v>
      </c>
      <c r="T10" s="214"/>
      <c r="U10" s="164">
        <v>17719</v>
      </c>
      <c r="V10" s="214"/>
      <c r="W10" s="164">
        <v>13598</v>
      </c>
      <c r="X10" s="214"/>
      <c r="Y10" s="164">
        <v>83977</v>
      </c>
      <c r="Z10" s="214"/>
      <c r="AA10" s="164">
        <v>10049</v>
      </c>
      <c r="AB10" s="214"/>
      <c r="AC10" s="164">
        <f t="shared" si="0"/>
        <v>283000</v>
      </c>
    </row>
    <row r="11" spans="1:29" x14ac:dyDescent="0.25">
      <c r="A11" s="163"/>
      <c r="B11" s="163"/>
      <c r="C11" s="163"/>
      <c r="D11" s="163" t="s">
        <v>139</v>
      </c>
      <c r="E11" s="164">
        <v>0</v>
      </c>
      <c r="F11" s="214"/>
      <c r="G11" s="164">
        <v>0</v>
      </c>
      <c r="H11" s="214"/>
      <c r="I11" s="164">
        <v>40000</v>
      </c>
      <c r="J11" s="214"/>
      <c r="K11" s="164">
        <v>3559</v>
      </c>
      <c r="L11" s="214"/>
      <c r="M11" s="164">
        <v>1901</v>
      </c>
      <c r="N11" s="214"/>
      <c r="O11" s="164">
        <v>14240</v>
      </c>
      <c r="P11" s="214"/>
      <c r="Q11" s="164">
        <v>45730</v>
      </c>
      <c r="R11" s="214"/>
      <c r="S11" s="164">
        <v>4698</v>
      </c>
      <c r="T11" s="214"/>
      <c r="U11" s="164">
        <v>774</v>
      </c>
      <c r="V11" s="214"/>
      <c r="W11" s="164">
        <v>48363</v>
      </c>
      <c r="X11" s="214"/>
      <c r="Y11" s="164">
        <v>40289</v>
      </c>
      <c r="Z11" s="214"/>
      <c r="AA11" s="164">
        <v>4446</v>
      </c>
      <c r="AB11" s="214"/>
      <c r="AC11" s="164">
        <f t="shared" si="0"/>
        <v>204000</v>
      </c>
    </row>
    <row r="12" spans="1:29" ht="15.75" thickBot="1" x14ac:dyDescent="0.3">
      <c r="A12" s="163"/>
      <c r="B12" s="163"/>
      <c r="C12" s="163"/>
      <c r="D12" s="163" t="s">
        <v>140</v>
      </c>
      <c r="E12" s="164">
        <v>178000</v>
      </c>
      <c r="F12" s="214"/>
      <c r="G12" s="164">
        <v>0</v>
      </c>
      <c r="H12" s="214"/>
      <c r="I12" s="164">
        <v>0</v>
      </c>
      <c r="J12" s="214"/>
      <c r="K12" s="164">
        <v>0</v>
      </c>
      <c r="L12" s="214"/>
      <c r="M12" s="164">
        <v>0</v>
      </c>
      <c r="N12" s="214"/>
      <c r="O12" s="164">
        <v>0</v>
      </c>
      <c r="P12" s="214"/>
      <c r="Q12" s="164"/>
      <c r="R12" s="214"/>
      <c r="S12" s="164"/>
      <c r="T12" s="214"/>
      <c r="U12" s="164"/>
      <c r="V12" s="214"/>
      <c r="W12" s="164"/>
      <c r="X12" s="214"/>
      <c r="Y12" s="164"/>
      <c r="Z12" s="214"/>
      <c r="AA12" s="164"/>
      <c r="AB12" s="214"/>
      <c r="AC12" s="164">
        <f t="shared" si="0"/>
        <v>178000</v>
      </c>
    </row>
    <row r="13" spans="1:29" ht="15.75" thickBot="1" x14ac:dyDescent="0.3">
      <c r="A13" s="163"/>
      <c r="B13" s="163"/>
      <c r="C13" s="163" t="s">
        <v>1</v>
      </c>
      <c r="D13" s="163"/>
      <c r="E13" s="216">
        <f>ROUND(SUM(E3:E12),5)</f>
        <v>1552833</v>
      </c>
      <c r="F13" s="214"/>
      <c r="G13" s="216">
        <f>ROUND(SUM(G3:G12),5)</f>
        <v>1377850</v>
      </c>
      <c r="H13" s="214"/>
      <c r="I13" s="216">
        <f>ROUND(SUM(I3:I12),5)</f>
        <v>1527842</v>
      </c>
      <c r="J13" s="214"/>
      <c r="K13" s="216">
        <f>ROUND(SUM(K3:K12),5)</f>
        <v>1470206</v>
      </c>
      <c r="L13" s="214"/>
      <c r="M13" s="216">
        <f>ROUND(SUM(M3:M12),5)</f>
        <v>1446852</v>
      </c>
      <c r="N13" s="214"/>
      <c r="O13" s="216">
        <f>ROUND(SUM(O3:O12),5)</f>
        <v>1496176</v>
      </c>
      <c r="P13" s="214"/>
      <c r="Q13" s="216">
        <f>ROUND(SUM(Q3:Q12),5)</f>
        <v>1492454</v>
      </c>
      <c r="R13" s="214"/>
      <c r="S13" s="216">
        <f>ROUND(SUM(S3:S12),5)</f>
        <v>1448636</v>
      </c>
      <c r="T13" s="214"/>
      <c r="U13" s="216">
        <f>ROUND(SUM(U3:U12),5)</f>
        <v>1454727</v>
      </c>
      <c r="V13" s="214"/>
      <c r="W13" s="216">
        <f>ROUND(SUM(W3:W12),5)</f>
        <v>1498195</v>
      </c>
      <c r="X13" s="214"/>
      <c r="Y13" s="216">
        <f>ROUND(SUM(Y3:Y12),5)</f>
        <v>1560500</v>
      </c>
      <c r="Z13" s="214"/>
      <c r="AA13" s="216">
        <f>ROUND(SUM(AA3:AA12),5)</f>
        <v>1450729</v>
      </c>
      <c r="AB13" s="214"/>
      <c r="AC13" s="216">
        <f t="shared" si="0"/>
        <v>17777000</v>
      </c>
    </row>
    <row r="14" spans="1:29" x14ac:dyDescent="0.25">
      <c r="A14" s="163"/>
      <c r="B14" s="163" t="s">
        <v>141</v>
      </c>
      <c r="C14" s="163"/>
      <c r="D14" s="163"/>
      <c r="E14" s="164">
        <f>E13</f>
        <v>1552833</v>
      </c>
      <c r="F14" s="214"/>
      <c r="G14" s="164">
        <f>G13</f>
        <v>1377850</v>
      </c>
      <c r="H14" s="214"/>
      <c r="I14" s="164">
        <f>I13</f>
        <v>1527842</v>
      </c>
      <c r="J14" s="214"/>
      <c r="K14" s="164">
        <f>K13</f>
        <v>1470206</v>
      </c>
      <c r="L14" s="214"/>
      <c r="M14" s="164">
        <f>M13</f>
        <v>1446852</v>
      </c>
      <c r="N14" s="214"/>
      <c r="O14" s="164">
        <f>O13</f>
        <v>1496176</v>
      </c>
      <c r="P14" s="214"/>
      <c r="Q14" s="164">
        <f>Q13</f>
        <v>1492454</v>
      </c>
      <c r="R14" s="214"/>
      <c r="S14" s="164">
        <f>S13</f>
        <v>1448636</v>
      </c>
      <c r="T14" s="214"/>
      <c r="U14" s="164">
        <f>U13</f>
        <v>1454727</v>
      </c>
      <c r="V14" s="214"/>
      <c r="W14" s="164">
        <f>W13</f>
        <v>1498195</v>
      </c>
      <c r="X14" s="214"/>
      <c r="Y14" s="164">
        <f>Y13</f>
        <v>1560500</v>
      </c>
      <c r="Z14" s="214"/>
      <c r="AA14" s="164">
        <f>AA13</f>
        <v>1450729</v>
      </c>
      <c r="AB14" s="214"/>
      <c r="AC14" s="164">
        <f t="shared" si="0"/>
        <v>17777000</v>
      </c>
    </row>
    <row r="15" spans="1:29" x14ac:dyDescent="0.25">
      <c r="A15" s="163"/>
      <c r="B15" s="163"/>
      <c r="C15" s="163" t="s">
        <v>142</v>
      </c>
      <c r="D15" s="163"/>
      <c r="E15" s="164"/>
      <c r="F15" s="214"/>
      <c r="G15" s="164"/>
      <c r="H15" s="214"/>
      <c r="I15" s="164"/>
      <c r="J15" s="214"/>
      <c r="K15" s="164"/>
      <c r="L15" s="214"/>
      <c r="M15" s="164"/>
      <c r="N15" s="214"/>
      <c r="O15" s="164"/>
      <c r="P15" s="214"/>
      <c r="Q15" s="164"/>
      <c r="R15" s="214"/>
      <c r="S15" s="164"/>
      <c r="T15" s="214"/>
      <c r="U15" s="164"/>
      <c r="V15" s="214"/>
      <c r="W15" s="164"/>
      <c r="X15" s="214"/>
      <c r="Y15" s="164"/>
      <c r="Z15" s="214"/>
      <c r="AA15" s="164"/>
      <c r="AB15" s="214"/>
      <c r="AC15" s="164"/>
    </row>
    <row r="16" spans="1:29" x14ac:dyDescent="0.25">
      <c r="A16" s="163"/>
      <c r="B16" s="163"/>
      <c r="C16" s="163"/>
      <c r="D16" s="163" t="s">
        <v>143</v>
      </c>
      <c r="E16" s="164">
        <v>857666</v>
      </c>
      <c r="F16" s="214"/>
      <c r="G16" s="164">
        <v>857666</v>
      </c>
      <c r="H16" s="214"/>
      <c r="I16" s="164">
        <v>857666</v>
      </c>
      <c r="J16" s="214"/>
      <c r="K16" s="164">
        <v>857666</v>
      </c>
      <c r="L16" s="214"/>
      <c r="M16" s="164">
        <v>857667</v>
      </c>
      <c r="N16" s="214"/>
      <c r="O16" s="164">
        <v>857667</v>
      </c>
      <c r="P16" s="214"/>
      <c r="Q16" s="164">
        <v>857667</v>
      </c>
      <c r="R16" s="214"/>
      <c r="S16" s="164">
        <v>857667</v>
      </c>
      <c r="T16" s="214"/>
      <c r="U16" s="164">
        <v>857667</v>
      </c>
      <c r="V16" s="214"/>
      <c r="W16" s="164">
        <v>857667</v>
      </c>
      <c r="X16" s="214"/>
      <c r="Y16" s="164">
        <v>857667</v>
      </c>
      <c r="Z16" s="214"/>
      <c r="AA16" s="164">
        <v>857667</v>
      </c>
      <c r="AB16" s="214"/>
      <c r="AC16" s="164">
        <f t="shared" ref="AC16:AC35" si="1">ROUND(SUM(E16:AA16),5)</f>
        <v>10292000</v>
      </c>
    </row>
    <row r="17" spans="1:29" x14ac:dyDescent="0.25">
      <c r="A17" s="163"/>
      <c r="B17" s="163"/>
      <c r="C17" s="163"/>
      <c r="D17" s="163" t="s">
        <v>144</v>
      </c>
      <c r="E17" s="164">
        <v>156751</v>
      </c>
      <c r="F17" s="214"/>
      <c r="G17" s="164">
        <v>156751</v>
      </c>
      <c r="H17" s="214"/>
      <c r="I17" s="164">
        <v>156751</v>
      </c>
      <c r="J17" s="214"/>
      <c r="K17" s="164">
        <v>156751</v>
      </c>
      <c r="L17" s="214"/>
      <c r="M17" s="164">
        <v>156751</v>
      </c>
      <c r="N17" s="214"/>
      <c r="O17" s="164">
        <v>156751</v>
      </c>
      <c r="P17" s="214"/>
      <c r="Q17" s="164">
        <v>156751</v>
      </c>
      <c r="R17" s="214"/>
      <c r="S17" s="164">
        <v>156751</v>
      </c>
      <c r="T17" s="214"/>
      <c r="U17" s="164">
        <v>156748</v>
      </c>
      <c r="V17" s="214"/>
      <c r="W17" s="164">
        <v>156748</v>
      </c>
      <c r="X17" s="214"/>
      <c r="Y17" s="164">
        <v>156748</v>
      </c>
      <c r="Z17" s="214"/>
      <c r="AA17" s="164">
        <v>156748</v>
      </c>
      <c r="AB17" s="214"/>
      <c r="AC17" s="164">
        <f t="shared" si="1"/>
        <v>1881000</v>
      </c>
    </row>
    <row r="18" spans="1:29" x14ac:dyDescent="0.25">
      <c r="A18" s="163"/>
      <c r="B18" s="163"/>
      <c r="C18" s="163"/>
      <c r="D18" s="163" t="s">
        <v>145</v>
      </c>
      <c r="E18" s="164">
        <v>12583</v>
      </c>
      <c r="F18" s="214"/>
      <c r="G18" s="164">
        <v>12583</v>
      </c>
      <c r="H18" s="214"/>
      <c r="I18" s="164">
        <v>12583</v>
      </c>
      <c r="J18" s="214"/>
      <c r="K18" s="164">
        <v>12583</v>
      </c>
      <c r="L18" s="214"/>
      <c r="M18" s="164">
        <v>12584</v>
      </c>
      <c r="N18" s="214"/>
      <c r="O18" s="164">
        <v>12584</v>
      </c>
      <c r="P18" s="214"/>
      <c r="Q18" s="164">
        <v>12584</v>
      </c>
      <c r="R18" s="214"/>
      <c r="S18" s="164">
        <v>12584</v>
      </c>
      <c r="T18" s="214"/>
      <c r="U18" s="164">
        <v>12583</v>
      </c>
      <c r="V18" s="214"/>
      <c r="W18" s="164">
        <v>12583</v>
      </c>
      <c r="X18" s="214"/>
      <c r="Y18" s="164">
        <v>12583</v>
      </c>
      <c r="Z18" s="214"/>
      <c r="AA18" s="164">
        <v>12583</v>
      </c>
      <c r="AB18" s="214"/>
      <c r="AC18" s="164">
        <f t="shared" si="1"/>
        <v>151000</v>
      </c>
    </row>
    <row r="19" spans="1:29" x14ac:dyDescent="0.25">
      <c r="A19" s="163"/>
      <c r="B19" s="163"/>
      <c r="C19" s="163"/>
      <c r="D19" s="163" t="s">
        <v>146</v>
      </c>
      <c r="E19" s="164">
        <v>32319</v>
      </c>
      <c r="F19" s="214"/>
      <c r="G19" s="164">
        <v>48729</v>
      </c>
      <c r="H19" s="214"/>
      <c r="I19" s="164">
        <v>39014</v>
      </c>
      <c r="J19" s="214"/>
      <c r="K19" s="164">
        <v>52598</v>
      </c>
      <c r="L19" s="214"/>
      <c r="M19" s="164">
        <v>49660</v>
      </c>
      <c r="N19" s="214"/>
      <c r="O19" s="164">
        <v>26637</v>
      </c>
      <c r="P19" s="214"/>
      <c r="Q19" s="164">
        <v>25921</v>
      </c>
      <c r="R19" s="214"/>
      <c r="S19" s="164">
        <v>28655</v>
      </c>
      <c r="T19" s="214"/>
      <c r="U19" s="164">
        <v>31687</v>
      </c>
      <c r="V19" s="214"/>
      <c r="W19" s="164">
        <v>14642</v>
      </c>
      <c r="X19" s="214"/>
      <c r="Y19" s="164">
        <v>38046</v>
      </c>
      <c r="Z19" s="214"/>
      <c r="AA19" s="164">
        <v>59092</v>
      </c>
      <c r="AB19" s="214"/>
      <c r="AC19" s="164">
        <f t="shared" si="1"/>
        <v>447000</v>
      </c>
    </row>
    <row r="20" spans="1:29" x14ac:dyDescent="0.25">
      <c r="A20" s="163"/>
      <c r="B20" s="163"/>
      <c r="C20" s="163"/>
      <c r="D20" s="163" t="s">
        <v>147</v>
      </c>
      <c r="E20" s="164">
        <v>1936</v>
      </c>
      <c r="F20" s="214"/>
      <c r="G20" s="164">
        <v>15537</v>
      </c>
      <c r="H20" s="214"/>
      <c r="I20" s="164">
        <v>14281</v>
      </c>
      <c r="J20" s="214"/>
      <c r="K20" s="164">
        <v>28769</v>
      </c>
      <c r="L20" s="214"/>
      <c r="M20" s="164">
        <v>19855</v>
      </c>
      <c r="N20" s="214"/>
      <c r="O20" s="164">
        <v>12541</v>
      </c>
      <c r="P20" s="214"/>
      <c r="Q20" s="164">
        <v>12784</v>
      </c>
      <c r="R20" s="214"/>
      <c r="S20" s="164">
        <v>13521</v>
      </c>
      <c r="T20" s="214"/>
      <c r="U20" s="164">
        <v>25274</v>
      </c>
      <c r="V20" s="214"/>
      <c r="W20" s="164">
        <v>23962</v>
      </c>
      <c r="X20" s="214"/>
      <c r="Y20" s="164">
        <v>113616</v>
      </c>
      <c r="Z20" s="214"/>
      <c r="AA20" s="164">
        <v>6924</v>
      </c>
      <c r="AB20" s="214"/>
      <c r="AC20" s="164">
        <f t="shared" si="1"/>
        <v>289000</v>
      </c>
    </row>
    <row r="21" spans="1:29" x14ac:dyDescent="0.25">
      <c r="A21" s="163"/>
      <c r="B21" s="163"/>
      <c r="C21" s="163"/>
      <c r="D21" s="163" t="s">
        <v>148</v>
      </c>
      <c r="E21" s="164">
        <v>0</v>
      </c>
      <c r="F21" s="214"/>
      <c r="G21" s="164">
        <v>2555</v>
      </c>
      <c r="H21" s="214"/>
      <c r="I21" s="164">
        <v>14848</v>
      </c>
      <c r="J21" s="214"/>
      <c r="K21" s="164">
        <v>12806</v>
      </c>
      <c r="L21" s="214"/>
      <c r="M21" s="164">
        <v>12023</v>
      </c>
      <c r="N21" s="214"/>
      <c r="O21" s="164">
        <v>8233</v>
      </c>
      <c r="P21" s="214"/>
      <c r="Q21" s="164">
        <v>12536</v>
      </c>
      <c r="R21" s="214"/>
      <c r="S21" s="164">
        <v>10148</v>
      </c>
      <c r="T21" s="214"/>
      <c r="U21" s="164">
        <v>14838</v>
      </c>
      <c r="V21" s="214"/>
      <c r="W21" s="164">
        <v>21124</v>
      </c>
      <c r="X21" s="214"/>
      <c r="Y21" s="164">
        <v>19558</v>
      </c>
      <c r="Z21" s="214"/>
      <c r="AA21" s="164">
        <v>331</v>
      </c>
      <c r="AB21" s="214"/>
      <c r="AC21" s="164">
        <f t="shared" si="1"/>
        <v>129000</v>
      </c>
    </row>
    <row r="22" spans="1:29" x14ac:dyDescent="0.25">
      <c r="A22" s="163"/>
      <c r="B22" s="163"/>
      <c r="C22" s="163"/>
      <c r="D22" s="163" t="s">
        <v>149</v>
      </c>
      <c r="E22" s="164">
        <v>1928</v>
      </c>
      <c r="F22" s="214"/>
      <c r="G22" s="164">
        <v>7232</v>
      </c>
      <c r="H22" s="214"/>
      <c r="I22" s="164">
        <v>53796</v>
      </c>
      <c r="J22" s="214"/>
      <c r="K22" s="164">
        <v>55535</v>
      </c>
      <c r="L22" s="214"/>
      <c r="M22" s="164">
        <v>59856</v>
      </c>
      <c r="N22" s="214"/>
      <c r="O22" s="164">
        <v>59858</v>
      </c>
      <c r="P22" s="214"/>
      <c r="Q22" s="164">
        <v>63932</v>
      </c>
      <c r="R22" s="214"/>
      <c r="S22" s="164">
        <v>49002</v>
      </c>
      <c r="T22" s="214"/>
      <c r="U22" s="164">
        <v>65656</v>
      </c>
      <c r="V22" s="214"/>
      <c r="W22" s="164">
        <v>65445</v>
      </c>
      <c r="X22" s="214"/>
      <c r="Y22" s="164">
        <v>50039</v>
      </c>
      <c r="Z22" s="214"/>
      <c r="AA22" s="164">
        <v>66721</v>
      </c>
      <c r="AB22" s="214"/>
      <c r="AC22" s="164">
        <f t="shared" si="1"/>
        <v>599000</v>
      </c>
    </row>
    <row r="23" spans="1:29" x14ac:dyDescent="0.25">
      <c r="A23" s="163"/>
      <c r="B23" s="163"/>
      <c r="C23" s="163"/>
      <c r="D23" s="163" t="s">
        <v>150</v>
      </c>
      <c r="E23" s="164">
        <v>1455</v>
      </c>
      <c r="F23" s="214"/>
      <c r="G23" s="164">
        <v>1228</v>
      </c>
      <c r="H23" s="214"/>
      <c r="I23" s="164">
        <v>37953</v>
      </c>
      <c r="J23" s="214"/>
      <c r="K23" s="164">
        <v>58298</v>
      </c>
      <c r="L23" s="214"/>
      <c r="M23" s="164">
        <v>19429</v>
      </c>
      <c r="N23" s="214"/>
      <c r="O23" s="164">
        <v>28074</v>
      </c>
      <c r="P23" s="214"/>
      <c r="Q23" s="164">
        <v>32101</v>
      </c>
      <c r="R23" s="214"/>
      <c r="S23" s="164">
        <v>20750</v>
      </c>
      <c r="T23" s="214"/>
      <c r="U23" s="164">
        <v>47195</v>
      </c>
      <c r="V23" s="214"/>
      <c r="W23" s="164">
        <v>44821</v>
      </c>
      <c r="X23" s="214"/>
      <c r="Y23" s="164">
        <v>45149</v>
      </c>
      <c r="Z23" s="214"/>
      <c r="AA23" s="164">
        <v>29547</v>
      </c>
      <c r="AB23" s="214"/>
      <c r="AC23" s="164">
        <f t="shared" si="1"/>
        <v>366000</v>
      </c>
    </row>
    <row r="24" spans="1:29" x14ac:dyDescent="0.25">
      <c r="A24" s="163"/>
      <c r="B24" s="163"/>
      <c r="C24" s="163"/>
      <c r="D24" s="163" t="s">
        <v>151</v>
      </c>
      <c r="E24" s="164">
        <v>34000</v>
      </c>
      <c r="F24" s="214"/>
      <c r="G24" s="164">
        <v>34000</v>
      </c>
      <c r="H24" s="214"/>
      <c r="I24" s="164">
        <v>34000</v>
      </c>
      <c r="J24" s="214"/>
      <c r="K24" s="164">
        <v>34000</v>
      </c>
      <c r="L24" s="214"/>
      <c r="M24" s="164">
        <v>68000</v>
      </c>
      <c r="N24" s="214"/>
      <c r="O24" s="164">
        <v>68000</v>
      </c>
      <c r="P24" s="214"/>
      <c r="Q24" s="164">
        <v>68000</v>
      </c>
      <c r="R24" s="214"/>
      <c r="S24" s="164">
        <v>68000</v>
      </c>
      <c r="T24" s="214"/>
      <c r="U24" s="164">
        <v>68000</v>
      </c>
      <c r="V24" s="214"/>
      <c r="W24" s="164">
        <v>68000</v>
      </c>
      <c r="X24" s="214"/>
      <c r="Y24" s="164">
        <v>68000</v>
      </c>
      <c r="Z24" s="214"/>
      <c r="AA24" s="164">
        <v>68000</v>
      </c>
      <c r="AB24" s="214"/>
      <c r="AC24" s="164">
        <f t="shared" si="1"/>
        <v>680000</v>
      </c>
    </row>
    <row r="25" spans="1:29" x14ac:dyDescent="0.25">
      <c r="A25" s="163"/>
      <c r="B25" s="163"/>
      <c r="C25" s="163"/>
      <c r="D25" s="163" t="s">
        <v>152</v>
      </c>
      <c r="E25" s="164">
        <v>41166</v>
      </c>
      <c r="F25" s="214"/>
      <c r="G25" s="164">
        <v>41166</v>
      </c>
      <c r="H25" s="214"/>
      <c r="I25" s="164">
        <v>41166</v>
      </c>
      <c r="J25" s="214"/>
      <c r="K25" s="164">
        <v>41166</v>
      </c>
      <c r="L25" s="214"/>
      <c r="M25" s="164">
        <v>41167</v>
      </c>
      <c r="N25" s="214"/>
      <c r="O25" s="164">
        <v>41167</v>
      </c>
      <c r="P25" s="214"/>
      <c r="Q25" s="164">
        <v>41167</v>
      </c>
      <c r="R25" s="214"/>
      <c r="S25" s="164">
        <v>41167</v>
      </c>
      <c r="T25" s="214"/>
      <c r="U25" s="164">
        <v>41167</v>
      </c>
      <c r="V25" s="214"/>
      <c r="W25" s="164">
        <v>41167</v>
      </c>
      <c r="X25" s="214"/>
      <c r="Y25" s="164">
        <v>41167</v>
      </c>
      <c r="Z25" s="214"/>
      <c r="AA25" s="164">
        <v>41167</v>
      </c>
      <c r="AB25" s="214"/>
      <c r="AC25" s="164">
        <f t="shared" si="1"/>
        <v>494000</v>
      </c>
    </row>
    <row r="26" spans="1:29" x14ac:dyDescent="0.25">
      <c r="A26" s="163"/>
      <c r="B26" s="163"/>
      <c r="C26" s="163"/>
      <c r="D26" s="163" t="s">
        <v>153</v>
      </c>
      <c r="E26" s="164">
        <v>20500</v>
      </c>
      <c r="F26" s="214"/>
      <c r="G26" s="164">
        <v>20500</v>
      </c>
      <c r="H26" s="214"/>
      <c r="I26" s="164">
        <v>20500</v>
      </c>
      <c r="J26" s="214"/>
      <c r="K26" s="164">
        <v>20500</v>
      </c>
      <c r="L26" s="214"/>
      <c r="M26" s="164">
        <v>20500</v>
      </c>
      <c r="N26" s="214"/>
      <c r="O26" s="164">
        <v>20500</v>
      </c>
      <c r="P26" s="214"/>
      <c r="Q26" s="164">
        <v>20500</v>
      </c>
      <c r="R26" s="214"/>
      <c r="S26" s="164">
        <v>20500</v>
      </c>
      <c r="T26" s="214"/>
      <c r="U26" s="164">
        <v>20500</v>
      </c>
      <c r="V26" s="214"/>
      <c r="W26" s="164">
        <v>20500</v>
      </c>
      <c r="X26" s="214"/>
      <c r="Y26" s="164">
        <v>20500</v>
      </c>
      <c r="Z26" s="214"/>
      <c r="AA26" s="164">
        <v>20500</v>
      </c>
      <c r="AB26" s="214"/>
      <c r="AC26" s="164">
        <f t="shared" si="1"/>
        <v>246000</v>
      </c>
    </row>
    <row r="27" spans="1:29" x14ac:dyDescent="0.25">
      <c r="A27" s="163"/>
      <c r="B27" s="163"/>
      <c r="C27" s="163"/>
      <c r="D27" s="163" t="s">
        <v>154</v>
      </c>
      <c r="E27" s="164">
        <v>35041</v>
      </c>
      <c r="F27" s="214"/>
      <c r="G27" s="164">
        <v>28760</v>
      </c>
      <c r="H27" s="214"/>
      <c r="I27" s="164">
        <v>26175</v>
      </c>
      <c r="J27" s="214"/>
      <c r="K27" s="164">
        <v>17406</v>
      </c>
      <c r="L27" s="214"/>
      <c r="M27" s="164">
        <v>23130</v>
      </c>
      <c r="N27" s="214"/>
      <c r="O27" s="164">
        <v>28675</v>
      </c>
      <c r="P27" s="214"/>
      <c r="Q27" s="164">
        <v>24692</v>
      </c>
      <c r="R27" s="214"/>
      <c r="S27" s="164">
        <v>21676</v>
      </c>
      <c r="T27" s="214"/>
      <c r="U27" s="164">
        <v>24333</v>
      </c>
      <c r="V27" s="214"/>
      <c r="W27" s="164">
        <v>21915</v>
      </c>
      <c r="X27" s="214"/>
      <c r="Y27" s="164">
        <v>21030</v>
      </c>
      <c r="Z27" s="214"/>
      <c r="AA27" s="164">
        <v>21167</v>
      </c>
      <c r="AB27" s="214"/>
      <c r="AC27" s="164">
        <f t="shared" si="1"/>
        <v>294000</v>
      </c>
    </row>
    <row r="28" spans="1:29" x14ac:dyDescent="0.25">
      <c r="A28" s="163"/>
      <c r="B28" s="163"/>
      <c r="C28" s="163"/>
      <c r="D28" s="163" t="s">
        <v>155</v>
      </c>
      <c r="E28" s="164">
        <v>8750</v>
      </c>
      <c r="F28" s="214"/>
      <c r="G28" s="164">
        <v>8750</v>
      </c>
      <c r="H28" s="214"/>
      <c r="I28" s="164">
        <v>8750</v>
      </c>
      <c r="J28" s="214"/>
      <c r="K28" s="164">
        <v>8750</v>
      </c>
      <c r="L28" s="214"/>
      <c r="M28" s="164">
        <v>0</v>
      </c>
      <c r="N28" s="214"/>
      <c r="O28" s="164">
        <v>0</v>
      </c>
      <c r="P28" s="214"/>
      <c r="Q28" s="164"/>
      <c r="R28" s="214"/>
      <c r="S28" s="164"/>
      <c r="T28" s="214"/>
      <c r="U28" s="164"/>
      <c r="V28" s="214"/>
      <c r="W28" s="164"/>
      <c r="X28" s="214"/>
      <c r="Y28" s="164"/>
      <c r="Z28" s="214"/>
      <c r="AA28" s="164"/>
      <c r="AB28" s="214"/>
      <c r="AC28" s="164">
        <f t="shared" si="1"/>
        <v>35000</v>
      </c>
    </row>
    <row r="29" spans="1:29" x14ac:dyDescent="0.25">
      <c r="A29" s="163"/>
      <c r="B29" s="163"/>
      <c r="C29" s="163"/>
      <c r="D29" s="163" t="s">
        <v>156</v>
      </c>
      <c r="E29" s="164">
        <v>1667</v>
      </c>
      <c r="F29" s="214"/>
      <c r="G29" s="164">
        <v>1667</v>
      </c>
      <c r="H29" s="214"/>
      <c r="I29" s="164">
        <v>1667</v>
      </c>
      <c r="J29" s="214"/>
      <c r="K29" s="164">
        <v>1667</v>
      </c>
      <c r="L29" s="214"/>
      <c r="M29" s="164">
        <v>1667</v>
      </c>
      <c r="N29" s="214"/>
      <c r="O29" s="164">
        <v>1667</v>
      </c>
      <c r="P29" s="214"/>
      <c r="Q29" s="164">
        <v>1667</v>
      </c>
      <c r="R29" s="214"/>
      <c r="S29" s="164">
        <v>1667</v>
      </c>
      <c r="T29" s="214"/>
      <c r="U29" s="164">
        <v>1666</v>
      </c>
      <c r="V29" s="214"/>
      <c r="W29" s="164">
        <v>1666</v>
      </c>
      <c r="X29" s="214"/>
      <c r="Y29" s="164">
        <v>1666</v>
      </c>
      <c r="Z29" s="214"/>
      <c r="AA29" s="164">
        <v>1666</v>
      </c>
      <c r="AB29" s="214"/>
      <c r="AC29" s="164">
        <f t="shared" si="1"/>
        <v>20000</v>
      </c>
    </row>
    <row r="30" spans="1:29" x14ac:dyDescent="0.25">
      <c r="A30" s="163"/>
      <c r="B30" s="163"/>
      <c r="C30" s="163"/>
      <c r="D30" s="163" t="s">
        <v>157</v>
      </c>
      <c r="E30" s="164">
        <v>38083</v>
      </c>
      <c r="F30" s="214"/>
      <c r="G30" s="164">
        <v>38083</v>
      </c>
      <c r="H30" s="214"/>
      <c r="I30" s="164">
        <v>38083</v>
      </c>
      <c r="J30" s="214"/>
      <c r="K30" s="164">
        <v>38083</v>
      </c>
      <c r="L30" s="214"/>
      <c r="M30" s="164">
        <v>38084</v>
      </c>
      <c r="N30" s="214"/>
      <c r="O30" s="164">
        <v>38084</v>
      </c>
      <c r="P30" s="214"/>
      <c r="Q30" s="164">
        <v>38084</v>
      </c>
      <c r="R30" s="214"/>
      <c r="S30" s="164">
        <v>38084</v>
      </c>
      <c r="T30" s="214"/>
      <c r="U30" s="164">
        <v>38083</v>
      </c>
      <c r="V30" s="214"/>
      <c r="W30" s="164">
        <v>38083</v>
      </c>
      <c r="X30" s="214"/>
      <c r="Y30" s="164">
        <v>38083</v>
      </c>
      <c r="Z30" s="214"/>
      <c r="AA30" s="164">
        <v>38083</v>
      </c>
      <c r="AB30" s="214"/>
      <c r="AC30" s="164">
        <f t="shared" si="1"/>
        <v>457000</v>
      </c>
    </row>
    <row r="31" spans="1:29" x14ac:dyDescent="0.25">
      <c r="A31" s="163"/>
      <c r="B31" s="163"/>
      <c r="C31" s="163"/>
      <c r="D31" s="163" t="s">
        <v>500</v>
      </c>
      <c r="E31" s="164">
        <v>7833</v>
      </c>
      <c r="F31" s="214"/>
      <c r="G31" s="164">
        <v>7833</v>
      </c>
      <c r="H31" s="214"/>
      <c r="I31" s="164">
        <v>7833</v>
      </c>
      <c r="J31" s="214"/>
      <c r="K31" s="164">
        <v>7833</v>
      </c>
      <c r="L31" s="214"/>
      <c r="M31" s="164">
        <v>7833</v>
      </c>
      <c r="N31" s="214"/>
      <c r="O31" s="164">
        <v>7833</v>
      </c>
      <c r="P31" s="214"/>
      <c r="Q31" s="164">
        <v>7833</v>
      </c>
      <c r="R31" s="214"/>
      <c r="S31" s="164">
        <v>7833</v>
      </c>
      <c r="T31" s="214"/>
      <c r="U31" s="164">
        <v>7834</v>
      </c>
      <c r="V31" s="214"/>
      <c r="W31" s="164">
        <v>7834</v>
      </c>
      <c r="X31" s="214"/>
      <c r="Y31" s="164">
        <v>7834</v>
      </c>
      <c r="Z31" s="214"/>
      <c r="AA31" s="164">
        <v>7834</v>
      </c>
      <c r="AB31" s="214"/>
      <c r="AC31" s="164">
        <f t="shared" si="1"/>
        <v>94000</v>
      </c>
    </row>
    <row r="32" spans="1:29" x14ac:dyDescent="0.25">
      <c r="A32" s="163"/>
      <c r="B32" s="163"/>
      <c r="C32" s="163"/>
      <c r="D32" s="163" t="s">
        <v>501</v>
      </c>
      <c r="E32" s="164">
        <v>10667</v>
      </c>
      <c r="F32" s="214"/>
      <c r="G32" s="164">
        <v>10667</v>
      </c>
      <c r="H32" s="214"/>
      <c r="I32" s="164">
        <v>10667</v>
      </c>
      <c r="J32" s="214"/>
      <c r="K32" s="164">
        <v>10667</v>
      </c>
      <c r="L32" s="214"/>
      <c r="M32" s="164">
        <v>10667</v>
      </c>
      <c r="N32" s="214"/>
      <c r="O32" s="164">
        <v>10667</v>
      </c>
      <c r="P32" s="214"/>
      <c r="Q32" s="164">
        <v>10667</v>
      </c>
      <c r="R32" s="214"/>
      <c r="S32" s="164">
        <v>10667</v>
      </c>
      <c r="T32" s="214"/>
      <c r="U32" s="164">
        <v>10666</v>
      </c>
      <c r="V32" s="214"/>
      <c r="W32" s="164">
        <v>10666</v>
      </c>
      <c r="X32" s="214"/>
      <c r="Y32" s="164">
        <v>10666</v>
      </c>
      <c r="Z32" s="214"/>
      <c r="AA32" s="164">
        <v>10666</v>
      </c>
      <c r="AB32" s="214"/>
      <c r="AC32" s="164">
        <f t="shared" si="1"/>
        <v>128000</v>
      </c>
    </row>
    <row r="33" spans="1:29" ht="15.75" thickBot="1" x14ac:dyDescent="0.3">
      <c r="A33" s="163"/>
      <c r="B33" s="163"/>
      <c r="C33" s="163"/>
      <c r="D33" s="163" t="s">
        <v>158</v>
      </c>
      <c r="E33" s="164">
        <v>72083</v>
      </c>
      <c r="F33" s="214"/>
      <c r="G33" s="164">
        <v>72083</v>
      </c>
      <c r="H33" s="214"/>
      <c r="I33" s="164">
        <v>72083</v>
      </c>
      <c r="J33" s="214"/>
      <c r="K33" s="164">
        <v>72083</v>
      </c>
      <c r="L33" s="214"/>
      <c r="M33" s="164">
        <v>72083</v>
      </c>
      <c r="N33" s="214"/>
      <c r="O33" s="164">
        <v>72083</v>
      </c>
      <c r="P33" s="214"/>
      <c r="Q33" s="164">
        <v>72083</v>
      </c>
      <c r="R33" s="214"/>
      <c r="S33" s="164">
        <v>72083</v>
      </c>
      <c r="T33" s="214"/>
      <c r="U33" s="164">
        <v>72084</v>
      </c>
      <c r="V33" s="214"/>
      <c r="W33" s="164">
        <v>72084</v>
      </c>
      <c r="X33" s="214"/>
      <c r="Y33" s="164">
        <v>72084</v>
      </c>
      <c r="Z33" s="214"/>
      <c r="AA33" s="164">
        <v>72084</v>
      </c>
      <c r="AB33" s="214"/>
      <c r="AC33" s="164">
        <f t="shared" si="1"/>
        <v>865000</v>
      </c>
    </row>
    <row r="34" spans="1:29" ht="15.75" thickBot="1" x14ac:dyDescent="0.3">
      <c r="A34" s="163"/>
      <c r="B34" s="163"/>
      <c r="C34" s="163" t="s">
        <v>4</v>
      </c>
      <c r="D34" s="163"/>
      <c r="E34" s="217">
        <f>ROUND(SUM(E15:E33),5)</f>
        <v>1334428</v>
      </c>
      <c r="F34" s="214"/>
      <c r="G34" s="217">
        <f>ROUND(SUM(G15:G33),5)</f>
        <v>1365790</v>
      </c>
      <c r="H34" s="214"/>
      <c r="I34" s="217">
        <f>ROUND(SUM(I15:I33),5)</f>
        <v>1447816</v>
      </c>
      <c r="J34" s="214"/>
      <c r="K34" s="217">
        <f>ROUND(SUM(K15:K33),5)</f>
        <v>1487161</v>
      </c>
      <c r="L34" s="214"/>
      <c r="M34" s="217">
        <f>ROUND(SUM(M15:M33),5)</f>
        <v>1470956</v>
      </c>
      <c r="N34" s="214"/>
      <c r="O34" s="217">
        <f>ROUND(SUM(O15:O33),5)</f>
        <v>1451021</v>
      </c>
      <c r="P34" s="214"/>
      <c r="Q34" s="217">
        <f>ROUND(SUM(Q15:Q33),5)</f>
        <v>1458969</v>
      </c>
      <c r="R34" s="214"/>
      <c r="S34" s="217">
        <f>ROUND(SUM(S15:S33),5)</f>
        <v>1430755</v>
      </c>
      <c r="T34" s="214"/>
      <c r="U34" s="217">
        <f>ROUND(SUM(U15:U33),5)</f>
        <v>1495981</v>
      </c>
      <c r="V34" s="214"/>
      <c r="W34" s="217">
        <f>ROUND(SUM(W15:W33),5)</f>
        <v>1478907</v>
      </c>
      <c r="X34" s="214"/>
      <c r="Y34" s="217">
        <f>ROUND(SUM(Y15:Y33),5)</f>
        <v>1574436</v>
      </c>
      <c r="Z34" s="214"/>
      <c r="AA34" s="217">
        <f>ROUND(SUM(AA15:AA33),5)</f>
        <v>1470780</v>
      </c>
      <c r="AB34" s="214"/>
      <c r="AC34" s="217">
        <f t="shared" si="1"/>
        <v>17467000</v>
      </c>
    </row>
    <row r="35" spans="1:29" s="166" customFormat="1" ht="12" thickBot="1" x14ac:dyDescent="0.25">
      <c r="A35" s="163" t="s">
        <v>128</v>
      </c>
      <c r="B35" s="163"/>
      <c r="C35" s="163"/>
      <c r="D35" s="163"/>
      <c r="E35" s="218">
        <f>ROUND(E14-E34,5)</f>
        <v>218405</v>
      </c>
      <c r="F35" s="163"/>
      <c r="G35" s="218">
        <f>ROUND(G14-G34,5)</f>
        <v>12060</v>
      </c>
      <c r="H35" s="163"/>
      <c r="I35" s="218">
        <f>ROUND(I14-I34,5)</f>
        <v>80026</v>
      </c>
      <c r="J35" s="163"/>
      <c r="K35" s="218">
        <f>ROUND(K14-K34,5)</f>
        <v>-16955</v>
      </c>
      <c r="L35" s="163"/>
      <c r="M35" s="218">
        <f>ROUND(M14-M34,5)</f>
        <v>-24104</v>
      </c>
      <c r="N35" s="163"/>
      <c r="O35" s="218">
        <f>ROUND(O14-O34,5)</f>
        <v>45155</v>
      </c>
      <c r="P35" s="163"/>
      <c r="Q35" s="218">
        <f>ROUND(Q14-Q34,5)</f>
        <v>33485</v>
      </c>
      <c r="R35" s="163"/>
      <c r="S35" s="218">
        <f>ROUND(S14-S34,5)</f>
        <v>17881</v>
      </c>
      <c r="T35" s="163"/>
      <c r="U35" s="218">
        <f>ROUND(U14-U34,5)</f>
        <v>-41254</v>
      </c>
      <c r="V35" s="163"/>
      <c r="W35" s="218">
        <f>ROUND(W14-W34,5)</f>
        <v>19288</v>
      </c>
      <c r="X35" s="163"/>
      <c r="Y35" s="218">
        <f>ROUND(Y14-Y34,5)</f>
        <v>-13936</v>
      </c>
      <c r="Z35" s="163"/>
      <c r="AA35" s="218">
        <f>ROUND(AA14-AA34,5)</f>
        <v>-20051</v>
      </c>
      <c r="AB35" s="163"/>
      <c r="AC35" s="218">
        <f t="shared" si="1"/>
        <v>310000</v>
      </c>
    </row>
    <row r="36" spans="1:29" ht="15.75" thickTop="1" x14ac:dyDescent="0.25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C39"/>
  <sheetViews>
    <sheetView workbookViewId="0">
      <selection activeCell="AE12" sqref="AE12"/>
    </sheetView>
  </sheetViews>
  <sheetFormatPr defaultRowHeight="15" x14ac:dyDescent="0.25"/>
  <cols>
    <col min="1" max="3" width="3" style="166" customWidth="1"/>
    <col min="4" max="4" width="33.42578125" style="166" customWidth="1"/>
    <col min="5" max="5" width="10" bestFit="1" customWidth="1"/>
    <col min="6" max="6" width="2.28515625" customWidth="1"/>
    <col min="7" max="7" width="10.85546875" bestFit="1" customWidth="1"/>
    <col min="8" max="8" width="2.28515625" customWidth="1"/>
    <col min="9" max="9" width="10.7109375" bestFit="1" customWidth="1"/>
    <col min="10" max="10" width="2.28515625" customWidth="1"/>
    <col min="11" max="11" width="10.28515625" bestFit="1" customWidth="1"/>
    <col min="12" max="12" width="2.28515625" customWidth="1"/>
    <col min="13" max="13" width="10.5703125" bestFit="1" customWidth="1"/>
    <col min="14" max="14" width="2.28515625" customWidth="1"/>
    <col min="15" max="15" width="10.5703125" bestFit="1" customWidth="1"/>
    <col min="16" max="16" width="2.28515625" customWidth="1"/>
    <col min="17" max="17" width="10.42578125" bestFit="1" customWidth="1"/>
    <col min="18" max="18" width="2.28515625" customWidth="1"/>
    <col min="19" max="19" width="10.5703125" bestFit="1" customWidth="1"/>
    <col min="20" max="20" width="2.28515625" customWidth="1"/>
    <col min="21" max="21" width="10.7109375" bestFit="1" customWidth="1"/>
    <col min="22" max="22" width="2.28515625" customWidth="1"/>
    <col min="23" max="23" width="10.5703125" bestFit="1" customWidth="1"/>
    <col min="24" max="24" width="2.28515625" customWidth="1"/>
    <col min="25" max="25" width="10.85546875" bestFit="1" customWidth="1"/>
    <col min="26" max="26" width="2.28515625" customWidth="1"/>
    <col min="27" max="27" width="10.5703125" bestFit="1" customWidth="1"/>
    <col min="28" max="28" width="2.28515625" customWidth="1"/>
    <col min="29" max="29" width="10.85546875" bestFit="1" customWidth="1"/>
  </cols>
  <sheetData>
    <row r="1" spans="1:29" s="167" customFormat="1" ht="15.75" thickBot="1" x14ac:dyDescent="0.3">
      <c r="A1" s="162"/>
      <c r="B1" s="162"/>
      <c r="C1" s="162"/>
      <c r="D1" s="162"/>
      <c r="E1" s="221" t="s">
        <v>179</v>
      </c>
      <c r="F1" s="220"/>
      <c r="G1" s="221" t="s">
        <v>184</v>
      </c>
      <c r="H1" s="220"/>
      <c r="I1" s="221" t="s">
        <v>185</v>
      </c>
      <c r="J1" s="220"/>
      <c r="K1" s="221" t="s">
        <v>186</v>
      </c>
      <c r="L1" s="220"/>
      <c r="M1" s="221" t="s">
        <v>187</v>
      </c>
      <c r="N1" s="220"/>
      <c r="O1" s="221" t="s">
        <v>188</v>
      </c>
      <c r="P1" s="220"/>
      <c r="Q1" s="221" t="s">
        <v>189</v>
      </c>
      <c r="R1" s="220"/>
      <c r="S1" s="221" t="s">
        <v>190</v>
      </c>
      <c r="T1" s="220"/>
      <c r="U1" s="221" t="s">
        <v>191</v>
      </c>
      <c r="V1" s="220"/>
      <c r="W1" s="221" t="s">
        <v>192</v>
      </c>
      <c r="X1" s="220"/>
      <c r="Y1" s="221" t="s">
        <v>193</v>
      </c>
      <c r="Z1" s="220"/>
      <c r="AA1" s="221" t="s">
        <v>194</v>
      </c>
      <c r="AB1" s="220"/>
      <c r="AC1" s="221" t="s">
        <v>130</v>
      </c>
    </row>
    <row r="2" spans="1:29" ht="15.75" thickTop="1" x14ac:dyDescent="0.25">
      <c r="A2" s="163"/>
      <c r="B2" s="163"/>
      <c r="C2" s="163" t="s">
        <v>131</v>
      </c>
      <c r="D2" s="163"/>
      <c r="E2" s="164"/>
      <c r="F2" s="214"/>
      <c r="G2" s="164"/>
      <c r="H2" s="214"/>
      <c r="I2" s="164"/>
      <c r="J2" s="214"/>
      <c r="K2" s="164"/>
      <c r="L2" s="214"/>
      <c r="M2" s="164"/>
      <c r="N2" s="214"/>
      <c r="O2" s="164"/>
      <c r="P2" s="214"/>
      <c r="Q2" s="164"/>
      <c r="R2" s="214"/>
      <c r="S2" s="164"/>
      <c r="T2" s="214"/>
      <c r="U2" s="164"/>
      <c r="V2" s="214"/>
      <c r="W2" s="164"/>
      <c r="X2" s="214"/>
      <c r="Y2" s="164"/>
      <c r="Z2" s="214"/>
      <c r="AA2" s="164"/>
      <c r="AB2" s="214"/>
      <c r="AC2" s="164"/>
    </row>
    <row r="3" spans="1:29" x14ac:dyDescent="0.25">
      <c r="A3" s="163"/>
      <c r="B3" s="163"/>
      <c r="C3" s="163"/>
      <c r="D3" s="163" t="s">
        <v>132</v>
      </c>
      <c r="E3" s="164">
        <v>1390797</v>
      </c>
      <c r="F3" s="214"/>
      <c r="G3" s="164">
        <v>1390797</v>
      </c>
      <c r="H3" s="214"/>
      <c r="I3" s="164">
        <v>1392447</v>
      </c>
      <c r="J3" s="214"/>
      <c r="K3" s="164">
        <v>1392447</v>
      </c>
      <c r="L3" s="214"/>
      <c r="M3" s="164">
        <v>1392447</v>
      </c>
      <c r="N3" s="214"/>
      <c r="O3" s="164">
        <v>1263160</v>
      </c>
      <c r="P3" s="214"/>
      <c r="Q3" s="164">
        <v>1264111</v>
      </c>
      <c r="R3" s="214"/>
      <c r="S3" s="164">
        <v>1262611</v>
      </c>
      <c r="T3" s="214"/>
      <c r="U3" s="164">
        <v>1263787</v>
      </c>
      <c r="V3" s="214"/>
      <c r="W3" s="164">
        <v>1263787</v>
      </c>
      <c r="X3" s="214"/>
      <c r="Y3" s="164">
        <v>1263787</v>
      </c>
      <c r="Z3" s="214"/>
      <c r="AA3" s="164">
        <v>1218233</v>
      </c>
      <c r="AB3" s="214"/>
      <c r="AC3" s="164">
        <f t="shared" ref="AC3:AC16" si="0">ROUND(SUM(E3:AA3),5)</f>
        <v>15758411</v>
      </c>
    </row>
    <row r="4" spans="1:29" x14ac:dyDescent="0.25">
      <c r="A4" s="163"/>
      <c r="B4" s="163"/>
      <c r="C4" s="163"/>
      <c r="D4" s="163" t="s">
        <v>133</v>
      </c>
      <c r="E4" s="164">
        <v>17250</v>
      </c>
      <c r="F4" s="214"/>
      <c r="G4" s="164">
        <v>36238.550000000003</v>
      </c>
      <c r="H4" s="214"/>
      <c r="I4" s="164">
        <v>50546.79</v>
      </c>
      <c r="J4" s="214"/>
      <c r="K4" s="164">
        <v>26381</v>
      </c>
      <c r="L4" s="214"/>
      <c r="M4" s="164">
        <v>34793.65</v>
      </c>
      <c r="N4" s="214"/>
      <c r="O4" s="164">
        <v>24372</v>
      </c>
      <c r="P4" s="214"/>
      <c r="Q4" s="164">
        <v>58611</v>
      </c>
      <c r="R4" s="214"/>
      <c r="S4" s="164">
        <v>0</v>
      </c>
      <c r="T4" s="214"/>
      <c r="U4" s="164">
        <v>96362</v>
      </c>
      <c r="V4" s="214"/>
      <c r="W4" s="164">
        <v>62028</v>
      </c>
      <c r="X4" s="214"/>
      <c r="Y4" s="164">
        <v>75146.47</v>
      </c>
      <c r="Z4" s="214"/>
      <c r="AA4" s="164">
        <v>125136.95</v>
      </c>
      <c r="AB4" s="214"/>
      <c r="AC4" s="164">
        <f t="shared" si="0"/>
        <v>606866.41</v>
      </c>
    </row>
    <row r="5" spans="1:29" x14ac:dyDescent="0.25">
      <c r="A5" s="163"/>
      <c r="B5" s="163"/>
      <c r="C5" s="163"/>
      <c r="D5" s="163" t="s">
        <v>134</v>
      </c>
      <c r="E5" s="164">
        <v>0.62</v>
      </c>
      <c r="F5" s="214"/>
      <c r="G5" s="164">
        <v>100.01</v>
      </c>
      <c r="H5" s="214"/>
      <c r="I5" s="164">
        <v>2.14</v>
      </c>
      <c r="J5" s="214"/>
      <c r="K5" s="164">
        <v>139.75</v>
      </c>
      <c r="L5" s="214"/>
      <c r="M5" s="164">
        <v>150.21</v>
      </c>
      <c r="N5" s="214"/>
      <c r="O5" s="164">
        <v>350.38</v>
      </c>
      <c r="P5" s="214"/>
      <c r="Q5" s="164">
        <v>1272.6600000000001</v>
      </c>
      <c r="R5" s="214"/>
      <c r="S5" s="164">
        <v>345.64</v>
      </c>
      <c r="T5" s="214"/>
      <c r="U5" s="164">
        <v>41.46</v>
      </c>
      <c r="V5" s="214"/>
      <c r="W5" s="164">
        <v>493.42</v>
      </c>
      <c r="X5" s="214"/>
      <c r="Y5" s="164">
        <v>0</v>
      </c>
      <c r="Z5" s="214"/>
      <c r="AA5" s="164">
        <v>4.3099999999999996</v>
      </c>
      <c r="AB5" s="214"/>
      <c r="AC5" s="164">
        <f t="shared" si="0"/>
        <v>2900.6</v>
      </c>
    </row>
    <row r="6" spans="1:29" x14ac:dyDescent="0.25">
      <c r="A6" s="163"/>
      <c r="B6" s="163"/>
      <c r="C6" s="163"/>
      <c r="D6" s="163" t="s">
        <v>135</v>
      </c>
      <c r="E6" s="164">
        <v>8098.13</v>
      </c>
      <c r="F6" s="214"/>
      <c r="G6" s="164">
        <v>11972.42</v>
      </c>
      <c r="H6" s="214"/>
      <c r="I6" s="164">
        <v>15306.91</v>
      </c>
      <c r="J6" s="214"/>
      <c r="K6" s="164">
        <v>26203.25</v>
      </c>
      <c r="L6" s="214"/>
      <c r="M6" s="164">
        <v>21317.54</v>
      </c>
      <c r="N6" s="214"/>
      <c r="O6" s="164">
        <v>23546.97</v>
      </c>
      <c r="P6" s="214"/>
      <c r="Q6" s="164">
        <v>22650.07</v>
      </c>
      <c r="R6" s="214"/>
      <c r="S6" s="164">
        <v>20492.419999999998</v>
      </c>
      <c r="T6" s="214"/>
      <c r="U6" s="164">
        <v>15049.56</v>
      </c>
      <c r="V6" s="214"/>
      <c r="W6" s="164">
        <v>14604.76</v>
      </c>
      <c r="X6" s="214"/>
      <c r="Y6" s="164">
        <v>15501.79</v>
      </c>
      <c r="Z6" s="214"/>
      <c r="AA6" s="164">
        <v>19111.63</v>
      </c>
      <c r="AB6" s="214"/>
      <c r="AC6" s="164">
        <f t="shared" si="0"/>
        <v>213855.45</v>
      </c>
    </row>
    <row r="7" spans="1:29" x14ac:dyDescent="0.25">
      <c r="A7" s="163"/>
      <c r="B7" s="163"/>
      <c r="C7" s="163"/>
      <c r="D7" s="163" t="s">
        <v>136</v>
      </c>
      <c r="E7" s="164">
        <v>0</v>
      </c>
      <c r="F7" s="214"/>
      <c r="G7" s="164">
        <v>14704.56</v>
      </c>
      <c r="H7" s="214"/>
      <c r="I7" s="164">
        <v>11200.65</v>
      </c>
      <c r="J7" s="214"/>
      <c r="K7" s="164">
        <v>12274.59</v>
      </c>
      <c r="L7" s="214"/>
      <c r="M7" s="164">
        <v>8280.65</v>
      </c>
      <c r="N7" s="214"/>
      <c r="O7" s="164">
        <v>11803.14</v>
      </c>
      <c r="P7" s="214"/>
      <c r="Q7" s="164">
        <v>10856.56</v>
      </c>
      <c r="R7" s="214"/>
      <c r="S7" s="164">
        <v>14022.67</v>
      </c>
      <c r="T7" s="214"/>
      <c r="U7" s="164">
        <v>9005.74</v>
      </c>
      <c r="V7" s="214"/>
      <c r="W7" s="164">
        <v>12560.07</v>
      </c>
      <c r="X7" s="214"/>
      <c r="Y7" s="164">
        <v>4876.13</v>
      </c>
      <c r="Z7" s="214"/>
      <c r="AA7" s="164">
        <v>402.92</v>
      </c>
      <c r="AB7" s="214"/>
      <c r="AC7" s="164">
        <f t="shared" si="0"/>
        <v>109987.68</v>
      </c>
    </row>
    <row r="8" spans="1:29" x14ac:dyDescent="0.25">
      <c r="A8" s="163"/>
      <c r="B8" s="163"/>
      <c r="C8" s="163"/>
      <c r="D8" s="163" t="s">
        <v>137</v>
      </c>
      <c r="E8" s="164">
        <v>18393.23</v>
      </c>
      <c r="F8" s="214"/>
      <c r="G8" s="164">
        <v>18405.05</v>
      </c>
      <c r="H8" s="214"/>
      <c r="I8" s="164">
        <v>18405.05</v>
      </c>
      <c r="J8" s="214"/>
      <c r="K8" s="164">
        <v>18405.03</v>
      </c>
      <c r="L8" s="214"/>
      <c r="M8" s="164">
        <v>18405.03</v>
      </c>
      <c r="N8" s="214"/>
      <c r="O8" s="164">
        <v>18405.03</v>
      </c>
      <c r="P8" s="214"/>
      <c r="Q8" s="164">
        <v>41438.89</v>
      </c>
      <c r="R8" s="214"/>
      <c r="S8" s="164">
        <v>20007.21</v>
      </c>
      <c r="T8" s="214"/>
      <c r="U8" s="164">
        <v>20007.21</v>
      </c>
      <c r="V8" s="214"/>
      <c r="W8" s="164">
        <v>20007.21</v>
      </c>
      <c r="X8" s="214"/>
      <c r="Y8" s="164">
        <v>20007.23</v>
      </c>
      <c r="Z8" s="214"/>
      <c r="AA8" s="164">
        <v>20007.14</v>
      </c>
      <c r="AB8" s="214"/>
      <c r="AC8" s="164">
        <f t="shared" si="0"/>
        <v>251893.31</v>
      </c>
    </row>
    <row r="9" spans="1:29" x14ac:dyDescent="0.25">
      <c r="A9" s="163"/>
      <c r="B9" s="163"/>
      <c r="C9" s="163"/>
      <c r="D9" s="163" t="s">
        <v>138</v>
      </c>
      <c r="E9" s="164">
        <v>0</v>
      </c>
      <c r="F9" s="214"/>
      <c r="G9" s="164">
        <v>2678</v>
      </c>
      <c r="H9" s="214"/>
      <c r="I9" s="164">
        <v>50285</v>
      </c>
      <c r="J9" s="214"/>
      <c r="K9" s="164">
        <v>32360.44</v>
      </c>
      <c r="L9" s="214"/>
      <c r="M9" s="164">
        <v>8610</v>
      </c>
      <c r="N9" s="214"/>
      <c r="O9" s="164">
        <v>35224.93</v>
      </c>
      <c r="P9" s="214"/>
      <c r="Q9" s="164">
        <v>10478</v>
      </c>
      <c r="R9" s="214"/>
      <c r="S9" s="164">
        <v>8605.56</v>
      </c>
      <c r="T9" s="214"/>
      <c r="U9" s="164">
        <v>17303.63</v>
      </c>
      <c r="V9" s="214"/>
      <c r="W9" s="164">
        <v>16117.45</v>
      </c>
      <c r="X9" s="214"/>
      <c r="Y9" s="164">
        <v>59611.01</v>
      </c>
      <c r="Z9" s="214"/>
      <c r="AA9" s="164">
        <v>11770.05</v>
      </c>
      <c r="AB9" s="214"/>
      <c r="AC9" s="164">
        <f t="shared" si="0"/>
        <v>253044.07</v>
      </c>
    </row>
    <row r="10" spans="1:29" x14ac:dyDescent="0.25">
      <c r="A10" s="163"/>
      <c r="B10" s="163"/>
      <c r="C10" s="163"/>
      <c r="D10" s="163" t="s">
        <v>139</v>
      </c>
      <c r="E10" s="164">
        <v>0</v>
      </c>
      <c r="F10" s="214"/>
      <c r="G10" s="164">
        <v>0</v>
      </c>
      <c r="H10" s="214"/>
      <c r="I10" s="164">
        <v>350</v>
      </c>
      <c r="J10" s="214"/>
      <c r="K10" s="164">
        <v>39053.5</v>
      </c>
      <c r="L10" s="214"/>
      <c r="M10" s="164">
        <v>1720</v>
      </c>
      <c r="N10" s="214"/>
      <c r="O10" s="164">
        <v>12882</v>
      </c>
      <c r="P10" s="214"/>
      <c r="Q10" s="164">
        <v>41367.83</v>
      </c>
      <c r="R10" s="214"/>
      <c r="S10" s="164">
        <v>4250</v>
      </c>
      <c r="T10" s="214"/>
      <c r="U10" s="164">
        <v>700</v>
      </c>
      <c r="V10" s="214"/>
      <c r="W10" s="164">
        <v>43750</v>
      </c>
      <c r="X10" s="214"/>
      <c r="Y10" s="164">
        <v>36446.129999999997</v>
      </c>
      <c r="Z10" s="214"/>
      <c r="AA10" s="164">
        <v>4022</v>
      </c>
      <c r="AB10" s="214"/>
      <c r="AC10" s="164">
        <f t="shared" si="0"/>
        <v>184541.46</v>
      </c>
    </row>
    <row r="11" spans="1:29" x14ac:dyDescent="0.25">
      <c r="A11" s="163"/>
      <c r="B11" s="163"/>
      <c r="C11" s="163"/>
      <c r="D11" s="163" t="s">
        <v>140</v>
      </c>
      <c r="E11" s="164">
        <v>231152</v>
      </c>
      <c r="F11" s="214"/>
      <c r="G11" s="164">
        <v>5570</v>
      </c>
      <c r="H11" s="214"/>
      <c r="I11" s="164">
        <v>-4476</v>
      </c>
      <c r="J11" s="214"/>
      <c r="K11" s="164">
        <v>483.8</v>
      </c>
      <c r="L11" s="214"/>
      <c r="M11" s="164">
        <v>-3331</v>
      </c>
      <c r="N11" s="214"/>
      <c r="O11" s="164">
        <v>-1418</v>
      </c>
      <c r="P11" s="214"/>
      <c r="Q11" s="164">
        <v>-2269</v>
      </c>
      <c r="R11" s="214"/>
      <c r="S11" s="164">
        <v>-884</v>
      </c>
      <c r="T11" s="214"/>
      <c r="U11" s="164">
        <v>531</v>
      </c>
      <c r="V11" s="214"/>
      <c r="W11" s="164">
        <v>0</v>
      </c>
      <c r="X11" s="214"/>
      <c r="Y11" s="164">
        <v>-4684</v>
      </c>
      <c r="Z11" s="214"/>
      <c r="AA11" s="164">
        <v>-31077.02</v>
      </c>
      <c r="AB11" s="214"/>
      <c r="AC11" s="164">
        <f t="shared" si="0"/>
        <v>189597.78</v>
      </c>
    </row>
    <row r="12" spans="1:29" x14ac:dyDescent="0.25">
      <c r="A12" s="163"/>
      <c r="B12" s="163"/>
      <c r="C12" s="163"/>
      <c r="D12" s="163" t="s">
        <v>161</v>
      </c>
      <c r="E12" s="164">
        <v>0</v>
      </c>
      <c r="F12" s="214"/>
      <c r="G12" s="164">
        <v>0</v>
      </c>
      <c r="H12" s="214"/>
      <c r="I12" s="164">
        <v>0</v>
      </c>
      <c r="J12" s="214"/>
      <c r="K12" s="164">
        <v>0</v>
      </c>
      <c r="L12" s="214"/>
      <c r="M12" s="164">
        <v>0</v>
      </c>
      <c r="N12" s="214"/>
      <c r="O12" s="164">
        <v>0</v>
      </c>
      <c r="P12" s="214"/>
      <c r="Q12" s="164">
        <v>0</v>
      </c>
      <c r="R12" s="214"/>
      <c r="S12" s="164">
        <v>0</v>
      </c>
      <c r="T12" s="214"/>
      <c r="U12" s="164">
        <v>0</v>
      </c>
      <c r="V12" s="214"/>
      <c r="W12" s="164">
        <v>0</v>
      </c>
      <c r="X12" s="214"/>
      <c r="Y12" s="164">
        <v>0</v>
      </c>
      <c r="Z12" s="214"/>
      <c r="AA12" s="164">
        <v>391852.79999999999</v>
      </c>
      <c r="AB12" s="214"/>
      <c r="AC12" s="164">
        <f t="shared" si="0"/>
        <v>391852.79999999999</v>
      </c>
    </row>
    <row r="13" spans="1:29" x14ac:dyDescent="0.25">
      <c r="A13" s="163"/>
      <c r="B13" s="163"/>
      <c r="C13" s="163"/>
      <c r="D13" s="163" t="s">
        <v>162</v>
      </c>
      <c r="E13" s="164">
        <v>0</v>
      </c>
      <c r="F13" s="214"/>
      <c r="G13" s="164">
        <v>0</v>
      </c>
      <c r="H13" s="214"/>
      <c r="I13" s="164">
        <v>0</v>
      </c>
      <c r="J13" s="214"/>
      <c r="K13" s="164">
        <v>0</v>
      </c>
      <c r="L13" s="214"/>
      <c r="M13" s="164">
        <v>0</v>
      </c>
      <c r="N13" s="214"/>
      <c r="O13" s="164">
        <v>0</v>
      </c>
      <c r="P13" s="214"/>
      <c r="Q13" s="164">
        <v>0</v>
      </c>
      <c r="R13" s="214"/>
      <c r="S13" s="164">
        <v>0</v>
      </c>
      <c r="T13" s="214"/>
      <c r="U13" s="164">
        <v>0</v>
      </c>
      <c r="V13" s="214"/>
      <c r="W13" s="164">
        <v>0</v>
      </c>
      <c r="X13" s="214"/>
      <c r="Y13" s="164">
        <v>0</v>
      </c>
      <c r="Z13" s="214"/>
      <c r="AA13" s="164">
        <v>1868435</v>
      </c>
      <c r="AB13" s="214"/>
      <c r="AC13" s="164">
        <f t="shared" si="0"/>
        <v>1868435</v>
      </c>
    </row>
    <row r="14" spans="1:29" ht="15.75" thickBot="1" x14ac:dyDescent="0.3">
      <c r="A14" s="163"/>
      <c r="B14" s="163"/>
      <c r="C14" s="163"/>
      <c r="D14" s="163" t="s">
        <v>163</v>
      </c>
      <c r="E14" s="164">
        <v>0</v>
      </c>
      <c r="F14" s="214"/>
      <c r="G14" s="164">
        <v>0</v>
      </c>
      <c r="H14" s="214"/>
      <c r="I14" s="164">
        <v>0</v>
      </c>
      <c r="J14" s="214"/>
      <c r="K14" s="164">
        <v>0</v>
      </c>
      <c r="L14" s="214"/>
      <c r="M14" s="164">
        <v>0</v>
      </c>
      <c r="N14" s="214"/>
      <c r="O14" s="164">
        <v>0</v>
      </c>
      <c r="P14" s="214"/>
      <c r="Q14" s="164">
        <v>0</v>
      </c>
      <c r="R14" s="214"/>
      <c r="S14" s="164">
        <v>0</v>
      </c>
      <c r="T14" s="214"/>
      <c r="U14" s="164">
        <v>0</v>
      </c>
      <c r="V14" s="214"/>
      <c r="W14" s="164">
        <v>0</v>
      </c>
      <c r="X14" s="214"/>
      <c r="Y14" s="164">
        <v>0</v>
      </c>
      <c r="Z14" s="214"/>
      <c r="AA14" s="164">
        <v>0</v>
      </c>
      <c r="AB14" s="214"/>
      <c r="AC14" s="164">
        <f t="shared" si="0"/>
        <v>0</v>
      </c>
    </row>
    <row r="15" spans="1:29" ht="15.75" thickBot="1" x14ac:dyDescent="0.3">
      <c r="A15" s="163"/>
      <c r="B15" s="163"/>
      <c r="C15" s="163" t="s">
        <v>1</v>
      </c>
      <c r="D15" s="163"/>
      <c r="E15" s="216">
        <f>ROUND(SUM(E2:E14),5)</f>
        <v>1665690.98</v>
      </c>
      <c r="F15" s="214"/>
      <c r="G15" s="216">
        <f>ROUND(SUM(G2:G14),5)</f>
        <v>1480465.59</v>
      </c>
      <c r="H15" s="214"/>
      <c r="I15" s="216">
        <f>ROUND(SUM(I2:I14),5)</f>
        <v>1534067.54</v>
      </c>
      <c r="J15" s="214"/>
      <c r="K15" s="216">
        <f>ROUND(SUM(K2:K14),5)</f>
        <v>1547748.36</v>
      </c>
      <c r="L15" s="214"/>
      <c r="M15" s="216">
        <f>ROUND(SUM(M2:M14),5)</f>
        <v>1482393.08</v>
      </c>
      <c r="N15" s="214"/>
      <c r="O15" s="216">
        <f>ROUND(SUM(O2:O14),5)</f>
        <v>1388326.45</v>
      </c>
      <c r="P15" s="214"/>
      <c r="Q15" s="216">
        <f>ROUND(SUM(Q2:Q14),5)</f>
        <v>1448517.01</v>
      </c>
      <c r="R15" s="214"/>
      <c r="S15" s="216">
        <f>ROUND(SUM(S2:S14),5)</f>
        <v>1329450.5</v>
      </c>
      <c r="T15" s="214"/>
      <c r="U15" s="216">
        <f>ROUND(SUM(U2:U14),5)</f>
        <v>1422787.6</v>
      </c>
      <c r="V15" s="214"/>
      <c r="W15" s="216">
        <f>ROUND(SUM(W2:W14),5)</f>
        <v>1433347.91</v>
      </c>
      <c r="X15" s="214"/>
      <c r="Y15" s="216">
        <f>ROUND(SUM(Y2:Y14),5)</f>
        <v>1470691.76</v>
      </c>
      <c r="Z15" s="214"/>
      <c r="AA15" s="216">
        <f>ROUND(SUM(AA2:AA14),5)</f>
        <v>3627898.78</v>
      </c>
      <c r="AB15" s="214"/>
      <c r="AC15" s="216">
        <f t="shared" si="0"/>
        <v>19831385.559999999</v>
      </c>
    </row>
    <row r="16" spans="1:29" x14ac:dyDescent="0.25">
      <c r="A16" s="163"/>
      <c r="B16" s="163" t="s">
        <v>141</v>
      </c>
      <c r="C16" s="163"/>
      <c r="D16" s="163"/>
      <c r="E16" s="164">
        <f>E15</f>
        <v>1665690.98</v>
      </c>
      <c r="F16" s="214"/>
      <c r="G16" s="164">
        <f>G15</f>
        <v>1480465.59</v>
      </c>
      <c r="H16" s="214"/>
      <c r="I16" s="164">
        <f>I15</f>
        <v>1534067.54</v>
      </c>
      <c r="J16" s="214"/>
      <c r="K16" s="164">
        <f>K15</f>
        <v>1547748.36</v>
      </c>
      <c r="L16" s="214"/>
      <c r="M16" s="164">
        <f>M15</f>
        <v>1482393.08</v>
      </c>
      <c r="N16" s="214"/>
      <c r="O16" s="164">
        <f>O15</f>
        <v>1388326.45</v>
      </c>
      <c r="P16" s="214"/>
      <c r="Q16" s="164">
        <f>Q15</f>
        <v>1448517.01</v>
      </c>
      <c r="R16" s="214"/>
      <c r="S16" s="164">
        <f>S15</f>
        <v>1329450.5</v>
      </c>
      <c r="T16" s="214"/>
      <c r="U16" s="164">
        <f>U15</f>
        <v>1422787.6</v>
      </c>
      <c r="V16" s="214"/>
      <c r="W16" s="164">
        <f>W15</f>
        <v>1433347.91</v>
      </c>
      <c r="X16" s="214"/>
      <c r="Y16" s="164">
        <f>Y15</f>
        <v>1470691.76</v>
      </c>
      <c r="Z16" s="214"/>
      <c r="AA16" s="164">
        <f>AA15</f>
        <v>3627898.78</v>
      </c>
      <c r="AB16" s="214"/>
      <c r="AC16" s="164">
        <f t="shared" si="0"/>
        <v>19831385.559999999</v>
      </c>
    </row>
    <row r="17" spans="1:29" x14ac:dyDescent="0.25">
      <c r="A17" s="163"/>
      <c r="B17" s="163"/>
      <c r="C17" s="163" t="s">
        <v>142</v>
      </c>
      <c r="D17" s="163"/>
      <c r="E17" s="164"/>
      <c r="F17" s="214"/>
      <c r="G17" s="164"/>
      <c r="H17" s="214"/>
      <c r="I17" s="164"/>
      <c r="J17" s="214"/>
      <c r="K17" s="164"/>
      <c r="L17" s="214"/>
      <c r="M17" s="164"/>
      <c r="N17" s="214"/>
      <c r="O17" s="164"/>
      <c r="P17" s="214"/>
      <c r="Q17" s="164"/>
      <c r="R17" s="214"/>
      <c r="S17" s="164"/>
      <c r="T17" s="214"/>
      <c r="U17" s="164"/>
      <c r="V17" s="214"/>
      <c r="W17" s="164"/>
      <c r="X17" s="214"/>
      <c r="Y17" s="164"/>
      <c r="Z17" s="214"/>
      <c r="AA17" s="164"/>
      <c r="AB17" s="214"/>
      <c r="AC17" s="164"/>
    </row>
    <row r="18" spans="1:29" x14ac:dyDescent="0.25">
      <c r="A18" s="163"/>
      <c r="B18" s="163"/>
      <c r="C18" s="163"/>
      <c r="D18" s="163" t="s">
        <v>143</v>
      </c>
      <c r="E18" s="164">
        <v>838302.9</v>
      </c>
      <c r="F18" s="214"/>
      <c r="G18" s="164">
        <v>838302.9</v>
      </c>
      <c r="H18" s="214"/>
      <c r="I18" s="164">
        <v>838302.9</v>
      </c>
      <c r="J18" s="214"/>
      <c r="K18" s="164">
        <v>838302.9</v>
      </c>
      <c r="L18" s="214"/>
      <c r="M18" s="164">
        <v>838302.9</v>
      </c>
      <c r="N18" s="214"/>
      <c r="O18" s="164">
        <v>838302.9</v>
      </c>
      <c r="P18" s="214"/>
      <c r="Q18" s="164">
        <v>838302.9</v>
      </c>
      <c r="R18" s="214"/>
      <c r="S18" s="164">
        <v>838302.9</v>
      </c>
      <c r="T18" s="214"/>
      <c r="U18" s="164">
        <v>838302.9</v>
      </c>
      <c r="V18" s="214"/>
      <c r="W18" s="164">
        <v>838302.9</v>
      </c>
      <c r="X18" s="214"/>
      <c r="Y18" s="164">
        <v>838302.9</v>
      </c>
      <c r="Z18" s="214"/>
      <c r="AA18" s="164">
        <v>732369.83</v>
      </c>
      <c r="AB18" s="214"/>
      <c r="AC18" s="164">
        <f t="shared" ref="AC18:AC38" si="1">ROUND(SUM(E18:AA18),5)</f>
        <v>9953701.7300000004</v>
      </c>
    </row>
    <row r="19" spans="1:29" x14ac:dyDescent="0.25">
      <c r="A19" s="163"/>
      <c r="B19" s="163"/>
      <c r="C19" s="163"/>
      <c r="D19" s="163" t="s">
        <v>144</v>
      </c>
      <c r="E19" s="164">
        <v>148699.53</v>
      </c>
      <c r="F19" s="214"/>
      <c r="G19" s="164">
        <v>148812.39000000001</v>
      </c>
      <c r="H19" s="214"/>
      <c r="I19" s="164">
        <v>154128.85</v>
      </c>
      <c r="J19" s="214"/>
      <c r="K19" s="164">
        <v>143033.64000000001</v>
      </c>
      <c r="L19" s="214"/>
      <c r="M19" s="164">
        <v>149840.72</v>
      </c>
      <c r="N19" s="214"/>
      <c r="O19" s="164">
        <v>143805.76000000001</v>
      </c>
      <c r="P19" s="214"/>
      <c r="Q19" s="164">
        <v>155415.63</v>
      </c>
      <c r="R19" s="214"/>
      <c r="S19" s="164">
        <v>149837.25</v>
      </c>
      <c r="T19" s="214"/>
      <c r="U19" s="164">
        <v>159934.74</v>
      </c>
      <c r="V19" s="214"/>
      <c r="W19" s="164">
        <v>152235.31</v>
      </c>
      <c r="X19" s="214"/>
      <c r="Y19" s="164">
        <v>152243.71</v>
      </c>
      <c r="Z19" s="214"/>
      <c r="AA19" s="164">
        <v>203150.51</v>
      </c>
      <c r="AB19" s="214"/>
      <c r="AC19" s="164">
        <f t="shared" si="1"/>
        <v>1861138.04</v>
      </c>
    </row>
    <row r="20" spans="1:29" x14ac:dyDescent="0.25">
      <c r="A20" s="163"/>
      <c r="B20" s="163"/>
      <c r="C20" s="163"/>
      <c r="D20" s="163" t="s">
        <v>145</v>
      </c>
      <c r="E20" s="164">
        <v>1967.45</v>
      </c>
      <c r="F20" s="214"/>
      <c r="G20" s="164">
        <v>9898.1</v>
      </c>
      <c r="H20" s="214"/>
      <c r="I20" s="164">
        <v>3245.73</v>
      </c>
      <c r="J20" s="214"/>
      <c r="K20" s="164">
        <v>12680.34</v>
      </c>
      <c r="L20" s="214"/>
      <c r="M20" s="164">
        <v>5885.28</v>
      </c>
      <c r="N20" s="214"/>
      <c r="O20" s="164">
        <v>7471.92</v>
      </c>
      <c r="P20" s="214"/>
      <c r="Q20" s="164">
        <v>8635.0400000000009</v>
      </c>
      <c r="R20" s="214"/>
      <c r="S20" s="164">
        <v>8105.67</v>
      </c>
      <c r="T20" s="214"/>
      <c r="U20" s="164">
        <v>14168.17</v>
      </c>
      <c r="V20" s="214"/>
      <c r="W20" s="164">
        <v>2390.4299999999998</v>
      </c>
      <c r="X20" s="214"/>
      <c r="Y20" s="164">
        <v>2049.87</v>
      </c>
      <c r="Z20" s="214"/>
      <c r="AA20" s="164">
        <v>4430.96</v>
      </c>
      <c r="AB20" s="214"/>
      <c r="AC20" s="164">
        <f t="shared" si="1"/>
        <v>80928.960000000006</v>
      </c>
    </row>
    <row r="21" spans="1:29" x14ac:dyDescent="0.25">
      <c r="A21" s="163"/>
      <c r="B21" s="163"/>
      <c r="C21" s="163"/>
      <c r="D21" s="163" t="s">
        <v>146</v>
      </c>
      <c r="E21" s="164">
        <v>27400.46</v>
      </c>
      <c r="F21" s="214"/>
      <c r="G21" s="164">
        <v>37679.67</v>
      </c>
      <c r="H21" s="214"/>
      <c r="I21" s="164">
        <v>18658.150000000001</v>
      </c>
      <c r="J21" s="214"/>
      <c r="K21" s="164">
        <v>49028.28</v>
      </c>
      <c r="L21" s="214"/>
      <c r="M21" s="164">
        <v>38882.67</v>
      </c>
      <c r="N21" s="214"/>
      <c r="O21" s="164">
        <v>29467.94</v>
      </c>
      <c r="P21" s="214"/>
      <c r="Q21" s="164">
        <v>22147.21</v>
      </c>
      <c r="R21" s="214"/>
      <c r="S21" s="164">
        <v>33909.379999999997</v>
      </c>
      <c r="T21" s="214"/>
      <c r="U21" s="164">
        <v>33384.730000000003</v>
      </c>
      <c r="V21" s="214"/>
      <c r="W21" s="164">
        <v>17241</v>
      </c>
      <c r="X21" s="214"/>
      <c r="Y21" s="164">
        <v>40406.32</v>
      </c>
      <c r="Z21" s="214"/>
      <c r="AA21" s="164">
        <v>58596.28</v>
      </c>
      <c r="AB21" s="214"/>
      <c r="AC21" s="164">
        <f t="shared" si="1"/>
        <v>406802.09</v>
      </c>
    </row>
    <row r="22" spans="1:29" x14ac:dyDescent="0.25">
      <c r="A22" s="163"/>
      <c r="B22" s="163"/>
      <c r="C22" s="163"/>
      <c r="D22" s="163" t="s">
        <v>147</v>
      </c>
      <c r="E22" s="164">
        <v>1574.27</v>
      </c>
      <c r="F22" s="214"/>
      <c r="G22" s="164">
        <v>13030.58</v>
      </c>
      <c r="H22" s="214"/>
      <c r="I22" s="164">
        <v>9327.34</v>
      </c>
      <c r="J22" s="214"/>
      <c r="K22" s="164">
        <v>19573.3</v>
      </c>
      <c r="L22" s="214"/>
      <c r="M22" s="164">
        <v>10507.31</v>
      </c>
      <c r="N22" s="214"/>
      <c r="O22" s="164">
        <v>6180</v>
      </c>
      <c r="P22" s="214"/>
      <c r="Q22" s="164">
        <v>7996.72</v>
      </c>
      <c r="R22" s="214"/>
      <c r="S22" s="164">
        <v>7315.53</v>
      </c>
      <c r="T22" s="214"/>
      <c r="U22" s="164">
        <v>24047.14</v>
      </c>
      <c r="V22" s="214"/>
      <c r="W22" s="164">
        <v>17599.2</v>
      </c>
      <c r="X22" s="214"/>
      <c r="Y22" s="164">
        <v>91760.11</v>
      </c>
      <c r="Z22" s="214"/>
      <c r="AA22" s="164">
        <v>10042.48</v>
      </c>
      <c r="AB22" s="214"/>
      <c r="AC22" s="164">
        <f t="shared" si="1"/>
        <v>218953.98</v>
      </c>
    </row>
    <row r="23" spans="1:29" x14ac:dyDescent="0.25">
      <c r="A23" s="163"/>
      <c r="B23" s="163"/>
      <c r="C23" s="163"/>
      <c r="D23" s="163" t="s">
        <v>148</v>
      </c>
      <c r="E23" s="164">
        <v>0</v>
      </c>
      <c r="F23" s="214"/>
      <c r="G23" s="164">
        <v>2622.17</v>
      </c>
      <c r="H23" s="214"/>
      <c r="I23" s="164">
        <v>15234.15</v>
      </c>
      <c r="J23" s="214"/>
      <c r="K23" s="164">
        <v>13138.73</v>
      </c>
      <c r="L23" s="214"/>
      <c r="M23" s="164">
        <v>12335.48</v>
      </c>
      <c r="N23" s="214"/>
      <c r="O23" s="164">
        <v>8446.9</v>
      </c>
      <c r="P23" s="214"/>
      <c r="Q23" s="164">
        <v>12862.4</v>
      </c>
      <c r="R23" s="214"/>
      <c r="S23" s="164">
        <v>10412.02</v>
      </c>
      <c r="T23" s="214"/>
      <c r="U23" s="164">
        <v>15223.63</v>
      </c>
      <c r="V23" s="214"/>
      <c r="W23" s="164">
        <v>21673.759999999998</v>
      </c>
      <c r="X23" s="214"/>
      <c r="Y23" s="164">
        <v>9537.2999999999993</v>
      </c>
      <c r="Z23" s="214"/>
      <c r="AA23" s="164">
        <v>446.18</v>
      </c>
      <c r="AB23" s="214"/>
      <c r="AC23" s="164">
        <f t="shared" si="1"/>
        <v>121932.72</v>
      </c>
    </row>
    <row r="24" spans="1:29" x14ac:dyDescent="0.25">
      <c r="A24" s="163"/>
      <c r="B24" s="163"/>
      <c r="C24" s="163"/>
      <c r="D24" s="163" t="s">
        <v>149</v>
      </c>
      <c r="E24" s="164">
        <v>2573.7399999999998</v>
      </c>
      <c r="F24" s="214"/>
      <c r="G24" s="164">
        <v>9654.9</v>
      </c>
      <c r="H24" s="214"/>
      <c r="I24" s="164">
        <v>46552.38</v>
      </c>
      <c r="J24" s="214"/>
      <c r="K24" s="164">
        <v>63495.08</v>
      </c>
      <c r="L24" s="214"/>
      <c r="M24" s="164">
        <v>61953.81</v>
      </c>
      <c r="N24" s="214"/>
      <c r="O24" s="164">
        <v>61957.1</v>
      </c>
      <c r="P24" s="214"/>
      <c r="Q24" s="164">
        <v>60421.52</v>
      </c>
      <c r="R24" s="214"/>
      <c r="S24" s="164">
        <v>47462.03</v>
      </c>
      <c r="T24" s="214"/>
      <c r="U24" s="164">
        <v>69698.460000000006</v>
      </c>
      <c r="V24" s="214"/>
      <c r="W24" s="164">
        <v>69462.490000000005</v>
      </c>
      <c r="X24" s="214"/>
      <c r="Y24" s="164">
        <v>48847.02</v>
      </c>
      <c r="Z24" s="214"/>
      <c r="AA24" s="164">
        <v>72459.509999999995</v>
      </c>
      <c r="AB24" s="214"/>
      <c r="AC24" s="164">
        <f t="shared" si="1"/>
        <v>614538.04</v>
      </c>
    </row>
    <row r="25" spans="1:29" x14ac:dyDescent="0.25">
      <c r="A25" s="163"/>
      <c r="B25" s="163"/>
      <c r="C25" s="163"/>
      <c r="D25" s="163" t="s">
        <v>150</v>
      </c>
      <c r="E25" s="164">
        <v>1390.02</v>
      </c>
      <c r="F25" s="214"/>
      <c r="G25" s="164">
        <v>1170</v>
      </c>
      <c r="H25" s="214"/>
      <c r="I25" s="164">
        <v>36240.44</v>
      </c>
      <c r="J25" s="214"/>
      <c r="K25" s="164">
        <v>55666.84</v>
      </c>
      <c r="L25" s="214"/>
      <c r="M25" s="164">
        <v>18552.3</v>
      </c>
      <c r="N25" s="214"/>
      <c r="O25" s="164">
        <v>26806.84</v>
      </c>
      <c r="P25" s="214"/>
      <c r="Q25" s="164">
        <v>38426.839999999997</v>
      </c>
      <c r="R25" s="214"/>
      <c r="S25" s="164">
        <v>19813.900000000001</v>
      </c>
      <c r="T25" s="214"/>
      <c r="U25" s="164">
        <v>35065.29</v>
      </c>
      <c r="V25" s="214"/>
      <c r="W25" s="164">
        <v>32797.839999999997</v>
      </c>
      <c r="X25" s="214"/>
      <c r="Y25" s="164">
        <v>43110.82</v>
      </c>
      <c r="Z25" s="214"/>
      <c r="AA25" s="164">
        <v>420066.64</v>
      </c>
      <c r="AB25" s="214"/>
      <c r="AC25" s="164">
        <f t="shared" si="1"/>
        <v>729107.77</v>
      </c>
    </row>
    <row r="26" spans="1:29" x14ac:dyDescent="0.25">
      <c r="A26" s="163"/>
      <c r="B26" s="163"/>
      <c r="C26" s="163"/>
      <c r="D26" s="163" t="s">
        <v>151</v>
      </c>
      <c r="E26" s="164">
        <v>34047.14</v>
      </c>
      <c r="F26" s="214"/>
      <c r="G26" s="164">
        <v>34047.15</v>
      </c>
      <c r="H26" s="214"/>
      <c r="I26" s="164">
        <v>32948.85</v>
      </c>
      <c r="J26" s="214"/>
      <c r="K26" s="164">
        <v>34047.15</v>
      </c>
      <c r="L26" s="214"/>
      <c r="M26" s="164">
        <v>32948.86</v>
      </c>
      <c r="N26" s="214"/>
      <c r="O26" s="164">
        <v>34047.14</v>
      </c>
      <c r="P26" s="214"/>
      <c r="Q26" s="164">
        <v>34047.15</v>
      </c>
      <c r="R26" s="214"/>
      <c r="S26" s="164">
        <v>30752.26</v>
      </c>
      <c r="T26" s="214"/>
      <c r="U26" s="164">
        <v>34047.15</v>
      </c>
      <c r="V26" s="214"/>
      <c r="W26" s="164">
        <v>32948.86</v>
      </c>
      <c r="X26" s="214"/>
      <c r="Y26" s="164">
        <v>34047.14</v>
      </c>
      <c r="Z26" s="214"/>
      <c r="AA26" s="164">
        <v>-67051.199999999997</v>
      </c>
      <c r="AB26" s="214"/>
      <c r="AC26" s="164">
        <f t="shared" si="1"/>
        <v>300877.65000000002</v>
      </c>
    </row>
    <row r="27" spans="1:29" x14ac:dyDescent="0.25">
      <c r="A27" s="163"/>
      <c r="B27" s="163"/>
      <c r="C27" s="163"/>
      <c r="D27" s="163" t="s">
        <v>152</v>
      </c>
      <c r="E27" s="164">
        <v>30592.07</v>
      </c>
      <c r="F27" s="214"/>
      <c r="G27" s="164">
        <v>33811.360000000001</v>
      </c>
      <c r="H27" s="214"/>
      <c r="I27" s="164">
        <v>28415.03</v>
      </c>
      <c r="J27" s="214"/>
      <c r="K27" s="164">
        <v>39308.800000000003</v>
      </c>
      <c r="L27" s="214"/>
      <c r="M27" s="164">
        <v>33095.08</v>
      </c>
      <c r="N27" s="214"/>
      <c r="O27" s="164">
        <v>39737.26</v>
      </c>
      <c r="P27" s="214"/>
      <c r="Q27" s="164">
        <v>37465.49</v>
      </c>
      <c r="R27" s="214"/>
      <c r="S27" s="164">
        <v>34178.89</v>
      </c>
      <c r="T27" s="214"/>
      <c r="U27" s="164">
        <v>51441.919999999998</v>
      </c>
      <c r="V27" s="214"/>
      <c r="W27" s="164">
        <v>45064.88</v>
      </c>
      <c r="X27" s="214"/>
      <c r="Y27" s="164">
        <v>52545.83</v>
      </c>
      <c r="Z27" s="214"/>
      <c r="AA27" s="164">
        <v>48760.959999999999</v>
      </c>
      <c r="AB27" s="214"/>
      <c r="AC27" s="164">
        <f t="shared" si="1"/>
        <v>474417.57</v>
      </c>
    </row>
    <row r="28" spans="1:29" x14ac:dyDescent="0.25">
      <c r="A28" s="163"/>
      <c r="B28" s="163"/>
      <c r="C28" s="163"/>
      <c r="D28" s="163" t="s">
        <v>153</v>
      </c>
      <c r="E28" s="164">
        <v>7001.65</v>
      </c>
      <c r="F28" s="214"/>
      <c r="G28" s="164">
        <v>27433.56</v>
      </c>
      <c r="H28" s="214"/>
      <c r="I28" s="164">
        <v>17286.37</v>
      </c>
      <c r="J28" s="214"/>
      <c r="K28" s="164">
        <v>23656.21</v>
      </c>
      <c r="L28" s="214"/>
      <c r="M28" s="164">
        <v>18819.05</v>
      </c>
      <c r="N28" s="214"/>
      <c r="O28" s="164">
        <v>22878.11</v>
      </c>
      <c r="P28" s="214"/>
      <c r="Q28" s="164">
        <v>23084.49</v>
      </c>
      <c r="R28" s="214"/>
      <c r="S28" s="164">
        <v>23519.06</v>
      </c>
      <c r="T28" s="214"/>
      <c r="U28" s="164">
        <v>24040.75</v>
      </c>
      <c r="V28" s="214"/>
      <c r="W28" s="164">
        <v>22186.65</v>
      </c>
      <c r="X28" s="214"/>
      <c r="Y28" s="164">
        <v>17592.82</v>
      </c>
      <c r="Z28" s="214"/>
      <c r="AA28" s="164">
        <v>29169.08</v>
      </c>
      <c r="AB28" s="214"/>
      <c r="AC28" s="164">
        <f t="shared" si="1"/>
        <v>256667.8</v>
      </c>
    </row>
    <row r="29" spans="1:29" x14ac:dyDescent="0.25">
      <c r="A29" s="163"/>
      <c r="B29" s="163"/>
      <c r="C29" s="163"/>
      <c r="D29" s="163" t="s">
        <v>154</v>
      </c>
      <c r="E29" s="164">
        <v>42768.04</v>
      </c>
      <c r="F29" s="214"/>
      <c r="G29" s="164">
        <v>35102.26</v>
      </c>
      <c r="H29" s="214"/>
      <c r="I29" s="164">
        <v>31947.67</v>
      </c>
      <c r="J29" s="214"/>
      <c r="K29" s="164">
        <v>21244.57</v>
      </c>
      <c r="L29" s="214"/>
      <c r="M29" s="164">
        <v>28228.3</v>
      </c>
      <c r="N29" s="214"/>
      <c r="O29" s="164">
        <v>34998.31</v>
      </c>
      <c r="P29" s="214"/>
      <c r="Q29" s="164">
        <v>30138.85</v>
      </c>
      <c r="R29" s="214"/>
      <c r="S29" s="164">
        <v>26456.32</v>
      </c>
      <c r="T29" s="214"/>
      <c r="U29" s="164">
        <v>29699.21</v>
      </c>
      <c r="V29" s="214"/>
      <c r="W29" s="164">
        <v>28519.7</v>
      </c>
      <c r="X29" s="214"/>
      <c r="Y29" s="164">
        <v>25668.02</v>
      </c>
      <c r="Z29" s="214"/>
      <c r="AA29" s="164">
        <v>-50998.45</v>
      </c>
      <c r="AB29" s="214"/>
      <c r="AC29" s="164">
        <f t="shared" si="1"/>
        <v>283772.79999999999</v>
      </c>
    </row>
    <row r="30" spans="1:29" x14ac:dyDescent="0.25">
      <c r="A30" s="163"/>
      <c r="B30" s="163"/>
      <c r="C30" s="163"/>
      <c r="D30" s="163" t="s">
        <v>155</v>
      </c>
      <c r="E30" s="164">
        <v>1350</v>
      </c>
      <c r="F30" s="214"/>
      <c r="G30" s="164">
        <v>8100</v>
      </c>
      <c r="H30" s="214"/>
      <c r="I30" s="164">
        <v>23950</v>
      </c>
      <c r="J30" s="214"/>
      <c r="K30" s="164">
        <v>0</v>
      </c>
      <c r="L30" s="214"/>
      <c r="M30" s="164">
        <v>0</v>
      </c>
      <c r="N30" s="214"/>
      <c r="O30" s="164">
        <v>0</v>
      </c>
      <c r="P30" s="214"/>
      <c r="Q30" s="164">
        <v>0</v>
      </c>
      <c r="R30" s="214"/>
      <c r="S30" s="164">
        <v>0</v>
      </c>
      <c r="T30" s="214"/>
      <c r="U30" s="164">
        <v>0</v>
      </c>
      <c r="V30" s="214"/>
      <c r="W30" s="164">
        <v>0</v>
      </c>
      <c r="X30" s="214"/>
      <c r="Y30" s="164">
        <v>0</v>
      </c>
      <c r="Z30" s="214"/>
      <c r="AA30" s="164">
        <v>0</v>
      </c>
      <c r="AB30" s="214"/>
      <c r="AC30" s="164">
        <f t="shared" si="1"/>
        <v>33400</v>
      </c>
    </row>
    <row r="31" spans="1:29" x14ac:dyDescent="0.25">
      <c r="A31" s="163"/>
      <c r="B31" s="163"/>
      <c r="C31" s="163"/>
      <c r="D31" s="163" t="s">
        <v>156</v>
      </c>
      <c r="E31" s="164">
        <v>387</v>
      </c>
      <c r="F31" s="214"/>
      <c r="G31" s="164">
        <v>0</v>
      </c>
      <c r="H31" s="214"/>
      <c r="I31" s="164">
        <v>4759</v>
      </c>
      <c r="J31" s="214"/>
      <c r="K31" s="164">
        <v>1940</v>
      </c>
      <c r="L31" s="214"/>
      <c r="M31" s="164">
        <v>580.5</v>
      </c>
      <c r="N31" s="214"/>
      <c r="O31" s="164">
        <v>1727</v>
      </c>
      <c r="P31" s="214"/>
      <c r="Q31" s="164">
        <v>236.5</v>
      </c>
      <c r="R31" s="214"/>
      <c r="S31" s="164">
        <v>1596.5</v>
      </c>
      <c r="T31" s="214"/>
      <c r="U31" s="164">
        <v>529</v>
      </c>
      <c r="V31" s="214"/>
      <c r="W31" s="164">
        <v>1748.5</v>
      </c>
      <c r="X31" s="214"/>
      <c r="Y31" s="164">
        <v>1046.5</v>
      </c>
      <c r="Z31" s="214"/>
      <c r="AA31" s="164">
        <v>8404</v>
      </c>
      <c r="AB31" s="214"/>
      <c r="AC31" s="164">
        <f t="shared" si="1"/>
        <v>22954.5</v>
      </c>
    </row>
    <row r="32" spans="1:29" x14ac:dyDescent="0.25">
      <c r="A32" s="163"/>
      <c r="B32" s="163"/>
      <c r="C32" s="163"/>
      <c r="D32" s="163" t="s">
        <v>157</v>
      </c>
      <c r="E32" s="164">
        <v>29595.42</v>
      </c>
      <c r="F32" s="214"/>
      <c r="G32" s="164">
        <v>77559.66</v>
      </c>
      <c r="H32" s="214"/>
      <c r="I32" s="164">
        <v>25832.78</v>
      </c>
      <c r="J32" s="214"/>
      <c r="K32" s="164">
        <v>47848.959999999999</v>
      </c>
      <c r="L32" s="214"/>
      <c r="M32" s="164">
        <v>26847.39</v>
      </c>
      <c r="N32" s="214"/>
      <c r="O32" s="164">
        <v>32891.15</v>
      </c>
      <c r="P32" s="214"/>
      <c r="Q32" s="164">
        <v>25678.74</v>
      </c>
      <c r="R32" s="214"/>
      <c r="S32" s="164">
        <v>22718.03</v>
      </c>
      <c r="T32" s="214"/>
      <c r="U32" s="164">
        <v>21828.92</v>
      </c>
      <c r="V32" s="214"/>
      <c r="W32" s="164">
        <v>36028.29</v>
      </c>
      <c r="X32" s="214"/>
      <c r="Y32" s="164">
        <v>35309.29</v>
      </c>
      <c r="Z32" s="214"/>
      <c r="AA32" s="164">
        <v>29014.39</v>
      </c>
      <c r="AB32" s="214"/>
      <c r="AC32" s="164">
        <f t="shared" si="1"/>
        <v>411153.02</v>
      </c>
    </row>
    <row r="33" spans="1:29" x14ac:dyDescent="0.25">
      <c r="A33" s="163"/>
      <c r="B33" s="163"/>
      <c r="C33" s="163"/>
      <c r="D33" s="163" t="s">
        <v>500</v>
      </c>
      <c r="E33" s="164">
        <v>1105.6600000000001</v>
      </c>
      <c r="F33" s="214"/>
      <c r="G33" s="164">
        <v>1079</v>
      </c>
      <c r="H33" s="214"/>
      <c r="I33" s="164">
        <v>1052.28</v>
      </c>
      <c r="J33" s="214"/>
      <c r="K33" s="164">
        <v>1025.47</v>
      </c>
      <c r="L33" s="214"/>
      <c r="M33" s="164">
        <v>998.6</v>
      </c>
      <c r="N33" s="214"/>
      <c r="O33" s="164">
        <v>971.67</v>
      </c>
      <c r="P33" s="214"/>
      <c r="Q33" s="164">
        <v>944.66</v>
      </c>
      <c r="R33" s="214"/>
      <c r="S33" s="164">
        <v>917.58</v>
      </c>
      <c r="T33" s="214"/>
      <c r="U33" s="164">
        <v>890.43</v>
      </c>
      <c r="V33" s="214"/>
      <c r="W33" s="164">
        <v>863.21</v>
      </c>
      <c r="X33" s="214"/>
      <c r="Y33" s="164">
        <v>835.93</v>
      </c>
      <c r="Z33" s="214"/>
      <c r="AA33" s="164">
        <v>808.56</v>
      </c>
      <c r="AB33" s="214"/>
      <c r="AC33" s="164">
        <f t="shared" si="1"/>
        <v>11493.05</v>
      </c>
    </row>
    <row r="34" spans="1:29" x14ac:dyDescent="0.25">
      <c r="A34" s="163"/>
      <c r="B34" s="163"/>
      <c r="C34" s="163"/>
      <c r="D34" s="163" t="s">
        <v>501</v>
      </c>
      <c r="E34" s="164">
        <v>10663.2</v>
      </c>
      <c r="F34" s="214"/>
      <c r="G34" s="164">
        <v>10663.2</v>
      </c>
      <c r="H34" s="214"/>
      <c r="I34" s="164">
        <v>10663.2</v>
      </c>
      <c r="J34" s="214"/>
      <c r="K34" s="164">
        <v>10663.2</v>
      </c>
      <c r="L34" s="214"/>
      <c r="M34" s="164">
        <v>10663.2</v>
      </c>
      <c r="N34" s="214"/>
      <c r="O34" s="164">
        <v>10663.2</v>
      </c>
      <c r="P34" s="214"/>
      <c r="Q34" s="164">
        <v>10663.2</v>
      </c>
      <c r="R34" s="214"/>
      <c r="S34" s="164">
        <v>10663.2</v>
      </c>
      <c r="T34" s="214"/>
      <c r="U34" s="164">
        <v>10663.2</v>
      </c>
      <c r="V34" s="214"/>
      <c r="W34" s="164">
        <v>10663.2</v>
      </c>
      <c r="X34" s="214"/>
      <c r="Y34" s="164">
        <v>10663.2</v>
      </c>
      <c r="Z34" s="214"/>
      <c r="AA34" s="164">
        <v>47143.42</v>
      </c>
      <c r="AB34" s="214"/>
      <c r="AC34" s="164">
        <f t="shared" si="1"/>
        <v>164438.62</v>
      </c>
    </row>
    <row r="35" spans="1:29" x14ac:dyDescent="0.25">
      <c r="A35" s="163"/>
      <c r="B35" s="163"/>
      <c r="C35" s="163"/>
      <c r="D35" s="163" t="s">
        <v>158</v>
      </c>
      <c r="E35" s="164">
        <v>66491.78</v>
      </c>
      <c r="F35" s="214"/>
      <c r="G35" s="164">
        <v>74729.679999999993</v>
      </c>
      <c r="H35" s="214"/>
      <c r="I35" s="164">
        <v>71006.78</v>
      </c>
      <c r="J35" s="214"/>
      <c r="K35" s="164">
        <v>78427.570000000007</v>
      </c>
      <c r="L35" s="214"/>
      <c r="M35" s="164">
        <v>74584.94</v>
      </c>
      <c r="N35" s="214"/>
      <c r="O35" s="164">
        <v>73797.009999999995</v>
      </c>
      <c r="P35" s="214"/>
      <c r="Q35" s="164">
        <v>73497.789999999994</v>
      </c>
      <c r="R35" s="214"/>
      <c r="S35" s="164">
        <v>73219.360000000001</v>
      </c>
      <c r="T35" s="214"/>
      <c r="U35" s="164">
        <v>73219.360000000001</v>
      </c>
      <c r="V35" s="214"/>
      <c r="W35" s="164">
        <v>74038.52</v>
      </c>
      <c r="X35" s="214"/>
      <c r="Y35" s="164">
        <v>75510.55</v>
      </c>
      <c r="Z35" s="214"/>
      <c r="AA35" s="164">
        <v>61547.7</v>
      </c>
      <c r="AB35" s="214"/>
      <c r="AC35" s="164">
        <f t="shared" si="1"/>
        <v>870071.04</v>
      </c>
    </row>
    <row r="36" spans="1:29" ht="15.75" thickBot="1" x14ac:dyDescent="0.3">
      <c r="A36" s="163"/>
      <c r="B36" s="163"/>
      <c r="C36" s="163"/>
      <c r="D36" s="163" t="s">
        <v>164</v>
      </c>
      <c r="E36" s="164">
        <v>0</v>
      </c>
      <c r="F36" s="214"/>
      <c r="G36" s="164">
        <v>0</v>
      </c>
      <c r="H36" s="214"/>
      <c r="I36" s="164">
        <v>0</v>
      </c>
      <c r="J36" s="214"/>
      <c r="K36" s="164">
        <v>0</v>
      </c>
      <c r="L36" s="214"/>
      <c r="M36" s="164">
        <v>0</v>
      </c>
      <c r="N36" s="214"/>
      <c r="O36" s="164">
        <v>0</v>
      </c>
      <c r="P36" s="214"/>
      <c r="Q36" s="164">
        <v>0</v>
      </c>
      <c r="R36" s="214"/>
      <c r="S36" s="164">
        <v>0</v>
      </c>
      <c r="T36" s="214"/>
      <c r="U36" s="164">
        <v>0</v>
      </c>
      <c r="V36" s="214"/>
      <c r="W36" s="164">
        <v>0</v>
      </c>
      <c r="X36" s="214"/>
      <c r="Y36" s="164">
        <v>0</v>
      </c>
      <c r="Z36" s="214"/>
      <c r="AA36" s="164">
        <v>1870292</v>
      </c>
      <c r="AB36" s="214"/>
      <c r="AC36" s="164">
        <f t="shared" si="1"/>
        <v>1870292</v>
      </c>
    </row>
    <row r="37" spans="1:29" ht="15.75" thickBot="1" x14ac:dyDescent="0.3">
      <c r="A37" s="163"/>
      <c r="B37" s="163"/>
      <c r="C37" s="163" t="s">
        <v>4</v>
      </c>
      <c r="D37" s="163"/>
      <c r="E37" s="217">
        <f>ROUND(SUM(E17:E36),5)</f>
        <v>1245910.33</v>
      </c>
      <c r="F37" s="214"/>
      <c r="G37" s="217">
        <f>ROUND(SUM(G17:G36),5)</f>
        <v>1363696.58</v>
      </c>
      <c r="H37" s="214"/>
      <c r="I37" s="217">
        <f>ROUND(SUM(I17:I36),5)</f>
        <v>1369551.9</v>
      </c>
      <c r="J37" s="214"/>
      <c r="K37" s="217">
        <f>ROUND(SUM(K17:K36),5)</f>
        <v>1453081.04</v>
      </c>
      <c r="L37" s="214"/>
      <c r="M37" s="217">
        <f>ROUND(SUM(M17:M36),5)</f>
        <v>1363026.39</v>
      </c>
      <c r="N37" s="214"/>
      <c r="O37" s="217">
        <f>ROUND(SUM(O17:O36),5)</f>
        <v>1374150.21</v>
      </c>
      <c r="P37" s="214"/>
      <c r="Q37" s="217">
        <f>ROUND(SUM(Q17:Q36),5)</f>
        <v>1379965.13</v>
      </c>
      <c r="R37" s="214"/>
      <c r="S37" s="217">
        <f>ROUND(SUM(S17:S36),5)</f>
        <v>1339179.8799999999</v>
      </c>
      <c r="T37" s="214"/>
      <c r="U37" s="217">
        <f>ROUND(SUM(U17:U36),5)</f>
        <v>1436185</v>
      </c>
      <c r="V37" s="214"/>
      <c r="W37" s="217">
        <f>ROUND(SUM(W17:W36),5)</f>
        <v>1403764.74</v>
      </c>
      <c r="X37" s="214"/>
      <c r="Y37" s="217">
        <f>ROUND(SUM(Y17:Y36),5)</f>
        <v>1479477.33</v>
      </c>
      <c r="Z37" s="214"/>
      <c r="AA37" s="217">
        <f>ROUND(SUM(AA17:AA36),5)</f>
        <v>3478652.85</v>
      </c>
      <c r="AB37" s="214"/>
      <c r="AC37" s="217">
        <f t="shared" si="1"/>
        <v>18686641.379999999</v>
      </c>
    </row>
    <row r="38" spans="1:29" s="166" customFormat="1" ht="12" thickBot="1" x14ac:dyDescent="0.25">
      <c r="A38" s="163" t="s">
        <v>128</v>
      </c>
      <c r="B38" s="163"/>
      <c r="C38" s="163"/>
      <c r="D38" s="163"/>
      <c r="E38" s="218">
        <f>ROUND(E16-E37,5)</f>
        <v>419780.65</v>
      </c>
      <c r="F38" s="163"/>
      <c r="G38" s="218">
        <f>ROUND(G16-G37,5)</f>
        <v>116769.01</v>
      </c>
      <c r="H38" s="163"/>
      <c r="I38" s="218">
        <f>ROUND(I16-I37,5)</f>
        <v>164515.64000000001</v>
      </c>
      <c r="J38" s="163"/>
      <c r="K38" s="218">
        <f>ROUND(K16-K37,5)</f>
        <v>94667.32</v>
      </c>
      <c r="L38" s="163"/>
      <c r="M38" s="218">
        <f>ROUND(M16-M37,5)</f>
        <v>119366.69</v>
      </c>
      <c r="N38" s="163"/>
      <c r="O38" s="218">
        <f>ROUND(O16-O37,5)</f>
        <v>14176.24</v>
      </c>
      <c r="P38" s="163"/>
      <c r="Q38" s="218">
        <f>ROUND(Q16-Q37,5)</f>
        <v>68551.88</v>
      </c>
      <c r="R38" s="163"/>
      <c r="S38" s="218">
        <f>ROUND(S16-S37,5)</f>
        <v>-9729.3799999999992</v>
      </c>
      <c r="T38" s="163"/>
      <c r="U38" s="218">
        <f>ROUND(U16-U37,5)</f>
        <v>-13397.4</v>
      </c>
      <c r="V38" s="163"/>
      <c r="W38" s="218">
        <f>ROUND(W16-W37,5)</f>
        <v>29583.17</v>
      </c>
      <c r="X38" s="163"/>
      <c r="Y38" s="218">
        <f>ROUND(Y16-Y37,5)</f>
        <v>-8785.57</v>
      </c>
      <c r="Z38" s="163"/>
      <c r="AA38" s="218">
        <f>ROUND(AA16-AA37,5)</f>
        <v>149245.93</v>
      </c>
      <c r="AB38" s="163"/>
      <c r="AC38" s="218">
        <f t="shared" si="1"/>
        <v>1144744.18</v>
      </c>
    </row>
    <row r="39" spans="1:29" ht="15.75" thickTop="1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1" t="s">
        <v>6</v>
      </c>
      <c r="B1" s="2"/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5"/>
      <c r="O1" s="6"/>
      <c r="P1" s="6"/>
      <c r="Q1" s="6"/>
      <c r="R1" s="5"/>
      <c r="S1" s="5"/>
      <c r="T1" s="5"/>
      <c r="U1" s="5"/>
      <c r="V1" s="5"/>
      <c r="W1" s="5"/>
      <c r="X1" s="5"/>
      <c r="Y1" s="6"/>
      <c r="Z1" s="5"/>
      <c r="AA1" s="5"/>
      <c r="AB1" s="5"/>
      <c r="AC1" s="2"/>
      <c r="AD1" s="7"/>
      <c r="AE1" s="8"/>
      <c r="AF1" s="8"/>
      <c r="AG1" s="8"/>
      <c r="AH1" s="8"/>
      <c r="AI1" s="9" t="s">
        <v>7</v>
      </c>
      <c r="AJ1" s="8"/>
      <c r="AK1" s="8"/>
      <c r="AL1" s="8"/>
      <c r="AM1" s="9" t="s">
        <v>7</v>
      </c>
      <c r="AN1" s="9" t="s">
        <v>7</v>
      </c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21" x14ac:dyDescent="0.25">
      <c r="A2" s="10" t="s">
        <v>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2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8.75" x14ac:dyDescent="0.25">
      <c r="A3" s="12" t="s">
        <v>9</v>
      </c>
      <c r="B3" s="13"/>
      <c r="C3" s="14"/>
      <c r="D3" s="14"/>
      <c r="E3" s="14"/>
      <c r="F3" s="14"/>
      <c r="G3" s="14"/>
      <c r="H3" s="11"/>
      <c r="I3" s="11"/>
      <c r="J3" s="11"/>
      <c r="K3" s="14"/>
      <c r="L3" s="1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13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</row>
    <row r="4" spans="1:54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6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8"/>
      <c r="AD4" s="18"/>
      <c r="AE4" s="18"/>
      <c r="AF4" s="18"/>
      <c r="AG4" s="18"/>
      <c r="AH4" s="18"/>
      <c r="AI4" s="18"/>
      <c r="AJ4" s="19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9"/>
      <c r="AW4" s="19"/>
      <c r="AX4" s="19"/>
      <c r="AY4" s="19"/>
      <c r="AZ4" s="19"/>
      <c r="BA4" s="19"/>
      <c r="BB4" s="17"/>
    </row>
    <row r="5" spans="1:54" ht="15.75" x14ac:dyDescent="0.25">
      <c r="A5" s="20"/>
      <c r="B5" s="20"/>
      <c r="C5" s="21"/>
      <c r="D5" s="321" t="s">
        <v>10</v>
      </c>
      <c r="E5" s="321"/>
      <c r="F5" s="22"/>
      <c r="G5" s="23"/>
      <c r="H5" s="24"/>
      <c r="I5" s="321" t="s">
        <v>11</v>
      </c>
      <c r="J5" s="321"/>
      <c r="K5" s="25"/>
      <c r="L5" s="26"/>
      <c r="M5" s="27" t="s">
        <v>12</v>
      </c>
      <c r="N5" s="28"/>
      <c r="O5" s="28"/>
      <c r="P5" s="28"/>
      <c r="Q5" s="28"/>
      <c r="R5" s="28"/>
      <c r="S5" s="28"/>
      <c r="T5" s="29"/>
      <c r="U5" s="29"/>
      <c r="V5" s="29"/>
      <c r="W5" s="29"/>
      <c r="X5" s="29"/>
      <c r="Y5" s="29"/>
      <c r="Z5" s="29"/>
      <c r="AA5" s="29"/>
      <c r="AB5" s="30"/>
      <c r="AC5" s="31"/>
      <c r="AD5" s="27" t="s">
        <v>13</v>
      </c>
      <c r="AE5" s="28"/>
      <c r="AF5" s="28"/>
      <c r="AG5" s="28"/>
      <c r="AH5" s="28"/>
      <c r="AI5" s="30" t="s">
        <v>14</v>
      </c>
      <c r="AJ5" s="32"/>
      <c r="AK5" s="33" t="s">
        <v>15</v>
      </c>
      <c r="AL5" s="34"/>
      <c r="AM5" s="34"/>
      <c r="AN5" s="34"/>
      <c r="AO5" s="35"/>
      <c r="AP5" s="35"/>
      <c r="AQ5" s="35"/>
      <c r="AR5" s="35"/>
      <c r="AS5" s="35"/>
      <c r="AT5" s="35"/>
      <c r="AU5" s="36"/>
      <c r="AV5" s="37"/>
      <c r="AW5" s="33" t="s">
        <v>16</v>
      </c>
      <c r="AX5" s="38"/>
      <c r="AY5" s="34"/>
      <c r="AZ5" s="34"/>
      <c r="BA5" s="34"/>
      <c r="BB5" s="35"/>
    </row>
    <row r="6" spans="1:54" ht="64.5" x14ac:dyDescent="0.25">
      <c r="A6" s="39" t="s">
        <v>17</v>
      </c>
      <c r="B6" s="40" t="s">
        <v>18</v>
      </c>
      <c r="C6" s="39" t="s">
        <v>19</v>
      </c>
      <c r="D6" s="41" t="s">
        <v>20</v>
      </c>
      <c r="E6" s="41" t="s">
        <v>21</v>
      </c>
      <c r="F6" s="42" t="s">
        <v>22</v>
      </c>
      <c r="G6" s="43"/>
      <c r="H6" s="39" t="s">
        <v>23</v>
      </c>
      <c r="I6" s="41" t="s">
        <v>24</v>
      </c>
      <c r="J6" s="41" t="s">
        <v>25</v>
      </c>
      <c r="K6" s="42" t="s">
        <v>26</v>
      </c>
      <c r="L6" s="44"/>
      <c r="M6" s="45" t="s">
        <v>17</v>
      </c>
      <c r="N6" s="46" t="s">
        <v>27</v>
      </c>
      <c r="O6" s="46" t="s">
        <v>28</v>
      </c>
      <c r="P6" s="46" t="s">
        <v>29</v>
      </c>
      <c r="Q6" s="46" t="s">
        <v>30</v>
      </c>
      <c r="R6" s="46" t="s">
        <v>31</v>
      </c>
      <c r="S6" s="46" t="s">
        <v>32</v>
      </c>
      <c r="T6" s="46" t="s">
        <v>33</v>
      </c>
      <c r="U6" s="46" t="s">
        <v>34</v>
      </c>
      <c r="V6" s="46" t="s">
        <v>35</v>
      </c>
      <c r="W6" s="46" t="s">
        <v>36</v>
      </c>
      <c r="X6" s="46" t="s">
        <v>37</v>
      </c>
      <c r="Y6" s="46" t="s">
        <v>38</v>
      </c>
      <c r="Z6" s="46" t="s">
        <v>39</v>
      </c>
      <c r="AA6" s="46" t="s">
        <v>40</v>
      </c>
      <c r="AB6" s="47" t="s">
        <v>41</v>
      </c>
      <c r="AC6" s="48"/>
      <c r="AD6" s="45" t="s">
        <v>17</v>
      </c>
      <c r="AE6" s="46" t="s">
        <v>42</v>
      </c>
      <c r="AF6" s="46" t="s">
        <v>43</v>
      </c>
      <c r="AG6" s="46" t="s">
        <v>44</v>
      </c>
      <c r="AH6" s="46" t="s">
        <v>45</v>
      </c>
      <c r="AI6" s="49" t="s">
        <v>46</v>
      </c>
      <c r="AJ6" s="50"/>
      <c r="AK6" s="51" t="s">
        <v>17</v>
      </c>
      <c r="AL6" s="52" t="s">
        <v>47</v>
      </c>
      <c r="AM6" s="52" t="s">
        <v>48</v>
      </c>
      <c r="AN6" s="52" t="s">
        <v>49</v>
      </c>
      <c r="AO6" s="52" t="s">
        <v>50</v>
      </c>
      <c r="AP6" s="52" t="s">
        <v>51</v>
      </c>
      <c r="AQ6" s="52" t="s">
        <v>52</v>
      </c>
      <c r="AR6" s="52" t="s">
        <v>53</v>
      </c>
      <c r="AS6" s="52" t="s">
        <v>54</v>
      </c>
      <c r="AT6" s="52" t="s">
        <v>55</v>
      </c>
      <c r="AU6" s="53" t="s">
        <v>56</v>
      </c>
      <c r="AV6" s="54"/>
      <c r="AW6" s="51" t="s">
        <v>17</v>
      </c>
      <c r="AX6" s="55" t="s">
        <v>47</v>
      </c>
      <c r="AY6" s="52" t="s">
        <v>48</v>
      </c>
      <c r="AZ6" s="52" t="s">
        <v>49</v>
      </c>
      <c r="BA6" s="52" t="s">
        <v>54</v>
      </c>
      <c r="BB6" s="52" t="s">
        <v>55</v>
      </c>
    </row>
    <row r="7" spans="1:54" ht="15.75" thickBot="1" x14ac:dyDescent="0.3">
      <c r="A7" s="56"/>
      <c r="B7" s="57"/>
      <c r="C7" s="58"/>
      <c r="D7" s="59"/>
      <c r="E7" s="59"/>
      <c r="F7" s="60"/>
      <c r="G7" s="61"/>
      <c r="H7" s="58"/>
      <c r="I7" s="59"/>
      <c r="J7" s="59"/>
      <c r="K7" s="60"/>
      <c r="L7" s="62"/>
      <c r="M7" s="63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5"/>
      <c r="AC7" s="18"/>
      <c r="AD7" s="63"/>
      <c r="AE7" s="64"/>
      <c r="AF7" s="64"/>
      <c r="AG7" s="64"/>
      <c r="AH7" s="64"/>
      <c r="AI7" s="66"/>
      <c r="AJ7" s="67"/>
      <c r="AK7" s="68"/>
      <c r="AL7" s="69"/>
      <c r="AM7" s="69"/>
      <c r="AN7" s="69"/>
      <c r="AO7" s="69"/>
      <c r="AP7" s="69"/>
      <c r="AQ7" s="69"/>
      <c r="AR7" s="69"/>
      <c r="AS7" s="69"/>
      <c r="AT7" s="69"/>
      <c r="AU7" s="70"/>
      <c r="AV7" s="71"/>
      <c r="AW7" s="68"/>
      <c r="AX7" s="72"/>
      <c r="AY7" s="69"/>
      <c r="AZ7" s="69"/>
      <c r="BA7" s="69"/>
      <c r="BB7" s="69"/>
    </row>
    <row r="8" spans="1:54" x14ac:dyDescent="0.25">
      <c r="A8" s="73">
        <v>430</v>
      </c>
      <c r="B8" s="74" t="s">
        <v>57</v>
      </c>
      <c r="C8" s="75">
        <v>966</v>
      </c>
      <c r="D8" s="76" t="s">
        <v>58</v>
      </c>
      <c r="E8" s="76">
        <v>0</v>
      </c>
      <c r="F8" s="77">
        <v>966</v>
      </c>
      <c r="G8" s="78"/>
      <c r="H8" s="79">
        <v>13641261.064055279</v>
      </c>
      <c r="I8" s="80">
        <v>0</v>
      </c>
      <c r="J8" s="80">
        <v>862638</v>
      </c>
      <c r="K8" s="99">
        <v>14503899.064055279</v>
      </c>
      <c r="L8" s="81"/>
      <c r="M8" s="82">
        <v>430</v>
      </c>
      <c r="N8" s="83">
        <v>966</v>
      </c>
      <c r="O8" s="83"/>
      <c r="P8" s="83"/>
      <c r="Q8" s="83">
        <v>0.53147624632399337</v>
      </c>
      <c r="R8" s="84">
        <v>13633630.064055279</v>
      </c>
      <c r="S8" s="84">
        <v>0</v>
      </c>
      <c r="T8" s="84">
        <v>13633630.064055279</v>
      </c>
      <c r="U8" s="84">
        <v>0</v>
      </c>
      <c r="V8" s="84">
        <v>862164</v>
      </c>
      <c r="W8" s="84">
        <v>14495794.064055281</v>
      </c>
      <c r="X8" s="84">
        <v>7631</v>
      </c>
      <c r="Y8" s="84">
        <v>0</v>
      </c>
      <c r="Z8" s="84">
        <v>474</v>
      </c>
      <c r="AA8" s="84">
        <v>8105</v>
      </c>
      <c r="AB8" s="85">
        <v>14503899.064055281</v>
      </c>
      <c r="AC8" s="86"/>
      <c r="AD8" s="87"/>
      <c r="AE8" s="86"/>
      <c r="AF8" s="86"/>
      <c r="AG8" s="86"/>
      <c r="AH8" s="86"/>
      <c r="AI8" s="88"/>
      <c r="AJ8" s="89"/>
      <c r="AK8" s="90">
        <v>430</v>
      </c>
      <c r="AL8" s="91">
        <v>0</v>
      </c>
      <c r="AM8" s="91">
        <v>-26924</v>
      </c>
      <c r="AN8" s="91">
        <v>0</v>
      </c>
      <c r="AO8" s="91">
        <v>-1742</v>
      </c>
      <c r="AP8" s="92">
        <v>-28666</v>
      </c>
      <c r="AQ8" s="91">
        <v>26924</v>
      </c>
      <c r="AR8" s="91">
        <v>0</v>
      </c>
      <c r="AS8" s="91">
        <v>1742</v>
      </c>
      <c r="AT8" s="92">
        <v>28666</v>
      </c>
      <c r="AU8" s="93">
        <v>0</v>
      </c>
      <c r="AV8" s="94"/>
      <c r="AW8" s="90">
        <v>430</v>
      </c>
      <c r="AX8" s="95">
        <v>0</v>
      </c>
      <c r="AY8" s="96">
        <v>0</v>
      </c>
      <c r="AZ8" s="96">
        <v>0</v>
      </c>
      <c r="BA8" s="96">
        <v>0</v>
      </c>
      <c r="BB8" s="92">
        <v>0</v>
      </c>
    </row>
    <row r="9" spans="1:54" x14ac:dyDescent="0.25">
      <c r="A9" s="97"/>
      <c r="B9" s="97"/>
      <c r="C9" s="98"/>
      <c r="D9" s="98"/>
      <c r="E9" s="98"/>
      <c r="F9" s="98"/>
      <c r="G9" s="98"/>
      <c r="H9" s="98"/>
      <c r="I9" s="98"/>
      <c r="J9" s="98"/>
      <c r="K9" s="98"/>
      <c r="L9" s="62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94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94"/>
      <c r="AW9" s="94"/>
      <c r="AX9" s="71"/>
      <c r="AY9" s="94"/>
      <c r="AZ9" s="94"/>
      <c r="BA9" s="94"/>
      <c r="BB9" s="18"/>
    </row>
    <row r="10" spans="1:54" x14ac:dyDescent="0.25">
      <c r="H10" t="s">
        <v>59</v>
      </c>
      <c r="K10" s="101">
        <f>+K8*0.01</f>
        <v>145038.9906405528</v>
      </c>
    </row>
    <row r="11" spans="1:54" x14ac:dyDescent="0.25">
      <c r="K11" s="101"/>
    </row>
    <row r="12" spans="1:54" x14ac:dyDescent="0.25">
      <c r="H12" t="s">
        <v>62</v>
      </c>
      <c r="K12" s="101">
        <f>+K8-K10</f>
        <v>14358860.073414726</v>
      </c>
    </row>
    <row r="13" spans="1:54" x14ac:dyDescent="0.25">
      <c r="K13" s="101"/>
    </row>
    <row r="15" spans="1:54" ht="15.75" thickBot="1" x14ac:dyDescent="0.3"/>
    <row r="16" spans="1:54" x14ac:dyDescent="0.25">
      <c r="H16" s="102"/>
      <c r="I16" s="103"/>
      <c r="J16" s="103"/>
      <c r="K16" s="104"/>
    </row>
    <row r="17" spans="8:11" x14ac:dyDescent="0.25">
      <c r="H17" s="105" t="s">
        <v>60</v>
      </c>
      <c r="J17" s="100"/>
      <c r="K17" s="106">
        <v>14442567.591542559</v>
      </c>
    </row>
    <row r="18" spans="8:11" x14ac:dyDescent="0.25">
      <c r="H18" s="107"/>
      <c r="K18" s="108"/>
    </row>
    <row r="19" spans="8:11" x14ac:dyDescent="0.25">
      <c r="H19" s="107" t="s">
        <v>59</v>
      </c>
      <c r="K19" s="109">
        <f>+K17*0.01</f>
        <v>144425.67591542559</v>
      </c>
    </row>
    <row r="20" spans="8:11" x14ac:dyDescent="0.25">
      <c r="H20" s="107"/>
      <c r="K20" s="108"/>
    </row>
    <row r="21" spans="8:11" x14ac:dyDescent="0.25">
      <c r="H21" s="107" t="s">
        <v>61</v>
      </c>
      <c r="K21" s="110">
        <f>+K17-K19</f>
        <v>14298141.915627133</v>
      </c>
    </row>
    <row r="22" spans="8:11" x14ac:dyDescent="0.25">
      <c r="H22" s="107"/>
      <c r="K22" s="108"/>
    </row>
    <row r="23" spans="8:11" ht="15.75" thickBot="1" x14ac:dyDescent="0.3">
      <c r="H23" s="111"/>
      <c r="I23" s="112"/>
      <c r="J23" s="112"/>
      <c r="K23" s="113"/>
    </row>
    <row r="26" spans="8:11" x14ac:dyDescent="0.25">
      <c r="H26" t="s">
        <v>63</v>
      </c>
      <c r="K26" s="114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15" t="s">
        <v>64</v>
      </c>
      <c r="B1" s="116" t="s">
        <v>47</v>
      </c>
      <c r="C1" s="116" t="s">
        <v>65</v>
      </c>
      <c r="D1" s="117" t="s">
        <v>66</v>
      </c>
    </row>
    <row r="2" spans="1:4" x14ac:dyDescent="0.25">
      <c r="A2" s="118" t="s">
        <v>64</v>
      </c>
      <c r="B2" s="118" t="s">
        <v>47</v>
      </c>
      <c r="C2" s="118" t="s">
        <v>65</v>
      </c>
      <c r="D2" s="119" t="s">
        <v>67</v>
      </c>
    </row>
    <row r="3" spans="1:4" x14ac:dyDescent="0.25">
      <c r="A3" s="120" t="s">
        <v>68</v>
      </c>
      <c r="B3" s="95">
        <v>1</v>
      </c>
      <c r="C3" s="121">
        <v>0</v>
      </c>
      <c r="D3" s="121">
        <v>17478</v>
      </c>
    </row>
    <row r="4" spans="1:4" x14ac:dyDescent="0.25">
      <c r="A4" s="120" t="s">
        <v>69</v>
      </c>
      <c r="B4" s="95">
        <v>12</v>
      </c>
      <c r="C4" s="121">
        <v>0</v>
      </c>
      <c r="D4" s="121">
        <v>187056</v>
      </c>
    </row>
    <row r="5" spans="1:4" x14ac:dyDescent="0.25">
      <c r="A5" s="120" t="s">
        <v>70</v>
      </c>
      <c r="B5" s="95">
        <v>2</v>
      </c>
      <c r="C5" s="121">
        <v>0</v>
      </c>
      <c r="D5" s="121">
        <v>35208</v>
      </c>
    </row>
    <row r="6" spans="1:4" x14ac:dyDescent="0.25">
      <c r="A6" s="120" t="s">
        <v>71</v>
      </c>
      <c r="B6" s="95">
        <v>1</v>
      </c>
      <c r="C6" s="121">
        <v>0</v>
      </c>
      <c r="D6" s="121">
        <v>22394</v>
      </c>
    </row>
    <row r="7" spans="1:4" x14ac:dyDescent="0.25">
      <c r="A7" s="120" t="s">
        <v>72</v>
      </c>
      <c r="B7" s="95">
        <v>0</v>
      </c>
      <c r="C7" s="121">
        <v>0</v>
      </c>
      <c r="D7" s="121">
        <v>0</v>
      </c>
    </row>
    <row r="8" spans="1:4" x14ac:dyDescent="0.25">
      <c r="A8" s="120" t="s">
        <v>73</v>
      </c>
      <c r="B8" s="95">
        <v>69</v>
      </c>
      <c r="C8" s="121">
        <v>0</v>
      </c>
      <c r="D8" s="121">
        <v>864087</v>
      </c>
    </row>
    <row r="9" spans="1:4" x14ac:dyDescent="0.25">
      <c r="A9" s="120" t="s">
        <v>74</v>
      </c>
      <c r="B9" s="95">
        <v>13</v>
      </c>
      <c r="C9" s="121">
        <v>0</v>
      </c>
      <c r="D9" s="121">
        <v>211120</v>
      </c>
    </row>
    <row r="10" spans="1:4" x14ac:dyDescent="0.25">
      <c r="A10" s="120" t="s">
        <v>75</v>
      </c>
      <c r="B10" s="95">
        <v>0</v>
      </c>
      <c r="C10" s="121">
        <v>0</v>
      </c>
      <c r="D10" s="121">
        <v>0</v>
      </c>
    </row>
    <row r="11" spans="1:4" x14ac:dyDescent="0.25">
      <c r="A11" s="120" t="s">
        <v>76</v>
      </c>
      <c r="B11" s="95">
        <v>22</v>
      </c>
      <c r="C11" s="121">
        <v>0</v>
      </c>
      <c r="D11" s="121">
        <v>292138</v>
      </c>
    </row>
    <row r="12" spans="1:4" x14ac:dyDescent="0.25">
      <c r="A12" s="120" t="s">
        <v>77</v>
      </c>
      <c r="B12" s="95">
        <v>1</v>
      </c>
      <c r="C12" s="121">
        <v>0</v>
      </c>
      <c r="D12" s="121">
        <v>14955</v>
      </c>
    </row>
    <row r="13" spans="1:4" x14ac:dyDescent="0.25">
      <c r="A13" s="120" t="s">
        <v>78</v>
      </c>
      <c r="B13" s="95">
        <v>6</v>
      </c>
      <c r="C13" s="121">
        <v>0</v>
      </c>
      <c r="D13" s="121">
        <v>102552</v>
      </c>
    </row>
    <row r="14" spans="1:4" x14ac:dyDescent="0.25">
      <c r="A14" s="120" t="s">
        <v>79</v>
      </c>
      <c r="B14" s="95">
        <v>141</v>
      </c>
      <c r="C14" s="121">
        <v>0</v>
      </c>
      <c r="D14" s="121">
        <v>2196639</v>
      </c>
    </row>
    <row r="15" spans="1:4" x14ac:dyDescent="0.25">
      <c r="A15" s="120" t="s">
        <v>80</v>
      </c>
      <c r="B15" s="95">
        <v>2</v>
      </c>
      <c r="C15" s="121">
        <v>0</v>
      </c>
      <c r="D15" s="121">
        <v>26588</v>
      </c>
    </row>
    <row r="16" spans="1:4" x14ac:dyDescent="0.25">
      <c r="A16" s="120" t="s">
        <v>81</v>
      </c>
      <c r="B16" s="95">
        <v>2</v>
      </c>
      <c r="C16" s="121">
        <v>0</v>
      </c>
      <c r="D16" s="121">
        <v>30706</v>
      </c>
    </row>
    <row r="17" spans="1:4" x14ac:dyDescent="0.25">
      <c r="A17" s="120" t="s">
        <v>82</v>
      </c>
      <c r="B17" s="95">
        <v>528</v>
      </c>
      <c r="C17" s="121">
        <v>0</v>
      </c>
      <c r="D17" s="121">
        <v>8052528.0640552798</v>
      </c>
    </row>
    <row r="18" spans="1:4" x14ac:dyDescent="0.25">
      <c r="A18" s="120" t="s">
        <v>83</v>
      </c>
      <c r="B18" s="95">
        <v>53</v>
      </c>
      <c r="C18" s="121">
        <v>0</v>
      </c>
      <c r="D18" s="121">
        <v>781326</v>
      </c>
    </row>
    <row r="19" spans="1:4" x14ac:dyDescent="0.25">
      <c r="A19" s="120" t="s">
        <v>84</v>
      </c>
      <c r="B19" s="95">
        <v>1</v>
      </c>
      <c r="C19" s="121">
        <v>0</v>
      </c>
      <c r="D19" s="121">
        <v>15375</v>
      </c>
    </row>
    <row r="20" spans="1:4" x14ac:dyDescent="0.25">
      <c r="A20" s="120" t="s">
        <v>85</v>
      </c>
      <c r="B20" s="95">
        <v>1</v>
      </c>
      <c r="C20" s="121">
        <v>0</v>
      </c>
      <c r="D20" s="121">
        <v>13465</v>
      </c>
    </row>
    <row r="21" spans="1:4" x14ac:dyDescent="0.25">
      <c r="A21" s="120" t="s">
        <v>86</v>
      </c>
      <c r="B21" s="95">
        <v>2</v>
      </c>
      <c r="C21" s="121">
        <v>0</v>
      </c>
      <c r="D21" s="121">
        <v>28950</v>
      </c>
    </row>
    <row r="22" spans="1:4" x14ac:dyDescent="0.25">
      <c r="A22" s="120" t="s">
        <v>87</v>
      </c>
      <c r="B22" s="95">
        <v>1</v>
      </c>
      <c r="C22" s="121">
        <v>0</v>
      </c>
      <c r="D22" s="121">
        <v>20219</v>
      </c>
    </row>
    <row r="23" spans="1:4" x14ac:dyDescent="0.25">
      <c r="A23" s="120" t="s">
        <v>88</v>
      </c>
      <c r="B23" s="95">
        <v>26</v>
      </c>
      <c r="C23" s="121">
        <v>0</v>
      </c>
      <c r="D23" s="121">
        <v>375830</v>
      </c>
    </row>
    <row r="24" spans="1:4" x14ac:dyDescent="0.25">
      <c r="A24" s="120" t="s">
        <v>89</v>
      </c>
      <c r="B24" s="95">
        <v>1</v>
      </c>
      <c r="C24" s="121">
        <v>0</v>
      </c>
      <c r="D24" s="121">
        <v>18051</v>
      </c>
    </row>
    <row r="25" spans="1:4" x14ac:dyDescent="0.25">
      <c r="A25" s="120" t="s">
        <v>90</v>
      </c>
      <c r="B25" s="95">
        <v>1</v>
      </c>
      <c r="C25" s="121">
        <v>0</v>
      </c>
      <c r="D25" s="121">
        <v>15045</v>
      </c>
    </row>
    <row r="26" spans="1:4" x14ac:dyDescent="0.25">
      <c r="A26" s="120" t="s">
        <v>91</v>
      </c>
      <c r="B26" s="95">
        <v>0</v>
      </c>
      <c r="C26" s="121">
        <v>0</v>
      </c>
      <c r="D26" s="121">
        <v>0</v>
      </c>
    </row>
    <row r="27" spans="1:4" x14ac:dyDescent="0.25">
      <c r="A27" s="120" t="s">
        <v>92</v>
      </c>
      <c r="B27" s="95">
        <v>1</v>
      </c>
      <c r="C27" s="121">
        <v>0</v>
      </c>
      <c r="D27" s="121">
        <v>19695</v>
      </c>
    </row>
    <row r="28" spans="1:4" x14ac:dyDescent="0.25">
      <c r="A28" s="120" t="s">
        <v>93</v>
      </c>
      <c r="B28" s="95">
        <v>10</v>
      </c>
      <c r="C28" s="121">
        <v>0</v>
      </c>
      <c r="D28" s="121">
        <v>160850</v>
      </c>
    </row>
    <row r="29" spans="1:4" x14ac:dyDescent="0.25">
      <c r="A29" s="120" t="s">
        <v>94</v>
      </c>
      <c r="B29" s="95">
        <v>6</v>
      </c>
      <c r="C29" s="121">
        <v>0</v>
      </c>
      <c r="D29" s="121">
        <v>96540</v>
      </c>
    </row>
    <row r="30" spans="1:4" x14ac:dyDescent="0.25">
      <c r="A30" s="120" t="s">
        <v>95</v>
      </c>
      <c r="B30" s="95">
        <v>15</v>
      </c>
      <c r="C30" s="121">
        <v>0</v>
      </c>
      <c r="D30" s="121">
        <v>183615</v>
      </c>
    </row>
    <row r="31" spans="1:4" x14ac:dyDescent="0.25">
      <c r="A31" s="120" t="s">
        <v>96</v>
      </c>
      <c r="B31" s="95">
        <v>1</v>
      </c>
      <c r="C31" s="121">
        <v>0</v>
      </c>
      <c r="D31" s="121">
        <v>15053</v>
      </c>
    </row>
    <row r="32" spans="1:4" x14ac:dyDescent="0.25">
      <c r="A32" s="120" t="s">
        <v>97</v>
      </c>
      <c r="B32" s="95">
        <v>10</v>
      </c>
      <c r="C32" s="121">
        <v>0</v>
      </c>
      <c r="D32" s="121">
        <v>163940</v>
      </c>
    </row>
    <row r="33" spans="1:4" x14ac:dyDescent="0.25">
      <c r="A33" s="120" t="s">
        <v>98</v>
      </c>
      <c r="B33" s="95">
        <v>1</v>
      </c>
      <c r="C33" s="121">
        <v>0</v>
      </c>
      <c r="D33" s="121">
        <v>17456</v>
      </c>
    </row>
    <row r="34" spans="1:4" x14ac:dyDescent="0.25">
      <c r="A34" s="120" t="s">
        <v>99</v>
      </c>
      <c r="B34" s="95">
        <v>5</v>
      </c>
      <c r="C34" s="121">
        <v>0</v>
      </c>
      <c r="D34" s="121">
        <v>78645</v>
      </c>
    </row>
    <row r="35" spans="1:4" x14ac:dyDescent="0.25">
      <c r="A35" s="120" t="s">
        <v>100</v>
      </c>
      <c r="B35" s="95">
        <v>13</v>
      </c>
      <c r="C35" s="121">
        <v>0</v>
      </c>
      <c r="D35" s="121">
        <v>175422</v>
      </c>
    </row>
    <row r="36" spans="1:4" x14ac:dyDescent="0.25">
      <c r="A36" s="120" t="s">
        <v>101</v>
      </c>
      <c r="B36" s="95">
        <v>15</v>
      </c>
      <c r="C36" s="121">
        <v>0</v>
      </c>
      <c r="D36" s="121">
        <v>227730</v>
      </c>
    </row>
    <row r="37" spans="1:4" x14ac:dyDescent="0.25">
      <c r="A37" s="120" t="s">
        <v>102</v>
      </c>
      <c r="B37" s="95">
        <v>2</v>
      </c>
      <c r="C37" s="121">
        <v>0</v>
      </c>
      <c r="D37" s="121">
        <v>29754</v>
      </c>
    </row>
    <row r="38" spans="1:4" x14ac:dyDescent="0.25">
      <c r="A38" s="120" t="s">
        <v>103</v>
      </c>
      <c r="B38" s="95">
        <v>1</v>
      </c>
      <c r="C38" s="121">
        <v>0</v>
      </c>
      <c r="D38" s="121">
        <v>13489</v>
      </c>
    </row>
    <row r="39" spans="1:4" x14ac:dyDescent="0.25">
      <c r="A39" s="122" t="s">
        <v>104</v>
      </c>
      <c r="B39" s="123">
        <v>966</v>
      </c>
      <c r="C39" s="124">
        <v>0</v>
      </c>
      <c r="D39" s="125">
        <v>14503899.064055279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8" max="8" width="12.140625" bestFit="1" customWidth="1"/>
    <col min="10" max="10" width="9.5703125" bestFit="1" customWidth="1"/>
    <col min="11" max="11" width="12.140625" bestFit="1" customWidth="1"/>
  </cols>
  <sheetData>
    <row r="1" spans="1:12" ht="23.25" x14ac:dyDescent="0.25">
      <c r="A1" s="1" t="s">
        <v>6</v>
      </c>
      <c r="B1" s="2"/>
      <c r="C1" s="2"/>
      <c r="D1" s="3"/>
      <c r="E1" s="3"/>
      <c r="F1" s="3"/>
      <c r="G1" s="3"/>
      <c r="H1" s="3"/>
      <c r="I1" s="3"/>
      <c r="J1" s="3"/>
      <c r="K1" s="3"/>
      <c r="L1" s="4"/>
    </row>
    <row r="2" spans="1:12" ht="21" x14ac:dyDescent="0.25">
      <c r="A2" s="10" t="s">
        <v>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4"/>
    </row>
    <row r="3" spans="1:12" ht="18.75" x14ac:dyDescent="0.25">
      <c r="A3" s="12" t="s">
        <v>105</v>
      </c>
      <c r="B3" s="13"/>
      <c r="C3" s="13"/>
      <c r="D3" s="14"/>
      <c r="E3" s="14"/>
      <c r="F3" s="14"/>
      <c r="G3" s="14"/>
      <c r="H3" s="11"/>
      <c r="I3" s="11"/>
      <c r="J3" s="11"/>
      <c r="K3" s="14"/>
      <c r="L3" s="13"/>
    </row>
    <row r="4" spans="1:12" ht="15.75" x14ac:dyDescent="0.25">
      <c r="A4" s="13"/>
      <c r="B4" s="13"/>
      <c r="C4" s="13"/>
      <c r="D4" s="14"/>
      <c r="E4" s="14"/>
      <c r="F4" s="14"/>
      <c r="G4" s="14"/>
      <c r="H4" s="126"/>
      <c r="I4" s="14"/>
      <c r="J4" s="14"/>
      <c r="K4" s="14"/>
      <c r="L4" s="13"/>
    </row>
    <row r="5" spans="1:12" x14ac:dyDescent="0.25">
      <c r="A5" s="127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8"/>
    </row>
    <row r="6" spans="1:12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44"/>
    </row>
    <row r="7" spans="1:12" ht="26.25" x14ac:dyDescent="0.25">
      <c r="A7" s="127"/>
      <c r="B7" s="127"/>
      <c r="C7" s="21"/>
      <c r="D7" s="322" t="s">
        <v>10</v>
      </c>
      <c r="E7" s="322"/>
      <c r="F7" s="22"/>
      <c r="G7" s="23"/>
      <c r="H7" s="24"/>
      <c r="I7" s="322" t="s">
        <v>11</v>
      </c>
      <c r="J7" s="322"/>
      <c r="K7" s="25"/>
      <c r="L7" s="44"/>
    </row>
    <row r="8" spans="1:12" ht="75.75" x14ac:dyDescent="0.3">
      <c r="A8" s="129" t="s">
        <v>17</v>
      </c>
      <c r="B8" s="130" t="s">
        <v>18</v>
      </c>
      <c r="C8" s="131" t="s">
        <v>106</v>
      </c>
      <c r="D8" s="132" t="s">
        <v>107</v>
      </c>
      <c r="E8" s="132" t="s">
        <v>108</v>
      </c>
      <c r="F8" s="133" t="s">
        <v>109</v>
      </c>
      <c r="G8" s="134"/>
      <c r="H8" s="131" t="s">
        <v>23</v>
      </c>
      <c r="I8" s="132" t="s">
        <v>24</v>
      </c>
      <c r="J8" s="132" t="s">
        <v>25</v>
      </c>
      <c r="K8" s="133" t="s">
        <v>26</v>
      </c>
      <c r="L8" s="44"/>
    </row>
    <row r="9" spans="1:12" ht="15.75" thickBot="1" x14ac:dyDescent="0.3">
      <c r="A9" s="135"/>
      <c r="B9" s="136"/>
      <c r="C9" s="137"/>
      <c r="D9" s="138"/>
      <c r="E9" s="138"/>
      <c r="F9" s="139"/>
      <c r="G9" s="140"/>
      <c r="H9" s="141"/>
      <c r="I9" s="138"/>
      <c r="J9" s="138"/>
      <c r="K9" s="139"/>
      <c r="L9" s="4"/>
    </row>
    <row r="10" spans="1:12" x14ac:dyDescent="0.25">
      <c r="A10" s="142">
        <v>430</v>
      </c>
      <c r="B10" s="143" t="s">
        <v>57</v>
      </c>
      <c r="C10" s="144">
        <v>966</v>
      </c>
      <c r="D10" s="145" t="s">
        <v>58</v>
      </c>
      <c r="E10" s="145">
        <v>0</v>
      </c>
      <c r="F10" s="146">
        <v>966</v>
      </c>
      <c r="G10" s="147"/>
      <c r="H10" s="148">
        <v>13579929.591542557</v>
      </c>
      <c r="I10" s="149">
        <v>0</v>
      </c>
      <c r="J10" s="149">
        <v>862638</v>
      </c>
      <c r="K10" s="150">
        <v>14442567.591542557</v>
      </c>
      <c r="L10" s="149"/>
    </row>
    <row r="11" spans="1:12" x14ac:dyDescent="0.25">
      <c r="A11" s="73">
        <v>430</v>
      </c>
      <c r="B11" s="74" t="s">
        <v>57</v>
      </c>
      <c r="C11" s="75">
        <v>966</v>
      </c>
      <c r="D11" s="76" t="s">
        <v>58</v>
      </c>
      <c r="E11" s="76">
        <v>0</v>
      </c>
      <c r="F11" s="77">
        <v>966</v>
      </c>
      <c r="G11" s="78"/>
      <c r="H11" s="79">
        <v>13641261.064055279</v>
      </c>
      <c r="I11" s="80">
        <v>0</v>
      </c>
      <c r="J11" s="80">
        <v>862638</v>
      </c>
      <c r="K11" s="152">
        <v>14503899.064055279</v>
      </c>
      <c r="L11" s="81"/>
    </row>
    <row r="13" spans="1:12" x14ac:dyDescent="0.25">
      <c r="H13" s="15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 - September 2023</vt:lpstr>
      <vt:lpstr>Balance Sheet</vt:lpstr>
      <vt:lpstr>Cash Flow</vt:lpstr>
      <vt:lpstr>Capital Campaign</vt:lpstr>
      <vt:lpstr>Tuition</vt:lpstr>
      <vt:lpstr>Building Costs</vt:lpstr>
      <vt:lpstr>Capital Assets</vt:lpstr>
      <vt:lpstr>Budget by Month</vt:lpstr>
      <vt:lpstr>FYE 2023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2023-07-18T20:21:42Z</cp:lastPrinted>
  <dcterms:created xsi:type="dcterms:W3CDTF">2016-09-16T18:35:48Z</dcterms:created>
  <dcterms:modified xsi:type="dcterms:W3CDTF">2023-10-25T21:08:53Z</dcterms:modified>
</cp:coreProperties>
</file>