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3\Web\Edlio Website Documents\Business\Financial Transparency\Proposed Budget Information\"/>
    </mc:Choice>
  </mc:AlternateContent>
  <bookViews>
    <workbookView xWindow="240" yWindow="105" windowWidth="15315" windowHeight="5445"/>
  </bookViews>
  <sheets>
    <sheet name="Original Proposed Budget" sheetId="1" r:id="rId1"/>
    <sheet name="Sheet2" sheetId="2" r:id="rId2"/>
  </sheets>
  <definedNames>
    <definedName name="_xlnm.Print_Titles" localSheetId="0">'Original Proposed Budget'!$1:$1</definedName>
  </definedNames>
  <calcPr calcId="162913"/>
</workbook>
</file>

<file path=xl/calcChain.xml><?xml version="1.0" encoding="utf-8"?>
<calcChain xmlns="http://schemas.openxmlformats.org/spreadsheetml/2006/main">
  <c r="C8" i="1" l="1"/>
  <c r="E8" i="1" s="1"/>
  <c r="C7" i="1"/>
  <c r="E7" i="1" s="1"/>
  <c r="C6" i="1"/>
  <c r="E76" i="1"/>
  <c r="E72" i="1"/>
  <c r="E58" i="1"/>
  <c r="E57" i="1"/>
  <c r="E56" i="1"/>
  <c r="E55" i="1"/>
  <c r="E54" i="1"/>
  <c r="E6" i="1" l="1"/>
  <c r="D50" i="1" l="1"/>
  <c r="E50" i="1" s="1"/>
  <c r="D49" i="1"/>
  <c r="E49" i="1" s="1"/>
  <c r="D48" i="1"/>
  <c r="E48" i="1" s="1"/>
  <c r="C77" i="1" l="1"/>
  <c r="C73" i="1"/>
  <c r="C59" i="1"/>
  <c r="C51" i="1"/>
  <c r="C80" i="1" l="1"/>
  <c r="C81" i="1" s="1"/>
  <c r="C62" i="1"/>
  <c r="C82" i="1"/>
  <c r="N23" i="1"/>
  <c r="C63" i="1" l="1"/>
  <c r="D9" i="1"/>
  <c r="C9" i="1"/>
  <c r="E9" i="1" l="1"/>
  <c r="C64" i="1"/>
  <c r="I33" i="1"/>
  <c r="D13" i="1" s="1"/>
  <c r="E13" i="1" s="1"/>
  <c r="N32" i="1"/>
  <c r="D39" i="1" s="1"/>
  <c r="E39" i="1" s="1"/>
  <c r="N31" i="1"/>
  <c r="D38" i="1" s="1"/>
  <c r="N30" i="1"/>
  <c r="D37" i="1" s="1"/>
  <c r="E37" i="1" s="1"/>
  <c r="N29" i="1"/>
  <c r="D36" i="1" s="1"/>
  <c r="E36" i="1" s="1"/>
  <c r="N28" i="1"/>
  <c r="D35" i="1" s="1"/>
  <c r="E35" i="1" s="1"/>
  <c r="N27" i="1"/>
  <c r="D34" i="1" s="1"/>
  <c r="E34" i="1" s="1"/>
  <c r="N26" i="1"/>
  <c r="D33" i="1" s="1"/>
  <c r="E33" i="1" s="1"/>
  <c r="N25" i="1"/>
  <c r="D32" i="1" s="1"/>
  <c r="E32" i="1" s="1"/>
  <c r="N24" i="1"/>
  <c r="D31" i="1" s="1"/>
  <c r="E31" i="1" s="1"/>
  <c r="N21" i="1"/>
  <c r="D29" i="1" s="1"/>
  <c r="E29" i="1" s="1"/>
  <c r="N20" i="1"/>
  <c r="D28" i="1" s="1"/>
  <c r="E28" i="1" s="1"/>
  <c r="N19" i="1"/>
  <c r="D27" i="1" s="1"/>
  <c r="E27" i="1" s="1"/>
  <c r="N18" i="1"/>
  <c r="D26" i="1" s="1"/>
  <c r="E26" i="1" s="1"/>
  <c r="N17" i="1"/>
  <c r="D25" i="1" s="1"/>
  <c r="E25" i="1" s="1"/>
  <c r="N16" i="1"/>
  <c r="D24" i="1" s="1"/>
  <c r="E24" i="1" s="1"/>
  <c r="N15" i="1"/>
  <c r="D23" i="1" s="1"/>
  <c r="E23" i="1" s="1"/>
  <c r="N14" i="1"/>
  <c r="D22" i="1" s="1"/>
  <c r="E22" i="1" s="1"/>
  <c r="M33" i="1"/>
  <c r="D17" i="1" s="1"/>
  <c r="E17" i="1" s="1"/>
  <c r="L33" i="1"/>
  <c r="D16" i="1" s="1"/>
  <c r="E16" i="1" s="1"/>
  <c r="K33" i="1"/>
  <c r="D15" i="1" s="1"/>
  <c r="E15" i="1" s="1"/>
  <c r="J33" i="1"/>
  <c r="D14" i="1" s="1"/>
  <c r="E14" i="1" s="1"/>
  <c r="H33" i="1"/>
  <c r="D12" i="1" s="1"/>
  <c r="E12" i="1" s="1"/>
  <c r="N13" i="1"/>
  <c r="D21" i="1" s="1"/>
  <c r="E21" i="1" s="1"/>
  <c r="D77" i="1"/>
  <c r="E77" i="1" s="1"/>
  <c r="D73" i="1"/>
  <c r="E73" i="1" s="1"/>
  <c r="D59" i="1"/>
  <c r="D51" i="1"/>
  <c r="E51" i="1" s="1"/>
  <c r="D62" i="1" l="1"/>
  <c r="E59" i="1"/>
  <c r="D80" i="1"/>
  <c r="D82" i="1"/>
  <c r="D18" i="1"/>
  <c r="D41" i="1" s="1"/>
  <c r="N22" i="1"/>
  <c r="N34" i="1"/>
  <c r="C40" i="1"/>
  <c r="C18" i="1"/>
  <c r="D81" i="1" l="1"/>
  <c r="E81" i="1" s="1"/>
  <c r="E80" i="1"/>
  <c r="N33" i="1"/>
  <c r="D30" i="1"/>
  <c r="D63" i="1"/>
  <c r="E62" i="1"/>
  <c r="C41" i="1"/>
  <c r="C84" i="1" s="1"/>
  <c r="E18" i="1"/>
  <c r="E63" i="1" l="1"/>
  <c r="D64" i="1"/>
  <c r="D84" i="1" s="1"/>
  <c r="E30" i="1"/>
  <c r="D40" i="1"/>
  <c r="E40" i="1" s="1"/>
</calcChain>
</file>

<file path=xl/sharedStrings.xml><?xml version="1.0" encoding="utf-8"?>
<sst xmlns="http://schemas.openxmlformats.org/spreadsheetml/2006/main" count="116" uniqueCount="67">
  <si>
    <t>Revenue Source</t>
  </si>
  <si>
    <t>57--</t>
  </si>
  <si>
    <t>Local Revenue</t>
  </si>
  <si>
    <t>58--</t>
  </si>
  <si>
    <t>State Revenue</t>
  </si>
  <si>
    <t>59--</t>
  </si>
  <si>
    <t>Federal Revenue</t>
  </si>
  <si>
    <t>Total Revenue</t>
  </si>
  <si>
    <t>Objects</t>
  </si>
  <si>
    <t>61--</t>
  </si>
  <si>
    <t>Payroll</t>
  </si>
  <si>
    <t>62--</t>
  </si>
  <si>
    <t>Prof. Svcs/Util</t>
  </si>
  <si>
    <t>63--</t>
  </si>
  <si>
    <t>Gen Supp</t>
  </si>
  <si>
    <t>64--</t>
  </si>
  <si>
    <t>Travel/Misc</t>
  </si>
  <si>
    <t>66--</t>
  </si>
  <si>
    <t>Cap. Expenditures</t>
  </si>
  <si>
    <t>Total Expenses</t>
  </si>
  <si>
    <t>Functions</t>
  </si>
  <si>
    <t>Expenses by Functions</t>
  </si>
  <si>
    <t>Child Nutrition</t>
  </si>
  <si>
    <t>Debt Service</t>
  </si>
  <si>
    <t>65--</t>
  </si>
  <si>
    <t>Debt Payments</t>
  </si>
  <si>
    <t>Current Budget</t>
  </si>
  <si>
    <t xml:space="preserve">Capital </t>
  </si>
  <si>
    <t>Total</t>
  </si>
  <si>
    <t xml:space="preserve"> </t>
  </si>
  <si>
    <t>191-36</t>
  </si>
  <si>
    <t>WHITE SETTLEMENT ISD</t>
  </si>
  <si>
    <t>PROPOSED BUDGET EXCESS (DEFICIT)</t>
  </si>
  <si>
    <t>Prof. Svcs/Utilities</t>
  </si>
  <si>
    <t>Gen Supplies</t>
  </si>
  <si>
    <t xml:space="preserve">Instruction  </t>
  </si>
  <si>
    <t>Instruction/Library</t>
  </si>
  <si>
    <t>Curriculum &amp; Staff Development</t>
  </si>
  <si>
    <t>Instructional Leadership</t>
  </si>
  <si>
    <t>School Leadership</t>
  </si>
  <si>
    <t>Guidance &amp; Counseling</t>
  </si>
  <si>
    <t>Social Work Services</t>
  </si>
  <si>
    <t>Health Services</t>
  </si>
  <si>
    <t>Student Transportation</t>
  </si>
  <si>
    <t>Co-Curricular Activities</t>
  </si>
  <si>
    <t>General Administration</t>
  </si>
  <si>
    <t>Facilities Maintenance &amp; Operation</t>
  </si>
  <si>
    <t>Security &amp; Monitoring Services</t>
  </si>
  <si>
    <t>Data Processing/Technology</t>
  </si>
  <si>
    <t>Community Services/FCLC</t>
  </si>
  <si>
    <t>Debt Service Payments</t>
  </si>
  <si>
    <t>Facilities Acquision &amp; Construction</t>
  </si>
  <si>
    <t>Juv. Justice Alternative Facility</t>
  </si>
  <si>
    <t>Appraisal District Service</t>
  </si>
  <si>
    <t>2020-2021</t>
  </si>
  <si>
    <t>Expenditures by Objects</t>
  </si>
  <si>
    <t>Expenditures by Functions</t>
  </si>
  <si>
    <t>GRAND TOTAL ALL BUDGETS EXCESS (DEFICIT)</t>
  </si>
  <si>
    <t>2021-2022</t>
  </si>
  <si>
    <t>Proposed Budget</t>
  </si>
  <si>
    <t>Fiscal Year End  6/30/2022</t>
  </si>
  <si>
    <t>General Operating Proposed Budget</t>
  </si>
  <si>
    <t>Child Nutrition Proposed Budget</t>
  </si>
  <si>
    <t>Debt Service Proposed Budget</t>
  </si>
  <si>
    <t>Percentage Change</t>
  </si>
  <si>
    <t>NOTE: Current Budget is the amended budget as of May 17, 2021.</t>
  </si>
  <si>
    <t>Object code 6491 - Budget for Legal Notices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</si>
</sst>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u/>
      <sz val="10"/>
      <name val="Arial"/>
      <family val="2"/>
    </font>
    <font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Continuous"/>
    </xf>
    <xf numFmtId="0" fontId="2" fillId="0" borderId="0" xfId="1" applyFont="1"/>
    <xf numFmtId="0" fontId="4" fillId="0" borderId="0" xfId="0" applyFont="1"/>
    <xf numFmtId="0" fontId="2" fillId="0" borderId="0" xfId="1" applyFont="1" applyAlignment="1">
      <alignment horizontal="center"/>
    </xf>
    <xf numFmtId="164" fontId="2" fillId="0" borderId="0" xfId="5" applyNumberFormat="1" applyFont="1" applyAlignment="1">
      <alignment horizontal="center"/>
    </xf>
    <xf numFmtId="0" fontId="5" fillId="0" borderId="0" xfId="1" applyFont="1" applyAlignment="1">
      <alignment horizontal="center"/>
    </xf>
    <xf numFmtId="164" fontId="5" fillId="0" borderId="0" xfId="5" applyNumberFormat="1" applyFont="1" applyAlignment="1">
      <alignment horizontal="center"/>
    </xf>
    <xf numFmtId="0" fontId="6" fillId="0" borderId="0" xfId="0" applyFont="1" applyAlignment="1">
      <alignment wrapText="1"/>
    </xf>
    <xf numFmtId="164" fontId="2" fillId="0" borderId="0" xfId="5" applyNumberFormat="1" applyFont="1"/>
    <xf numFmtId="9" fontId="4" fillId="0" borderId="0" xfId="7" applyFont="1"/>
    <xf numFmtId="164" fontId="2" fillId="0" borderId="1" xfId="5" applyNumberFormat="1" applyFont="1" applyBorder="1"/>
    <xf numFmtId="9" fontId="4" fillId="0" borderId="1" xfId="7" applyFont="1" applyBorder="1"/>
    <xf numFmtId="165" fontId="4" fillId="0" borderId="0" xfId="6" applyNumberFormat="1" applyFont="1"/>
    <xf numFmtId="165" fontId="4" fillId="0" borderId="0" xfId="0" applyNumberFormat="1" applyFont="1"/>
    <xf numFmtId="0" fontId="3" fillId="0" borderId="0" xfId="1" applyFont="1" applyAlignment="1">
      <alignment horizontal="left"/>
    </xf>
    <xf numFmtId="164" fontId="3" fillId="0" borderId="0" xfId="1" applyNumberFormat="1" applyFont="1"/>
    <xf numFmtId="164" fontId="2" fillId="0" borderId="0" xfId="1" applyNumberFormat="1" applyFont="1"/>
    <xf numFmtId="164" fontId="3" fillId="0" borderId="0" xfId="5" applyNumberFormat="1" applyFont="1" applyAlignment="1">
      <alignment horizontal="centerContinuous"/>
    </xf>
    <xf numFmtId="164" fontId="7" fillId="0" borderId="0" xfId="0" applyNumberFormat="1" applyFont="1"/>
    <xf numFmtId="164" fontId="4" fillId="0" borderId="0" xfId="0" applyNumberFormat="1" applyFont="1"/>
    <xf numFmtId="0" fontId="7" fillId="0" borderId="0" xfId="0" applyFont="1"/>
    <xf numFmtId="164" fontId="7" fillId="0" borderId="0" xfId="5" applyNumberFormat="1" applyFont="1"/>
    <xf numFmtId="0" fontId="3" fillId="0" borderId="0" xfId="1" applyFont="1" applyAlignment="1">
      <alignment horizontal="center"/>
    </xf>
  </cellXfs>
  <cellStyles count="8">
    <cellStyle name="Comma" xfId="6" builtinId="3"/>
    <cellStyle name="Comma 2" xfId="2"/>
    <cellStyle name="Currency" xfId="5" builtinId="4"/>
    <cellStyle name="Normal" xfId="0" builtinId="0"/>
    <cellStyle name="Normal 2" xfId="3"/>
    <cellStyle name="Normal 3" xfId="1"/>
    <cellStyle name="Percent" xfId="7" builtinId="5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"/>
  <sheetViews>
    <sheetView tabSelected="1" workbookViewId="0">
      <selection activeCell="A87" sqref="A87:XFD87"/>
    </sheetView>
  </sheetViews>
  <sheetFormatPr defaultRowHeight="12.75" outlineLevelCol="1" x14ac:dyDescent="0.2"/>
  <cols>
    <col min="1" max="1" width="10.85546875" style="4" bestFit="1" customWidth="1"/>
    <col min="2" max="2" width="35.85546875" style="4" customWidth="1"/>
    <col min="3" max="4" width="21" style="4" customWidth="1"/>
    <col min="5" max="5" width="11.7109375" style="4" customWidth="1"/>
    <col min="6" max="6" width="9.140625" style="4"/>
    <col min="7" max="7" width="8.7109375" style="4" hidden="1" customWidth="1" outlineLevel="1"/>
    <col min="8" max="8" width="13.5703125" style="4" hidden="1" customWidth="1" outlineLevel="1"/>
    <col min="9" max="10" width="11.140625" style="4" hidden="1" customWidth="1" outlineLevel="1"/>
    <col min="11" max="11" width="11.85546875" style="4" hidden="1" customWidth="1" outlineLevel="1"/>
    <col min="12" max="12" width="8.85546875" style="4" hidden="1" customWidth="1" outlineLevel="1"/>
    <col min="13" max="13" width="11.140625" style="4" hidden="1" customWidth="1" outlineLevel="1"/>
    <col min="14" max="14" width="14.42578125" style="4" hidden="1" customWidth="1" outlineLevel="1"/>
    <col min="15" max="15" width="8.7109375" style="4" collapsed="1"/>
    <col min="16" max="16384" width="9.140625" style="4"/>
  </cols>
  <sheetData>
    <row r="1" spans="1:14" x14ac:dyDescent="0.2">
      <c r="A1" s="2" t="s">
        <v>31</v>
      </c>
      <c r="B1" s="2"/>
      <c r="C1" s="2"/>
      <c r="D1" s="3"/>
    </row>
    <row r="2" spans="1:14" x14ac:dyDescent="0.2">
      <c r="A2" s="2" t="s">
        <v>61</v>
      </c>
      <c r="B2" s="2"/>
      <c r="C2" s="2"/>
      <c r="D2" s="3"/>
    </row>
    <row r="3" spans="1:14" x14ac:dyDescent="0.2">
      <c r="A3" s="2" t="s">
        <v>60</v>
      </c>
      <c r="B3" s="2"/>
      <c r="C3" s="2"/>
      <c r="D3" s="3"/>
    </row>
    <row r="4" spans="1:14" x14ac:dyDescent="0.2">
      <c r="A4" s="5"/>
      <c r="B4" s="3"/>
      <c r="C4" s="6" t="s">
        <v>54</v>
      </c>
      <c r="D4" s="6" t="s">
        <v>58</v>
      </c>
    </row>
    <row r="5" spans="1:14" ht="25.5" x14ac:dyDescent="0.2">
      <c r="A5" s="7" t="s">
        <v>8</v>
      </c>
      <c r="B5" s="7" t="s">
        <v>0</v>
      </c>
      <c r="C5" s="8" t="s">
        <v>26</v>
      </c>
      <c r="D5" s="8" t="s">
        <v>59</v>
      </c>
      <c r="E5" s="9" t="s">
        <v>64</v>
      </c>
    </row>
    <row r="6" spans="1:14" ht="17.25" customHeight="1" x14ac:dyDescent="0.2">
      <c r="A6" s="5" t="s">
        <v>1</v>
      </c>
      <c r="B6" s="3" t="s">
        <v>2</v>
      </c>
      <c r="C6" s="10">
        <f>23719874+136500</f>
        <v>23856374</v>
      </c>
      <c r="D6" s="10">
        <v>24023034</v>
      </c>
      <c r="E6" s="11">
        <f>(D6-C6)/C6</f>
        <v>6.9859736437733579E-3</v>
      </c>
    </row>
    <row r="7" spans="1:14" x14ac:dyDescent="0.2">
      <c r="A7" s="5" t="s">
        <v>3</v>
      </c>
      <c r="B7" s="3" t="s">
        <v>4</v>
      </c>
      <c r="C7" s="10">
        <f>36662053+76000+28000</f>
        <v>36766053</v>
      </c>
      <c r="D7" s="10">
        <v>34838237</v>
      </c>
      <c r="E7" s="11">
        <f t="shared" ref="E7:E9" si="0">(D7-C7)/C7</f>
        <v>-5.2434673909652472E-2</v>
      </c>
    </row>
    <row r="8" spans="1:14" x14ac:dyDescent="0.2">
      <c r="A8" s="5" t="s">
        <v>5</v>
      </c>
      <c r="B8" s="3" t="s">
        <v>6</v>
      </c>
      <c r="C8" s="10">
        <f>520000+186500</f>
        <v>706500</v>
      </c>
      <c r="D8" s="10">
        <v>498781</v>
      </c>
      <c r="E8" s="11">
        <f t="shared" si="0"/>
        <v>-0.29401132342533615</v>
      </c>
    </row>
    <row r="9" spans="1:14" ht="13.5" thickBot="1" x14ac:dyDescent="0.25">
      <c r="A9" s="5"/>
      <c r="B9" s="3" t="s">
        <v>7</v>
      </c>
      <c r="C9" s="12">
        <f>SUM(C6:C8)</f>
        <v>61328927</v>
      </c>
      <c r="D9" s="12">
        <f>SUM(D6:D8)</f>
        <v>59360052</v>
      </c>
      <c r="E9" s="13">
        <f t="shared" si="0"/>
        <v>-3.2103529220395458E-2</v>
      </c>
    </row>
    <row r="10" spans="1:14" ht="13.5" thickTop="1" x14ac:dyDescent="0.2">
      <c r="A10" s="5"/>
      <c r="B10" s="3"/>
      <c r="C10" s="10"/>
      <c r="D10" s="10"/>
    </row>
    <row r="11" spans="1:14" x14ac:dyDescent="0.2">
      <c r="A11" s="7" t="s">
        <v>8</v>
      </c>
      <c r="B11" s="7" t="s">
        <v>55</v>
      </c>
      <c r="C11" s="10"/>
      <c r="D11" s="10"/>
    </row>
    <row r="12" spans="1:14" x14ac:dyDescent="0.2">
      <c r="A12" s="5" t="s">
        <v>9</v>
      </c>
      <c r="B12" s="3" t="s">
        <v>10</v>
      </c>
      <c r="C12" s="10">
        <v>50167796</v>
      </c>
      <c r="D12" s="10">
        <f>H33</f>
        <v>49888378</v>
      </c>
      <c r="E12" s="11">
        <f t="shared" ref="E12:E18" si="1">(D12-C12)/C12</f>
        <v>-5.5696686376256197E-3</v>
      </c>
      <c r="H12" s="4">
        <v>6100</v>
      </c>
      <c r="I12" s="4">
        <v>6200</v>
      </c>
      <c r="J12" s="4">
        <v>6300</v>
      </c>
      <c r="K12" s="4">
        <v>6400</v>
      </c>
      <c r="L12" s="4">
        <v>6500</v>
      </c>
      <c r="M12" s="4">
        <v>6600</v>
      </c>
      <c r="N12" s="4" t="s">
        <v>28</v>
      </c>
    </row>
    <row r="13" spans="1:14" x14ac:dyDescent="0.2">
      <c r="A13" s="5" t="s">
        <v>11</v>
      </c>
      <c r="B13" s="3" t="s">
        <v>33</v>
      </c>
      <c r="C13" s="10">
        <v>6676776</v>
      </c>
      <c r="D13" s="10">
        <f>I33</f>
        <v>6372463</v>
      </c>
      <c r="E13" s="11">
        <f t="shared" si="1"/>
        <v>-4.5577835769838614E-2</v>
      </c>
      <c r="G13" s="5">
        <v>11</v>
      </c>
      <c r="H13" s="14">
        <v>34007120</v>
      </c>
      <c r="I13" s="14">
        <v>268914</v>
      </c>
      <c r="J13" s="14">
        <v>648576</v>
      </c>
      <c r="K13" s="14">
        <v>251514</v>
      </c>
      <c r="L13" s="14">
        <v>0</v>
      </c>
      <c r="M13" s="14">
        <v>310660</v>
      </c>
      <c r="N13" s="14">
        <f>SUM(H13:M13)</f>
        <v>35486784</v>
      </c>
    </row>
    <row r="14" spans="1:14" x14ac:dyDescent="0.2">
      <c r="A14" s="5" t="s">
        <v>13</v>
      </c>
      <c r="B14" s="3" t="s">
        <v>34</v>
      </c>
      <c r="C14" s="10">
        <v>3072506</v>
      </c>
      <c r="D14" s="10">
        <f>J33</f>
        <v>1602177</v>
      </c>
      <c r="E14" s="11">
        <f t="shared" si="1"/>
        <v>-0.47854389869376984</v>
      </c>
      <c r="G14" s="5">
        <v>12</v>
      </c>
      <c r="H14" s="14">
        <v>249888</v>
      </c>
      <c r="I14" s="14">
        <v>0</v>
      </c>
      <c r="J14" s="14">
        <v>17456</v>
      </c>
      <c r="K14" s="14">
        <v>1250</v>
      </c>
      <c r="L14" s="14">
        <v>0</v>
      </c>
      <c r="M14" s="14">
        <v>13000</v>
      </c>
      <c r="N14" s="14">
        <f t="shared" ref="N14:N23" si="2">SUM(H14:M14)</f>
        <v>281594</v>
      </c>
    </row>
    <row r="15" spans="1:14" x14ac:dyDescent="0.2">
      <c r="A15" s="5" t="s">
        <v>15</v>
      </c>
      <c r="B15" s="3" t="s">
        <v>16</v>
      </c>
      <c r="C15" s="10">
        <v>1214175</v>
      </c>
      <c r="D15" s="10">
        <f>K33</f>
        <v>1239395</v>
      </c>
      <c r="E15" s="11">
        <f t="shared" si="1"/>
        <v>2.0771305619041735E-2</v>
      </c>
      <c r="G15" s="5">
        <v>13</v>
      </c>
      <c r="H15" s="14">
        <v>532376</v>
      </c>
      <c r="I15" s="14">
        <v>15500</v>
      </c>
      <c r="J15" s="14">
        <v>22600</v>
      </c>
      <c r="K15" s="14">
        <v>21200</v>
      </c>
      <c r="L15" s="14">
        <v>0</v>
      </c>
      <c r="M15" s="14">
        <v>0</v>
      </c>
      <c r="N15" s="14">
        <f t="shared" si="2"/>
        <v>591676</v>
      </c>
    </row>
    <row r="16" spans="1:14" x14ac:dyDescent="0.2">
      <c r="A16" s="5" t="s">
        <v>24</v>
      </c>
      <c r="B16" s="3" t="s">
        <v>23</v>
      </c>
      <c r="C16" s="10">
        <v>740000</v>
      </c>
      <c r="D16" s="10">
        <f>L33</f>
        <v>745000</v>
      </c>
      <c r="E16" s="11">
        <f t="shared" si="1"/>
        <v>6.7567567567567571E-3</v>
      </c>
      <c r="G16" s="5">
        <v>21</v>
      </c>
      <c r="H16" s="14">
        <v>1405042</v>
      </c>
      <c r="I16" s="14">
        <v>8600</v>
      </c>
      <c r="J16" s="14">
        <v>13302</v>
      </c>
      <c r="K16" s="14">
        <v>21250</v>
      </c>
      <c r="L16" s="14">
        <v>0</v>
      </c>
      <c r="M16" s="14">
        <v>0</v>
      </c>
      <c r="N16" s="14">
        <f t="shared" si="2"/>
        <v>1448194</v>
      </c>
    </row>
    <row r="17" spans="1:14" x14ac:dyDescent="0.2">
      <c r="A17" s="5" t="s">
        <v>17</v>
      </c>
      <c r="B17" s="3" t="s">
        <v>18</v>
      </c>
      <c r="C17" s="10">
        <v>1769392</v>
      </c>
      <c r="D17" s="10">
        <f>M33</f>
        <v>1099622</v>
      </c>
      <c r="E17" s="11">
        <f t="shared" si="1"/>
        <v>-0.37853115646504559</v>
      </c>
      <c r="G17" s="5">
        <v>23</v>
      </c>
      <c r="H17" s="14">
        <v>4464597</v>
      </c>
      <c r="I17" s="14">
        <v>7345</v>
      </c>
      <c r="J17" s="14">
        <v>11565</v>
      </c>
      <c r="K17" s="14">
        <v>28986</v>
      </c>
      <c r="L17" s="14">
        <v>0</v>
      </c>
      <c r="M17" s="14">
        <v>0</v>
      </c>
      <c r="N17" s="14">
        <f t="shared" si="2"/>
        <v>4512493</v>
      </c>
    </row>
    <row r="18" spans="1:14" ht="13.5" thickBot="1" x14ac:dyDescent="0.25">
      <c r="A18" s="5"/>
      <c r="B18" s="3" t="s">
        <v>19</v>
      </c>
      <c r="C18" s="12">
        <f>SUM(C12:C17)</f>
        <v>63640645</v>
      </c>
      <c r="D18" s="12">
        <f>SUM(D12:D17)</f>
        <v>60947035</v>
      </c>
      <c r="E18" s="13">
        <f t="shared" si="1"/>
        <v>-4.2325309556494911E-2</v>
      </c>
      <c r="G18" s="5">
        <v>31</v>
      </c>
      <c r="H18" s="14">
        <v>1717687</v>
      </c>
      <c r="I18" s="14">
        <v>13600</v>
      </c>
      <c r="J18" s="14">
        <v>7125</v>
      </c>
      <c r="K18" s="14">
        <v>8838</v>
      </c>
      <c r="L18" s="14">
        <v>0</v>
      </c>
      <c r="M18" s="14">
        <v>0</v>
      </c>
      <c r="N18" s="14">
        <f t="shared" si="2"/>
        <v>1747250</v>
      </c>
    </row>
    <row r="19" spans="1:14" ht="13.5" thickTop="1" x14ac:dyDescent="0.2">
      <c r="A19" s="5"/>
      <c r="B19" s="3"/>
      <c r="C19" s="10"/>
      <c r="D19" s="10"/>
      <c r="G19" s="5">
        <v>32</v>
      </c>
      <c r="H19" s="14">
        <v>84901</v>
      </c>
      <c r="I19" s="14">
        <v>1000</v>
      </c>
      <c r="J19" s="14">
        <v>0</v>
      </c>
      <c r="K19" s="14">
        <v>1000</v>
      </c>
      <c r="L19" s="14">
        <v>0</v>
      </c>
      <c r="M19" s="14">
        <v>0</v>
      </c>
      <c r="N19" s="14">
        <f t="shared" si="2"/>
        <v>86901</v>
      </c>
    </row>
    <row r="20" spans="1:14" x14ac:dyDescent="0.2">
      <c r="A20" s="7" t="s">
        <v>20</v>
      </c>
      <c r="B20" s="7" t="s">
        <v>56</v>
      </c>
      <c r="C20" s="10"/>
      <c r="D20" s="10"/>
      <c r="G20" s="5">
        <v>33</v>
      </c>
      <c r="H20" s="14">
        <v>641540</v>
      </c>
      <c r="I20" s="14">
        <v>225</v>
      </c>
      <c r="J20" s="14">
        <v>26980</v>
      </c>
      <c r="K20" s="14">
        <v>745</v>
      </c>
      <c r="L20" s="14">
        <v>0</v>
      </c>
      <c r="M20" s="14">
        <v>0</v>
      </c>
      <c r="N20" s="14">
        <f t="shared" si="2"/>
        <v>669490</v>
      </c>
    </row>
    <row r="21" spans="1:14" x14ac:dyDescent="0.2">
      <c r="A21" s="5">
        <v>11</v>
      </c>
      <c r="B21" s="3" t="s">
        <v>35</v>
      </c>
      <c r="C21" s="10">
        <v>36910750</v>
      </c>
      <c r="D21" s="10">
        <f>N13</f>
        <v>35486784</v>
      </c>
      <c r="E21" s="11">
        <f t="shared" ref="E21:E40" si="3">(D21-C21)/C21</f>
        <v>-3.8578625468190159E-2</v>
      </c>
      <c r="G21" s="5">
        <v>34</v>
      </c>
      <c r="H21" s="14">
        <v>0</v>
      </c>
      <c r="I21" s="14">
        <v>1557812</v>
      </c>
      <c r="J21" s="14">
        <v>100000</v>
      </c>
      <c r="K21" s="14">
        <v>-5000</v>
      </c>
      <c r="L21" s="14">
        <v>0</v>
      </c>
      <c r="M21" s="14">
        <v>0</v>
      </c>
      <c r="N21" s="14">
        <f t="shared" si="2"/>
        <v>1652812</v>
      </c>
    </row>
    <row r="22" spans="1:14" x14ac:dyDescent="0.2">
      <c r="A22" s="5">
        <v>12</v>
      </c>
      <c r="B22" s="3" t="s">
        <v>36</v>
      </c>
      <c r="C22" s="10">
        <v>291029</v>
      </c>
      <c r="D22" s="10">
        <f t="shared" ref="D22:D29" si="4">N14</f>
        <v>281594</v>
      </c>
      <c r="E22" s="11">
        <f t="shared" si="3"/>
        <v>-3.2419449608114652E-2</v>
      </c>
      <c r="G22" s="5">
        <v>36</v>
      </c>
      <c r="H22" s="14">
        <v>1332672</v>
      </c>
      <c r="I22" s="14">
        <v>90070</v>
      </c>
      <c r="J22" s="14">
        <v>180900</v>
      </c>
      <c r="K22" s="14">
        <v>180130</v>
      </c>
      <c r="L22" s="14">
        <v>0</v>
      </c>
      <c r="M22" s="14">
        <v>15000</v>
      </c>
      <c r="N22" s="14">
        <f t="shared" si="2"/>
        <v>1798772</v>
      </c>
    </row>
    <row r="23" spans="1:14" x14ac:dyDescent="0.2">
      <c r="A23" s="5">
        <v>13</v>
      </c>
      <c r="B23" s="3" t="s">
        <v>37</v>
      </c>
      <c r="C23" s="10">
        <v>545636</v>
      </c>
      <c r="D23" s="10">
        <f t="shared" si="4"/>
        <v>591676</v>
      </c>
      <c r="E23" s="11">
        <f t="shared" si="3"/>
        <v>8.4378596720157767E-2</v>
      </c>
      <c r="G23" s="4" t="s">
        <v>30</v>
      </c>
      <c r="H23" s="14">
        <v>63150</v>
      </c>
      <c r="I23" s="14">
        <v>118342</v>
      </c>
      <c r="J23" s="14">
        <v>39968</v>
      </c>
      <c r="K23" s="14">
        <v>67482</v>
      </c>
      <c r="L23" s="14">
        <v>0</v>
      </c>
      <c r="M23" s="14">
        <v>0</v>
      </c>
      <c r="N23" s="14">
        <f t="shared" si="2"/>
        <v>288942</v>
      </c>
    </row>
    <row r="24" spans="1:14" x14ac:dyDescent="0.2">
      <c r="A24" s="5">
        <v>21</v>
      </c>
      <c r="B24" s="3" t="s">
        <v>38</v>
      </c>
      <c r="C24" s="10">
        <v>1455457</v>
      </c>
      <c r="D24" s="10">
        <f t="shared" si="4"/>
        <v>1448194</v>
      </c>
      <c r="E24" s="11">
        <f t="shared" si="3"/>
        <v>-4.9901852133041377E-3</v>
      </c>
      <c r="G24" s="5">
        <v>41</v>
      </c>
      <c r="H24" s="14">
        <v>1585491</v>
      </c>
      <c r="I24" s="14">
        <v>304350</v>
      </c>
      <c r="J24" s="14">
        <v>59100</v>
      </c>
      <c r="K24" s="14">
        <v>144300</v>
      </c>
      <c r="L24" s="14">
        <v>0</v>
      </c>
      <c r="M24" s="14">
        <v>15000</v>
      </c>
      <c r="N24" s="14">
        <f t="shared" ref="N24:N32" si="5">SUM(H24:M24)</f>
        <v>2108241</v>
      </c>
    </row>
    <row r="25" spans="1:14" x14ac:dyDescent="0.2">
      <c r="A25" s="5">
        <v>23</v>
      </c>
      <c r="B25" s="3" t="s">
        <v>39</v>
      </c>
      <c r="C25" s="10">
        <v>4293393</v>
      </c>
      <c r="D25" s="10">
        <f t="shared" si="4"/>
        <v>4512493</v>
      </c>
      <c r="E25" s="11">
        <f t="shared" si="3"/>
        <v>5.1031899479036746E-2</v>
      </c>
      <c r="G25" s="5">
        <v>51</v>
      </c>
      <c r="H25" s="14">
        <v>1579772</v>
      </c>
      <c r="I25" s="14">
        <v>3634000</v>
      </c>
      <c r="J25" s="14">
        <v>298525</v>
      </c>
      <c r="K25" s="14">
        <v>469000</v>
      </c>
      <c r="L25" s="14">
        <v>0</v>
      </c>
      <c r="M25" s="14">
        <v>373500</v>
      </c>
      <c r="N25" s="14">
        <f t="shared" si="5"/>
        <v>6354797</v>
      </c>
    </row>
    <row r="26" spans="1:14" x14ac:dyDescent="0.2">
      <c r="A26" s="5">
        <v>31</v>
      </c>
      <c r="B26" s="3" t="s">
        <v>40</v>
      </c>
      <c r="C26" s="10">
        <v>1736061</v>
      </c>
      <c r="D26" s="10">
        <f t="shared" si="4"/>
        <v>1747250</v>
      </c>
      <c r="E26" s="11">
        <f t="shared" si="3"/>
        <v>6.445050029924064E-3</v>
      </c>
      <c r="G26" s="5">
        <v>52</v>
      </c>
      <c r="H26" s="14">
        <v>360736</v>
      </c>
      <c r="I26" s="14">
        <v>12800</v>
      </c>
      <c r="J26" s="14">
        <v>33100</v>
      </c>
      <c r="K26" s="14">
        <v>7200</v>
      </c>
      <c r="L26" s="14">
        <v>0</v>
      </c>
      <c r="M26" s="14">
        <v>0</v>
      </c>
      <c r="N26" s="14">
        <f t="shared" si="5"/>
        <v>413836</v>
      </c>
    </row>
    <row r="27" spans="1:14" x14ac:dyDescent="0.2">
      <c r="A27" s="5">
        <v>32</v>
      </c>
      <c r="B27" s="3" t="s">
        <v>41</v>
      </c>
      <c r="C27" s="10">
        <v>99103</v>
      </c>
      <c r="D27" s="10">
        <f t="shared" si="4"/>
        <v>86901</v>
      </c>
      <c r="E27" s="11">
        <f t="shared" si="3"/>
        <v>-0.12312442610213616</v>
      </c>
      <c r="G27" s="5">
        <v>53</v>
      </c>
      <c r="H27" s="14">
        <v>1328958</v>
      </c>
      <c r="I27" s="14">
        <v>169805</v>
      </c>
      <c r="J27" s="14">
        <v>129880</v>
      </c>
      <c r="K27" s="14">
        <v>15000</v>
      </c>
      <c r="L27" s="14">
        <v>0</v>
      </c>
      <c r="M27" s="14">
        <v>372462</v>
      </c>
      <c r="N27" s="14">
        <f t="shared" si="5"/>
        <v>2016105</v>
      </c>
    </row>
    <row r="28" spans="1:14" x14ac:dyDescent="0.2">
      <c r="A28" s="5">
        <v>33</v>
      </c>
      <c r="B28" s="3" t="s">
        <v>42</v>
      </c>
      <c r="C28" s="10">
        <v>701065</v>
      </c>
      <c r="D28" s="10">
        <f t="shared" si="4"/>
        <v>669490</v>
      </c>
      <c r="E28" s="11">
        <f t="shared" si="3"/>
        <v>-4.5038619814139917E-2</v>
      </c>
      <c r="G28" s="5">
        <v>61</v>
      </c>
      <c r="H28" s="14">
        <v>534448</v>
      </c>
      <c r="I28" s="14">
        <v>100</v>
      </c>
      <c r="J28" s="14">
        <v>13100</v>
      </c>
      <c r="K28" s="14">
        <v>1500</v>
      </c>
      <c r="L28" s="14">
        <v>0</v>
      </c>
      <c r="M28" s="14">
        <v>0</v>
      </c>
      <c r="N28" s="14">
        <f t="shared" si="5"/>
        <v>549148</v>
      </c>
    </row>
    <row r="29" spans="1:14" x14ac:dyDescent="0.2">
      <c r="A29" s="5">
        <v>34</v>
      </c>
      <c r="B29" s="3" t="s">
        <v>43</v>
      </c>
      <c r="C29" s="10">
        <v>1944312</v>
      </c>
      <c r="D29" s="10">
        <f t="shared" si="4"/>
        <v>1652812</v>
      </c>
      <c r="E29" s="11">
        <f t="shared" si="3"/>
        <v>-0.14992449771435859</v>
      </c>
      <c r="G29" s="5">
        <v>71</v>
      </c>
      <c r="H29" s="14">
        <v>0</v>
      </c>
      <c r="I29" s="14">
        <v>0</v>
      </c>
      <c r="J29" s="14">
        <v>0</v>
      </c>
      <c r="K29" s="14">
        <v>0</v>
      </c>
      <c r="L29" s="14">
        <v>745000</v>
      </c>
      <c r="M29" s="14">
        <v>0</v>
      </c>
      <c r="N29" s="14">
        <f t="shared" si="5"/>
        <v>745000</v>
      </c>
    </row>
    <row r="30" spans="1:14" x14ac:dyDescent="0.2">
      <c r="A30" s="5">
        <v>36</v>
      </c>
      <c r="B30" s="3" t="s">
        <v>44</v>
      </c>
      <c r="C30" s="10">
        <v>2330885</v>
      </c>
      <c r="D30" s="10">
        <f>N22+N23</f>
        <v>2087714</v>
      </c>
      <c r="E30" s="11">
        <f t="shared" si="3"/>
        <v>-0.1043256102295909</v>
      </c>
      <c r="G30" s="5">
        <v>81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f t="shared" si="5"/>
        <v>0</v>
      </c>
    </row>
    <row r="31" spans="1:14" x14ac:dyDescent="0.2">
      <c r="A31" s="5">
        <v>41</v>
      </c>
      <c r="B31" s="3" t="s">
        <v>45</v>
      </c>
      <c r="C31" s="10">
        <v>2210755</v>
      </c>
      <c r="D31" s="10">
        <f>N24</f>
        <v>2108241</v>
      </c>
      <c r="E31" s="11">
        <f t="shared" si="3"/>
        <v>-4.6370583805080162E-2</v>
      </c>
      <c r="G31" s="5">
        <v>95</v>
      </c>
      <c r="H31" s="14">
        <v>0</v>
      </c>
      <c r="I31" s="14">
        <v>0</v>
      </c>
      <c r="J31" s="14">
        <v>0</v>
      </c>
      <c r="K31" s="14">
        <v>25000</v>
      </c>
      <c r="L31" s="14">
        <v>0</v>
      </c>
      <c r="M31" s="14">
        <v>0</v>
      </c>
      <c r="N31" s="14">
        <f t="shared" si="5"/>
        <v>25000</v>
      </c>
    </row>
    <row r="32" spans="1:14" x14ac:dyDescent="0.2">
      <c r="A32" s="5">
        <v>51</v>
      </c>
      <c r="B32" s="3" t="s">
        <v>46</v>
      </c>
      <c r="C32" s="10">
        <v>6467813</v>
      </c>
      <c r="D32" s="10">
        <f t="shared" ref="D32:D39" si="6">N25</f>
        <v>6354797</v>
      </c>
      <c r="E32" s="11">
        <f t="shared" si="3"/>
        <v>-1.7473603519458588E-2</v>
      </c>
      <c r="G32" s="5">
        <v>99</v>
      </c>
      <c r="H32" s="14">
        <v>0</v>
      </c>
      <c r="I32" s="14">
        <v>170000</v>
      </c>
      <c r="J32" s="14">
        <v>0</v>
      </c>
      <c r="K32" s="14">
        <v>0</v>
      </c>
      <c r="L32" s="14">
        <v>0</v>
      </c>
      <c r="M32" s="14">
        <v>0</v>
      </c>
      <c r="N32" s="14">
        <f t="shared" si="5"/>
        <v>170000</v>
      </c>
    </row>
    <row r="33" spans="1:14" x14ac:dyDescent="0.2">
      <c r="A33" s="5">
        <v>52</v>
      </c>
      <c r="B33" s="3" t="s">
        <v>47</v>
      </c>
      <c r="C33" s="10">
        <v>505595</v>
      </c>
      <c r="D33" s="10">
        <f t="shared" si="6"/>
        <v>413836</v>
      </c>
      <c r="E33" s="11">
        <f t="shared" si="3"/>
        <v>-0.18148715869421178</v>
      </c>
      <c r="H33" s="15">
        <f t="shared" ref="H33:N33" si="7">SUM(H13:H32)</f>
        <v>49888378</v>
      </c>
      <c r="I33" s="15">
        <f t="shared" si="7"/>
        <v>6372463</v>
      </c>
      <c r="J33" s="15">
        <f t="shared" si="7"/>
        <v>1602177</v>
      </c>
      <c r="K33" s="15">
        <f t="shared" si="7"/>
        <v>1239395</v>
      </c>
      <c r="L33" s="15">
        <f t="shared" si="7"/>
        <v>745000</v>
      </c>
      <c r="M33" s="15">
        <f t="shared" si="7"/>
        <v>1099622</v>
      </c>
      <c r="N33" s="15">
        <f t="shared" si="7"/>
        <v>60947035</v>
      </c>
    </row>
    <row r="34" spans="1:14" x14ac:dyDescent="0.2">
      <c r="A34" s="5">
        <v>53</v>
      </c>
      <c r="B34" s="3" t="s">
        <v>48</v>
      </c>
      <c r="C34" s="10">
        <v>2550453</v>
      </c>
      <c r="D34" s="10">
        <f t="shared" si="6"/>
        <v>2016105</v>
      </c>
      <c r="E34" s="11">
        <f t="shared" si="3"/>
        <v>-0.20951101627828467</v>
      </c>
      <c r="N34" s="15">
        <f>SUM(H33:M33)</f>
        <v>60947035</v>
      </c>
    </row>
    <row r="35" spans="1:14" x14ac:dyDescent="0.2">
      <c r="A35" s="5">
        <v>61</v>
      </c>
      <c r="B35" s="3" t="s">
        <v>49</v>
      </c>
      <c r="C35" s="10">
        <v>547338</v>
      </c>
      <c r="D35" s="10">
        <f t="shared" si="6"/>
        <v>549148</v>
      </c>
      <c r="E35" s="11">
        <f t="shared" si="3"/>
        <v>3.3069145573667458E-3</v>
      </c>
    </row>
    <row r="36" spans="1:14" x14ac:dyDescent="0.2">
      <c r="A36" s="5">
        <v>71</v>
      </c>
      <c r="B36" s="3" t="s">
        <v>50</v>
      </c>
      <c r="C36" s="10">
        <v>740000</v>
      </c>
      <c r="D36" s="10">
        <f t="shared" si="6"/>
        <v>745000</v>
      </c>
      <c r="E36" s="11">
        <f t="shared" si="3"/>
        <v>6.7567567567567571E-3</v>
      </c>
    </row>
    <row r="37" spans="1:14" x14ac:dyDescent="0.2">
      <c r="A37" s="5">
        <v>81</v>
      </c>
      <c r="B37" s="3" t="s">
        <v>51</v>
      </c>
      <c r="C37" s="10">
        <v>151000</v>
      </c>
      <c r="D37" s="10">
        <f t="shared" si="6"/>
        <v>0</v>
      </c>
      <c r="E37" s="11">
        <f t="shared" si="3"/>
        <v>-1</v>
      </c>
    </row>
    <row r="38" spans="1:14" x14ac:dyDescent="0.2">
      <c r="A38" s="5">
        <v>95</v>
      </c>
      <c r="B38" s="3" t="s">
        <v>52</v>
      </c>
      <c r="C38" s="10">
        <v>0.01</v>
      </c>
      <c r="D38" s="10">
        <f t="shared" si="6"/>
        <v>25000</v>
      </c>
      <c r="E38" s="11">
        <v>1</v>
      </c>
    </row>
    <row r="39" spans="1:14" x14ac:dyDescent="0.2">
      <c r="A39" s="5">
        <v>99</v>
      </c>
      <c r="B39" s="3" t="s">
        <v>53</v>
      </c>
      <c r="C39" s="10">
        <v>160000</v>
      </c>
      <c r="D39" s="10">
        <f t="shared" si="6"/>
        <v>170000</v>
      </c>
      <c r="E39" s="11">
        <f t="shared" si="3"/>
        <v>6.25E-2</v>
      </c>
    </row>
    <row r="40" spans="1:14" ht="13.5" thickBot="1" x14ac:dyDescent="0.25">
      <c r="A40" s="5"/>
      <c r="B40" s="3"/>
      <c r="C40" s="12">
        <f>SUM(C21:C39)</f>
        <v>63640645.009999998</v>
      </c>
      <c r="D40" s="12">
        <f>SUM(D21:D39)</f>
        <v>60947035</v>
      </c>
      <c r="E40" s="13">
        <f t="shared" si="3"/>
        <v>-4.232530970697649E-2</v>
      </c>
    </row>
    <row r="41" spans="1:14" ht="13.5" thickTop="1" x14ac:dyDescent="0.2">
      <c r="A41" s="16" t="s">
        <v>32</v>
      </c>
      <c r="B41" s="1"/>
      <c r="C41" s="17">
        <f>C9-C18</f>
        <v>-2311718</v>
      </c>
      <c r="D41" s="17">
        <f>D9-D18</f>
        <v>-1586983</v>
      </c>
    </row>
    <row r="42" spans="1:14" x14ac:dyDescent="0.2">
      <c r="A42" s="5"/>
      <c r="B42" s="3"/>
      <c r="C42" s="10"/>
      <c r="D42" s="18" t="s">
        <v>29</v>
      </c>
    </row>
    <row r="43" spans="1:14" x14ac:dyDescent="0.2">
      <c r="A43" s="5"/>
      <c r="B43" s="3"/>
      <c r="C43" s="10"/>
      <c r="D43" s="3"/>
    </row>
    <row r="44" spans="1:14" x14ac:dyDescent="0.2">
      <c r="A44" s="2" t="s">
        <v>62</v>
      </c>
      <c r="B44" s="2"/>
      <c r="C44" s="19"/>
      <c r="D44" s="3"/>
    </row>
    <row r="45" spans="1:14" x14ac:dyDescent="0.2">
      <c r="A45" s="2" t="s">
        <v>60</v>
      </c>
      <c r="B45" s="2"/>
      <c r="C45" s="2"/>
      <c r="D45" s="3"/>
    </row>
    <row r="46" spans="1:14" x14ac:dyDescent="0.2">
      <c r="A46" s="5"/>
      <c r="B46" s="3"/>
      <c r="C46" s="6" t="s">
        <v>54</v>
      </c>
      <c r="D46" s="6" t="s">
        <v>58</v>
      </c>
    </row>
    <row r="47" spans="1:14" x14ac:dyDescent="0.2">
      <c r="A47" s="7" t="s">
        <v>8</v>
      </c>
      <c r="B47" s="7" t="s">
        <v>0</v>
      </c>
      <c r="C47" s="8" t="s">
        <v>26</v>
      </c>
      <c r="D47" s="8" t="s">
        <v>59</v>
      </c>
    </row>
    <row r="48" spans="1:14" x14ac:dyDescent="0.2">
      <c r="A48" s="5" t="s">
        <v>1</v>
      </c>
      <c r="B48" s="3" t="s">
        <v>2</v>
      </c>
      <c r="C48" s="10">
        <v>270600</v>
      </c>
      <c r="D48" s="10">
        <f>2000+8000+500000</f>
        <v>510000</v>
      </c>
      <c r="E48" s="11">
        <f t="shared" ref="E48:E50" si="8">(D48-C48)/C48</f>
        <v>0.88470066518847001</v>
      </c>
    </row>
    <row r="49" spans="1:5" x14ac:dyDescent="0.2">
      <c r="A49" s="5" t="s">
        <v>3</v>
      </c>
      <c r="B49" s="3" t="s">
        <v>4</v>
      </c>
      <c r="C49" s="10">
        <v>70500</v>
      </c>
      <c r="D49" s="10">
        <f>17000+50000</f>
        <v>67000</v>
      </c>
      <c r="E49" s="11">
        <f t="shared" si="8"/>
        <v>-4.9645390070921988E-2</v>
      </c>
    </row>
    <row r="50" spans="1:5" x14ac:dyDescent="0.2">
      <c r="A50" s="5" t="s">
        <v>5</v>
      </c>
      <c r="B50" s="3" t="s">
        <v>6</v>
      </c>
      <c r="C50" s="10">
        <v>2562500</v>
      </c>
      <c r="D50" s="10">
        <f>480000+2300000+265000</f>
        <v>3045000</v>
      </c>
      <c r="E50" s="11">
        <f t="shared" si="8"/>
        <v>0.18829268292682927</v>
      </c>
    </row>
    <row r="51" spans="1:5" ht="13.5" thickBot="1" x14ac:dyDescent="0.25">
      <c r="A51" s="5"/>
      <c r="B51" s="3" t="s">
        <v>7</v>
      </c>
      <c r="C51" s="12">
        <f>SUM(C48:C50)</f>
        <v>2903600</v>
      </c>
      <c r="D51" s="12">
        <f>SUM(D48:D50)</f>
        <v>3622000</v>
      </c>
      <c r="E51" s="13">
        <f t="shared" ref="E51" si="9">(C51-D51)/C51</f>
        <v>-0.24741699958671992</v>
      </c>
    </row>
    <row r="52" spans="1:5" ht="13.5" thickTop="1" x14ac:dyDescent="0.2">
      <c r="A52" s="5"/>
      <c r="B52" s="3"/>
      <c r="C52" s="10"/>
      <c r="D52" s="10"/>
    </row>
    <row r="53" spans="1:5" x14ac:dyDescent="0.2">
      <c r="A53" s="7" t="s">
        <v>8</v>
      </c>
      <c r="B53" s="7" t="s">
        <v>55</v>
      </c>
      <c r="C53" s="10"/>
      <c r="D53" s="10"/>
    </row>
    <row r="54" spans="1:5" x14ac:dyDescent="0.2">
      <c r="A54" s="5" t="s">
        <v>9</v>
      </c>
      <c r="B54" s="3" t="s">
        <v>10</v>
      </c>
      <c r="C54" s="10">
        <v>1580444</v>
      </c>
      <c r="D54" s="10">
        <v>1674569</v>
      </c>
      <c r="E54" s="11">
        <f t="shared" ref="E54:E58" si="10">(D54-C54)/C54</f>
        <v>5.9556048806537906E-2</v>
      </c>
    </row>
    <row r="55" spans="1:5" x14ac:dyDescent="0.2">
      <c r="A55" s="5" t="s">
        <v>11</v>
      </c>
      <c r="B55" s="3" t="s">
        <v>12</v>
      </c>
      <c r="C55" s="10">
        <v>161200</v>
      </c>
      <c r="D55" s="10">
        <v>200750</v>
      </c>
      <c r="E55" s="11">
        <f t="shared" si="10"/>
        <v>0.24534739454094293</v>
      </c>
    </row>
    <row r="56" spans="1:5" x14ac:dyDescent="0.2">
      <c r="A56" s="5" t="s">
        <v>13</v>
      </c>
      <c r="B56" s="3" t="s">
        <v>14</v>
      </c>
      <c r="C56" s="10">
        <v>1434400</v>
      </c>
      <c r="D56" s="10">
        <v>1700681</v>
      </c>
      <c r="E56" s="11">
        <f t="shared" si="10"/>
        <v>0.1856392916899052</v>
      </c>
    </row>
    <row r="57" spans="1:5" x14ac:dyDescent="0.2">
      <c r="A57" s="5" t="s">
        <v>15</v>
      </c>
      <c r="B57" s="3" t="s">
        <v>16</v>
      </c>
      <c r="C57" s="10">
        <v>11000</v>
      </c>
      <c r="D57" s="10">
        <v>14000</v>
      </c>
      <c r="E57" s="11">
        <f t="shared" si="10"/>
        <v>0.27272727272727271</v>
      </c>
    </row>
    <row r="58" spans="1:5" x14ac:dyDescent="0.2">
      <c r="A58" s="5" t="s">
        <v>17</v>
      </c>
      <c r="B58" s="3" t="s">
        <v>27</v>
      </c>
      <c r="C58" s="10">
        <v>27113</v>
      </c>
      <c r="D58" s="10">
        <v>32000</v>
      </c>
      <c r="E58" s="11">
        <f t="shared" si="10"/>
        <v>0.18024563862353851</v>
      </c>
    </row>
    <row r="59" spans="1:5" ht="13.5" thickBot="1" x14ac:dyDescent="0.25">
      <c r="A59" s="5"/>
      <c r="B59" s="3" t="s">
        <v>19</v>
      </c>
      <c r="C59" s="12">
        <f>SUM(C54:C58)</f>
        <v>3214157</v>
      </c>
      <c r="D59" s="12">
        <f>SUM(D54:D58)</f>
        <v>3622000</v>
      </c>
      <c r="E59" s="13">
        <f t="shared" ref="E59" si="11">(C59-D59)/C59</f>
        <v>-0.12688957011122978</v>
      </c>
    </row>
    <row r="60" spans="1:5" ht="13.5" thickTop="1" x14ac:dyDescent="0.2">
      <c r="A60" s="5"/>
      <c r="B60" s="3"/>
      <c r="C60" s="10"/>
      <c r="D60" s="10"/>
    </row>
    <row r="61" spans="1:5" x14ac:dyDescent="0.2">
      <c r="A61" s="7" t="s">
        <v>20</v>
      </c>
      <c r="B61" s="7" t="s">
        <v>56</v>
      </c>
      <c r="C61" s="10"/>
      <c r="D61" s="10"/>
    </row>
    <row r="62" spans="1:5" x14ac:dyDescent="0.2">
      <c r="A62" s="5">
        <v>35</v>
      </c>
      <c r="B62" s="3" t="s">
        <v>22</v>
      </c>
      <c r="C62" s="10">
        <f>C59</f>
        <v>3214157</v>
      </c>
      <c r="D62" s="10">
        <f>D59</f>
        <v>3622000</v>
      </c>
      <c r="E62" s="11">
        <f t="shared" ref="E62" si="12">(D62-C62)/C62</f>
        <v>0.12688957011122978</v>
      </c>
    </row>
    <row r="63" spans="1:5" ht="13.5" thickBot="1" x14ac:dyDescent="0.25">
      <c r="A63" s="5"/>
      <c r="B63" s="3" t="s">
        <v>19</v>
      </c>
      <c r="C63" s="12">
        <f>C62</f>
        <v>3214157</v>
      </c>
      <c r="D63" s="12">
        <f>D62</f>
        <v>3622000</v>
      </c>
      <c r="E63" s="13">
        <f t="shared" ref="E63" si="13">(C63-D63)/C63</f>
        <v>-0.12688957011122978</v>
      </c>
    </row>
    <row r="64" spans="1:5" ht="13.5" thickTop="1" x14ac:dyDescent="0.2">
      <c r="A64" s="16" t="s">
        <v>32</v>
      </c>
      <c r="B64" s="1"/>
      <c r="C64" s="17">
        <f>C51-C63</f>
        <v>-310557</v>
      </c>
      <c r="D64" s="17">
        <f>D51-D63</f>
        <v>0</v>
      </c>
    </row>
    <row r="65" spans="1:5" x14ac:dyDescent="0.2">
      <c r="A65" s="5"/>
      <c r="B65" s="3"/>
      <c r="C65" s="10"/>
      <c r="D65" s="3"/>
    </row>
    <row r="66" spans="1:5" x14ac:dyDescent="0.2">
      <c r="A66" s="5"/>
      <c r="B66" s="3"/>
      <c r="C66" s="10"/>
      <c r="D66" s="3"/>
    </row>
    <row r="67" spans="1:5" x14ac:dyDescent="0.2">
      <c r="A67" s="5"/>
      <c r="B67" s="3"/>
      <c r="C67" s="10"/>
      <c r="D67" s="3"/>
    </row>
    <row r="68" spans="1:5" x14ac:dyDescent="0.2">
      <c r="A68" s="24" t="s">
        <v>63</v>
      </c>
      <c r="B68" s="24"/>
      <c r="C68" s="24"/>
      <c r="D68" s="3"/>
    </row>
    <row r="69" spans="1:5" x14ac:dyDescent="0.2">
      <c r="A69" s="2" t="s">
        <v>60</v>
      </c>
      <c r="B69" s="2"/>
      <c r="C69" s="2"/>
      <c r="D69" s="3"/>
    </row>
    <row r="70" spans="1:5" x14ac:dyDescent="0.2">
      <c r="A70" s="5"/>
      <c r="B70" s="3"/>
      <c r="C70" s="6" t="s">
        <v>54</v>
      </c>
      <c r="D70" s="6" t="s">
        <v>54</v>
      </c>
    </row>
    <row r="71" spans="1:5" x14ac:dyDescent="0.2">
      <c r="A71" s="7" t="s">
        <v>8</v>
      </c>
      <c r="B71" s="7" t="s">
        <v>0</v>
      </c>
      <c r="C71" s="8" t="s">
        <v>26</v>
      </c>
      <c r="D71" s="8" t="s">
        <v>59</v>
      </c>
    </row>
    <row r="72" spans="1:5" x14ac:dyDescent="0.2">
      <c r="A72" s="5" t="s">
        <v>1</v>
      </c>
      <c r="B72" s="3" t="s">
        <v>2</v>
      </c>
      <c r="C72" s="10">
        <v>11015000</v>
      </c>
      <c r="D72" s="10">
        <v>12307200</v>
      </c>
      <c r="E72" s="11">
        <f t="shared" ref="E72" si="14">(D72-C72)/C72</f>
        <v>0.11731275533363596</v>
      </c>
    </row>
    <row r="73" spans="1:5" ht="13.5" thickBot="1" x14ac:dyDescent="0.25">
      <c r="A73" s="5"/>
      <c r="B73" s="3" t="s">
        <v>7</v>
      </c>
      <c r="C73" s="12">
        <f>SUM(C72:C72)</f>
        <v>11015000</v>
      </c>
      <c r="D73" s="12">
        <f>SUM(D72:D72)</f>
        <v>12307200</v>
      </c>
      <c r="E73" s="13">
        <f t="shared" ref="E73" si="15">(C73-D73)/C73</f>
        <v>-0.11731275533363596</v>
      </c>
    </row>
    <row r="74" spans="1:5" ht="13.5" thickTop="1" x14ac:dyDescent="0.2">
      <c r="A74" s="5"/>
      <c r="B74" s="3"/>
      <c r="C74" s="10"/>
      <c r="D74" s="10"/>
    </row>
    <row r="75" spans="1:5" x14ac:dyDescent="0.2">
      <c r="A75" s="7" t="s">
        <v>8</v>
      </c>
      <c r="B75" s="7" t="s">
        <v>55</v>
      </c>
      <c r="C75" s="10"/>
      <c r="D75" s="10"/>
    </row>
    <row r="76" spans="1:5" x14ac:dyDescent="0.2">
      <c r="A76" s="5" t="s">
        <v>24</v>
      </c>
      <c r="B76" s="3" t="s">
        <v>25</v>
      </c>
      <c r="C76" s="10">
        <v>8335607</v>
      </c>
      <c r="D76" s="10">
        <v>12141758</v>
      </c>
      <c r="E76" s="11">
        <f t="shared" ref="E76" si="16">(D76-C76)/C76</f>
        <v>0.45661353756241146</v>
      </c>
    </row>
    <row r="77" spans="1:5" ht="13.5" thickBot="1" x14ac:dyDescent="0.25">
      <c r="A77" s="5"/>
      <c r="B77" s="3" t="s">
        <v>19</v>
      </c>
      <c r="C77" s="12">
        <f>SUM(C76:C76)</f>
        <v>8335607</v>
      </c>
      <c r="D77" s="12">
        <f>SUM(D76:D76)</f>
        <v>12141758</v>
      </c>
      <c r="E77" s="13">
        <f t="shared" ref="E77" si="17">(C77-D77)/C77</f>
        <v>-0.45661353756241146</v>
      </c>
    </row>
    <row r="78" spans="1:5" ht="13.5" thickTop="1" x14ac:dyDescent="0.2">
      <c r="A78" s="5"/>
      <c r="B78" s="3"/>
      <c r="C78" s="10"/>
      <c r="D78" s="10"/>
    </row>
    <row r="79" spans="1:5" x14ac:dyDescent="0.2">
      <c r="A79" s="7" t="s">
        <v>20</v>
      </c>
      <c r="B79" s="7" t="s">
        <v>21</v>
      </c>
      <c r="C79" s="10"/>
      <c r="D79" s="10"/>
    </row>
    <row r="80" spans="1:5" x14ac:dyDescent="0.2">
      <c r="A80" s="5">
        <v>71</v>
      </c>
      <c r="B80" s="3" t="s">
        <v>25</v>
      </c>
      <c r="C80" s="10">
        <f>C77</f>
        <v>8335607</v>
      </c>
      <c r="D80" s="10">
        <f>D77</f>
        <v>12141758</v>
      </c>
      <c r="E80" s="11">
        <f t="shared" ref="E80" si="18">(D80-C80)/C80</f>
        <v>0.45661353756241146</v>
      </c>
    </row>
    <row r="81" spans="1:5" ht="13.5" thickBot="1" x14ac:dyDescent="0.25">
      <c r="A81" s="5"/>
      <c r="B81" s="3" t="s">
        <v>19</v>
      </c>
      <c r="C81" s="12">
        <f>C80</f>
        <v>8335607</v>
      </c>
      <c r="D81" s="12">
        <f>D80</f>
        <v>12141758</v>
      </c>
      <c r="E81" s="13">
        <f t="shared" ref="E81" si="19">(C81-D81)/C81</f>
        <v>-0.45661353756241146</v>
      </c>
    </row>
    <row r="82" spans="1:5" ht="13.5" thickTop="1" x14ac:dyDescent="0.2">
      <c r="A82" s="16" t="s">
        <v>32</v>
      </c>
      <c r="B82" s="1"/>
      <c r="C82" s="20">
        <f>C73-C77</f>
        <v>2679393</v>
      </c>
      <c r="D82" s="20">
        <f>D73-D77</f>
        <v>165442</v>
      </c>
    </row>
    <row r="83" spans="1:5" x14ac:dyDescent="0.2">
      <c r="D83" s="21" t="s">
        <v>29</v>
      </c>
    </row>
    <row r="84" spans="1:5" x14ac:dyDescent="0.2">
      <c r="A84" s="22" t="s">
        <v>57</v>
      </c>
      <c r="C84" s="20">
        <f>C82+C64+C41</f>
        <v>57118</v>
      </c>
      <c r="D84" s="20">
        <f>D82+D64+D41</f>
        <v>-1421541</v>
      </c>
      <c r="E84" s="11" t="s">
        <v>29</v>
      </c>
    </row>
    <row r="86" spans="1:5" x14ac:dyDescent="0.2">
      <c r="A86" s="4" t="s">
        <v>66</v>
      </c>
      <c r="C86" s="23">
        <v>5000</v>
      </c>
    </row>
    <row r="87" spans="1:5" x14ac:dyDescent="0.2">
      <c r="C87" s="23"/>
    </row>
    <row r="88" spans="1:5" x14ac:dyDescent="0.2">
      <c r="A88" s="4" t="s">
        <v>65</v>
      </c>
    </row>
  </sheetData>
  <mergeCells count="1">
    <mergeCell ref="A68:C68"/>
  </mergeCells>
  <printOptions horizontalCentered="1"/>
  <pageMargins left="0.2" right="0.2" top="0.5" bottom="0.5" header="0.3" footer="0.3"/>
  <pageSetup orientation="portrait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Original Proposed Budget</vt:lpstr>
      <vt:lpstr>Sheet2</vt:lpstr>
      <vt:lpstr>'Original Proposed Budget'!Print_Titles</vt:lpstr>
    </vt:vector>
  </TitlesOfParts>
  <Company>White Settlement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Stacey Adrian</dc:creator>
  <cp:lastModifiedBy>James Maddux</cp:lastModifiedBy>
  <cp:lastPrinted>2021-05-18T13:54:19Z</cp:lastPrinted>
  <dcterms:created xsi:type="dcterms:W3CDTF">2012-08-24T15:43:08Z</dcterms:created>
  <dcterms:modified xsi:type="dcterms:W3CDTF">2021-05-21T13:06:40Z</dcterms:modified>
</cp:coreProperties>
</file>