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My Drive\H DRIVE\BIDS\CLOSED BIDS\MSHS LIGHTING\"/>
    </mc:Choice>
  </mc:AlternateContent>
  <xr:revisionPtr revIDLastSave="0" documentId="13_ncr:1_{61C69CF2-1794-4C4A-9AD8-E2DAD03AD19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ULATION" sheetId="1" r:id="rId1"/>
    <sheet name="FIXTURES" sheetId="2" r:id="rId2"/>
    <sheet name="ACCESSORIES" sheetId="4" r:id="rId3"/>
    <sheet name="CABLE &amp; MISC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3" l="1"/>
  <c r="F28" i="3"/>
  <c r="D28" i="3"/>
  <c r="H27" i="3"/>
  <c r="F27" i="3"/>
  <c r="D27" i="3"/>
  <c r="H16" i="3"/>
  <c r="K10" i="2"/>
  <c r="K7" i="2"/>
  <c r="K6" i="2"/>
  <c r="K5" i="2"/>
  <c r="M7" i="2"/>
  <c r="M6" i="2"/>
  <c r="M5" i="2"/>
  <c r="K32" i="2"/>
  <c r="K31" i="2"/>
  <c r="K30" i="2"/>
  <c r="K29" i="2"/>
  <c r="H25" i="3" l="1"/>
  <c r="H24" i="3"/>
  <c r="H22" i="3"/>
  <c r="H21" i="3"/>
  <c r="H20" i="3"/>
  <c r="H19" i="3"/>
  <c r="H17" i="3"/>
  <c r="H14" i="3"/>
  <c r="H13" i="3"/>
  <c r="H12" i="3"/>
  <c r="H10" i="3"/>
  <c r="H9" i="3"/>
  <c r="H8" i="3"/>
  <c r="H7" i="3"/>
  <c r="H6" i="3"/>
  <c r="H5" i="3"/>
  <c r="E25" i="3"/>
  <c r="E24" i="3"/>
  <c r="E22" i="3"/>
  <c r="E21" i="3"/>
  <c r="E20" i="3"/>
  <c r="E19" i="3"/>
  <c r="E17" i="3"/>
  <c r="E16" i="3"/>
  <c r="E14" i="3"/>
  <c r="E13" i="3"/>
  <c r="E12" i="3"/>
  <c r="E10" i="3"/>
  <c r="E9" i="3"/>
  <c r="E8" i="3"/>
  <c r="E7" i="3"/>
  <c r="E6" i="3"/>
  <c r="E5" i="3"/>
  <c r="E29" i="3"/>
  <c r="D12" i="1" s="1"/>
  <c r="G23" i="4"/>
  <c r="C12" i="1" s="1"/>
  <c r="J22" i="4"/>
  <c r="J21" i="4"/>
  <c r="J18" i="4"/>
  <c r="J19" i="4"/>
  <c r="J16" i="4"/>
  <c r="J15" i="4"/>
  <c r="J14" i="4"/>
  <c r="J13" i="4"/>
  <c r="J11" i="4"/>
  <c r="J10" i="4"/>
  <c r="J9" i="4"/>
  <c r="J8" i="4"/>
  <c r="J7" i="4"/>
  <c r="J6" i="4"/>
  <c r="J5" i="4"/>
  <c r="G22" i="4"/>
  <c r="G21" i="4"/>
  <c r="G19" i="4"/>
  <c r="G18" i="4"/>
  <c r="G11" i="4"/>
  <c r="G10" i="4"/>
  <c r="G9" i="4"/>
  <c r="G8" i="4"/>
  <c r="G7" i="4"/>
  <c r="G6" i="4"/>
  <c r="G5" i="4"/>
  <c r="L33" i="2"/>
  <c r="B14" i="1" s="1"/>
  <c r="H33" i="2"/>
  <c r="B12" i="1" s="1"/>
  <c r="H32" i="2"/>
  <c r="H31" i="2"/>
  <c r="H30" i="2"/>
  <c r="H29" i="2"/>
  <c r="H27" i="2"/>
  <c r="H26" i="2"/>
  <c r="H25" i="2"/>
  <c r="H24" i="2"/>
  <c r="H23" i="2"/>
  <c r="H22" i="2"/>
  <c r="H21" i="2"/>
  <c r="H19" i="2"/>
  <c r="H16" i="2"/>
  <c r="H17" i="2"/>
  <c r="H14" i="2"/>
  <c r="H13" i="2"/>
  <c r="H11" i="2"/>
  <c r="H10" i="2"/>
  <c r="H9" i="2"/>
  <c r="H8" i="2"/>
  <c r="H7" i="2"/>
  <c r="H6" i="2"/>
  <c r="H5" i="2"/>
  <c r="K27" i="2"/>
  <c r="K26" i="2"/>
  <c r="K25" i="2"/>
  <c r="K24" i="2"/>
  <c r="K23" i="2"/>
  <c r="K22" i="2"/>
  <c r="K21" i="2"/>
  <c r="K19" i="2"/>
  <c r="K17" i="2"/>
  <c r="K16" i="2"/>
  <c r="K14" i="2"/>
  <c r="K13" i="2"/>
  <c r="K11" i="2"/>
  <c r="K9" i="2"/>
  <c r="K8" i="2"/>
  <c r="F11" i="4"/>
  <c r="G32" i="2"/>
  <c r="G31" i="2"/>
  <c r="G30" i="2"/>
  <c r="G29" i="2"/>
  <c r="G27" i="2"/>
  <c r="G26" i="2"/>
  <c r="G25" i="2"/>
  <c r="G24" i="2"/>
  <c r="G23" i="2"/>
  <c r="G22" i="2"/>
  <c r="G21" i="2"/>
  <c r="G19" i="2"/>
  <c r="G17" i="2"/>
  <c r="G16" i="2"/>
  <c r="G14" i="2"/>
  <c r="G13" i="2"/>
  <c r="G11" i="2"/>
  <c r="G10" i="2"/>
  <c r="G9" i="2"/>
  <c r="G8" i="2"/>
  <c r="G7" i="2"/>
  <c r="G6" i="2"/>
  <c r="G5" i="2"/>
  <c r="F22" i="4"/>
  <c r="F21" i="4"/>
  <c r="F19" i="4"/>
  <c r="F18" i="4"/>
  <c r="F16" i="4"/>
  <c r="F15" i="4"/>
  <c r="F14" i="4"/>
  <c r="F13" i="4"/>
  <c r="F10" i="4"/>
  <c r="F9" i="4"/>
  <c r="F8" i="4"/>
  <c r="F7" i="4"/>
  <c r="F6" i="4"/>
  <c r="F5" i="4"/>
  <c r="D25" i="3"/>
  <c r="D24" i="3"/>
  <c r="D22" i="3"/>
  <c r="D21" i="3"/>
  <c r="D20" i="3"/>
  <c r="D19" i="3"/>
  <c r="D17" i="3"/>
  <c r="D16" i="3"/>
  <c r="D14" i="3"/>
  <c r="D13" i="3"/>
  <c r="D12" i="3"/>
  <c r="D10" i="3"/>
  <c r="D9" i="3"/>
  <c r="D8" i="3"/>
  <c r="D7" i="3"/>
  <c r="D6" i="3"/>
  <c r="D5" i="3"/>
  <c r="E12" i="1" l="1"/>
  <c r="F12" i="1" s="1"/>
  <c r="G12" i="1" s="1"/>
  <c r="F33" i="2"/>
  <c r="B11" i="1" s="1"/>
  <c r="G29" i="3"/>
  <c r="D13" i="1" s="1"/>
  <c r="E13" i="1" s="1"/>
  <c r="F13" i="1" s="1"/>
  <c r="G13" i="1" s="1"/>
  <c r="E23" i="4"/>
  <c r="C11" i="1" s="1"/>
  <c r="I23" i="4"/>
  <c r="C13" i="1" s="1"/>
  <c r="J33" i="2"/>
  <c r="B13" i="1" s="1"/>
  <c r="C29" i="3"/>
  <c r="D11" i="1" s="1"/>
  <c r="E14" i="1" l="1"/>
  <c r="F14" i="1" s="1"/>
  <c r="G14" i="1" s="1"/>
  <c r="E11" i="1"/>
  <c r="F11" i="1"/>
  <c r="G11" i="1" s="1"/>
</calcChain>
</file>

<file path=xl/sharedStrings.xml><?xml version="1.0" encoding="utf-8"?>
<sst xmlns="http://schemas.openxmlformats.org/spreadsheetml/2006/main" count="186" uniqueCount="132">
  <si>
    <t>Project:</t>
  </si>
  <si>
    <t>Owner:</t>
  </si>
  <si>
    <t>Bid Date:</t>
  </si>
  <si>
    <t>Bid Time:</t>
  </si>
  <si>
    <t>Place:</t>
  </si>
  <si>
    <t>Snoqualmie Valley School District  #410</t>
  </si>
  <si>
    <t>SVSD District Office/Zoom</t>
  </si>
  <si>
    <t>VENDOR</t>
  </si>
  <si>
    <t>The bid results below are those as recorded by Ryan Stokes</t>
  </si>
  <si>
    <t>NOTES</t>
  </si>
  <si>
    <t>NAME</t>
  </si>
  <si>
    <t>SVSD #410</t>
  </si>
  <si>
    <t>MSHS PAC LIGHTING</t>
  </si>
  <si>
    <t>HOLLYWOOD LIGHTS</t>
  </si>
  <si>
    <t>CHRISTIE LITES</t>
  </si>
  <si>
    <t>STAGECRAFT INDUSTRIES</t>
  </si>
  <si>
    <t>AMANDA HEIKKILA</t>
  </si>
  <si>
    <t>BRIDGET MCCARTY</t>
  </si>
  <si>
    <t>ZOOM ATTENDEES 6/15/2022 @12PM</t>
  </si>
  <si>
    <t>NO DELIVERY INFORMATION</t>
  </si>
  <si>
    <t>SCHEDULES BID AS ONE QUOTE</t>
  </si>
  <si>
    <t>Lustr2 LED, 19deg</t>
  </si>
  <si>
    <t>ETC</t>
  </si>
  <si>
    <t>Lustr2 LED, 26deg</t>
  </si>
  <si>
    <t>Lustr2 LED, 36deg</t>
  </si>
  <si>
    <t>Selador 11"</t>
  </si>
  <si>
    <t>Selador 21"</t>
  </si>
  <si>
    <t>Selador 42"</t>
  </si>
  <si>
    <t>Ovation Fresnel, Full colour</t>
  </si>
  <si>
    <t>Chauvet PRO</t>
  </si>
  <si>
    <t>Aura, Moving head wash</t>
  </si>
  <si>
    <t>Martin</t>
  </si>
  <si>
    <t>Lonestar, Moving head profile</t>
  </si>
  <si>
    <t>High End Systems</t>
  </si>
  <si>
    <t>COLORado Q-15</t>
  </si>
  <si>
    <t>X-Effects Image projector, LED</t>
  </si>
  <si>
    <t>Rosco</t>
  </si>
  <si>
    <t>Altman</t>
  </si>
  <si>
    <t>10deg lens tube</t>
  </si>
  <si>
    <t>14deg lens tube</t>
  </si>
  <si>
    <t>19deg lens tube</t>
  </si>
  <si>
    <t>26deg lens tube</t>
  </si>
  <si>
    <t>36deg lens tube</t>
  </si>
  <si>
    <t>50deg lens tube</t>
  </si>
  <si>
    <t>70deg lens tube</t>
  </si>
  <si>
    <t>19deg LED lens tube</t>
  </si>
  <si>
    <t>26deg LED lens tube</t>
  </si>
  <si>
    <t>36deg LED lens tube</t>
  </si>
  <si>
    <t>50deg LED lens tube</t>
  </si>
  <si>
    <t>Top Hats</t>
  </si>
  <si>
    <t>CT</t>
  </si>
  <si>
    <t>Half Hats</t>
  </si>
  <si>
    <t>Beam Benders</t>
  </si>
  <si>
    <t>Drop-in Iris</t>
  </si>
  <si>
    <t>Twin Spin gobo rotator</t>
  </si>
  <si>
    <t>50# boom bases</t>
  </si>
  <si>
    <t>SSRC</t>
  </si>
  <si>
    <t>8' Booms</t>
  </si>
  <si>
    <t>Boom Base Cart</t>
  </si>
  <si>
    <t>Cable Cart</t>
  </si>
  <si>
    <t>3'-6' Drop down stirrup</t>
  </si>
  <si>
    <t>18" Side arms, Slide T bolt</t>
  </si>
  <si>
    <t>Wireless DMX</t>
  </si>
  <si>
    <t>Littlelite 18" task light</t>
  </si>
  <si>
    <t>Littlelite</t>
  </si>
  <si>
    <t>2.5' DMX, 5 pin, M-F</t>
  </si>
  <si>
    <t>5' DMX, 5 pin, M-F</t>
  </si>
  <si>
    <t>10' DMX, 5 pin, M-F</t>
  </si>
  <si>
    <t>25' DMX, 5 pin, M-F</t>
  </si>
  <si>
    <t>50' DMX, 5 pin, M-F</t>
  </si>
  <si>
    <t>100' DMX, 5 pin, M-F</t>
  </si>
  <si>
    <t>5' PowerCON Jumper</t>
  </si>
  <si>
    <t>10' PowerCON Jumper</t>
  </si>
  <si>
    <t>25' PowerCON Jumper</t>
  </si>
  <si>
    <t>50' Stage pin Jumper</t>
  </si>
  <si>
    <t>100' Stage pin Jumper</t>
  </si>
  <si>
    <t>5' Edison Jumper</t>
  </si>
  <si>
    <t>10' Edison Jumper</t>
  </si>
  <si>
    <t>25' Edison Jumper</t>
  </si>
  <si>
    <t>50' Edison Jumper</t>
  </si>
  <si>
    <t>Stage Pin 2-fer</t>
  </si>
  <si>
    <t>Stage Pin 3-fer</t>
  </si>
  <si>
    <t>F55-FC</t>
  </si>
  <si>
    <t>LED Followspot</t>
  </si>
  <si>
    <t>AFS-500</t>
  </si>
  <si>
    <t>TLD19</t>
  </si>
  <si>
    <t>TLD26</t>
  </si>
  <si>
    <t>TLD36</t>
  </si>
  <si>
    <t>TLL11</t>
  </si>
  <si>
    <t>TLL42</t>
  </si>
  <si>
    <t>TF3</t>
  </si>
  <si>
    <t>TMW</t>
  </si>
  <si>
    <t>TMP</t>
  </si>
  <si>
    <t>TLL15</t>
  </si>
  <si>
    <t>TFX</t>
  </si>
  <si>
    <t>TFS</t>
  </si>
  <si>
    <t>TLL21</t>
  </si>
  <si>
    <t>HOLLYWOOD
LIGHTS</t>
  </si>
  <si>
    <t>STAGECRAFT
INDUSTRIES</t>
  </si>
  <si>
    <t>CHRISTIE
LITES</t>
  </si>
  <si>
    <t>CHRISTIE
LITES (ATL)</t>
  </si>
  <si>
    <t>QTY</t>
  </si>
  <si>
    <t>DESCRIPTION</t>
  </si>
  <si>
    <t>MANUFACTURER</t>
  </si>
  <si>
    <t>Hazer</t>
  </si>
  <si>
    <t>8 - Couplers
8 - End w/ eye</t>
  </si>
  <si>
    <t>ACCESSORIES</t>
  </si>
  <si>
    <t>BID TOTAL</t>
  </si>
  <si>
    <t>FIXTURE
ID</t>
  </si>
  <si>
    <t>MODEL</t>
  </si>
  <si>
    <t>FIXTURE SCHEDULE</t>
  </si>
  <si>
    <t>ACCESSORIES SCHEDULE</t>
  </si>
  <si>
    <t>CABLE SCHEDULE</t>
  </si>
  <si>
    <t>Haze Fluid</t>
  </si>
  <si>
    <t>UNIT</t>
  </si>
  <si>
    <t>TOTAL</t>
  </si>
  <si>
    <t xml:space="preserve">UNIT </t>
  </si>
  <si>
    <t>FIXTURE TOTAL</t>
  </si>
  <si>
    <t>NA-Combined Above</t>
  </si>
  <si>
    <t>ACCESSORY SCHEDULE TOTAL</t>
  </si>
  <si>
    <t xml:space="preserve">ACCEPTABLE SUB </t>
  </si>
  <si>
    <t>-</t>
  </si>
  <si>
    <t>MISC - VENDOR ADDED FOR FUNCTION</t>
  </si>
  <si>
    <t>ESTIMATED SHIPPING</t>
  </si>
  <si>
    <t>BID BREAKOUT</t>
  </si>
  <si>
    <t>FIXTURES</t>
  </si>
  <si>
    <t>CABLE &amp; MISC</t>
  </si>
  <si>
    <t>TAX 8.9%</t>
  </si>
  <si>
    <t>SUBTOTAL</t>
  </si>
  <si>
    <t>OFFERED MATCHED BID ALONG WITH AN ALTERNATIVE FIXTURE BID W/ SMALLER LEAD TIME</t>
  </si>
  <si>
    <t>UNACCEPTABLE SUB</t>
  </si>
  <si>
    <t>BID TABULATION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</si>
</sst>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12" x14ac:knownFonts="1">
    <font>
      <sz val="10"/>
      <name val="Arial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9C0006"/>
      <name val="Calibri"/>
      <family val="2"/>
      <scheme val="minor"/>
    </font>
    <font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3" borderId="0" applyNumberFormat="0" applyBorder="0" applyAlignment="0" applyProtection="0"/>
    <xf numFmtId="0" fontId="6" fillId="6" borderId="0" applyNumberFormat="0" applyBorder="0" applyAlignment="0" applyProtection="0"/>
  </cellStyleXfs>
  <cellXfs count="2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4" fontId="1" fillId="0" borderId="0" xfId="0" applyNumberFormat="1" applyFont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44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4" fontId="1" fillId="0" borderId="2" xfId="0" applyNumberFormat="1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44" fontId="1" fillId="0" borderId="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7" xfId="0" applyFont="1" applyBorder="1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3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0" fontId="1" fillId="0" borderId="32" xfId="0" applyFont="1" applyBorder="1"/>
    <xf numFmtId="0" fontId="1" fillId="4" borderId="33" xfId="0" applyFont="1" applyFill="1" applyBorder="1" applyAlignment="1">
      <alignment horizontal="center"/>
    </xf>
    <xf numFmtId="0" fontId="1" fillId="4" borderId="33" xfId="0" applyFont="1" applyFill="1" applyBorder="1"/>
    <xf numFmtId="0" fontId="1" fillId="4" borderId="35" xfId="0" applyFont="1" applyFill="1" applyBorder="1"/>
    <xf numFmtId="0" fontId="1" fillId="4" borderId="34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vertical="center"/>
    </xf>
    <xf numFmtId="0" fontId="1" fillId="4" borderId="35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4" fontId="1" fillId="0" borderId="11" xfId="0" applyNumberFormat="1" applyFont="1" applyBorder="1"/>
    <xf numFmtId="44" fontId="1" fillId="0" borderId="26" xfId="0" applyNumberFormat="1" applyFont="1" applyBorder="1"/>
    <xf numFmtId="44" fontId="1" fillId="0" borderId="12" xfId="0" applyNumberFormat="1" applyFont="1" applyBorder="1"/>
    <xf numFmtId="44" fontId="1" fillId="0" borderId="9" xfId="0" applyNumberFormat="1" applyFont="1" applyBorder="1"/>
    <xf numFmtId="44" fontId="1" fillId="0" borderId="10" xfId="0" applyNumberFormat="1" applyFont="1" applyBorder="1"/>
    <xf numFmtId="44" fontId="1" fillId="0" borderId="14" xfId="0" applyNumberFormat="1" applyFont="1" applyBorder="1"/>
    <xf numFmtId="44" fontId="1" fillId="0" borderId="16" xfId="0" applyNumberFormat="1" applyFont="1" applyBorder="1"/>
    <xf numFmtId="44" fontId="1" fillId="4" borderId="33" xfId="0" applyNumberFormat="1" applyFont="1" applyFill="1" applyBorder="1"/>
    <xf numFmtId="44" fontId="1" fillId="4" borderId="34" xfId="0" applyNumberFormat="1" applyFont="1" applyFill="1" applyBorder="1"/>
    <xf numFmtId="44" fontId="1" fillId="4" borderId="35" xfId="0" applyNumberFormat="1" applyFont="1" applyFill="1" applyBorder="1"/>
    <xf numFmtId="44" fontId="1" fillId="0" borderId="31" xfId="0" applyNumberFormat="1" applyFont="1" applyBorder="1"/>
    <xf numFmtId="44" fontId="1" fillId="0" borderId="32" xfId="0" applyNumberFormat="1" applyFont="1" applyBorder="1"/>
    <xf numFmtId="44" fontId="1" fillId="0" borderId="6" xfId="0" applyNumberFormat="1" applyFont="1" applyBorder="1"/>
    <xf numFmtId="44" fontId="1" fillId="0" borderId="8" xfId="0" applyNumberFormat="1" applyFont="1" applyBorder="1"/>
    <xf numFmtId="44" fontId="1" fillId="0" borderId="0" xfId="0" applyNumberFormat="1" applyFont="1"/>
    <xf numFmtId="44" fontId="1" fillId="0" borderId="27" xfId="0" applyNumberFormat="1" applyFont="1" applyBorder="1" applyAlignment="1">
      <alignment horizontal="right" vertical="center"/>
    </xf>
    <xf numFmtId="44" fontId="1" fillId="0" borderId="26" xfId="0" applyNumberFormat="1" applyFont="1" applyBorder="1" applyAlignment="1">
      <alignment horizontal="center" vertical="center"/>
    </xf>
    <xf numFmtId="44" fontId="1" fillId="0" borderId="11" xfId="0" applyNumberFormat="1" applyFont="1" applyBorder="1" applyAlignment="1">
      <alignment horizontal="center" vertical="center"/>
    </xf>
    <xf numFmtId="44" fontId="1" fillId="0" borderId="12" xfId="0" applyNumberFormat="1" applyFont="1" applyBorder="1" applyAlignment="1">
      <alignment horizontal="center" vertical="center"/>
    </xf>
    <xf numFmtId="44" fontId="1" fillId="0" borderId="22" xfId="0" applyNumberFormat="1" applyFont="1" applyBorder="1" applyAlignment="1">
      <alignment horizontal="right" vertical="center"/>
    </xf>
    <xf numFmtId="44" fontId="1" fillId="0" borderId="9" xfId="0" applyNumberFormat="1" applyFont="1" applyBorder="1" applyAlignment="1">
      <alignment vertical="center"/>
    </xf>
    <xf numFmtId="44" fontId="1" fillId="0" borderId="10" xfId="0" applyNumberFormat="1" applyFont="1" applyBorder="1" applyAlignment="1">
      <alignment vertical="center"/>
    </xf>
    <xf numFmtId="44" fontId="1" fillId="0" borderId="30" xfId="0" applyNumberFormat="1" applyFont="1" applyBorder="1" applyAlignment="1">
      <alignment horizontal="right" vertical="center"/>
    </xf>
    <xf numFmtId="44" fontId="1" fillId="0" borderId="14" xfId="0" applyNumberFormat="1" applyFont="1" applyBorder="1" applyAlignment="1">
      <alignment vertical="center"/>
    </xf>
    <xf numFmtId="44" fontId="1" fillId="0" borderId="16" xfId="0" applyNumberFormat="1" applyFont="1" applyBorder="1" applyAlignment="1">
      <alignment vertical="center"/>
    </xf>
    <xf numFmtId="44" fontId="1" fillId="4" borderId="33" xfId="0" applyNumberFormat="1" applyFont="1" applyFill="1" applyBorder="1" applyAlignment="1">
      <alignment vertical="center"/>
    </xf>
    <xf numFmtId="44" fontId="1" fillId="4" borderId="34" xfId="0" applyNumberFormat="1" applyFont="1" applyFill="1" applyBorder="1" applyAlignment="1">
      <alignment vertical="center"/>
    </xf>
    <xf numFmtId="44" fontId="1" fillId="4" borderId="35" xfId="0" applyNumberFormat="1" applyFont="1" applyFill="1" applyBorder="1" applyAlignment="1">
      <alignment vertical="center"/>
    </xf>
    <xf numFmtId="44" fontId="1" fillId="0" borderId="27" xfId="0" applyNumberFormat="1" applyFont="1" applyBorder="1" applyAlignment="1">
      <alignment vertical="center"/>
    </xf>
    <xf numFmtId="44" fontId="1" fillId="0" borderId="11" xfId="0" applyNumberFormat="1" applyFont="1" applyBorder="1" applyAlignment="1">
      <alignment vertical="center"/>
    </xf>
    <xf numFmtId="44" fontId="1" fillId="0" borderId="12" xfId="0" applyNumberFormat="1" applyFont="1" applyBorder="1" applyAlignment="1">
      <alignment vertical="center"/>
    </xf>
    <xf numFmtId="44" fontId="1" fillId="0" borderId="30" xfId="0" applyNumberFormat="1" applyFont="1" applyBorder="1" applyAlignment="1">
      <alignment vertical="center"/>
    </xf>
    <xf numFmtId="44" fontId="1" fillId="0" borderId="24" xfId="0" applyNumberFormat="1" applyFont="1" applyBorder="1" applyAlignment="1">
      <alignment vertical="center"/>
    </xf>
    <xf numFmtId="44" fontId="1" fillId="0" borderId="6" xfId="0" applyNumberFormat="1" applyFont="1" applyBorder="1" applyAlignment="1">
      <alignment vertical="center"/>
    </xf>
    <xf numFmtId="44" fontId="1" fillId="0" borderId="8" xfId="0" applyNumberFormat="1" applyFont="1" applyBorder="1" applyAlignment="1">
      <alignment vertical="center"/>
    </xf>
    <xf numFmtId="44" fontId="1" fillId="0" borderId="0" xfId="0" applyNumberFormat="1" applyFont="1" applyAlignment="1">
      <alignment vertical="center"/>
    </xf>
    <xf numFmtId="44" fontId="1" fillId="0" borderId="22" xfId="0" applyNumberFormat="1" applyFont="1" applyBorder="1"/>
    <xf numFmtId="44" fontId="1" fillId="0" borderId="30" xfId="0" applyNumberFormat="1" applyFont="1" applyBorder="1"/>
    <xf numFmtId="44" fontId="1" fillId="0" borderId="27" xfId="0" applyNumberFormat="1" applyFont="1" applyBorder="1"/>
    <xf numFmtId="44" fontId="1" fillId="0" borderId="24" xfId="0" applyNumberFormat="1" applyFont="1" applyBorder="1"/>
    <xf numFmtId="44" fontId="1" fillId="0" borderId="39" xfId="0" applyNumberFormat="1" applyFont="1" applyBorder="1" applyAlignment="1">
      <alignment horizontal="center" vertical="center"/>
    </xf>
    <xf numFmtId="44" fontId="1" fillId="0" borderId="39" xfId="0" applyNumberFormat="1" applyFont="1" applyBorder="1"/>
    <xf numFmtId="44" fontId="2" fillId="0" borderId="7" xfId="0" applyNumberFormat="1" applyFont="1" applyBorder="1" applyAlignment="1">
      <alignment horizontal="center" vertical="center"/>
    </xf>
    <xf numFmtId="44" fontId="2" fillId="0" borderId="8" xfId="0" applyNumberFormat="1" applyFont="1" applyBorder="1" applyAlignment="1">
      <alignment horizontal="center"/>
    </xf>
    <xf numFmtId="44" fontId="2" fillId="0" borderId="24" xfId="0" applyNumberFormat="1" applyFont="1" applyBorder="1" applyAlignment="1">
      <alignment horizontal="center" vertical="center"/>
    </xf>
    <xf numFmtId="44" fontId="1" fillId="0" borderId="40" xfId="0" applyNumberFormat="1" applyFont="1" applyBorder="1"/>
    <xf numFmtId="44" fontId="2" fillId="0" borderId="8" xfId="0" applyNumberFormat="1" applyFont="1" applyBorder="1" applyAlignment="1">
      <alignment horizontal="center" vertical="center"/>
    </xf>
    <xf numFmtId="44" fontId="2" fillId="0" borderId="21" xfId="0" applyNumberFormat="1" applyFont="1" applyBorder="1" applyAlignment="1">
      <alignment horizontal="center" vertical="center"/>
    </xf>
    <xf numFmtId="44" fontId="1" fillId="0" borderId="20" xfId="0" applyNumberFormat="1" applyFont="1" applyBorder="1" applyAlignment="1">
      <alignment horizontal="center" vertical="center"/>
    </xf>
    <xf numFmtId="44" fontId="2" fillId="0" borderId="6" xfId="0" applyNumberFormat="1" applyFont="1" applyBorder="1" applyAlignment="1">
      <alignment horizontal="center" vertical="center"/>
    </xf>
    <xf numFmtId="44" fontId="1" fillId="0" borderId="41" xfId="0" applyNumberFormat="1" applyFont="1" applyBorder="1"/>
    <xf numFmtId="0" fontId="1" fillId="0" borderId="1" xfId="0" applyFont="1" applyBorder="1" applyAlignment="1">
      <alignment horizontal="left" vertical="center"/>
    </xf>
    <xf numFmtId="44" fontId="1" fillId="0" borderId="9" xfId="0" applyNumberFormat="1" applyFont="1" applyBorder="1" applyAlignment="1">
      <alignment horizontal="center" vertical="center"/>
    </xf>
    <xf numFmtId="44" fontId="1" fillId="0" borderId="10" xfId="0" applyNumberFormat="1" applyFont="1" applyBorder="1" applyAlignment="1">
      <alignment horizontal="center" vertical="center"/>
    </xf>
    <xf numFmtId="44" fontId="1" fillId="0" borderId="14" xfId="0" applyNumberFormat="1" applyFont="1" applyBorder="1" applyAlignment="1">
      <alignment horizontal="center" vertical="center"/>
    </xf>
    <xf numFmtId="44" fontId="1" fillId="0" borderId="16" xfId="0" applyNumberFormat="1" applyFont="1" applyBorder="1" applyAlignment="1">
      <alignment horizontal="center" vertical="center"/>
    </xf>
    <xf numFmtId="44" fontId="1" fillId="0" borderId="41" xfId="0" applyNumberFormat="1" applyFont="1" applyBorder="1" applyAlignment="1">
      <alignment horizontal="center" vertical="center"/>
    </xf>
    <xf numFmtId="44" fontId="1" fillId="0" borderId="29" xfId="0" applyNumberFormat="1" applyFont="1" applyBorder="1" applyAlignment="1">
      <alignment horizontal="center" vertical="center"/>
    </xf>
    <xf numFmtId="0" fontId="4" fillId="3" borderId="0" xfId="1" applyAlignment="1">
      <alignment vertical="center"/>
    </xf>
    <xf numFmtId="0" fontId="6" fillId="6" borderId="0" xfId="2" applyAlignment="1">
      <alignment vertical="center"/>
    </xf>
    <xf numFmtId="44" fontId="2" fillId="0" borderId="21" xfId="0" applyNumberFormat="1" applyFont="1" applyBorder="1" applyAlignment="1">
      <alignment horizontal="center"/>
    </xf>
    <xf numFmtId="44" fontId="2" fillId="0" borderId="6" xfId="0" applyNumberFormat="1" applyFont="1" applyBorder="1" applyAlignment="1">
      <alignment horizontal="center"/>
    </xf>
    <xf numFmtId="44" fontId="7" fillId="3" borderId="26" xfId="1" applyNumberFormat="1" applyFont="1" applyBorder="1" applyAlignment="1">
      <alignment horizontal="center" vertical="center"/>
    </xf>
    <xf numFmtId="44" fontId="7" fillId="3" borderId="12" xfId="1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44" fontId="1" fillId="0" borderId="1" xfId="1" applyNumberFormat="1" applyFont="1" applyFill="1" applyBorder="1" applyAlignment="1">
      <alignment horizontal="center" vertical="center" wrapText="1"/>
    </xf>
    <xf numFmtId="44" fontId="1" fillId="0" borderId="26" xfId="1" applyNumberFormat="1" applyFont="1" applyFill="1" applyBorder="1" applyAlignment="1">
      <alignment horizontal="center" vertical="center" wrapText="1"/>
    </xf>
    <xf numFmtId="44" fontId="1" fillId="0" borderId="39" xfId="1" applyNumberFormat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left" vertical="center"/>
    </xf>
    <xf numFmtId="44" fontId="7" fillId="3" borderId="22" xfId="1" applyNumberFormat="1" applyFont="1" applyBorder="1" applyAlignment="1">
      <alignment horizontal="right" vertical="center"/>
    </xf>
    <xf numFmtId="44" fontId="7" fillId="3" borderId="9" xfId="1" applyNumberFormat="1" applyFont="1" applyBorder="1" applyAlignment="1">
      <alignment vertical="center"/>
    </xf>
    <xf numFmtId="44" fontId="7" fillId="3" borderId="11" xfId="1" applyNumberFormat="1" applyFont="1" applyBorder="1" applyAlignment="1">
      <alignment vertical="center"/>
    </xf>
    <xf numFmtId="44" fontId="7" fillId="3" borderId="14" xfId="1" applyNumberFormat="1" applyFont="1" applyBorder="1" applyAlignment="1">
      <alignment vertical="center"/>
    </xf>
    <xf numFmtId="44" fontId="7" fillId="3" borderId="27" xfId="1" applyNumberFormat="1" applyFont="1" applyBorder="1" applyAlignment="1">
      <alignment vertical="center"/>
    </xf>
    <xf numFmtId="44" fontId="7" fillId="3" borderId="22" xfId="1" applyNumberFormat="1" applyFont="1" applyBorder="1" applyAlignment="1">
      <alignment vertical="center"/>
    </xf>
    <xf numFmtId="44" fontId="10" fillId="6" borderId="14" xfId="2" applyNumberFormat="1" applyFont="1" applyBorder="1"/>
    <xf numFmtId="44" fontId="10" fillId="6" borderId="16" xfId="2" applyNumberFormat="1" applyFont="1" applyBorder="1" applyAlignment="1">
      <alignment horizontal="center" vertical="center"/>
    </xf>
    <xf numFmtId="44" fontId="10" fillId="6" borderId="11" xfId="2" applyNumberFormat="1" applyFont="1" applyBorder="1"/>
    <xf numFmtId="44" fontId="10" fillId="6" borderId="12" xfId="2" applyNumberFormat="1" applyFont="1" applyBorder="1"/>
    <xf numFmtId="0" fontId="11" fillId="0" borderId="0" xfId="0" applyFont="1"/>
    <xf numFmtId="0" fontId="11" fillId="0" borderId="0" xfId="0" applyFont="1" applyAlignment="1">
      <alignment vertical="center"/>
    </xf>
    <xf numFmtId="0" fontId="1" fillId="0" borderId="49" xfId="1" applyFont="1" applyFill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44" fontId="2" fillId="8" borderId="52" xfId="1" applyNumberFormat="1" applyFont="1" applyFill="1" applyBorder="1" applyAlignment="1">
      <alignment horizontal="center" vertical="center" wrapText="1"/>
    </xf>
    <xf numFmtId="44" fontId="2" fillId="8" borderId="53" xfId="1" applyNumberFormat="1" applyFont="1" applyFill="1" applyBorder="1" applyAlignment="1">
      <alignment horizontal="center" vertical="center" wrapText="1"/>
    </xf>
    <xf numFmtId="44" fontId="2" fillId="0" borderId="24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 wrapText="1"/>
    </xf>
    <xf numFmtId="18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4" fontId="1" fillId="0" borderId="15" xfId="0" applyNumberFormat="1" applyFont="1" applyBorder="1" applyAlignment="1">
      <alignment horizontal="center" vertical="center" wrapText="1"/>
    </xf>
    <xf numFmtId="44" fontId="1" fillId="0" borderId="13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44" fontId="2" fillId="8" borderId="50" xfId="0" applyNumberFormat="1" applyFont="1" applyFill="1" applyBorder="1" applyAlignment="1">
      <alignment horizontal="center" vertical="center"/>
    </xf>
    <xf numFmtId="44" fontId="2" fillId="8" borderId="51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4" fontId="2" fillId="0" borderId="3" xfId="0" applyNumberFormat="1" applyFont="1" applyBorder="1" applyAlignment="1">
      <alignment horizontal="center" wrapText="1"/>
    </xf>
    <xf numFmtId="44" fontId="2" fillId="0" borderId="5" xfId="0" applyNumberFormat="1" applyFont="1" applyBorder="1" applyAlignment="1">
      <alignment horizontal="center"/>
    </xf>
    <xf numFmtId="44" fontId="2" fillId="0" borderId="9" xfId="0" applyNumberFormat="1" applyFont="1" applyBorder="1" applyAlignment="1">
      <alignment horizontal="center"/>
    </xf>
    <xf numFmtId="44" fontId="2" fillId="0" borderId="10" xfId="0" applyNumberFormat="1" applyFont="1" applyBorder="1" applyAlignment="1">
      <alignment horizontal="center"/>
    </xf>
    <xf numFmtId="44" fontId="2" fillId="0" borderId="23" xfId="0" applyNumberFormat="1" applyFont="1" applyBorder="1" applyAlignment="1">
      <alignment horizontal="center" wrapText="1"/>
    </xf>
    <xf numFmtId="44" fontId="2" fillId="0" borderId="19" xfId="0" applyNumberFormat="1" applyFont="1" applyBorder="1" applyAlignment="1">
      <alignment horizontal="center"/>
    </xf>
    <xf numFmtId="44" fontId="2" fillId="0" borderId="22" xfId="0" applyNumberFormat="1" applyFont="1" applyBorder="1" applyAlignment="1">
      <alignment horizontal="center"/>
    </xf>
    <xf numFmtId="44" fontId="2" fillId="0" borderId="20" xfId="0" applyNumberFormat="1" applyFont="1" applyBorder="1" applyAlignment="1">
      <alignment horizontal="center"/>
    </xf>
    <xf numFmtId="0" fontId="5" fillId="5" borderId="25" xfId="0" applyFont="1" applyFill="1" applyBorder="1" applyAlignment="1">
      <alignment horizontal="center"/>
    </xf>
    <xf numFmtId="0" fontId="5" fillId="5" borderId="28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44" fontId="2" fillId="0" borderId="23" xfId="0" applyNumberFormat="1" applyFont="1" applyBorder="1" applyAlignment="1">
      <alignment horizontal="center" vertical="center" wrapText="1"/>
    </xf>
    <xf numFmtId="44" fontId="2" fillId="0" borderId="19" xfId="0" applyNumberFormat="1" applyFont="1" applyBorder="1" applyAlignment="1">
      <alignment horizontal="center" vertical="center"/>
    </xf>
    <xf numFmtId="44" fontId="2" fillId="0" borderId="22" xfId="0" applyNumberFormat="1" applyFont="1" applyBorder="1" applyAlignment="1">
      <alignment horizontal="center" vertical="center"/>
    </xf>
    <xf numFmtId="44" fontId="2" fillId="0" borderId="2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4" fontId="2" fillId="7" borderId="37" xfId="0" applyNumberFormat="1" applyFont="1" applyFill="1" applyBorder="1" applyAlignment="1">
      <alignment horizontal="center"/>
    </xf>
    <xf numFmtId="44" fontId="2" fillId="7" borderId="36" xfId="0" applyNumberFormat="1" applyFont="1" applyFill="1" applyBorder="1" applyAlignment="1">
      <alignment horizontal="center"/>
    </xf>
    <xf numFmtId="44" fontId="2" fillId="7" borderId="38" xfId="0" applyNumberFormat="1" applyFont="1" applyFill="1" applyBorder="1" applyAlignment="1">
      <alignment horizontal="center"/>
    </xf>
    <xf numFmtId="0" fontId="2" fillId="7" borderId="36" xfId="0" applyFont="1" applyFill="1" applyBorder="1" applyAlignment="1">
      <alignment horizontal="right"/>
    </xf>
    <xf numFmtId="0" fontId="2" fillId="7" borderId="37" xfId="0" applyFont="1" applyFill="1" applyBorder="1" applyAlignment="1">
      <alignment horizontal="right"/>
    </xf>
    <xf numFmtId="0" fontId="2" fillId="7" borderId="38" xfId="0" applyFont="1" applyFill="1" applyBorder="1" applyAlignment="1">
      <alignment horizontal="right"/>
    </xf>
    <xf numFmtId="44" fontId="2" fillId="0" borderId="3" xfId="0" applyNumberFormat="1" applyFont="1" applyBorder="1" applyAlignment="1">
      <alignment horizontal="center" vertical="center" wrapText="1"/>
    </xf>
    <xf numFmtId="44" fontId="2" fillId="0" borderId="5" xfId="0" applyNumberFormat="1" applyFont="1" applyBorder="1" applyAlignment="1">
      <alignment horizontal="center" vertical="center"/>
    </xf>
    <xf numFmtId="44" fontId="2" fillId="0" borderId="9" xfId="0" applyNumberFormat="1" applyFont="1" applyBorder="1" applyAlignment="1">
      <alignment horizontal="center" vertical="center"/>
    </xf>
    <xf numFmtId="44" fontId="2" fillId="0" borderId="1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7" borderId="36" xfId="0" applyFont="1" applyFill="1" applyBorder="1" applyAlignment="1">
      <alignment horizontal="right" vertical="center"/>
    </xf>
    <xf numFmtId="0" fontId="2" fillId="7" borderId="37" xfId="0" applyFont="1" applyFill="1" applyBorder="1" applyAlignment="1">
      <alignment horizontal="right" vertical="center"/>
    </xf>
    <xf numFmtId="0" fontId="2" fillId="7" borderId="38" xfId="0" applyFont="1" applyFill="1" applyBorder="1" applyAlignment="1">
      <alignment horizontal="right" vertical="center"/>
    </xf>
    <xf numFmtId="44" fontId="1" fillId="0" borderId="34" xfId="0" applyNumberFormat="1" applyFont="1" applyBorder="1" applyAlignment="1">
      <alignment horizontal="center" vertical="center"/>
    </xf>
    <xf numFmtId="44" fontId="1" fillId="0" borderId="35" xfId="0" applyNumberFormat="1" applyFont="1" applyBorder="1" applyAlignment="1">
      <alignment horizontal="center" vertical="center"/>
    </xf>
    <xf numFmtId="44" fontId="2" fillId="7" borderId="42" xfId="0" applyNumberFormat="1" applyFont="1" applyFill="1" applyBorder="1" applyAlignment="1">
      <alignment horizontal="center"/>
    </xf>
    <xf numFmtId="44" fontId="2" fillId="7" borderId="44" xfId="0" applyNumberFormat="1" applyFont="1" applyFill="1" applyBorder="1" applyAlignment="1">
      <alignment horizontal="center"/>
    </xf>
    <xf numFmtId="44" fontId="2" fillId="7" borderId="43" xfId="0" applyNumberFormat="1" applyFont="1" applyFill="1" applyBorder="1" applyAlignment="1">
      <alignment horizontal="center"/>
    </xf>
    <xf numFmtId="0" fontId="2" fillId="7" borderId="42" xfId="0" applyFont="1" applyFill="1" applyBorder="1" applyAlignment="1">
      <alignment horizontal="right" vertical="center"/>
    </xf>
    <xf numFmtId="0" fontId="2" fillId="7" borderId="43" xfId="0" applyFont="1" applyFill="1" applyBorder="1" applyAlignment="1">
      <alignment horizontal="right" vertic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sqref="A1:H1"/>
    </sheetView>
  </sheetViews>
  <sheetFormatPr defaultColWidth="8.85546875" defaultRowHeight="15.75" x14ac:dyDescent="0.2"/>
  <cols>
    <col min="1" max="1" width="26.28515625" style="4" customWidth="1"/>
    <col min="2" max="2" width="13.7109375" style="5" bestFit="1" customWidth="1"/>
    <col min="3" max="3" width="14" style="5" bestFit="1" customWidth="1"/>
    <col min="4" max="4" width="14.7109375" style="5" bestFit="1" customWidth="1"/>
    <col min="5" max="7" width="13.7109375" style="4" customWidth="1"/>
    <col min="8" max="8" width="35.85546875" style="5" customWidth="1"/>
    <col min="9" max="10" width="7.7109375" style="4" customWidth="1"/>
    <col min="11" max="11" width="28.7109375" style="4" customWidth="1"/>
    <col min="12" max="16384" width="8.85546875" style="4"/>
  </cols>
  <sheetData>
    <row r="1" spans="1:11" s="2" customFormat="1" x14ac:dyDescent="0.2">
      <c r="A1" s="152" t="s">
        <v>131</v>
      </c>
      <c r="B1" s="152"/>
      <c r="C1" s="152"/>
      <c r="D1" s="152"/>
      <c r="E1" s="152"/>
      <c r="F1" s="152"/>
      <c r="G1" s="152"/>
      <c r="H1" s="152"/>
    </row>
    <row r="2" spans="1:11" s="2" customFormat="1" ht="9" customHeight="1" x14ac:dyDescent="0.2">
      <c r="A2" s="153"/>
      <c r="B2" s="153"/>
      <c r="C2" s="153"/>
      <c r="D2" s="153"/>
      <c r="E2" s="153"/>
      <c r="F2" s="153"/>
      <c r="G2" s="153"/>
      <c r="H2" s="153"/>
    </row>
    <row r="3" spans="1:11" ht="15.6" customHeight="1" x14ac:dyDescent="0.2">
      <c r="A3" s="4" t="s">
        <v>0</v>
      </c>
      <c r="B3" s="174" t="s">
        <v>12</v>
      </c>
      <c r="C3" s="174"/>
      <c r="D3" s="174"/>
      <c r="E3" s="3"/>
      <c r="F3" s="3"/>
      <c r="G3" s="3"/>
      <c r="H3" s="3"/>
      <c r="I3" s="3"/>
      <c r="J3" s="3"/>
      <c r="K3" s="3"/>
    </row>
    <row r="4" spans="1:11" ht="15.6" customHeight="1" x14ac:dyDescent="0.2">
      <c r="A4" s="4" t="s">
        <v>1</v>
      </c>
      <c r="B4" s="160" t="s">
        <v>5</v>
      </c>
      <c r="C4" s="160"/>
      <c r="D4" s="160"/>
      <c r="E4" s="5"/>
      <c r="F4" s="5"/>
      <c r="G4" s="5"/>
      <c r="I4" s="5"/>
      <c r="J4" s="5"/>
      <c r="K4" s="5"/>
    </row>
    <row r="5" spans="1:11" x14ac:dyDescent="0.2">
      <c r="A5" s="4" t="s">
        <v>2</v>
      </c>
      <c r="B5" s="158">
        <v>44727</v>
      </c>
      <c r="C5" s="158"/>
      <c r="D5" s="158"/>
    </row>
    <row r="6" spans="1:11" ht="15.75" customHeight="1" x14ac:dyDescent="0.2">
      <c r="A6" s="4" t="s">
        <v>3</v>
      </c>
      <c r="B6" s="159">
        <v>0.5</v>
      </c>
      <c r="C6" s="159"/>
      <c r="D6" s="159"/>
      <c r="E6" s="5"/>
      <c r="F6" s="5"/>
      <c r="G6" s="5"/>
      <c r="I6" s="5"/>
      <c r="J6" s="5"/>
      <c r="K6" s="5"/>
    </row>
    <row r="7" spans="1:11" ht="15.75" customHeight="1" x14ac:dyDescent="0.2">
      <c r="A7" s="4" t="s">
        <v>4</v>
      </c>
      <c r="B7" s="160" t="s">
        <v>6</v>
      </c>
      <c r="C7" s="160"/>
      <c r="D7" s="160"/>
      <c r="E7" s="5"/>
      <c r="F7" s="5"/>
      <c r="G7" s="5"/>
      <c r="I7" s="5"/>
      <c r="J7" s="5"/>
      <c r="K7" s="5"/>
    </row>
    <row r="8" spans="1:11" ht="16.5" thickBot="1" x14ac:dyDescent="0.3">
      <c r="A8" s="161" t="s">
        <v>8</v>
      </c>
      <c r="B8" s="161"/>
      <c r="C8" s="161"/>
      <c r="D8" s="161"/>
    </row>
    <row r="9" spans="1:11" s="19" customFormat="1" ht="20.100000000000001" customHeight="1" x14ac:dyDescent="0.2">
      <c r="A9" s="175" t="s">
        <v>7</v>
      </c>
      <c r="B9" s="177" t="s">
        <v>124</v>
      </c>
      <c r="C9" s="178"/>
      <c r="D9" s="178"/>
      <c r="E9" s="178"/>
      <c r="F9" s="179"/>
      <c r="G9" s="170" t="s">
        <v>107</v>
      </c>
      <c r="H9" s="168" t="s">
        <v>9</v>
      </c>
    </row>
    <row r="10" spans="1:11" s="19" customFormat="1" ht="20.100000000000001" customHeight="1" thickBot="1" x14ac:dyDescent="0.25">
      <c r="A10" s="176"/>
      <c r="B10" s="18" t="s">
        <v>125</v>
      </c>
      <c r="C10" s="7" t="s">
        <v>106</v>
      </c>
      <c r="D10" s="7" t="s">
        <v>126</v>
      </c>
      <c r="E10" s="107" t="s">
        <v>128</v>
      </c>
      <c r="F10" s="112" t="s">
        <v>127</v>
      </c>
      <c r="G10" s="171"/>
      <c r="H10" s="169"/>
    </row>
    <row r="11" spans="1:11" s="1" customFormat="1" ht="46.9" customHeight="1" x14ac:dyDescent="0.2">
      <c r="A11" s="134" t="s">
        <v>13</v>
      </c>
      <c r="B11" s="131">
        <f>SUM(FIXTURES!F33)</f>
        <v>177101.63999999998</v>
      </c>
      <c r="C11" s="131">
        <f>SUM(ACCESSORIES!E23)</f>
        <v>17915.439999999999</v>
      </c>
      <c r="D11" s="131">
        <f>SUM('CABLE &amp; MISC'!C29:D29)</f>
        <v>18691.309999999998</v>
      </c>
      <c r="E11" s="131">
        <f>B11+C11+D11</f>
        <v>213708.38999999998</v>
      </c>
      <c r="F11" s="132">
        <f>E11*8.9%</f>
        <v>19020.046710000002</v>
      </c>
      <c r="G11" s="149">
        <f>E11+F11</f>
        <v>232728.43670999998</v>
      </c>
      <c r="H11" s="147" t="s">
        <v>20</v>
      </c>
    </row>
    <row r="12" spans="1:11" s="1" customFormat="1" ht="46.9" customHeight="1" x14ac:dyDescent="0.2">
      <c r="A12" s="14" t="s">
        <v>15</v>
      </c>
      <c r="B12" s="11">
        <f>SUM(FIXTURES!H33)</f>
        <v>197397.76000000001</v>
      </c>
      <c r="C12" s="11">
        <f>SUM(ACCESSORIES!G23)</f>
        <v>20847.52</v>
      </c>
      <c r="D12" s="11">
        <f>SUM('CABLE &amp; MISC'!E29:F29)</f>
        <v>21555.57</v>
      </c>
      <c r="E12" s="131">
        <f>B12+C12+D12</f>
        <v>239800.85</v>
      </c>
      <c r="F12" s="132">
        <f>E12*8.9%</f>
        <v>21342.275650000003</v>
      </c>
      <c r="G12" s="149">
        <f>E12+F12</f>
        <v>261143.12565</v>
      </c>
      <c r="H12" s="148" t="s">
        <v>19</v>
      </c>
    </row>
    <row r="13" spans="1:11" s="1" customFormat="1" ht="23.25" customHeight="1" x14ac:dyDescent="0.2">
      <c r="A13" s="162" t="s">
        <v>14</v>
      </c>
      <c r="B13" s="10">
        <f>SUM(FIXTURES!J33)</f>
        <v>176384.69999999995</v>
      </c>
      <c r="C13" s="164">
        <f>SUM(ACCESSORIES!I23)</f>
        <v>16353.38</v>
      </c>
      <c r="D13" s="164">
        <f>SUM('CABLE &amp; MISC'!G29:H29)</f>
        <v>25208.730000000003</v>
      </c>
      <c r="E13" s="10">
        <f>B13+C13+D13</f>
        <v>217946.80999999997</v>
      </c>
      <c r="F13" s="132">
        <f>E13*8.9%</f>
        <v>19397.266090000001</v>
      </c>
      <c r="G13" s="149">
        <f>E13+F13</f>
        <v>237344.07608999996</v>
      </c>
      <c r="H13" s="166" t="s">
        <v>129</v>
      </c>
    </row>
    <row r="14" spans="1:11" s="1" customFormat="1" ht="23.25" customHeight="1" thickBot="1" x14ac:dyDescent="0.25">
      <c r="A14" s="163"/>
      <c r="B14" s="15">
        <f>SUM(FIXTURES!L33)</f>
        <v>169331.19999999995</v>
      </c>
      <c r="C14" s="165"/>
      <c r="D14" s="165"/>
      <c r="E14" s="15">
        <f>B14+C13+D13</f>
        <v>210893.30999999997</v>
      </c>
      <c r="F14" s="133">
        <f>E14*8.9%</f>
        <v>18769.50459</v>
      </c>
      <c r="G14" s="150">
        <f>E14+F14</f>
        <v>229662.81458999997</v>
      </c>
      <c r="H14" s="167"/>
    </row>
    <row r="15" spans="1:11" ht="20.100000000000001" customHeight="1" x14ac:dyDescent="0.2"/>
    <row r="16" spans="1:11" ht="18" customHeight="1" thickBot="1" x14ac:dyDescent="0.25">
      <c r="A16" s="9" t="s">
        <v>18</v>
      </c>
      <c r="B16" s="9"/>
      <c r="C16" s="13"/>
      <c r="D16" s="13"/>
    </row>
    <row r="17" spans="1:4" ht="18" customHeight="1" x14ac:dyDescent="0.2">
      <c r="A17" s="12" t="s">
        <v>10</v>
      </c>
      <c r="B17" s="156" t="s">
        <v>7</v>
      </c>
      <c r="C17" s="157"/>
      <c r="D17" s="8"/>
    </row>
    <row r="18" spans="1:4" x14ac:dyDescent="0.2">
      <c r="A18" s="16" t="s">
        <v>16</v>
      </c>
      <c r="B18" s="154" t="s">
        <v>11</v>
      </c>
      <c r="C18" s="155"/>
      <c r="D18" s="6"/>
    </row>
    <row r="19" spans="1:4" ht="16.5" thickBot="1" x14ac:dyDescent="0.25">
      <c r="A19" s="17" t="s">
        <v>17</v>
      </c>
      <c r="B19" s="172" t="s">
        <v>11</v>
      </c>
      <c r="C19" s="173"/>
      <c r="D19" s="6"/>
    </row>
    <row r="22" spans="1:4" x14ac:dyDescent="0.2">
      <c r="A22" s="123" t="s">
        <v>120</v>
      </c>
    </row>
    <row r="23" spans="1:4" x14ac:dyDescent="0.2">
      <c r="A23" s="124" t="s">
        <v>130</v>
      </c>
    </row>
  </sheetData>
  <mergeCells count="19">
    <mergeCell ref="B19:C19"/>
    <mergeCell ref="B3:D3"/>
    <mergeCell ref="B4:D4"/>
    <mergeCell ref="A9:A10"/>
    <mergeCell ref="B9:F9"/>
    <mergeCell ref="A1:H1"/>
    <mergeCell ref="A2:H2"/>
    <mergeCell ref="B18:C18"/>
    <mergeCell ref="B17:C17"/>
    <mergeCell ref="B5:D5"/>
    <mergeCell ref="B6:D6"/>
    <mergeCell ref="B7:D7"/>
    <mergeCell ref="A8:D8"/>
    <mergeCell ref="A13:A14"/>
    <mergeCell ref="C13:C14"/>
    <mergeCell ref="D13:D14"/>
    <mergeCell ref="H13:H14"/>
    <mergeCell ref="H9:H10"/>
    <mergeCell ref="G9:G10"/>
  </mergeCells>
  <phoneticPr fontId="0" type="noConversion"/>
  <pageMargins left="0.25" right="0.25" top="0.25" bottom="0.25" header="0.3" footer="0.3"/>
  <pageSetup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CE62E-F8E5-42A8-ADB2-D20319EC6B37}">
  <sheetPr>
    <pageSetUpPr fitToPage="1"/>
  </sheetPr>
  <dimension ref="A1:M33"/>
  <sheetViews>
    <sheetView workbookViewId="0">
      <selection sqref="A1:M1"/>
    </sheetView>
  </sheetViews>
  <sheetFormatPr defaultRowHeight="15.75" x14ac:dyDescent="0.25"/>
  <cols>
    <col min="1" max="1" width="10.28515625" style="29" bestFit="1" customWidth="1"/>
    <col min="2" max="2" width="9.7109375" style="29" bestFit="1" customWidth="1"/>
    <col min="3" max="3" width="29.85546875" style="20" bestFit="1" customWidth="1"/>
    <col min="4" max="4" width="17.7109375" style="20" bestFit="1" customWidth="1"/>
    <col min="5" max="5" width="8.42578125" style="20" bestFit="1" customWidth="1"/>
    <col min="6" max="13" width="12.7109375" style="79" customWidth="1"/>
    <col min="14" max="16384" width="9.140625" style="20"/>
  </cols>
  <sheetData>
    <row r="1" spans="1:13" s="145" customFormat="1" ht="19.5" thickBot="1" x14ac:dyDescent="0.35">
      <c r="A1" s="188" t="s">
        <v>110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90"/>
    </row>
    <row r="2" spans="1:13" s="34" customFormat="1" ht="15.75" customHeight="1" x14ac:dyDescent="0.25">
      <c r="A2" s="177" t="s">
        <v>108</v>
      </c>
      <c r="B2" s="198" t="s">
        <v>101</v>
      </c>
      <c r="C2" s="198" t="s">
        <v>102</v>
      </c>
      <c r="D2" s="198" t="s">
        <v>103</v>
      </c>
      <c r="E2" s="195" t="s">
        <v>109</v>
      </c>
      <c r="F2" s="191" t="s">
        <v>97</v>
      </c>
      <c r="G2" s="192"/>
      <c r="H2" s="180" t="s">
        <v>98</v>
      </c>
      <c r="I2" s="181"/>
      <c r="J2" s="184" t="s">
        <v>99</v>
      </c>
      <c r="K2" s="185"/>
      <c r="L2" s="180" t="s">
        <v>100</v>
      </c>
      <c r="M2" s="181"/>
    </row>
    <row r="3" spans="1:13" s="34" customFormat="1" x14ac:dyDescent="0.25">
      <c r="A3" s="201"/>
      <c r="B3" s="199"/>
      <c r="C3" s="199"/>
      <c r="D3" s="199"/>
      <c r="E3" s="196"/>
      <c r="F3" s="193"/>
      <c r="G3" s="194"/>
      <c r="H3" s="182"/>
      <c r="I3" s="183"/>
      <c r="J3" s="186"/>
      <c r="K3" s="187"/>
      <c r="L3" s="182"/>
      <c r="M3" s="183"/>
    </row>
    <row r="4" spans="1:13" s="34" customFormat="1" ht="16.5" thickBot="1" x14ac:dyDescent="0.3">
      <c r="A4" s="202"/>
      <c r="B4" s="200"/>
      <c r="C4" s="200"/>
      <c r="D4" s="200"/>
      <c r="E4" s="197"/>
      <c r="F4" s="109" t="s">
        <v>114</v>
      </c>
      <c r="G4" s="112" t="s">
        <v>115</v>
      </c>
      <c r="H4" s="126" t="s">
        <v>116</v>
      </c>
      <c r="I4" s="108" t="s">
        <v>115</v>
      </c>
      <c r="J4" s="151" t="s">
        <v>114</v>
      </c>
      <c r="K4" s="125" t="s">
        <v>115</v>
      </c>
      <c r="L4" s="126" t="s">
        <v>114</v>
      </c>
      <c r="M4" s="108" t="s">
        <v>115</v>
      </c>
    </row>
    <row r="5" spans="1:13" x14ac:dyDescent="0.25">
      <c r="A5" s="21" t="s">
        <v>85</v>
      </c>
      <c r="B5" s="35">
        <v>4</v>
      </c>
      <c r="C5" s="33" t="s">
        <v>21</v>
      </c>
      <c r="D5" s="33" t="s">
        <v>22</v>
      </c>
      <c r="E5" s="22"/>
      <c r="F5" s="103">
        <v>2265.66</v>
      </c>
      <c r="G5" s="66">
        <f t="shared" ref="G5:G11" si="0">B5*F5</f>
        <v>9062.64</v>
      </c>
      <c r="H5" s="65">
        <f t="shared" ref="H5:H11" si="1">I5/B5</f>
        <v>2474.0625</v>
      </c>
      <c r="I5" s="67">
        <v>9896.25</v>
      </c>
      <c r="J5" s="101">
        <v>2158.0300000000002</v>
      </c>
      <c r="K5" s="66">
        <f t="shared" ref="K5:K11" si="2">B5*J5</f>
        <v>8632.1200000000008</v>
      </c>
      <c r="L5" s="143">
        <v>1452.68</v>
      </c>
      <c r="M5" s="144">
        <f>B5*L5</f>
        <v>5810.72</v>
      </c>
    </row>
    <row r="6" spans="1:13" x14ac:dyDescent="0.25">
      <c r="A6" s="25" t="s">
        <v>86</v>
      </c>
      <c r="B6" s="36">
        <v>4</v>
      </c>
      <c r="C6" s="31" t="s">
        <v>23</v>
      </c>
      <c r="D6" s="31" t="s">
        <v>22</v>
      </c>
      <c r="E6" s="26"/>
      <c r="F6" s="101">
        <v>2265.66</v>
      </c>
      <c r="G6" s="66">
        <f t="shared" si="0"/>
        <v>9062.64</v>
      </c>
      <c r="H6" s="65">
        <f t="shared" si="1"/>
        <v>2474.0625</v>
      </c>
      <c r="I6" s="69">
        <v>9896.25</v>
      </c>
      <c r="J6" s="101">
        <v>2158.0300000000002</v>
      </c>
      <c r="K6" s="66">
        <f t="shared" si="2"/>
        <v>8632.1200000000008</v>
      </c>
      <c r="L6" s="143">
        <v>1452.68</v>
      </c>
      <c r="M6" s="144">
        <f>B6*L6</f>
        <v>5810.72</v>
      </c>
    </row>
    <row r="7" spans="1:13" x14ac:dyDescent="0.25">
      <c r="A7" s="25" t="s">
        <v>87</v>
      </c>
      <c r="B7" s="36">
        <v>2</v>
      </c>
      <c r="C7" s="31" t="s">
        <v>24</v>
      </c>
      <c r="D7" s="31" t="s">
        <v>22</v>
      </c>
      <c r="E7" s="26"/>
      <c r="F7" s="101">
        <v>2265.66</v>
      </c>
      <c r="G7" s="66">
        <f t="shared" si="0"/>
        <v>4531.32</v>
      </c>
      <c r="H7" s="65">
        <f t="shared" si="1"/>
        <v>2474.25</v>
      </c>
      <c r="I7" s="69">
        <v>4948.5</v>
      </c>
      <c r="J7" s="101">
        <v>2158.0300000000002</v>
      </c>
      <c r="K7" s="66">
        <f t="shared" si="2"/>
        <v>4316.0600000000004</v>
      </c>
      <c r="L7" s="143">
        <v>1452.68</v>
      </c>
      <c r="M7" s="144">
        <f>B7*L7</f>
        <v>2905.36</v>
      </c>
    </row>
    <row r="8" spans="1:13" x14ac:dyDescent="0.25">
      <c r="A8" s="25" t="s">
        <v>88</v>
      </c>
      <c r="B8" s="36">
        <v>4</v>
      </c>
      <c r="C8" s="31" t="s">
        <v>25</v>
      </c>
      <c r="D8" s="31" t="s">
        <v>22</v>
      </c>
      <c r="E8" s="26"/>
      <c r="F8" s="101">
        <v>1339.47</v>
      </c>
      <c r="G8" s="66">
        <f t="shared" si="0"/>
        <v>5357.88</v>
      </c>
      <c r="H8" s="65">
        <f t="shared" si="1"/>
        <v>1627.125</v>
      </c>
      <c r="I8" s="69">
        <v>6508.5</v>
      </c>
      <c r="J8" s="101">
        <v>1362.36</v>
      </c>
      <c r="K8" s="66">
        <f t="shared" si="2"/>
        <v>5449.44</v>
      </c>
      <c r="L8" s="68">
        <v>1362.36</v>
      </c>
      <c r="M8" s="67">
        <v>5449.44</v>
      </c>
    </row>
    <row r="9" spans="1:13" x14ac:dyDescent="0.25">
      <c r="A9" s="25" t="s">
        <v>96</v>
      </c>
      <c r="B9" s="36">
        <v>6</v>
      </c>
      <c r="C9" s="31" t="s">
        <v>26</v>
      </c>
      <c r="D9" s="31" t="s">
        <v>22</v>
      </c>
      <c r="E9" s="26"/>
      <c r="F9" s="101">
        <v>2387.4299999999998</v>
      </c>
      <c r="G9" s="66">
        <f t="shared" si="0"/>
        <v>14324.579999999998</v>
      </c>
      <c r="H9" s="65">
        <f t="shared" si="1"/>
        <v>1409.625</v>
      </c>
      <c r="I9" s="69">
        <v>8457.75</v>
      </c>
      <c r="J9" s="101">
        <v>2463.54</v>
      </c>
      <c r="K9" s="66">
        <f t="shared" si="2"/>
        <v>14781.24</v>
      </c>
      <c r="L9" s="68">
        <v>2463.54</v>
      </c>
      <c r="M9" s="67">
        <v>14781.24</v>
      </c>
    </row>
    <row r="10" spans="1:13" x14ac:dyDescent="0.25">
      <c r="A10" s="25" t="s">
        <v>89</v>
      </c>
      <c r="B10" s="36">
        <v>6</v>
      </c>
      <c r="C10" s="31" t="s">
        <v>27</v>
      </c>
      <c r="D10" s="31" t="s">
        <v>22</v>
      </c>
      <c r="E10" s="26"/>
      <c r="F10" s="101">
        <v>4383.72</v>
      </c>
      <c r="G10" s="66">
        <f t="shared" si="0"/>
        <v>26302.32</v>
      </c>
      <c r="H10" s="65">
        <f t="shared" si="1"/>
        <v>4831.75</v>
      </c>
      <c r="I10" s="69">
        <v>28990.5</v>
      </c>
      <c r="J10" s="101">
        <v>4369.43</v>
      </c>
      <c r="K10" s="66">
        <f t="shared" si="2"/>
        <v>26216.58</v>
      </c>
      <c r="L10" s="68">
        <v>4369.43</v>
      </c>
      <c r="M10" s="67">
        <v>26216.58</v>
      </c>
    </row>
    <row r="11" spans="1:13" x14ac:dyDescent="0.25">
      <c r="A11" s="38" t="s">
        <v>90</v>
      </c>
      <c r="B11" s="39">
        <v>8</v>
      </c>
      <c r="C11" s="40" t="s">
        <v>28</v>
      </c>
      <c r="D11" s="40" t="s">
        <v>29</v>
      </c>
      <c r="E11" s="41" t="s">
        <v>82</v>
      </c>
      <c r="F11" s="102">
        <v>707.25</v>
      </c>
      <c r="G11" s="66">
        <f t="shared" si="0"/>
        <v>5658</v>
      </c>
      <c r="H11" s="65">
        <f t="shared" si="1"/>
        <v>825.625</v>
      </c>
      <c r="I11" s="71">
        <v>6605</v>
      </c>
      <c r="J11" s="102">
        <v>700</v>
      </c>
      <c r="K11" s="66">
        <f t="shared" si="2"/>
        <v>5600</v>
      </c>
      <c r="L11" s="70">
        <v>700</v>
      </c>
      <c r="M11" s="67">
        <v>5600</v>
      </c>
    </row>
    <row r="12" spans="1:13" x14ac:dyDescent="0.25">
      <c r="A12" s="49"/>
      <c r="B12" s="46"/>
      <c r="C12" s="47"/>
      <c r="D12" s="47"/>
      <c r="E12" s="48"/>
      <c r="F12" s="72"/>
      <c r="G12" s="72"/>
      <c r="H12" s="73"/>
      <c r="I12" s="74"/>
      <c r="J12" s="72"/>
      <c r="K12" s="74"/>
      <c r="L12" s="73"/>
      <c r="M12" s="74"/>
    </row>
    <row r="13" spans="1:13" x14ac:dyDescent="0.25">
      <c r="A13" s="21" t="s">
        <v>91</v>
      </c>
      <c r="B13" s="35">
        <v>8</v>
      </c>
      <c r="C13" s="33" t="s">
        <v>30</v>
      </c>
      <c r="D13" s="33" t="s">
        <v>31</v>
      </c>
      <c r="E13" s="22"/>
      <c r="F13" s="103">
        <v>4541.5200000000004</v>
      </c>
      <c r="G13" s="66">
        <f>B13*F13</f>
        <v>36332.160000000003</v>
      </c>
      <c r="H13" s="65">
        <f>I13/B13</f>
        <v>5845.4125000000004</v>
      </c>
      <c r="I13" s="67">
        <v>46763.3</v>
      </c>
      <c r="J13" s="103">
        <v>4118.3599999999997</v>
      </c>
      <c r="K13" s="66">
        <f>B13*J13</f>
        <v>32946.879999999997</v>
      </c>
      <c r="L13" s="65">
        <v>4118.3599999999997</v>
      </c>
      <c r="M13" s="67">
        <v>32946.879999999997</v>
      </c>
    </row>
    <row r="14" spans="1:13" x14ac:dyDescent="0.25">
      <c r="A14" s="38" t="s">
        <v>92</v>
      </c>
      <c r="B14" s="39">
        <v>6</v>
      </c>
      <c r="C14" s="40" t="s">
        <v>32</v>
      </c>
      <c r="D14" s="40" t="s">
        <v>33</v>
      </c>
      <c r="E14" s="41"/>
      <c r="F14" s="102">
        <v>5073.75</v>
      </c>
      <c r="G14" s="66">
        <f>B14*F14</f>
        <v>30442.5</v>
      </c>
      <c r="H14" s="65">
        <f>I14/B14</f>
        <v>5797.8249999999998</v>
      </c>
      <c r="I14" s="71">
        <v>34786.949999999997</v>
      </c>
      <c r="J14" s="102">
        <v>5661.76</v>
      </c>
      <c r="K14" s="66">
        <f>B14*J14</f>
        <v>33970.559999999998</v>
      </c>
      <c r="L14" s="70">
        <v>5661.76</v>
      </c>
      <c r="M14" s="67">
        <v>33970.559999999998</v>
      </c>
    </row>
    <row r="15" spans="1:13" x14ac:dyDescent="0.25">
      <c r="A15" s="49"/>
      <c r="B15" s="46"/>
      <c r="C15" s="47"/>
      <c r="D15" s="47"/>
      <c r="E15" s="48"/>
      <c r="F15" s="72"/>
      <c r="G15" s="72"/>
      <c r="H15" s="73"/>
      <c r="I15" s="74"/>
      <c r="J15" s="72"/>
      <c r="K15" s="74"/>
      <c r="L15" s="73"/>
      <c r="M15" s="74"/>
    </row>
    <row r="16" spans="1:13" x14ac:dyDescent="0.25">
      <c r="A16" s="21" t="s">
        <v>93</v>
      </c>
      <c r="B16" s="35">
        <v>8</v>
      </c>
      <c r="C16" s="33" t="s">
        <v>34</v>
      </c>
      <c r="D16" s="33" t="s">
        <v>29</v>
      </c>
      <c r="E16" s="22"/>
      <c r="F16" s="103">
        <v>1439.1</v>
      </c>
      <c r="G16" s="66">
        <f>B16*F16</f>
        <v>11512.8</v>
      </c>
      <c r="H16" s="65">
        <f>I16/B16</f>
        <v>1604.3875</v>
      </c>
      <c r="I16" s="67">
        <v>12835.1</v>
      </c>
      <c r="J16" s="103">
        <v>1376.47</v>
      </c>
      <c r="K16" s="66">
        <f>B16*J16</f>
        <v>11011.76</v>
      </c>
      <c r="L16" s="65">
        <v>1376.47</v>
      </c>
      <c r="M16" s="67">
        <v>11011.76</v>
      </c>
    </row>
    <row r="17" spans="1:13" x14ac:dyDescent="0.25">
      <c r="A17" s="38" t="s">
        <v>94</v>
      </c>
      <c r="B17" s="39">
        <v>2</v>
      </c>
      <c r="C17" s="40" t="s">
        <v>35</v>
      </c>
      <c r="D17" s="40" t="s">
        <v>36</v>
      </c>
      <c r="E17" s="41"/>
      <c r="F17" s="102">
        <v>2741.69</v>
      </c>
      <c r="G17" s="66">
        <f>B17*F17</f>
        <v>5483.38</v>
      </c>
      <c r="H17" s="65">
        <f>I17/B17</f>
        <v>3594.39</v>
      </c>
      <c r="I17" s="71">
        <v>7188.78</v>
      </c>
      <c r="J17" s="102">
        <v>3366.87</v>
      </c>
      <c r="K17" s="66">
        <f>B17*J17</f>
        <v>6733.74</v>
      </c>
      <c r="L17" s="70">
        <v>3366.87</v>
      </c>
      <c r="M17" s="67">
        <v>6733.74</v>
      </c>
    </row>
    <row r="18" spans="1:13" x14ac:dyDescent="0.25">
      <c r="A18" s="49"/>
      <c r="B18" s="46"/>
      <c r="C18" s="47"/>
      <c r="D18" s="47"/>
      <c r="E18" s="48"/>
      <c r="F18" s="72"/>
      <c r="G18" s="72"/>
      <c r="H18" s="73"/>
      <c r="I18" s="74"/>
      <c r="J18" s="74"/>
      <c r="K18" s="74"/>
      <c r="L18" s="73"/>
      <c r="M18" s="74"/>
    </row>
    <row r="19" spans="1:13" x14ac:dyDescent="0.25">
      <c r="A19" s="42" t="s">
        <v>95</v>
      </c>
      <c r="B19" s="43">
        <v>2</v>
      </c>
      <c r="C19" s="44" t="s">
        <v>83</v>
      </c>
      <c r="D19" s="44" t="s">
        <v>37</v>
      </c>
      <c r="E19" s="45" t="s">
        <v>84</v>
      </c>
      <c r="F19" s="110">
        <v>3025</v>
      </c>
      <c r="G19" s="66">
        <f>B19*F19</f>
        <v>6050</v>
      </c>
      <c r="H19" s="65">
        <f>I19/B19</f>
        <v>3422.94</v>
      </c>
      <c r="I19" s="76">
        <v>6845.88</v>
      </c>
      <c r="J19" s="110">
        <v>3050.51</v>
      </c>
      <c r="K19" s="66">
        <f>B19*J19</f>
        <v>6101.02</v>
      </c>
      <c r="L19" s="75">
        <v>3050.51</v>
      </c>
      <c r="M19" s="67">
        <v>6101.02</v>
      </c>
    </row>
    <row r="20" spans="1:13" x14ac:dyDescent="0.25">
      <c r="A20" s="49"/>
      <c r="B20" s="46"/>
      <c r="C20" s="47"/>
      <c r="D20" s="47"/>
      <c r="E20" s="48"/>
      <c r="F20" s="72"/>
      <c r="G20" s="72"/>
      <c r="H20" s="73"/>
      <c r="I20" s="74"/>
      <c r="J20" s="72"/>
      <c r="K20" s="74"/>
      <c r="L20" s="73"/>
      <c r="M20" s="74"/>
    </row>
    <row r="21" spans="1:13" x14ac:dyDescent="0.25">
      <c r="A21" s="21"/>
      <c r="B21" s="35">
        <v>2</v>
      </c>
      <c r="C21" s="33" t="s">
        <v>38</v>
      </c>
      <c r="D21" s="33" t="s">
        <v>22</v>
      </c>
      <c r="E21" s="22"/>
      <c r="F21" s="103">
        <v>387.45</v>
      </c>
      <c r="G21" s="66">
        <f t="shared" ref="G21:G27" si="3">B21*F21</f>
        <v>774.9</v>
      </c>
      <c r="H21" s="65">
        <f t="shared" ref="H21:H27" si="4">I21/B21</f>
        <v>403.75</v>
      </c>
      <c r="I21" s="67">
        <v>807.5</v>
      </c>
      <c r="J21" s="103">
        <v>357.95</v>
      </c>
      <c r="K21" s="66">
        <f t="shared" ref="K21:K27" si="5">B21*J21</f>
        <v>715.9</v>
      </c>
      <c r="L21" s="65">
        <v>357.95</v>
      </c>
      <c r="M21" s="67">
        <v>715.9</v>
      </c>
    </row>
    <row r="22" spans="1:13" x14ac:dyDescent="0.25">
      <c r="A22" s="25"/>
      <c r="B22" s="36">
        <v>10</v>
      </c>
      <c r="C22" s="31" t="s">
        <v>39</v>
      </c>
      <c r="D22" s="31" t="s">
        <v>22</v>
      </c>
      <c r="E22" s="26"/>
      <c r="F22" s="101">
        <v>357.93</v>
      </c>
      <c r="G22" s="66">
        <f t="shared" si="3"/>
        <v>3579.3</v>
      </c>
      <c r="H22" s="65">
        <f t="shared" si="4"/>
        <v>373.125</v>
      </c>
      <c r="I22" s="69">
        <v>3731.25</v>
      </c>
      <c r="J22" s="101">
        <v>330.68</v>
      </c>
      <c r="K22" s="66">
        <f t="shared" si="5"/>
        <v>3306.8</v>
      </c>
      <c r="L22" s="68">
        <v>330.68</v>
      </c>
      <c r="M22" s="67">
        <v>3306.8</v>
      </c>
    </row>
    <row r="23" spans="1:13" x14ac:dyDescent="0.25">
      <c r="A23" s="25"/>
      <c r="B23" s="36">
        <v>7</v>
      </c>
      <c r="C23" s="31" t="s">
        <v>40</v>
      </c>
      <c r="D23" s="31" t="s">
        <v>22</v>
      </c>
      <c r="E23" s="26"/>
      <c r="F23" s="101">
        <v>210.33</v>
      </c>
      <c r="G23" s="66">
        <f t="shared" si="3"/>
        <v>1472.3100000000002</v>
      </c>
      <c r="H23" s="65">
        <f t="shared" si="4"/>
        <v>222.5</v>
      </c>
      <c r="I23" s="69">
        <v>1557.5</v>
      </c>
      <c r="J23" s="101">
        <v>194.32</v>
      </c>
      <c r="K23" s="66">
        <f t="shared" si="5"/>
        <v>1360.24</v>
      </c>
      <c r="L23" s="68">
        <v>194.32</v>
      </c>
      <c r="M23" s="67">
        <v>1360.24</v>
      </c>
    </row>
    <row r="24" spans="1:13" x14ac:dyDescent="0.25">
      <c r="A24" s="25"/>
      <c r="B24" s="36">
        <v>5</v>
      </c>
      <c r="C24" s="31" t="s">
        <v>41</v>
      </c>
      <c r="D24" s="31" t="s">
        <v>22</v>
      </c>
      <c r="E24" s="26"/>
      <c r="F24" s="101">
        <v>210.33</v>
      </c>
      <c r="G24" s="66">
        <f t="shared" si="3"/>
        <v>1051.6500000000001</v>
      </c>
      <c r="H24" s="65">
        <f t="shared" si="4"/>
        <v>221.25</v>
      </c>
      <c r="I24" s="69">
        <v>1106.25</v>
      </c>
      <c r="J24" s="101">
        <v>194.32</v>
      </c>
      <c r="K24" s="66">
        <f t="shared" si="5"/>
        <v>971.59999999999991</v>
      </c>
      <c r="L24" s="68">
        <v>194.32</v>
      </c>
      <c r="M24" s="67">
        <v>971.59999999999991</v>
      </c>
    </row>
    <row r="25" spans="1:13" x14ac:dyDescent="0.25">
      <c r="A25" s="25"/>
      <c r="B25" s="36">
        <v>6</v>
      </c>
      <c r="C25" s="31" t="s">
        <v>42</v>
      </c>
      <c r="D25" s="31" t="s">
        <v>22</v>
      </c>
      <c r="E25" s="26"/>
      <c r="F25" s="101">
        <v>210.33</v>
      </c>
      <c r="G25" s="66">
        <f t="shared" si="3"/>
        <v>1261.98</v>
      </c>
      <c r="H25" s="65">
        <f t="shared" si="4"/>
        <v>221.25</v>
      </c>
      <c r="I25" s="69">
        <v>1327.5</v>
      </c>
      <c r="J25" s="101">
        <v>194.32</v>
      </c>
      <c r="K25" s="66">
        <f t="shared" si="5"/>
        <v>1165.92</v>
      </c>
      <c r="L25" s="68">
        <v>194.32</v>
      </c>
      <c r="M25" s="67">
        <v>1165.92</v>
      </c>
    </row>
    <row r="26" spans="1:13" x14ac:dyDescent="0.25">
      <c r="A26" s="25"/>
      <c r="B26" s="36">
        <v>4</v>
      </c>
      <c r="C26" s="31" t="s">
        <v>43</v>
      </c>
      <c r="D26" s="31" t="s">
        <v>22</v>
      </c>
      <c r="E26" s="26"/>
      <c r="F26" s="101">
        <v>210.33</v>
      </c>
      <c r="G26" s="66">
        <f t="shared" si="3"/>
        <v>841.32</v>
      </c>
      <c r="H26" s="65">
        <f t="shared" si="4"/>
        <v>221.25</v>
      </c>
      <c r="I26" s="69">
        <v>885</v>
      </c>
      <c r="J26" s="101">
        <v>194.32</v>
      </c>
      <c r="K26" s="66">
        <f t="shared" si="5"/>
        <v>777.28</v>
      </c>
      <c r="L26" s="68">
        <v>194.32</v>
      </c>
      <c r="M26" s="67">
        <v>777.28</v>
      </c>
    </row>
    <row r="27" spans="1:13" x14ac:dyDescent="0.25">
      <c r="A27" s="38"/>
      <c r="B27" s="39">
        <v>2</v>
      </c>
      <c r="C27" s="40" t="s">
        <v>44</v>
      </c>
      <c r="D27" s="40" t="s">
        <v>22</v>
      </c>
      <c r="E27" s="41"/>
      <c r="F27" s="102">
        <v>339.48</v>
      </c>
      <c r="G27" s="66">
        <f t="shared" si="3"/>
        <v>678.96</v>
      </c>
      <c r="H27" s="65">
        <f t="shared" si="4"/>
        <v>352.5</v>
      </c>
      <c r="I27" s="71">
        <v>705</v>
      </c>
      <c r="J27" s="102">
        <v>313.64</v>
      </c>
      <c r="K27" s="66">
        <f t="shared" si="5"/>
        <v>627.28</v>
      </c>
      <c r="L27" s="70">
        <v>313.64</v>
      </c>
      <c r="M27" s="67">
        <v>627.28</v>
      </c>
    </row>
    <row r="28" spans="1:13" x14ac:dyDescent="0.25">
      <c r="A28" s="49"/>
      <c r="B28" s="46"/>
      <c r="C28" s="47"/>
      <c r="D28" s="47"/>
      <c r="E28" s="48"/>
      <c r="F28" s="72"/>
      <c r="G28" s="72"/>
      <c r="H28" s="73"/>
      <c r="I28" s="74"/>
      <c r="J28" s="72"/>
      <c r="K28" s="72"/>
      <c r="L28" s="73"/>
      <c r="M28" s="74"/>
    </row>
    <row r="29" spans="1:13" x14ac:dyDescent="0.25">
      <c r="A29" s="21"/>
      <c r="B29" s="35">
        <v>6</v>
      </c>
      <c r="C29" s="33" t="s">
        <v>45</v>
      </c>
      <c r="D29" s="33" t="s">
        <v>22</v>
      </c>
      <c r="E29" s="22"/>
      <c r="F29" s="103">
        <v>276.75</v>
      </c>
      <c r="G29" s="66">
        <f>B29*F29</f>
        <v>1660.5</v>
      </c>
      <c r="H29" s="65">
        <f>I29/B29</f>
        <v>290</v>
      </c>
      <c r="I29" s="67">
        <v>1740</v>
      </c>
      <c r="J29" s="103">
        <v>255.68</v>
      </c>
      <c r="K29" s="66">
        <f>J29*4</f>
        <v>1022.72</v>
      </c>
      <c r="L29" s="65">
        <v>255.68</v>
      </c>
      <c r="M29" s="67">
        <v>1022.72</v>
      </c>
    </row>
    <row r="30" spans="1:13" x14ac:dyDescent="0.25">
      <c r="A30" s="25"/>
      <c r="B30" s="36">
        <v>2</v>
      </c>
      <c r="C30" s="31" t="s">
        <v>46</v>
      </c>
      <c r="D30" s="31" t="s">
        <v>22</v>
      </c>
      <c r="E30" s="26"/>
      <c r="F30" s="101">
        <v>276.75</v>
      </c>
      <c r="G30" s="66">
        <f>B30*F30</f>
        <v>553.5</v>
      </c>
      <c r="H30" s="65">
        <f>I30/B30</f>
        <v>288.75</v>
      </c>
      <c r="I30" s="69">
        <v>577.5</v>
      </c>
      <c r="J30" s="101">
        <v>255.68</v>
      </c>
      <c r="K30" s="66">
        <f>J30*4</f>
        <v>1022.72</v>
      </c>
      <c r="L30" s="68">
        <v>255.68</v>
      </c>
      <c r="M30" s="67">
        <v>1022.72</v>
      </c>
    </row>
    <row r="31" spans="1:13" x14ac:dyDescent="0.25">
      <c r="A31" s="25"/>
      <c r="B31" s="36">
        <v>2</v>
      </c>
      <c r="C31" s="31" t="s">
        <v>47</v>
      </c>
      <c r="D31" s="31" t="s">
        <v>22</v>
      </c>
      <c r="E31" s="26"/>
      <c r="F31" s="101">
        <v>276.75</v>
      </c>
      <c r="G31" s="66">
        <f>B31*F31</f>
        <v>553.5</v>
      </c>
      <c r="H31" s="65">
        <f>I31/B31</f>
        <v>288.75</v>
      </c>
      <c r="I31" s="69">
        <v>577.5</v>
      </c>
      <c r="J31" s="101">
        <v>255.68</v>
      </c>
      <c r="K31" s="66">
        <f>J31*2</f>
        <v>511.36</v>
      </c>
      <c r="L31" s="68">
        <v>255.68</v>
      </c>
      <c r="M31" s="67">
        <v>511.36</v>
      </c>
    </row>
    <row r="32" spans="1:13" ht="16.5" thickBot="1" x14ac:dyDescent="0.3">
      <c r="A32" s="27"/>
      <c r="B32" s="37">
        <v>2</v>
      </c>
      <c r="C32" s="32" t="s">
        <v>48</v>
      </c>
      <c r="D32" s="32" t="s">
        <v>22</v>
      </c>
      <c r="E32" s="28"/>
      <c r="F32" s="104">
        <v>276.75</v>
      </c>
      <c r="G32" s="106">
        <f>B32*F32</f>
        <v>553.5</v>
      </c>
      <c r="H32" s="115">
        <f>I32/B32</f>
        <v>330</v>
      </c>
      <c r="I32" s="78">
        <v>660</v>
      </c>
      <c r="J32" s="101">
        <v>255.68</v>
      </c>
      <c r="K32" s="66">
        <f>J32*2</f>
        <v>511.36</v>
      </c>
      <c r="L32" s="77">
        <v>255.68</v>
      </c>
      <c r="M32" s="67">
        <v>511.36</v>
      </c>
    </row>
    <row r="33" spans="1:13" ht="16.5" thickBot="1" x14ac:dyDescent="0.3">
      <c r="A33" s="206" t="s">
        <v>117</v>
      </c>
      <c r="B33" s="207"/>
      <c r="C33" s="207"/>
      <c r="D33" s="207"/>
      <c r="E33" s="208"/>
      <c r="F33" s="204">
        <f>SUM(G5:G32)</f>
        <v>177101.63999999998</v>
      </c>
      <c r="G33" s="203"/>
      <c r="H33" s="204">
        <f>SUM(I5:I32)</f>
        <v>197397.76000000001</v>
      </c>
      <c r="I33" s="205"/>
      <c r="J33" s="203">
        <f>SUM(K5:K32)</f>
        <v>176384.69999999995</v>
      </c>
      <c r="K33" s="203"/>
      <c r="L33" s="204">
        <f>SUM(M5:M32)</f>
        <v>169331.19999999995</v>
      </c>
      <c r="M33" s="205"/>
    </row>
  </sheetData>
  <mergeCells count="15">
    <mergeCell ref="J33:K33"/>
    <mergeCell ref="F33:G33"/>
    <mergeCell ref="H33:I33"/>
    <mergeCell ref="L33:M33"/>
    <mergeCell ref="A33:E33"/>
    <mergeCell ref="H2:I3"/>
    <mergeCell ref="J2:K3"/>
    <mergeCell ref="L2:M3"/>
    <mergeCell ref="A1:M1"/>
    <mergeCell ref="F2:G3"/>
    <mergeCell ref="E2:E4"/>
    <mergeCell ref="C2:C4"/>
    <mergeCell ref="A2:A4"/>
    <mergeCell ref="D2:D4"/>
    <mergeCell ref="B2:B4"/>
  </mergeCells>
  <pageMargins left="0.7" right="0.7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97BBF-879F-40B4-9A29-DF738331860C}">
  <sheetPr>
    <pageSetUpPr fitToPage="1"/>
  </sheetPr>
  <dimension ref="A1:K23"/>
  <sheetViews>
    <sheetView view="pageLayout" zoomScaleNormal="100" workbookViewId="0">
      <selection activeCell="I23" sqref="I23:J23"/>
    </sheetView>
  </sheetViews>
  <sheetFormatPr defaultRowHeight="15.75" x14ac:dyDescent="0.2"/>
  <cols>
    <col min="1" max="1" width="6.7109375" style="1" customWidth="1"/>
    <col min="2" max="2" width="25.7109375" style="4" bestFit="1" customWidth="1"/>
    <col min="3" max="3" width="17.5703125" style="4" bestFit="1" customWidth="1"/>
    <col min="4" max="4" width="14.42578125" style="4" bestFit="1" customWidth="1"/>
    <col min="5" max="10" width="13.7109375" style="100" customWidth="1"/>
    <col min="11" max="16384" width="9.140625" style="4"/>
  </cols>
  <sheetData>
    <row r="1" spans="1:11" s="146" customFormat="1" ht="19.5" thickBot="1" x14ac:dyDescent="0.35">
      <c r="A1" s="188" t="s">
        <v>111</v>
      </c>
      <c r="B1" s="189"/>
      <c r="C1" s="189"/>
      <c r="D1" s="189"/>
      <c r="E1" s="189"/>
      <c r="F1" s="189"/>
      <c r="G1" s="189"/>
      <c r="H1" s="189"/>
      <c r="I1" s="189"/>
      <c r="J1" s="190"/>
    </row>
    <row r="2" spans="1:11" s="19" customFormat="1" x14ac:dyDescent="0.2">
      <c r="A2" s="213" t="s">
        <v>101</v>
      </c>
      <c r="B2" s="198" t="s">
        <v>102</v>
      </c>
      <c r="C2" s="198" t="s">
        <v>103</v>
      </c>
      <c r="D2" s="195" t="s">
        <v>106</v>
      </c>
      <c r="E2" s="191" t="s">
        <v>97</v>
      </c>
      <c r="F2" s="192"/>
      <c r="G2" s="209" t="s">
        <v>98</v>
      </c>
      <c r="H2" s="210"/>
      <c r="I2" s="209" t="s">
        <v>99</v>
      </c>
      <c r="J2" s="210"/>
    </row>
    <row r="3" spans="1:11" s="19" customFormat="1" x14ac:dyDescent="0.2">
      <c r="A3" s="214"/>
      <c r="B3" s="199"/>
      <c r="C3" s="199"/>
      <c r="D3" s="196"/>
      <c r="E3" s="193"/>
      <c r="F3" s="194"/>
      <c r="G3" s="211"/>
      <c r="H3" s="212"/>
      <c r="I3" s="211"/>
      <c r="J3" s="212"/>
    </row>
    <row r="4" spans="1:11" s="19" customFormat="1" ht="16.5" thickBot="1" x14ac:dyDescent="0.25">
      <c r="A4" s="215"/>
      <c r="B4" s="200"/>
      <c r="C4" s="200"/>
      <c r="D4" s="197"/>
      <c r="E4" s="109" t="s">
        <v>114</v>
      </c>
      <c r="F4" s="112" t="s">
        <v>115</v>
      </c>
      <c r="G4" s="114" t="s">
        <v>114</v>
      </c>
      <c r="H4" s="111" t="s">
        <v>115</v>
      </c>
      <c r="I4" s="114" t="s">
        <v>114</v>
      </c>
      <c r="J4" s="111" t="s">
        <v>115</v>
      </c>
    </row>
    <row r="5" spans="1:11" s="1" customFormat="1" x14ac:dyDescent="0.2">
      <c r="A5" s="23">
        <v>60</v>
      </c>
      <c r="B5" s="116" t="s">
        <v>49</v>
      </c>
      <c r="C5" s="30"/>
      <c r="D5" s="24"/>
      <c r="E5" s="80">
        <v>21.26</v>
      </c>
      <c r="F5" s="81">
        <f t="shared" ref="F5:F11" si="0">A5*E5</f>
        <v>1275.6000000000001</v>
      </c>
      <c r="G5" s="82">
        <f t="shared" ref="G5:G11" si="1">H5/A5</f>
        <v>31.454666666666665</v>
      </c>
      <c r="H5" s="83">
        <v>1887.28</v>
      </c>
      <c r="I5" s="82">
        <v>16.78</v>
      </c>
      <c r="J5" s="83">
        <f t="shared" ref="J5:J11" si="2">A5*I5</f>
        <v>1006.8000000000001</v>
      </c>
    </row>
    <row r="6" spans="1:11" x14ac:dyDescent="0.2">
      <c r="A6" s="50">
        <v>40</v>
      </c>
      <c r="B6" s="51" t="s">
        <v>51</v>
      </c>
      <c r="C6" s="51"/>
      <c r="D6" s="52"/>
      <c r="E6" s="84">
        <v>17.53</v>
      </c>
      <c r="F6" s="81">
        <f t="shared" si="0"/>
        <v>701.2</v>
      </c>
      <c r="G6" s="82">
        <f t="shared" si="1"/>
        <v>19.788</v>
      </c>
      <c r="H6" s="86">
        <v>791.52</v>
      </c>
      <c r="I6" s="85">
        <v>16.78</v>
      </c>
      <c r="J6" s="83">
        <f t="shared" si="2"/>
        <v>671.2</v>
      </c>
    </row>
    <row r="7" spans="1:11" x14ac:dyDescent="0.2">
      <c r="A7" s="50">
        <v>8</v>
      </c>
      <c r="B7" s="51" t="s">
        <v>52</v>
      </c>
      <c r="C7" s="51"/>
      <c r="D7" s="52"/>
      <c r="E7" s="84">
        <v>97.41</v>
      </c>
      <c r="F7" s="81">
        <f t="shared" si="0"/>
        <v>779.28</v>
      </c>
      <c r="G7" s="82">
        <f t="shared" si="1"/>
        <v>111.71</v>
      </c>
      <c r="H7" s="86">
        <v>893.68</v>
      </c>
      <c r="I7" s="85">
        <v>93.18</v>
      </c>
      <c r="J7" s="83">
        <f t="shared" si="2"/>
        <v>745.44</v>
      </c>
    </row>
    <row r="8" spans="1:11" x14ac:dyDescent="0.2">
      <c r="A8" s="50">
        <v>4</v>
      </c>
      <c r="B8" s="51" t="s">
        <v>53</v>
      </c>
      <c r="C8" s="51"/>
      <c r="D8" s="52"/>
      <c r="E8" s="84">
        <v>89.29</v>
      </c>
      <c r="F8" s="81">
        <f t="shared" si="0"/>
        <v>357.16</v>
      </c>
      <c r="G8" s="82">
        <f t="shared" si="1"/>
        <v>95.004999999999995</v>
      </c>
      <c r="H8" s="86">
        <v>380.02</v>
      </c>
      <c r="I8" s="85">
        <v>85.41</v>
      </c>
      <c r="J8" s="83">
        <f t="shared" si="2"/>
        <v>341.64</v>
      </c>
    </row>
    <row r="9" spans="1:11" x14ac:dyDescent="0.25">
      <c r="A9" s="50">
        <v>2</v>
      </c>
      <c r="B9" s="51" t="s">
        <v>54</v>
      </c>
      <c r="C9" s="51"/>
      <c r="D9" s="52"/>
      <c r="E9" s="135">
        <v>645.75</v>
      </c>
      <c r="F9" s="127">
        <f t="shared" si="0"/>
        <v>1291.5</v>
      </c>
      <c r="G9" s="82">
        <f t="shared" si="1"/>
        <v>700.97500000000002</v>
      </c>
      <c r="H9" s="86">
        <v>1401.95</v>
      </c>
      <c r="I9" s="136">
        <v>525</v>
      </c>
      <c r="J9" s="128">
        <f t="shared" si="2"/>
        <v>1050</v>
      </c>
      <c r="K9" s="129"/>
    </row>
    <row r="10" spans="1:11" x14ac:dyDescent="0.2">
      <c r="A10" s="53">
        <v>1</v>
      </c>
      <c r="B10" s="54" t="s">
        <v>104</v>
      </c>
      <c r="C10" s="54"/>
      <c r="D10" s="55"/>
      <c r="E10" s="87">
        <v>1342.29</v>
      </c>
      <c r="F10" s="81">
        <f t="shared" si="0"/>
        <v>1342.29</v>
      </c>
      <c r="G10" s="82">
        <f t="shared" si="1"/>
        <v>1481.19</v>
      </c>
      <c r="H10" s="89">
        <v>1481.19</v>
      </c>
      <c r="I10" s="88">
        <v>1283.8800000000001</v>
      </c>
      <c r="J10" s="83">
        <f t="shared" si="2"/>
        <v>1283.8800000000001</v>
      </c>
    </row>
    <row r="11" spans="1:11" x14ac:dyDescent="0.2">
      <c r="A11" s="50">
        <v>1</v>
      </c>
      <c r="B11" s="51" t="s">
        <v>113</v>
      </c>
      <c r="C11" s="51"/>
      <c r="D11" s="52"/>
      <c r="E11" s="84">
        <v>65</v>
      </c>
      <c r="F11" s="113">
        <f t="shared" si="0"/>
        <v>65</v>
      </c>
      <c r="G11" s="82">
        <f t="shared" si="1"/>
        <v>98.55</v>
      </c>
      <c r="H11" s="86">
        <v>98.55</v>
      </c>
      <c r="I11" s="85">
        <v>77.87</v>
      </c>
      <c r="J11" s="83">
        <f t="shared" si="2"/>
        <v>77.87</v>
      </c>
    </row>
    <row r="12" spans="1:11" x14ac:dyDescent="0.2">
      <c r="A12" s="56"/>
      <c r="B12" s="57"/>
      <c r="C12" s="57"/>
      <c r="D12" s="58"/>
      <c r="E12" s="90"/>
      <c r="F12" s="90"/>
      <c r="G12" s="91"/>
      <c r="H12" s="92"/>
      <c r="I12" s="91"/>
      <c r="J12" s="92"/>
    </row>
    <row r="13" spans="1:11" x14ac:dyDescent="0.25">
      <c r="A13" s="23">
        <v>8</v>
      </c>
      <c r="B13" s="59" t="s">
        <v>55</v>
      </c>
      <c r="C13" s="59" t="s">
        <v>56</v>
      </c>
      <c r="D13" s="60"/>
      <c r="E13" s="139">
        <v>209.1</v>
      </c>
      <c r="F13" s="127">
        <f>A13*E13</f>
        <v>1672.8</v>
      </c>
      <c r="G13" s="82" t="s">
        <v>121</v>
      </c>
      <c r="H13" s="95">
        <v>8280.2999999999993</v>
      </c>
      <c r="I13" s="137">
        <v>334.62</v>
      </c>
      <c r="J13" s="128">
        <f>A13*I13</f>
        <v>2676.96</v>
      </c>
      <c r="K13" s="129"/>
    </row>
    <row r="14" spans="1:11" ht="31.5" x14ac:dyDescent="0.25">
      <c r="A14" s="50">
        <v>16</v>
      </c>
      <c r="B14" s="51" t="s">
        <v>57</v>
      </c>
      <c r="C14" s="51" t="s">
        <v>56</v>
      </c>
      <c r="D14" s="61" t="s">
        <v>105</v>
      </c>
      <c r="E14" s="140">
        <v>118.08</v>
      </c>
      <c r="F14" s="127">
        <f>A14*E14</f>
        <v>1889.28</v>
      </c>
      <c r="G14" s="219" t="s">
        <v>118</v>
      </c>
      <c r="H14" s="220"/>
      <c r="I14" s="136">
        <v>117.65</v>
      </c>
      <c r="J14" s="128">
        <f>A14*I14</f>
        <v>1882.4</v>
      </c>
      <c r="K14" s="129"/>
    </row>
    <row r="15" spans="1:11" x14ac:dyDescent="0.25">
      <c r="A15" s="50">
        <v>1</v>
      </c>
      <c r="B15" s="51" t="s">
        <v>58</v>
      </c>
      <c r="C15" s="51" t="s">
        <v>56</v>
      </c>
      <c r="D15" s="52"/>
      <c r="E15" s="140">
        <v>738</v>
      </c>
      <c r="F15" s="127">
        <f>A15*E15</f>
        <v>738</v>
      </c>
      <c r="G15" s="219" t="s">
        <v>118</v>
      </c>
      <c r="H15" s="220"/>
      <c r="I15" s="136">
        <v>828.24</v>
      </c>
      <c r="J15" s="128">
        <f>A15*I15</f>
        <v>828.24</v>
      </c>
      <c r="K15" s="129"/>
    </row>
    <row r="16" spans="1:11" x14ac:dyDescent="0.25">
      <c r="A16" s="53">
        <v>1</v>
      </c>
      <c r="B16" s="54" t="s">
        <v>59</v>
      </c>
      <c r="C16" s="54" t="s">
        <v>56</v>
      </c>
      <c r="D16" s="55"/>
      <c r="E16" s="96">
        <v>1968</v>
      </c>
      <c r="F16" s="81">
        <f>A16*E16</f>
        <v>1968</v>
      </c>
      <c r="G16" s="219" t="s">
        <v>118</v>
      </c>
      <c r="H16" s="220"/>
      <c r="I16" s="138">
        <v>828.24</v>
      </c>
      <c r="J16" s="128">
        <f>A16*I16</f>
        <v>828.24</v>
      </c>
      <c r="K16" s="130"/>
    </row>
    <row r="17" spans="1:10" x14ac:dyDescent="0.2">
      <c r="A17" s="56"/>
      <c r="B17" s="57"/>
      <c r="C17" s="57"/>
      <c r="D17" s="58"/>
      <c r="E17" s="90"/>
      <c r="F17" s="90"/>
      <c r="G17" s="91"/>
      <c r="H17" s="92"/>
      <c r="I17" s="91"/>
      <c r="J17" s="92"/>
    </row>
    <row r="18" spans="1:10" x14ac:dyDescent="0.2">
      <c r="A18" s="23">
        <v>5</v>
      </c>
      <c r="B18" s="59" t="s">
        <v>60</v>
      </c>
      <c r="C18" s="59"/>
      <c r="D18" s="60"/>
      <c r="E18" s="93">
        <v>448.95</v>
      </c>
      <c r="F18" s="81">
        <f>A18*E18</f>
        <v>2244.75</v>
      </c>
      <c r="G18" s="82">
        <f>H18/A18</f>
        <v>258.38200000000001</v>
      </c>
      <c r="H18" s="95">
        <v>1291.9100000000001</v>
      </c>
      <c r="I18" s="94">
        <v>336.47</v>
      </c>
      <c r="J18" s="83">
        <f>A18*I18</f>
        <v>1682.3500000000001</v>
      </c>
    </row>
    <row r="19" spans="1:10" x14ac:dyDescent="0.2">
      <c r="A19" s="53">
        <v>20</v>
      </c>
      <c r="B19" s="54" t="s">
        <v>61</v>
      </c>
      <c r="C19" s="54"/>
      <c r="D19" s="55"/>
      <c r="E19" s="96">
        <v>77.489999999999995</v>
      </c>
      <c r="F19" s="81">
        <f>A19*E19</f>
        <v>1549.8</v>
      </c>
      <c r="G19" s="82">
        <f>H19/A19</f>
        <v>99.902000000000001</v>
      </c>
      <c r="H19" s="89">
        <v>1998.04</v>
      </c>
      <c r="I19" s="88">
        <v>66.319999999999993</v>
      </c>
      <c r="J19" s="83">
        <f>A19*I19</f>
        <v>1326.3999999999999</v>
      </c>
    </row>
    <row r="20" spans="1:10" x14ac:dyDescent="0.2">
      <c r="A20" s="56"/>
      <c r="B20" s="57"/>
      <c r="C20" s="57"/>
      <c r="D20" s="58"/>
      <c r="E20" s="90"/>
      <c r="F20" s="90"/>
      <c r="G20" s="91"/>
      <c r="H20" s="92"/>
      <c r="I20" s="91"/>
      <c r="J20" s="92"/>
    </row>
    <row r="21" spans="1:10" x14ac:dyDescent="0.2">
      <c r="A21" s="23">
        <v>4</v>
      </c>
      <c r="B21" s="59" t="s">
        <v>62</v>
      </c>
      <c r="C21" s="59" t="s">
        <v>50</v>
      </c>
      <c r="D21" s="60"/>
      <c r="E21" s="93">
        <v>378.84</v>
      </c>
      <c r="F21" s="81">
        <f>A21*E21</f>
        <v>1515.36</v>
      </c>
      <c r="G21" s="82">
        <f>H21/A21</f>
        <v>441.30500000000001</v>
      </c>
      <c r="H21" s="95">
        <v>1765.22</v>
      </c>
      <c r="I21" s="94">
        <v>362.35</v>
      </c>
      <c r="J21" s="83">
        <f>A21*I21</f>
        <v>1449.4</v>
      </c>
    </row>
    <row r="22" spans="1:10" ht="16.5" thickBot="1" x14ac:dyDescent="0.25">
      <c r="A22" s="62">
        <v>6</v>
      </c>
      <c r="B22" s="63" t="s">
        <v>63</v>
      </c>
      <c r="C22" s="63" t="s">
        <v>64</v>
      </c>
      <c r="D22" s="64"/>
      <c r="E22" s="97">
        <v>87.57</v>
      </c>
      <c r="F22" s="105">
        <f>A22*E22</f>
        <v>525.41999999999996</v>
      </c>
      <c r="G22" s="121">
        <f>H22/A22</f>
        <v>96.31</v>
      </c>
      <c r="H22" s="99">
        <v>577.86</v>
      </c>
      <c r="I22" s="98">
        <v>83.76</v>
      </c>
      <c r="J22" s="83">
        <f>A22*I22</f>
        <v>502.56000000000006</v>
      </c>
    </row>
    <row r="23" spans="1:10" ht="16.5" thickBot="1" x14ac:dyDescent="0.3">
      <c r="A23" s="216" t="s">
        <v>119</v>
      </c>
      <c r="B23" s="217"/>
      <c r="C23" s="217"/>
      <c r="D23" s="218"/>
      <c r="E23" s="204">
        <f>SUM(F5:F22)</f>
        <v>17915.439999999999</v>
      </c>
      <c r="F23" s="205"/>
      <c r="G23" s="204">
        <f>SUM(H5:H22)</f>
        <v>20847.52</v>
      </c>
      <c r="H23" s="205"/>
      <c r="I23" s="204">
        <f>SUM(J5:J22)</f>
        <v>16353.38</v>
      </c>
      <c r="J23" s="205"/>
    </row>
  </sheetData>
  <mergeCells count="15">
    <mergeCell ref="I23:J23"/>
    <mergeCell ref="A23:D23"/>
    <mergeCell ref="G16:H16"/>
    <mergeCell ref="G14:H14"/>
    <mergeCell ref="G15:H15"/>
    <mergeCell ref="E23:F23"/>
    <mergeCell ref="G23:H23"/>
    <mergeCell ref="A1:J1"/>
    <mergeCell ref="E2:F3"/>
    <mergeCell ref="G2:H3"/>
    <mergeCell ref="I2:J3"/>
    <mergeCell ref="C2:C4"/>
    <mergeCell ref="A2:A4"/>
    <mergeCell ref="D2:D4"/>
    <mergeCell ref="B2:B4"/>
  </mergeCells>
  <pageMargins left="0.7" right="0.7" top="0.75" bottom="0.75" header="0.3" footer="0.3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C042F-A3AA-4709-997B-D0CF6423B29E}">
  <sheetPr>
    <pageSetUpPr fitToPage="1"/>
  </sheetPr>
  <dimension ref="A1:H29"/>
  <sheetViews>
    <sheetView workbookViewId="0">
      <selection activeCell="G17" sqref="G17"/>
    </sheetView>
  </sheetViews>
  <sheetFormatPr defaultRowHeight="15.75" x14ac:dyDescent="0.25"/>
  <cols>
    <col min="1" max="1" width="8" style="29" bestFit="1" customWidth="1"/>
    <col min="2" max="2" width="44.7109375" style="20" bestFit="1" customWidth="1"/>
    <col min="3" max="8" width="13.7109375" style="79" customWidth="1"/>
    <col min="9" max="16384" width="9.140625" style="20"/>
  </cols>
  <sheetData>
    <row r="1" spans="1:8" s="145" customFormat="1" ht="19.5" thickBot="1" x14ac:dyDescent="0.35">
      <c r="A1" s="188" t="s">
        <v>112</v>
      </c>
      <c r="B1" s="189"/>
      <c r="C1" s="189"/>
      <c r="D1" s="189"/>
      <c r="E1" s="189"/>
      <c r="F1" s="189"/>
      <c r="G1" s="189"/>
      <c r="H1" s="190"/>
    </row>
    <row r="2" spans="1:8" s="19" customFormat="1" x14ac:dyDescent="0.2">
      <c r="A2" s="213" t="s">
        <v>101</v>
      </c>
      <c r="B2" s="195" t="s">
        <v>102</v>
      </c>
      <c r="C2" s="209" t="s">
        <v>97</v>
      </c>
      <c r="D2" s="192"/>
      <c r="E2" s="209" t="s">
        <v>98</v>
      </c>
      <c r="F2" s="210"/>
      <c r="G2" s="209" t="s">
        <v>99</v>
      </c>
      <c r="H2" s="210"/>
    </row>
    <row r="3" spans="1:8" s="19" customFormat="1" x14ac:dyDescent="0.2">
      <c r="A3" s="214"/>
      <c r="B3" s="196"/>
      <c r="C3" s="211"/>
      <c r="D3" s="194"/>
      <c r="E3" s="211"/>
      <c r="F3" s="212"/>
      <c r="G3" s="211"/>
      <c r="H3" s="212"/>
    </row>
    <row r="4" spans="1:8" s="19" customFormat="1" ht="16.5" thickBot="1" x14ac:dyDescent="0.25">
      <c r="A4" s="215"/>
      <c r="B4" s="197"/>
      <c r="C4" s="114" t="s">
        <v>114</v>
      </c>
      <c r="D4" s="112" t="s">
        <v>115</v>
      </c>
      <c r="E4" s="114" t="s">
        <v>114</v>
      </c>
      <c r="F4" s="111" t="s">
        <v>115</v>
      </c>
      <c r="G4" s="114" t="s">
        <v>114</v>
      </c>
      <c r="H4" s="111" t="s">
        <v>115</v>
      </c>
    </row>
    <row r="5" spans="1:8" x14ac:dyDescent="0.25">
      <c r="A5" s="21">
        <v>8</v>
      </c>
      <c r="B5" s="22" t="s">
        <v>65</v>
      </c>
      <c r="C5" s="82">
        <v>32.28</v>
      </c>
      <c r="D5" s="81">
        <f t="shared" ref="D5:D10" si="0">A5*C5</f>
        <v>258.24</v>
      </c>
      <c r="E5" s="82">
        <f t="shared" ref="E5:E10" si="1">F5/A5</f>
        <v>38.092500000000001</v>
      </c>
      <c r="F5" s="83">
        <v>304.74</v>
      </c>
      <c r="G5" s="82">
        <v>31.93</v>
      </c>
      <c r="H5" s="83">
        <f t="shared" ref="H5:H10" si="2">A5*G5</f>
        <v>255.44</v>
      </c>
    </row>
    <row r="6" spans="1:8" x14ac:dyDescent="0.25">
      <c r="A6" s="25">
        <v>10</v>
      </c>
      <c r="B6" s="26" t="s">
        <v>66</v>
      </c>
      <c r="C6" s="68">
        <v>34.56</v>
      </c>
      <c r="D6" s="113">
        <f t="shared" si="0"/>
        <v>345.6</v>
      </c>
      <c r="E6" s="117">
        <f t="shared" si="1"/>
        <v>39.655000000000001</v>
      </c>
      <c r="F6" s="69">
        <v>396.55</v>
      </c>
      <c r="G6" s="68">
        <v>31.93</v>
      </c>
      <c r="H6" s="118">
        <f t="shared" si="2"/>
        <v>319.3</v>
      </c>
    </row>
    <row r="7" spans="1:8" x14ac:dyDescent="0.25">
      <c r="A7" s="25">
        <v>20</v>
      </c>
      <c r="B7" s="26" t="s">
        <v>67</v>
      </c>
      <c r="C7" s="68">
        <v>38.68</v>
      </c>
      <c r="D7" s="113">
        <f t="shared" si="0"/>
        <v>773.6</v>
      </c>
      <c r="E7" s="117">
        <f t="shared" si="1"/>
        <v>47.85</v>
      </c>
      <c r="F7" s="69">
        <v>957</v>
      </c>
      <c r="G7" s="68">
        <v>36.36</v>
      </c>
      <c r="H7" s="118">
        <f t="shared" si="2"/>
        <v>727.2</v>
      </c>
    </row>
    <row r="8" spans="1:8" x14ac:dyDescent="0.25">
      <c r="A8" s="25">
        <v>5</v>
      </c>
      <c r="B8" s="26" t="s">
        <v>68</v>
      </c>
      <c r="C8" s="68">
        <v>51.78</v>
      </c>
      <c r="D8" s="113">
        <f t="shared" si="0"/>
        <v>258.89999999999998</v>
      </c>
      <c r="E8" s="117">
        <f t="shared" si="1"/>
        <v>72.736000000000004</v>
      </c>
      <c r="F8" s="69">
        <v>363.68</v>
      </c>
      <c r="G8" s="68">
        <v>49.38</v>
      </c>
      <c r="H8" s="118">
        <f t="shared" si="2"/>
        <v>246.9</v>
      </c>
    </row>
    <row r="9" spans="1:8" x14ac:dyDescent="0.25">
      <c r="A9" s="25">
        <v>4</v>
      </c>
      <c r="B9" s="26" t="s">
        <v>69</v>
      </c>
      <c r="C9" s="68">
        <v>73.430000000000007</v>
      </c>
      <c r="D9" s="113">
        <f t="shared" si="0"/>
        <v>293.72000000000003</v>
      </c>
      <c r="E9" s="117">
        <f t="shared" si="1"/>
        <v>112.565</v>
      </c>
      <c r="F9" s="69">
        <v>450.26</v>
      </c>
      <c r="G9" s="68">
        <v>71.08</v>
      </c>
      <c r="H9" s="118">
        <f t="shared" si="2"/>
        <v>284.32</v>
      </c>
    </row>
    <row r="10" spans="1:8" x14ac:dyDescent="0.25">
      <c r="A10" s="38">
        <v>1</v>
      </c>
      <c r="B10" s="41" t="s">
        <v>70</v>
      </c>
      <c r="C10" s="70">
        <v>113.77</v>
      </c>
      <c r="D10" s="120">
        <f t="shared" si="0"/>
        <v>113.77</v>
      </c>
      <c r="E10" s="119">
        <f t="shared" si="1"/>
        <v>189.84</v>
      </c>
      <c r="F10" s="71">
        <v>189.84</v>
      </c>
      <c r="G10" s="70">
        <v>111.31</v>
      </c>
      <c r="H10" s="120">
        <f t="shared" si="2"/>
        <v>111.31</v>
      </c>
    </row>
    <row r="11" spans="1:8" x14ac:dyDescent="0.25">
      <c r="A11" s="49"/>
      <c r="B11" s="48"/>
      <c r="C11" s="72"/>
      <c r="D11" s="72"/>
      <c r="E11" s="73"/>
      <c r="F11" s="74"/>
      <c r="G11" s="73"/>
      <c r="H11" s="74"/>
    </row>
    <row r="12" spans="1:8" x14ac:dyDescent="0.25">
      <c r="A12" s="21">
        <v>15</v>
      </c>
      <c r="B12" s="22" t="s">
        <v>71</v>
      </c>
      <c r="C12" s="65">
        <v>40.89</v>
      </c>
      <c r="D12" s="81">
        <f>A12*C12</f>
        <v>613.35</v>
      </c>
      <c r="E12" s="82">
        <f>F12/A12</f>
        <v>47.715333333333334</v>
      </c>
      <c r="F12" s="67">
        <v>715.73</v>
      </c>
      <c r="G12" s="65">
        <v>38.979999999999997</v>
      </c>
      <c r="H12" s="83">
        <f>A12*G12</f>
        <v>584.69999999999993</v>
      </c>
    </row>
    <row r="13" spans="1:8" x14ac:dyDescent="0.25">
      <c r="A13" s="25">
        <v>35</v>
      </c>
      <c r="B13" s="26" t="s">
        <v>72</v>
      </c>
      <c r="C13" s="68">
        <v>51.78</v>
      </c>
      <c r="D13" s="113">
        <f>A13*C13</f>
        <v>1812.3</v>
      </c>
      <c r="E13" s="117">
        <f>F13/A13</f>
        <v>62.669999999999995</v>
      </c>
      <c r="F13" s="69">
        <v>2193.4499999999998</v>
      </c>
      <c r="G13" s="68">
        <v>49.32</v>
      </c>
      <c r="H13" s="118">
        <f>A13*G13</f>
        <v>1726.2</v>
      </c>
    </row>
    <row r="14" spans="1:8" x14ac:dyDescent="0.25">
      <c r="A14" s="38">
        <v>10</v>
      </c>
      <c r="B14" s="41" t="s">
        <v>73</v>
      </c>
      <c r="C14" s="70">
        <v>83.33</v>
      </c>
      <c r="D14" s="122">
        <f>A14*C14</f>
        <v>833.3</v>
      </c>
      <c r="E14" s="119">
        <f>F14/A14</f>
        <v>108.745</v>
      </c>
      <c r="F14" s="71">
        <v>1087.45</v>
      </c>
      <c r="G14" s="70">
        <v>80.849999999999994</v>
      </c>
      <c r="H14" s="120">
        <f>A14*G14</f>
        <v>808.5</v>
      </c>
    </row>
    <row r="15" spans="1:8" x14ac:dyDescent="0.25">
      <c r="A15" s="49"/>
      <c r="B15" s="48"/>
      <c r="C15" s="72"/>
      <c r="D15" s="72"/>
      <c r="E15" s="73"/>
      <c r="F15" s="74"/>
      <c r="G15" s="73"/>
      <c r="H15" s="74"/>
    </row>
    <row r="16" spans="1:8" x14ac:dyDescent="0.25">
      <c r="A16" s="21">
        <v>3</v>
      </c>
      <c r="B16" s="22" t="s">
        <v>74</v>
      </c>
      <c r="C16" s="65">
        <v>122</v>
      </c>
      <c r="D16" s="81">
        <f>A16*C16</f>
        <v>366</v>
      </c>
      <c r="E16" s="82">
        <f>F16/A16</f>
        <v>160.21</v>
      </c>
      <c r="F16" s="67">
        <v>480.63</v>
      </c>
      <c r="G16" s="65">
        <v>112.73</v>
      </c>
      <c r="H16" s="83">
        <f>G16*7</f>
        <v>789.11</v>
      </c>
    </row>
    <row r="17" spans="1:8" x14ac:dyDescent="0.25">
      <c r="A17" s="38">
        <v>2</v>
      </c>
      <c r="B17" s="41" t="s">
        <v>75</v>
      </c>
      <c r="C17" s="70">
        <v>223.54</v>
      </c>
      <c r="D17" s="122">
        <f>A17*C17</f>
        <v>447.08</v>
      </c>
      <c r="E17" s="119">
        <f>F17/A17</f>
        <v>387.5</v>
      </c>
      <c r="F17" s="71">
        <v>775</v>
      </c>
      <c r="G17" s="141">
        <v>0</v>
      </c>
      <c r="H17" s="142">
        <f>A17*G17</f>
        <v>0</v>
      </c>
    </row>
    <row r="18" spans="1:8" x14ac:dyDescent="0.25">
      <c r="A18" s="49"/>
      <c r="B18" s="48"/>
      <c r="C18" s="72"/>
      <c r="D18" s="72"/>
      <c r="E18" s="73"/>
      <c r="F18" s="74"/>
      <c r="G18" s="73"/>
      <c r="H18" s="74"/>
    </row>
    <row r="19" spans="1:8" x14ac:dyDescent="0.25">
      <c r="A19" s="21">
        <v>5</v>
      </c>
      <c r="B19" s="22" t="s">
        <v>76</v>
      </c>
      <c r="C19" s="65">
        <v>36.96</v>
      </c>
      <c r="D19" s="81">
        <f>A19*C19</f>
        <v>184.8</v>
      </c>
      <c r="E19" s="82">
        <f>F19/A19</f>
        <v>46.416000000000004</v>
      </c>
      <c r="F19" s="67">
        <v>232.08</v>
      </c>
      <c r="G19" s="65">
        <v>37.840000000000003</v>
      </c>
      <c r="H19" s="83">
        <f>A19*G19</f>
        <v>189.20000000000002</v>
      </c>
    </row>
    <row r="20" spans="1:8" x14ac:dyDescent="0.25">
      <c r="A20" s="25">
        <v>10</v>
      </c>
      <c r="B20" s="26" t="s">
        <v>77</v>
      </c>
      <c r="C20" s="68">
        <v>42.12</v>
      </c>
      <c r="D20" s="113">
        <f>A20*C20</f>
        <v>421.2</v>
      </c>
      <c r="E20" s="117">
        <f>F20/A20</f>
        <v>55.65</v>
      </c>
      <c r="F20" s="69">
        <v>556.5</v>
      </c>
      <c r="G20" s="68">
        <v>43.18</v>
      </c>
      <c r="H20" s="118">
        <f>A20*G20</f>
        <v>431.8</v>
      </c>
    </row>
    <row r="21" spans="1:8" x14ac:dyDescent="0.25">
      <c r="A21" s="25">
        <v>10</v>
      </c>
      <c r="B21" s="26" t="s">
        <v>78</v>
      </c>
      <c r="C21" s="68">
        <v>67.77</v>
      </c>
      <c r="D21" s="113">
        <f>A21*C21</f>
        <v>677.69999999999993</v>
      </c>
      <c r="E21" s="117">
        <f>F21/A21</f>
        <v>101.66</v>
      </c>
      <c r="F21" s="69">
        <v>1016.6</v>
      </c>
      <c r="G21" s="68">
        <v>74.66</v>
      </c>
      <c r="H21" s="118">
        <f>A21*G21</f>
        <v>746.59999999999991</v>
      </c>
    </row>
    <row r="22" spans="1:8" x14ac:dyDescent="0.25">
      <c r="A22" s="38">
        <v>2</v>
      </c>
      <c r="B22" s="41" t="s">
        <v>79</v>
      </c>
      <c r="C22" s="70">
        <v>93.04</v>
      </c>
      <c r="D22" s="122">
        <f>A22*C22</f>
        <v>186.08</v>
      </c>
      <c r="E22" s="119">
        <f>F22/A22</f>
        <v>175.48500000000001</v>
      </c>
      <c r="F22" s="71">
        <v>350.97</v>
      </c>
      <c r="G22" s="70">
        <v>126.08</v>
      </c>
      <c r="H22" s="120">
        <f>A22*G22</f>
        <v>252.16</v>
      </c>
    </row>
    <row r="23" spans="1:8" x14ac:dyDescent="0.25">
      <c r="A23" s="49"/>
      <c r="B23" s="48"/>
      <c r="C23" s="72"/>
      <c r="D23" s="72"/>
      <c r="E23" s="73"/>
      <c r="F23" s="74"/>
      <c r="G23" s="73"/>
      <c r="H23" s="74"/>
    </row>
    <row r="24" spans="1:8" x14ac:dyDescent="0.25">
      <c r="A24" s="21">
        <v>5</v>
      </c>
      <c r="B24" s="22" t="s">
        <v>80</v>
      </c>
      <c r="C24" s="65">
        <v>69.55</v>
      </c>
      <c r="D24" s="81">
        <f>A24*C24</f>
        <v>347.75</v>
      </c>
      <c r="E24" s="82">
        <f>F24/A24</f>
        <v>81.015999999999991</v>
      </c>
      <c r="F24" s="67">
        <v>405.08</v>
      </c>
      <c r="G24" s="65">
        <v>64.260000000000005</v>
      </c>
      <c r="H24" s="83">
        <f>A24*G24</f>
        <v>321.3</v>
      </c>
    </row>
    <row r="25" spans="1:8" x14ac:dyDescent="0.25">
      <c r="A25" s="38">
        <v>3</v>
      </c>
      <c r="B25" s="41" t="s">
        <v>81</v>
      </c>
      <c r="C25" s="70">
        <v>105.04</v>
      </c>
      <c r="D25" s="122">
        <f>A25*C25</f>
        <v>315.12</v>
      </c>
      <c r="E25" s="119">
        <f>F25/A25</f>
        <v>120.40666666666668</v>
      </c>
      <c r="F25" s="71">
        <v>361.22</v>
      </c>
      <c r="G25" s="70">
        <v>98.69</v>
      </c>
      <c r="H25" s="120">
        <f>A25*G25</f>
        <v>296.07</v>
      </c>
    </row>
    <row r="26" spans="1:8" x14ac:dyDescent="0.25">
      <c r="A26" s="49"/>
      <c r="B26" s="48"/>
      <c r="C26" s="72"/>
      <c r="D26" s="72"/>
      <c r="E26" s="73"/>
      <c r="F26" s="74"/>
      <c r="G26" s="73"/>
      <c r="H26" s="74"/>
    </row>
    <row r="27" spans="1:8" x14ac:dyDescent="0.25">
      <c r="A27" s="25">
        <v>1</v>
      </c>
      <c r="B27" s="26" t="s">
        <v>122</v>
      </c>
      <c r="C27" s="68">
        <v>442.8</v>
      </c>
      <c r="D27" s="113">
        <f>A27*C27</f>
        <v>442.8</v>
      </c>
      <c r="E27" s="117">
        <v>0</v>
      </c>
      <c r="F27" s="113">
        <f>A27*E27</f>
        <v>0</v>
      </c>
      <c r="G27" s="68">
        <v>5765.68</v>
      </c>
      <c r="H27" s="118">
        <f>A27*G27</f>
        <v>5765.68</v>
      </c>
    </row>
    <row r="28" spans="1:8" ht="16.5" thickBot="1" x14ac:dyDescent="0.3">
      <c r="A28" s="21">
        <v>1</v>
      </c>
      <c r="B28" s="22" t="s">
        <v>123</v>
      </c>
      <c r="C28" s="65">
        <v>10000</v>
      </c>
      <c r="D28" s="113">
        <f>A28*C28</f>
        <v>10000</v>
      </c>
      <c r="E28" s="82">
        <v>10718.79</v>
      </c>
      <c r="F28" s="113">
        <f>A28*E28</f>
        <v>10718.79</v>
      </c>
      <c r="G28" s="65">
        <v>11352.94</v>
      </c>
      <c r="H28" s="118">
        <f>A28*G28</f>
        <v>11352.94</v>
      </c>
    </row>
    <row r="29" spans="1:8" s="4" customFormat="1" ht="16.5" thickBot="1" x14ac:dyDescent="0.3">
      <c r="A29" s="224" t="s">
        <v>119</v>
      </c>
      <c r="B29" s="225"/>
      <c r="C29" s="221">
        <f>SUM(D5:D28)</f>
        <v>18691.309999999998</v>
      </c>
      <c r="D29" s="222"/>
      <c r="E29" s="221">
        <f>SUM(F5:F28)</f>
        <v>21555.57</v>
      </c>
      <c r="F29" s="223"/>
      <c r="G29" s="221">
        <f>SUM(H5:H28)</f>
        <v>25208.730000000003</v>
      </c>
      <c r="H29" s="223"/>
    </row>
  </sheetData>
  <mergeCells count="10">
    <mergeCell ref="C29:D29"/>
    <mergeCell ref="E29:F29"/>
    <mergeCell ref="G29:H29"/>
    <mergeCell ref="A29:B29"/>
    <mergeCell ref="A1:H1"/>
    <mergeCell ref="C2:D3"/>
    <mergeCell ref="E2:F3"/>
    <mergeCell ref="G2:H3"/>
    <mergeCell ref="A2:A4"/>
    <mergeCell ref="B2:B4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TABULATION</vt:lpstr>
      <vt:lpstr>FIXTURES</vt:lpstr>
      <vt:lpstr>ACCESSORIES</vt:lpstr>
      <vt:lpstr>CABLE &amp; MISC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Heikkila, Amanda G</cp:lastModifiedBy>
  <cp:lastPrinted>2022-06-16T23:23:10Z</cp:lastPrinted>
  <dcterms:created xsi:type="dcterms:W3CDTF">2000-03-21T18:47:16Z</dcterms:created>
  <dcterms:modified xsi:type="dcterms:W3CDTF">2023-09-08T16:57:01Z</dcterms:modified>
</cp:coreProperties>
</file>