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ayroll/Business Services/Uniform Budget Summary/2019-20/"/>
    </mc:Choice>
  </mc:AlternateContent>
  <xr:revisionPtr revIDLastSave="0" documentId="13_ncr:1_{A44BC4D3-47B7-CC4E-B2ED-50A676BC2A1E}" xr6:coauthVersionLast="43" xr6:coauthVersionMax="43" xr10:uidLastSave="{00000000-0000-0000-0000-000000000000}"/>
  <bookViews>
    <workbookView xWindow="51200" yWindow="460" windowWidth="29180" windowHeight="2822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Summary'!$A$2:$AD$198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5" i="1" l="1"/>
  <c r="H23" i="1" l="1"/>
  <c r="H25" i="1"/>
  <c r="H24" i="1"/>
  <c r="H22" i="1"/>
  <c r="H58" i="1"/>
  <c r="O162" i="1" l="1"/>
  <c r="G6" i="1"/>
  <c r="AD188" i="1" l="1"/>
  <c r="C174" i="1"/>
  <c r="J196" i="1"/>
  <c r="J200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8" i="1" s="1"/>
  <c r="AC196" i="1"/>
  <c r="AB196" i="1"/>
  <c r="AA196" i="1"/>
  <c r="Z196" i="1"/>
  <c r="Y196" i="1"/>
  <c r="X196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I196" i="1"/>
  <c r="H196" i="1"/>
  <c r="G196" i="1"/>
  <c r="F196" i="1"/>
  <c r="E196" i="1"/>
  <c r="D196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5" i="1"/>
  <c r="AD194" i="1"/>
  <c r="AD193" i="1"/>
  <c r="AD192" i="1"/>
  <c r="AD191" i="1"/>
  <c r="AD190" i="1"/>
  <c r="AD189" i="1"/>
  <c r="AD187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M198" i="1"/>
  <c r="F145" i="1"/>
  <c r="F165" i="1" s="1"/>
  <c r="F176" i="1" s="1"/>
  <c r="F198" i="1" s="1"/>
  <c r="O145" i="1"/>
  <c r="O165" i="1" s="1"/>
  <c r="O176" i="1" s="1"/>
  <c r="O198" i="1" s="1"/>
  <c r="S145" i="1"/>
  <c r="S165" i="1" s="1"/>
  <c r="S176" i="1" s="1"/>
  <c r="S198" i="1" s="1"/>
  <c r="W145" i="1"/>
  <c r="W165" i="1" s="1"/>
  <c r="W176" i="1" s="1"/>
  <c r="W198" i="1" s="1"/>
  <c r="AA145" i="1"/>
  <c r="AA165" i="1" s="1"/>
  <c r="AA176" i="1" s="1"/>
  <c r="AA198" i="1" s="1"/>
  <c r="G145" i="1"/>
  <c r="G165" i="1" s="1"/>
  <c r="G176" i="1" s="1"/>
  <c r="G198" i="1" s="1"/>
  <c r="L145" i="1"/>
  <c r="L165" i="1" s="1"/>
  <c r="L176" i="1" s="1"/>
  <c r="L198" i="1" s="1"/>
  <c r="P145" i="1"/>
  <c r="P165" i="1" s="1"/>
  <c r="P176" i="1" s="1"/>
  <c r="P198" i="1" s="1"/>
  <c r="T145" i="1"/>
  <c r="T165" i="1" s="1"/>
  <c r="T176" i="1" s="1"/>
  <c r="X145" i="1"/>
  <c r="X165" i="1" s="1"/>
  <c r="X176" i="1" s="1"/>
  <c r="X198" i="1" s="1"/>
  <c r="AB145" i="1"/>
  <c r="AB165" i="1" s="1"/>
  <c r="AB176" i="1" s="1"/>
  <c r="AB198" i="1" s="1"/>
  <c r="K145" i="1"/>
  <c r="K165" i="1" s="1"/>
  <c r="K176" i="1" s="1"/>
  <c r="K198" i="1" s="1"/>
  <c r="AD28" i="1"/>
  <c r="AD46" i="1"/>
  <c r="AD64" i="1"/>
  <c r="AD81" i="1"/>
  <c r="AD99" i="1"/>
  <c r="AD117" i="1"/>
  <c r="AD134" i="1"/>
  <c r="AD154" i="1"/>
  <c r="AD174" i="1"/>
  <c r="AD196" i="1"/>
  <c r="D145" i="1"/>
  <c r="D165" i="1" s="1"/>
  <c r="D176" i="1" s="1"/>
  <c r="D198" i="1" s="1"/>
  <c r="H145" i="1"/>
  <c r="H165" i="1" s="1"/>
  <c r="H176" i="1" s="1"/>
  <c r="H198" i="1" s="1"/>
  <c r="M145" i="1"/>
  <c r="M165" i="1" s="1"/>
  <c r="M176" i="1" s="1"/>
  <c r="Q145" i="1"/>
  <c r="Q165" i="1" s="1"/>
  <c r="Q176" i="1" s="1"/>
  <c r="Q198" i="1" s="1"/>
  <c r="U145" i="1"/>
  <c r="U165" i="1" s="1"/>
  <c r="U176" i="1" s="1"/>
  <c r="U198" i="1" s="1"/>
  <c r="Y145" i="1"/>
  <c r="Y165" i="1" s="1"/>
  <c r="Y176" i="1" s="1"/>
  <c r="Y198" i="1" s="1"/>
  <c r="AC145" i="1"/>
  <c r="AC165" i="1" s="1"/>
  <c r="AC176" i="1" s="1"/>
  <c r="AC198" i="1" s="1"/>
  <c r="AD10" i="1"/>
  <c r="AD12" i="1" s="1"/>
  <c r="AD18" i="1" s="1"/>
  <c r="E145" i="1"/>
  <c r="E165" i="1" s="1"/>
  <c r="E176" i="1" s="1"/>
  <c r="E198" i="1" s="1"/>
  <c r="I145" i="1"/>
  <c r="I165" i="1" s="1"/>
  <c r="I176" i="1" s="1"/>
  <c r="I198" i="1" s="1"/>
  <c r="N145" i="1"/>
  <c r="N165" i="1" s="1"/>
  <c r="N176" i="1" s="1"/>
  <c r="N198" i="1" s="1"/>
  <c r="R145" i="1"/>
  <c r="R165" i="1" s="1"/>
  <c r="R176" i="1" s="1"/>
  <c r="R198" i="1" s="1"/>
  <c r="V145" i="1"/>
  <c r="V165" i="1" s="1"/>
  <c r="V176" i="1" s="1"/>
  <c r="V198" i="1" s="1"/>
  <c r="Z145" i="1"/>
  <c r="Z165" i="1" s="1"/>
  <c r="Z176" i="1" s="1"/>
  <c r="Z198" i="1" s="1"/>
  <c r="AD163" i="1"/>
  <c r="T198" i="1"/>
  <c r="AD145" i="1" l="1"/>
  <c r="AD165" i="1" s="1"/>
  <c r="AD176" i="1" s="1"/>
  <c r="AD198" i="1" s="1"/>
  <c r="AC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I200" i="1"/>
  <c r="H200" i="1"/>
  <c r="G200" i="1"/>
  <c r="F200" i="1"/>
  <c r="E200" i="1"/>
  <c r="D200" i="1"/>
  <c r="C196" i="1"/>
  <c r="C200" i="1" l="1"/>
  <c r="AB200" i="1"/>
  <c r="AD200" i="1" l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8" i="1" l="1"/>
</calcChain>
</file>

<file path=xl/sharedStrings.xml><?xml version="1.0" encoding="utf-8"?>
<sst xmlns="http://schemas.openxmlformats.org/spreadsheetml/2006/main" count="467" uniqueCount="145">
  <si>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</si>
  <si>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</si>
  <si>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</si>
  <si>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</si>
  <si>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</si>
  <si>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</si>
  <si>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</si>
  <si>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</si>
  <si>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</si>
  <si>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</si>
  <si>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</si>
  <si>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</si>
  <si>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</si>
  <si>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</si>
  <si>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</si>
  <si>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</si>
  <si>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</si>
  <si>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</si>
  <si>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</si>
  <si>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</si>
  <si>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</si>
  <si>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</si>
  <si>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</si>
  <si>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</si>
  <si>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</si>
  <si>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</si>
  <si>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</si>
  <si>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</si>
  <si>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</si>
  <si>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</si>
  <si>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</si>
  <si>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</si>
  <si>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</si>
  <si>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</si>
  <si>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</si>
  <si>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</si>
  <si>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</si>
  <si>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</si>
  <si>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</si>
  <si>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</si>
  <si>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</si>
  <si>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</si>
  <si>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</si>
  <si>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</si>
  <si>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</si>
  <si>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</si>
  <si>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</si>
  <si>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6725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</si>
  <si>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</si>
  <si>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</si>
  <si>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</si>
  <si>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</si>
  <si>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</si>
  <si>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</si>
  <si>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</si>
  <si>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</si>
  <si>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</si>
  <si>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</si>
  <si>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</si>
  <si>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</si>
  <si>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Employee Benefits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</si>
  <si>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</si>
  <si>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</si>
  <si>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</si>
  <si>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</si>
  <si>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</si>
  <si>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Restricted fund balance (9990)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</si>
  <si>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</si>
  <si>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</si>
  <si>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</si>
  <si>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</si>
  <si>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Full day kindergarten reserve (9325)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</si>
  <si>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</si>
  <si>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</si>
  <si>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</si>
  <si>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</si>
  <si>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</si>
  <si>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</si>
  <si>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</si>
  <si>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</si>
  <si>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</si>
  <si>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</si>
  <si>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</si>
  <si>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</si>
  <si>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</si>
  <si>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</si>
  <si>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</si>
  <si>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</si>
  <si>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</si>
  <si>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</si>
  <si>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</si>
  <si>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</si>
  <si>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</si>
  <si>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</si>
  <si>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</si>
  <si>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</si>
  <si>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</si>
  <si>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</si>
  <si>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</si>
  <si>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</si>
  <si>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</si>
  <si>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</si>
  <si>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</si>
  <si>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</si>
  <si>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</si>
  <si>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</si>
  <si>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</si>
  <si>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</si>
  <si>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</si>
  <si>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</si>
  <si>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</si>
  <si>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</si>
  <si>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</si>
  <si>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</si>
  <si>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</si>
  <si>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FY2019-2020 SUMMARY BUDGET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</si>
  <si>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</si>
  <si>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</si>
  <si>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</si>
  <si>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</si>
  <si>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</si>
  <si>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</si>
  <si>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</si>
  <si>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</si>
  <si>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</si>
  <si>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</si>
  <si>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</si>
  <si>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</si>
  <si>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</si>
  <si>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</si>
  <si>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</si>
  <si>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</si>
  <si>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</si>
  <si>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</si>
  <si>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</si>
  <si>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</si>
  <si>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</si>
  <si>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</si>
  <si>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</si>
  <si>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</si>
  <si>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</si>
  <si>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</si>
  <si>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</si>
  <si>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</si>
  <si>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>Mapleton Public Schools
District Code: 0010
Adopted Budget
Adopted: June 25, 2019
Budgeted Pupil Count: 8,493.4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</si>
</sst>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53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0" xfId="0" applyNumberFormat="1" applyFont="1" applyFill="1"/>
    <xf numFmtId="37" fontId="2" fillId="0" borderId="0" xfId="0" applyFont="1" applyFill="1" applyBorder="1"/>
    <xf numFmtId="37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37" fontId="3" fillId="0" borderId="0" xfId="0" applyFont="1" applyFill="1" applyBorder="1"/>
    <xf numFmtId="41" fontId="3" fillId="0" borderId="0" xfId="0" applyNumberFormat="1" applyFont="1" applyFill="1" applyBorder="1"/>
    <xf numFmtId="49" fontId="1" fillId="0" borderId="0" xfId="0" applyNumberFormat="1" applyFont="1" applyFill="1" applyAlignment="1">
      <alignment horizontal="right" wrapText="1"/>
    </xf>
    <xf numFmtId="41" fontId="3" fillId="0" borderId="0" xfId="0" applyNumberFormat="1" applyFont="1" applyAlignment="1">
      <alignment horizontal="center"/>
    </xf>
    <xf numFmtId="37" fontId="1" fillId="0" borderId="0" xfId="0" applyNumberFormat="1" applyFont="1" applyAlignment="1">
      <alignment vertical="top" wrapText="1"/>
    </xf>
    <xf numFmtId="37" fontId="1" fillId="0" borderId="0" xfId="0" applyFont="1" applyFill="1" applyAlignment="1">
      <alignment vertical="top" wrapText="1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1" fillId="0" borderId="2" xfId="0" applyFont="1" applyFill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37" fontId="3" fillId="0" borderId="2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41" fontId="3" fillId="0" borderId="6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Fill="1" applyBorder="1" applyAlignment="1" applyProtection="1">
      <alignment horizontal="center" wrapText="1"/>
      <protection locked="0"/>
    </xf>
    <xf numFmtId="41" fontId="1" fillId="0" borderId="7" xfId="0" applyNumberFormat="1" applyFont="1" applyFill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7" xfId="0" applyNumberFormat="1" applyFont="1" applyFill="1" applyBorder="1"/>
    <xf numFmtId="41" fontId="3" fillId="0" borderId="8" xfId="0" applyNumberFormat="1" applyFont="1" applyFill="1" applyBorder="1"/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Fill="1" applyBorder="1" applyAlignment="1">
      <alignment horizontal="center" wrapText="1"/>
    </xf>
    <xf numFmtId="41" fontId="1" fillId="0" borderId="11" xfId="0" applyNumberFormat="1" applyFont="1" applyFill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0"/>
  <sheetViews>
    <sheetView tabSelected="1" zoomScale="125" zoomScaleNormal="125" workbookViewId="0">
      <pane xSplit="2" ySplit="2" topLeftCell="C174" activePane="bottomRight" state="frozen"/>
      <selection activeCell="G13" sqref="G13"/>
      <selection pane="topRight" activeCell="G13" sqref="G13"/>
      <selection pane="bottomLeft" activeCell="G13" sqref="G13"/>
      <selection pane="bottomRight" activeCell="F207" sqref="F207"/>
    </sheetView>
  </sheetViews>
  <sheetFormatPr baseColWidth="10" defaultColWidth="9.25" defaultRowHeight="13"/>
  <cols>
    <col min="1" max="1" width="47.75" style="13" customWidth="1"/>
    <col min="2" max="2" width="14" style="1" bestFit="1" customWidth="1"/>
    <col min="3" max="3" width="18.75" style="2" customWidth="1"/>
    <col min="4" max="4" width="18.75" style="2" hidden="1" customWidth="1"/>
    <col min="5" max="8" width="18.75" style="2" customWidth="1"/>
    <col min="9" max="10" width="18.75" style="2" hidden="1" customWidth="1"/>
    <col min="11" max="11" width="18.75" style="2" customWidth="1"/>
    <col min="12" max="14" width="18.75" style="2" hidden="1" customWidth="1"/>
    <col min="15" max="15" width="18.75" style="2" customWidth="1"/>
    <col min="16" max="16" width="18.75" style="2" hidden="1" customWidth="1"/>
    <col min="17" max="17" width="18.75" style="2" customWidth="1"/>
    <col min="18" max="18" width="18.75" style="2" hidden="1" customWidth="1"/>
    <col min="19" max="19" width="18.75" style="2" customWidth="1"/>
    <col min="20" max="29" width="18.75" style="2" hidden="1" customWidth="1"/>
    <col min="30" max="30" width="18.75" style="2" customWidth="1"/>
    <col min="31" max="16384" width="9.25" style="4"/>
  </cols>
  <sheetData>
    <row r="1" spans="1:30" ht="15" thickBot="1">
      <c r="A1" s="11" t="s">
        <v>115</v>
      </c>
      <c r="P1" s="3"/>
    </row>
    <row r="2" spans="1:30" s="5" customFormat="1" ht="113" thickBot="1">
      <c r="A2" s="52" t="s">
        <v>144</v>
      </c>
      <c r="B2" s="43" t="s">
        <v>58</v>
      </c>
      <c r="C2" s="44" t="s">
        <v>119</v>
      </c>
      <c r="D2" s="42" t="s">
        <v>120</v>
      </c>
      <c r="E2" s="42" t="s">
        <v>121</v>
      </c>
      <c r="F2" s="42" t="s">
        <v>122</v>
      </c>
      <c r="G2" s="42" t="s">
        <v>123</v>
      </c>
      <c r="H2" s="42" t="s">
        <v>124</v>
      </c>
      <c r="I2" s="42" t="s">
        <v>125</v>
      </c>
      <c r="J2" s="42" t="s">
        <v>116</v>
      </c>
      <c r="K2" s="42" t="s">
        <v>126</v>
      </c>
      <c r="L2" s="42" t="s">
        <v>0</v>
      </c>
      <c r="M2" s="42" t="s">
        <v>127</v>
      </c>
      <c r="N2" s="42" t="s">
        <v>128</v>
      </c>
      <c r="O2" s="42" t="s">
        <v>129</v>
      </c>
      <c r="P2" s="42" t="s">
        <v>130</v>
      </c>
      <c r="Q2" s="42" t="s">
        <v>131</v>
      </c>
      <c r="R2" s="42" t="s">
        <v>132</v>
      </c>
      <c r="S2" s="42" t="s">
        <v>133</v>
      </c>
      <c r="T2" s="42" t="s">
        <v>134</v>
      </c>
      <c r="U2" s="42" t="s">
        <v>135</v>
      </c>
      <c r="V2" s="42" t="s">
        <v>136</v>
      </c>
      <c r="W2" s="42" t="s">
        <v>137</v>
      </c>
      <c r="X2" s="42" t="s">
        <v>138</v>
      </c>
      <c r="Y2" s="42" t="s">
        <v>139</v>
      </c>
      <c r="Z2" s="42" t="s">
        <v>140</v>
      </c>
      <c r="AA2" s="42" t="s">
        <v>141</v>
      </c>
      <c r="AB2" s="42" t="s">
        <v>142</v>
      </c>
      <c r="AC2" s="42" t="s">
        <v>143</v>
      </c>
      <c r="AD2" s="45" t="s">
        <v>1</v>
      </c>
    </row>
    <row r="3" spans="1:30" s="5" customFormat="1" ht="28">
      <c r="A3" s="15" t="s">
        <v>106</v>
      </c>
      <c r="B3" s="6"/>
      <c r="C3" s="24">
        <v>7678059</v>
      </c>
      <c r="D3" s="25">
        <v>0</v>
      </c>
      <c r="E3" s="25">
        <v>317823</v>
      </c>
      <c r="F3" s="25">
        <v>198624</v>
      </c>
      <c r="G3" s="25">
        <v>1151240</v>
      </c>
      <c r="H3" s="25">
        <v>0</v>
      </c>
      <c r="I3" s="25">
        <v>0</v>
      </c>
      <c r="J3" s="25">
        <v>0</v>
      </c>
      <c r="K3" s="25">
        <v>265629</v>
      </c>
      <c r="L3" s="25">
        <v>0</v>
      </c>
      <c r="M3" s="25">
        <v>0</v>
      </c>
      <c r="N3" s="25">
        <v>0</v>
      </c>
      <c r="O3" s="25">
        <v>10775969</v>
      </c>
      <c r="P3" s="25">
        <v>0</v>
      </c>
      <c r="Q3" s="25">
        <v>31190717</v>
      </c>
      <c r="R3" s="25">
        <v>0</v>
      </c>
      <c r="S3" s="25">
        <v>666792</v>
      </c>
      <c r="T3" s="25">
        <v>0</v>
      </c>
      <c r="U3" s="25">
        <v>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0</v>
      </c>
      <c r="AC3" s="25">
        <v>0</v>
      </c>
      <c r="AD3" s="26">
        <f>SUM(C3:AC3)</f>
        <v>52244853</v>
      </c>
    </row>
    <row r="4" spans="1:30" s="5" customFormat="1" ht="2" customHeight="1">
      <c r="A4" s="16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</row>
    <row r="5" spans="1:30" s="7" customFormat="1" ht="14">
      <c r="A5" s="15" t="s">
        <v>107</v>
      </c>
      <c r="B5" s="21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6"/>
    </row>
    <row r="6" spans="1:30" s="7" customFormat="1" ht="28">
      <c r="A6" s="17" t="s">
        <v>2</v>
      </c>
      <c r="B6" s="22" t="s">
        <v>3</v>
      </c>
      <c r="C6" s="24">
        <v>34081309</v>
      </c>
      <c r="D6" s="25">
        <v>0</v>
      </c>
      <c r="E6" s="25">
        <v>1225</v>
      </c>
      <c r="F6" s="25">
        <v>719240</v>
      </c>
      <c r="G6" s="25">
        <f>421454+45000</f>
        <v>466454</v>
      </c>
      <c r="H6" s="25">
        <v>91818</v>
      </c>
      <c r="I6" s="25">
        <v>0</v>
      </c>
      <c r="J6" s="25">
        <v>0</v>
      </c>
      <c r="K6" s="25">
        <v>402727</v>
      </c>
      <c r="L6" s="25">
        <v>0</v>
      </c>
      <c r="M6" s="25">
        <v>0</v>
      </c>
      <c r="N6" s="25">
        <v>0</v>
      </c>
      <c r="O6" s="25">
        <v>16584211</v>
      </c>
      <c r="P6" s="25">
        <v>0</v>
      </c>
      <c r="Q6" s="25">
        <v>1050652</v>
      </c>
      <c r="R6" s="25">
        <v>0</v>
      </c>
      <c r="S6" s="25">
        <v>193000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6">
        <f t="shared" ref="AD6:AD67" si="0">SUM(C6:AC6)</f>
        <v>53590636</v>
      </c>
    </row>
    <row r="7" spans="1:30" s="7" customFormat="1" ht="28">
      <c r="A7" s="17" t="s">
        <v>4</v>
      </c>
      <c r="B7" s="22" t="s">
        <v>5</v>
      </c>
      <c r="C7" s="24">
        <v>5341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270000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6">
        <f t="shared" si="0"/>
        <v>275341</v>
      </c>
    </row>
    <row r="8" spans="1:30" s="7" customFormat="1" ht="28">
      <c r="A8" s="17" t="s">
        <v>6</v>
      </c>
      <c r="B8" s="22" t="s">
        <v>7</v>
      </c>
      <c r="C8" s="24">
        <v>54305321</v>
      </c>
      <c r="D8" s="25">
        <v>0</v>
      </c>
      <c r="E8" s="25">
        <v>0</v>
      </c>
      <c r="F8" s="25">
        <v>0</v>
      </c>
      <c r="G8" s="25">
        <v>77450</v>
      </c>
      <c r="H8" s="25">
        <v>838082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13492110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6">
        <f t="shared" si="0"/>
        <v>68712963</v>
      </c>
    </row>
    <row r="9" spans="1:30" s="7" customFormat="1" ht="28">
      <c r="A9" s="17" t="s">
        <v>8</v>
      </c>
      <c r="B9" s="22" t="s">
        <v>9</v>
      </c>
      <c r="C9" s="24">
        <v>0</v>
      </c>
      <c r="D9" s="25">
        <v>0</v>
      </c>
      <c r="E9" s="25">
        <v>0</v>
      </c>
      <c r="F9" s="25">
        <v>0</v>
      </c>
      <c r="G9" s="25">
        <v>2229125</v>
      </c>
      <c r="H9" s="25">
        <v>4787125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6">
        <f t="shared" si="0"/>
        <v>7016250</v>
      </c>
    </row>
    <row r="10" spans="1:30" s="7" customFormat="1" ht="14">
      <c r="A10" s="46" t="s">
        <v>96</v>
      </c>
      <c r="B10" s="47"/>
      <c r="C10" s="48">
        <f t="shared" ref="C10:AD10" si="1">SUM(C6:C9)</f>
        <v>88391971</v>
      </c>
      <c r="D10" s="49">
        <f t="shared" si="1"/>
        <v>0</v>
      </c>
      <c r="E10" s="49">
        <f t="shared" si="1"/>
        <v>1225</v>
      </c>
      <c r="F10" s="49">
        <f t="shared" si="1"/>
        <v>719240</v>
      </c>
      <c r="G10" s="49">
        <f t="shared" si="1"/>
        <v>2773029</v>
      </c>
      <c r="H10" s="49">
        <f t="shared" si="1"/>
        <v>5717025</v>
      </c>
      <c r="I10" s="49">
        <f t="shared" si="1"/>
        <v>0</v>
      </c>
      <c r="J10" s="49">
        <f t="shared" ref="J10" si="2">SUM(J6:J9)</f>
        <v>0</v>
      </c>
      <c r="K10" s="49">
        <f t="shared" si="1"/>
        <v>402727</v>
      </c>
      <c r="L10" s="49">
        <f t="shared" si="1"/>
        <v>0</v>
      </c>
      <c r="M10" s="49">
        <f t="shared" si="1"/>
        <v>0</v>
      </c>
      <c r="N10" s="49">
        <f t="shared" si="1"/>
        <v>0</v>
      </c>
      <c r="O10" s="49">
        <f t="shared" si="1"/>
        <v>16584211</v>
      </c>
      <c r="P10" s="49">
        <f t="shared" si="1"/>
        <v>0</v>
      </c>
      <c r="Q10" s="49">
        <f t="shared" si="1"/>
        <v>14812762</v>
      </c>
      <c r="R10" s="49">
        <f t="shared" si="1"/>
        <v>0</v>
      </c>
      <c r="S10" s="49">
        <f t="shared" si="1"/>
        <v>193000</v>
      </c>
      <c r="T10" s="49">
        <f t="shared" si="1"/>
        <v>0</v>
      </c>
      <c r="U10" s="49">
        <f t="shared" si="1"/>
        <v>0</v>
      </c>
      <c r="V10" s="49">
        <f t="shared" si="1"/>
        <v>0</v>
      </c>
      <c r="W10" s="49">
        <f t="shared" si="1"/>
        <v>0</v>
      </c>
      <c r="X10" s="49">
        <f t="shared" si="1"/>
        <v>0</v>
      </c>
      <c r="Y10" s="49">
        <f t="shared" si="1"/>
        <v>0</v>
      </c>
      <c r="Z10" s="49">
        <f t="shared" si="1"/>
        <v>0</v>
      </c>
      <c r="AA10" s="49">
        <f t="shared" si="1"/>
        <v>0</v>
      </c>
      <c r="AB10" s="49">
        <f t="shared" si="1"/>
        <v>0</v>
      </c>
      <c r="AC10" s="49">
        <f t="shared" si="1"/>
        <v>0</v>
      </c>
      <c r="AD10" s="50">
        <f t="shared" si="1"/>
        <v>129595190</v>
      </c>
    </row>
    <row r="11" spans="1:30" s="7" customFormat="1" ht="2" customHeight="1">
      <c r="A11" s="15"/>
      <c r="B11" s="21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26"/>
    </row>
    <row r="12" spans="1:30" s="7" customFormat="1" ht="28">
      <c r="A12" s="46" t="s">
        <v>97</v>
      </c>
      <c r="B12" s="47"/>
      <c r="C12" s="48">
        <f t="shared" ref="C12:AD12" si="3">C3+C10</f>
        <v>96070030</v>
      </c>
      <c r="D12" s="49">
        <f t="shared" si="3"/>
        <v>0</v>
      </c>
      <c r="E12" s="49">
        <f t="shared" si="3"/>
        <v>319048</v>
      </c>
      <c r="F12" s="49">
        <f t="shared" si="3"/>
        <v>917864</v>
      </c>
      <c r="G12" s="49">
        <f t="shared" si="3"/>
        <v>3924269</v>
      </c>
      <c r="H12" s="49">
        <f t="shared" si="3"/>
        <v>5717025</v>
      </c>
      <c r="I12" s="49">
        <f t="shared" si="3"/>
        <v>0</v>
      </c>
      <c r="J12" s="49">
        <f t="shared" ref="J12" si="4">J3+J10</f>
        <v>0</v>
      </c>
      <c r="K12" s="49">
        <f t="shared" si="3"/>
        <v>668356</v>
      </c>
      <c r="L12" s="49">
        <f t="shared" si="3"/>
        <v>0</v>
      </c>
      <c r="M12" s="49">
        <f t="shared" si="3"/>
        <v>0</v>
      </c>
      <c r="N12" s="49">
        <f t="shared" si="3"/>
        <v>0</v>
      </c>
      <c r="O12" s="49">
        <f t="shared" si="3"/>
        <v>27360180</v>
      </c>
      <c r="P12" s="49">
        <f t="shared" si="3"/>
        <v>0</v>
      </c>
      <c r="Q12" s="49">
        <f t="shared" si="3"/>
        <v>46003479</v>
      </c>
      <c r="R12" s="49">
        <f t="shared" si="3"/>
        <v>0</v>
      </c>
      <c r="S12" s="49">
        <f t="shared" si="3"/>
        <v>859792</v>
      </c>
      <c r="T12" s="49">
        <f t="shared" si="3"/>
        <v>0</v>
      </c>
      <c r="U12" s="49">
        <f t="shared" si="3"/>
        <v>0</v>
      </c>
      <c r="V12" s="49">
        <f t="shared" si="3"/>
        <v>0</v>
      </c>
      <c r="W12" s="49">
        <f t="shared" si="3"/>
        <v>0</v>
      </c>
      <c r="X12" s="49">
        <f t="shared" si="3"/>
        <v>0</v>
      </c>
      <c r="Y12" s="49">
        <f t="shared" si="3"/>
        <v>0</v>
      </c>
      <c r="Z12" s="49">
        <f t="shared" si="3"/>
        <v>0</v>
      </c>
      <c r="AA12" s="49">
        <f t="shared" si="3"/>
        <v>0</v>
      </c>
      <c r="AB12" s="49">
        <f t="shared" si="3"/>
        <v>0</v>
      </c>
      <c r="AC12" s="49">
        <f t="shared" si="3"/>
        <v>0</v>
      </c>
      <c r="AD12" s="50">
        <f t="shared" si="3"/>
        <v>181840043</v>
      </c>
    </row>
    <row r="13" spans="1:30" s="7" customFormat="1" ht="2" customHeight="1">
      <c r="A13" s="15" t="s">
        <v>10</v>
      </c>
      <c r="B13" s="2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26"/>
    </row>
    <row r="14" spans="1:30" s="7" customFormat="1" ht="28">
      <c r="A14" s="18" t="s">
        <v>98</v>
      </c>
      <c r="B14" s="22" t="s">
        <v>11</v>
      </c>
      <c r="C14" s="32">
        <v>-2256182</v>
      </c>
      <c r="D14" s="33">
        <v>0</v>
      </c>
      <c r="E14" s="33">
        <v>0</v>
      </c>
      <c r="F14" s="33">
        <v>2256182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26">
        <f t="shared" si="0"/>
        <v>0</v>
      </c>
    </row>
    <row r="15" spans="1:30" s="7" customFormat="1" ht="28">
      <c r="A15" s="18" t="s">
        <v>103</v>
      </c>
      <c r="B15" s="22" t="s">
        <v>12</v>
      </c>
      <c r="C15" s="24">
        <v>-1380000</v>
      </c>
      <c r="D15" s="25">
        <v>0</v>
      </c>
      <c r="E15" s="25">
        <v>1080000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300000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6">
        <f t="shared" si="0"/>
        <v>0</v>
      </c>
    </row>
    <row r="16" spans="1:30" s="7" customFormat="1" ht="70">
      <c r="A16" s="18" t="s">
        <v>13</v>
      </c>
      <c r="B16" s="22" t="s">
        <v>14</v>
      </c>
      <c r="C16" s="24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32861819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6">
        <f t="shared" si="0"/>
        <v>32861819</v>
      </c>
    </row>
    <row r="17" spans="1:30" s="7" customFormat="1" ht="2" customHeight="1">
      <c r="A17" s="15"/>
      <c r="B17" s="21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26"/>
    </row>
    <row r="18" spans="1:30" s="7" customFormat="1" ht="42">
      <c r="A18" s="46" t="s">
        <v>105</v>
      </c>
      <c r="B18" s="47"/>
      <c r="C18" s="48">
        <f t="shared" ref="C18:AD18" si="5">C12+C14+C15+C16</f>
        <v>92433848</v>
      </c>
      <c r="D18" s="49">
        <f t="shared" si="5"/>
        <v>0</v>
      </c>
      <c r="E18" s="49">
        <f t="shared" si="5"/>
        <v>1399048</v>
      </c>
      <c r="F18" s="49">
        <f t="shared" si="5"/>
        <v>3174046</v>
      </c>
      <c r="G18" s="49">
        <f t="shared" si="5"/>
        <v>3924269</v>
      </c>
      <c r="H18" s="49">
        <f t="shared" si="5"/>
        <v>5717025</v>
      </c>
      <c r="I18" s="49">
        <f t="shared" si="5"/>
        <v>0</v>
      </c>
      <c r="J18" s="49">
        <f t="shared" ref="J18" si="6">J12+J14+J15+J16</f>
        <v>0</v>
      </c>
      <c r="K18" s="49">
        <f t="shared" si="5"/>
        <v>668356</v>
      </c>
      <c r="L18" s="49">
        <f t="shared" si="5"/>
        <v>0</v>
      </c>
      <c r="M18" s="49">
        <f t="shared" si="5"/>
        <v>0</v>
      </c>
      <c r="N18" s="49">
        <f t="shared" si="5"/>
        <v>0</v>
      </c>
      <c r="O18" s="49">
        <f t="shared" si="5"/>
        <v>27360180</v>
      </c>
      <c r="P18" s="49">
        <f t="shared" si="5"/>
        <v>0</v>
      </c>
      <c r="Q18" s="49">
        <f t="shared" si="5"/>
        <v>78865298</v>
      </c>
      <c r="R18" s="49">
        <f t="shared" si="5"/>
        <v>0</v>
      </c>
      <c r="S18" s="49">
        <f t="shared" si="5"/>
        <v>1159792</v>
      </c>
      <c r="T18" s="49">
        <f t="shared" si="5"/>
        <v>0</v>
      </c>
      <c r="U18" s="49">
        <f t="shared" si="5"/>
        <v>0</v>
      </c>
      <c r="V18" s="49">
        <f t="shared" si="5"/>
        <v>0</v>
      </c>
      <c r="W18" s="49">
        <f t="shared" si="5"/>
        <v>0</v>
      </c>
      <c r="X18" s="49">
        <f t="shared" si="5"/>
        <v>0</v>
      </c>
      <c r="Y18" s="49">
        <f t="shared" si="5"/>
        <v>0</v>
      </c>
      <c r="Z18" s="49">
        <f t="shared" si="5"/>
        <v>0</v>
      </c>
      <c r="AA18" s="49">
        <f t="shared" si="5"/>
        <v>0</v>
      </c>
      <c r="AB18" s="49">
        <f t="shared" si="5"/>
        <v>0</v>
      </c>
      <c r="AC18" s="49">
        <f t="shared" si="5"/>
        <v>0</v>
      </c>
      <c r="AD18" s="50">
        <f t="shared" si="5"/>
        <v>214701862</v>
      </c>
    </row>
    <row r="19" spans="1:30" s="7" customFormat="1" ht="2" customHeight="1">
      <c r="A19" s="16"/>
      <c r="B19" s="23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0" s="7" customFormat="1" ht="14">
      <c r="A20" s="15" t="s">
        <v>104</v>
      </c>
      <c r="B20" s="21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26"/>
    </row>
    <row r="21" spans="1:30" s="7" customFormat="1" ht="14">
      <c r="A21" s="15" t="s">
        <v>15</v>
      </c>
      <c r="B21" s="2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26"/>
    </row>
    <row r="22" spans="1:30" s="7" customFormat="1" ht="14">
      <c r="A22" s="17" t="s">
        <v>59</v>
      </c>
      <c r="B22" s="22" t="s">
        <v>16</v>
      </c>
      <c r="C22" s="24">
        <v>44872319</v>
      </c>
      <c r="D22" s="25">
        <v>0</v>
      </c>
      <c r="E22" s="25">
        <v>0</v>
      </c>
      <c r="F22" s="25">
        <v>2178221</v>
      </c>
      <c r="G22" s="25">
        <v>0</v>
      </c>
      <c r="H22" s="25">
        <f>3970+1622548.73194016</f>
        <v>1626518.73194016</v>
      </c>
      <c r="I22" s="25">
        <v>0</v>
      </c>
      <c r="J22" s="25">
        <v>0</v>
      </c>
      <c r="K22" s="25"/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f t="shared" si="0"/>
        <v>48677058.731940158</v>
      </c>
    </row>
    <row r="23" spans="1:30" s="7" customFormat="1" ht="14">
      <c r="A23" s="17" t="s">
        <v>60</v>
      </c>
      <c r="B23" s="22" t="s">
        <v>17</v>
      </c>
      <c r="C23" s="24">
        <v>8783051</v>
      </c>
      <c r="D23" s="25">
        <v>0</v>
      </c>
      <c r="E23" s="25">
        <v>0</v>
      </c>
      <c r="F23" s="25">
        <v>591754</v>
      </c>
      <c r="G23" s="25">
        <v>0</v>
      </c>
      <c r="H23" s="25">
        <f>438201.578213473+300</f>
        <v>438501.57821347303</v>
      </c>
      <c r="I23" s="25">
        <v>0</v>
      </c>
      <c r="J23" s="25">
        <v>0</v>
      </c>
      <c r="K23" s="25"/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6">
        <f t="shared" si="0"/>
        <v>9813306.5782134738</v>
      </c>
    </row>
    <row r="24" spans="1:30" s="7" customFormat="1" ht="28">
      <c r="A24" s="17" t="s">
        <v>61</v>
      </c>
      <c r="B24" s="22" t="s">
        <v>18</v>
      </c>
      <c r="C24" s="24">
        <v>1414949</v>
      </c>
      <c r="D24" s="25">
        <v>0</v>
      </c>
      <c r="E24" s="25">
        <v>0</v>
      </c>
      <c r="F24" s="25">
        <v>39900</v>
      </c>
      <c r="G24" s="25">
        <v>0</v>
      </c>
      <c r="H24" s="25">
        <f>410489.176683916+438</f>
        <v>410927.17668391601</v>
      </c>
      <c r="I24" s="25">
        <v>0</v>
      </c>
      <c r="J24" s="25">
        <v>0</v>
      </c>
      <c r="K24" s="25">
        <v>39298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6">
        <f t="shared" si="0"/>
        <v>1905074.176683916</v>
      </c>
    </row>
    <row r="25" spans="1:30" s="7" customFormat="1" ht="14">
      <c r="A25" s="17" t="s">
        <v>62</v>
      </c>
      <c r="B25" s="22" t="s">
        <v>19</v>
      </c>
      <c r="C25" s="24">
        <v>1936248</v>
      </c>
      <c r="D25" s="25">
        <v>0</v>
      </c>
      <c r="E25" s="25">
        <v>0</v>
      </c>
      <c r="F25" s="25">
        <v>66300</v>
      </c>
      <c r="G25" s="25">
        <v>0</v>
      </c>
      <c r="H25" s="25">
        <f>274332.060509359+11061</f>
        <v>285393.060509359</v>
      </c>
      <c r="I25" s="25">
        <v>0</v>
      </c>
      <c r="J25" s="25">
        <v>0</v>
      </c>
      <c r="K25" s="25">
        <v>207186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6">
        <f t="shared" si="0"/>
        <v>2495127.060509359</v>
      </c>
    </row>
    <row r="26" spans="1:30" s="7" customFormat="1" ht="14">
      <c r="A26" s="17" t="s">
        <v>63</v>
      </c>
      <c r="B26" s="22" t="s">
        <v>20</v>
      </c>
      <c r="C26" s="24">
        <v>7400</v>
      </c>
      <c r="D26" s="25">
        <v>0</v>
      </c>
      <c r="E26" s="25">
        <v>0</v>
      </c>
      <c r="F26" s="25">
        <v>15000</v>
      </c>
      <c r="G26" s="25">
        <v>0</v>
      </c>
      <c r="H26" s="25"/>
      <c r="I26" s="25">
        <v>0</v>
      </c>
      <c r="J26" s="25">
        <v>0</v>
      </c>
      <c r="K26" s="25"/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6">
        <f t="shared" si="0"/>
        <v>22400</v>
      </c>
    </row>
    <row r="27" spans="1:30" s="7" customFormat="1" ht="28">
      <c r="A27" s="17" t="s">
        <v>64</v>
      </c>
      <c r="B27" s="22" t="s">
        <v>21</v>
      </c>
      <c r="C27" s="24">
        <v>-800175</v>
      </c>
      <c r="D27" s="25">
        <v>0</v>
      </c>
      <c r="E27" s="25">
        <v>0</v>
      </c>
      <c r="F27" s="25"/>
      <c r="G27" s="25">
        <v>0</v>
      </c>
      <c r="H27" s="25">
        <v>744394.24105722818</v>
      </c>
      <c r="I27" s="25">
        <v>0</v>
      </c>
      <c r="J27" s="25">
        <v>0</v>
      </c>
      <c r="K27" s="25">
        <v>100000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6">
        <f t="shared" si="0"/>
        <v>44219.241057228181</v>
      </c>
    </row>
    <row r="28" spans="1:30" s="7" customFormat="1" ht="14">
      <c r="A28" s="51" t="s">
        <v>81</v>
      </c>
      <c r="B28" s="47"/>
      <c r="C28" s="48">
        <f t="shared" ref="C28:AD28" si="7">SUM(C22:C27)</f>
        <v>56213792</v>
      </c>
      <c r="D28" s="49">
        <f t="shared" si="7"/>
        <v>0</v>
      </c>
      <c r="E28" s="49">
        <f t="shared" si="7"/>
        <v>0</v>
      </c>
      <c r="F28" s="49">
        <f t="shared" si="7"/>
        <v>2891175</v>
      </c>
      <c r="G28" s="49">
        <f t="shared" si="7"/>
        <v>0</v>
      </c>
      <c r="H28" s="49">
        <f t="shared" si="7"/>
        <v>3505734.7884041364</v>
      </c>
      <c r="I28" s="49">
        <f t="shared" si="7"/>
        <v>0</v>
      </c>
      <c r="J28" s="49">
        <f t="shared" ref="J28" si="8">SUM(J22:J27)</f>
        <v>0</v>
      </c>
      <c r="K28" s="49">
        <f t="shared" si="7"/>
        <v>346484</v>
      </c>
      <c r="L28" s="49">
        <f t="shared" si="7"/>
        <v>0</v>
      </c>
      <c r="M28" s="49">
        <f t="shared" si="7"/>
        <v>0</v>
      </c>
      <c r="N28" s="49">
        <f t="shared" si="7"/>
        <v>0</v>
      </c>
      <c r="O28" s="49">
        <f t="shared" si="7"/>
        <v>0</v>
      </c>
      <c r="P28" s="49">
        <f t="shared" si="7"/>
        <v>0</v>
      </c>
      <c r="Q28" s="49">
        <f t="shared" si="7"/>
        <v>0</v>
      </c>
      <c r="R28" s="49">
        <f t="shared" si="7"/>
        <v>0</v>
      </c>
      <c r="S28" s="49">
        <f t="shared" si="7"/>
        <v>0</v>
      </c>
      <c r="T28" s="49">
        <f t="shared" si="7"/>
        <v>0</v>
      </c>
      <c r="U28" s="49">
        <f t="shared" si="7"/>
        <v>0</v>
      </c>
      <c r="V28" s="49">
        <f t="shared" si="7"/>
        <v>0</v>
      </c>
      <c r="W28" s="49">
        <f t="shared" si="7"/>
        <v>0</v>
      </c>
      <c r="X28" s="49">
        <f t="shared" si="7"/>
        <v>0</v>
      </c>
      <c r="Y28" s="49">
        <f t="shared" si="7"/>
        <v>0</v>
      </c>
      <c r="Z28" s="49">
        <f t="shared" si="7"/>
        <v>0</v>
      </c>
      <c r="AA28" s="49">
        <f t="shared" si="7"/>
        <v>0</v>
      </c>
      <c r="AB28" s="49">
        <f t="shared" si="7"/>
        <v>0</v>
      </c>
      <c r="AC28" s="49">
        <f t="shared" si="7"/>
        <v>0</v>
      </c>
      <c r="AD28" s="50">
        <f t="shared" si="7"/>
        <v>62957185.788404137</v>
      </c>
    </row>
    <row r="29" spans="1:30" s="7" customFormat="1" ht="14">
      <c r="A29" s="15" t="s">
        <v>22</v>
      </c>
      <c r="B29" s="21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26"/>
    </row>
    <row r="30" spans="1:30" s="7" customFormat="1" ht="14">
      <c r="A30" s="15" t="s">
        <v>23</v>
      </c>
      <c r="B30" s="21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26"/>
    </row>
    <row r="31" spans="1:30" s="7" customFormat="1" ht="14">
      <c r="A31" s="17" t="s">
        <v>59</v>
      </c>
      <c r="B31" s="22" t="s">
        <v>16</v>
      </c>
      <c r="C31" s="37">
        <v>2652364</v>
      </c>
      <c r="D31" s="38">
        <v>0</v>
      </c>
      <c r="E31" s="38">
        <v>0</v>
      </c>
      <c r="F31" s="38">
        <v>0</v>
      </c>
      <c r="G31" s="38">
        <v>0</v>
      </c>
      <c r="H31" s="38">
        <v>285189.79095117585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26">
        <f t="shared" si="0"/>
        <v>2937553.7909511756</v>
      </c>
    </row>
    <row r="32" spans="1:30" s="7" customFormat="1" ht="14">
      <c r="A32" s="17" t="s">
        <v>60</v>
      </c>
      <c r="B32" s="22" t="s">
        <v>17</v>
      </c>
      <c r="C32" s="37">
        <v>784087</v>
      </c>
      <c r="D32" s="38">
        <v>0</v>
      </c>
      <c r="E32" s="38">
        <v>0</v>
      </c>
      <c r="F32" s="38">
        <v>0</v>
      </c>
      <c r="G32" s="38">
        <v>0</v>
      </c>
      <c r="H32" s="38">
        <v>83305.34671412973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26">
        <f t="shared" si="0"/>
        <v>867392.34671412967</v>
      </c>
    </row>
    <row r="33" spans="1:30" s="7" customFormat="1" ht="28">
      <c r="A33" s="17" t="s">
        <v>61</v>
      </c>
      <c r="B33" s="22" t="s">
        <v>18</v>
      </c>
      <c r="C33" s="37">
        <v>392298</v>
      </c>
      <c r="D33" s="38">
        <v>0</v>
      </c>
      <c r="E33" s="38">
        <v>0</v>
      </c>
      <c r="F33" s="38">
        <v>0</v>
      </c>
      <c r="G33" s="38">
        <v>0</v>
      </c>
      <c r="H33" s="38">
        <v>101508.18612981102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26">
        <f t="shared" si="0"/>
        <v>493806.18612981099</v>
      </c>
    </row>
    <row r="34" spans="1:30" s="7" customFormat="1" ht="14">
      <c r="A34" s="17" t="s">
        <v>62</v>
      </c>
      <c r="B34" s="22" t="s">
        <v>19</v>
      </c>
      <c r="C34" s="37">
        <v>17417</v>
      </c>
      <c r="D34" s="38">
        <v>0</v>
      </c>
      <c r="E34" s="38">
        <v>0</v>
      </c>
      <c r="F34" s="38">
        <v>0</v>
      </c>
      <c r="G34" s="38">
        <v>0</v>
      </c>
      <c r="H34" s="38">
        <v>593.12327498754621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26">
        <f t="shared" si="0"/>
        <v>18010.123274987545</v>
      </c>
    </row>
    <row r="35" spans="1:30" s="7" customFormat="1" ht="14">
      <c r="A35" s="17" t="s">
        <v>63</v>
      </c>
      <c r="B35" s="22" t="s">
        <v>20</v>
      </c>
      <c r="C35" s="37">
        <v>8000</v>
      </c>
      <c r="D35" s="38">
        <v>0</v>
      </c>
      <c r="E35" s="38">
        <v>0</v>
      </c>
      <c r="F35" s="38">
        <v>0</v>
      </c>
      <c r="G35" s="38">
        <v>0</v>
      </c>
      <c r="H35" s="38"/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26">
        <f t="shared" si="0"/>
        <v>8000</v>
      </c>
    </row>
    <row r="36" spans="1:30" s="7" customFormat="1" ht="28">
      <c r="A36" s="17" t="s">
        <v>64</v>
      </c>
      <c r="B36" s="22" t="s">
        <v>21</v>
      </c>
      <c r="C36" s="37"/>
      <c r="D36" s="38">
        <v>0</v>
      </c>
      <c r="E36" s="38">
        <v>0</v>
      </c>
      <c r="F36" s="38">
        <v>0</v>
      </c>
      <c r="G36" s="38">
        <v>0</v>
      </c>
      <c r="H36" s="38">
        <v>6320.223494475862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26">
        <f t="shared" si="0"/>
        <v>6320.223494475862</v>
      </c>
    </row>
    <row r="37" spans="1:30" s="7" customFormat="1" ht="14">
      <c r="A37" s="51" t="s">
        <v>82</v>
      </c>
      <c r="B37" s="47"/>
      <c r="C37" s="48">
        <f t="shared" ref="C37:AD37" si="9">SUM(C31:C36)</f>
        <v>3854166</v>
      </c>
      <c r="D37" s="49">
        <f t="shared" si="9"/>
        <v>0</v>
      </c>
      <c r="E37" s="49">
        <f t="shared" si="9"/>
        <v>0</v>
      </c>
      <c r="F37" s="49">
        <f t="shared" si="9"/>
        <v>0</v>
      </c>
      <c r="G37" s="49">
        <f t="shared" si="9"/>
        <v>0</v>
      </c>
      <c r="H37" s="49">
        <f t="shared" si="9"/>
        <v>476916.67056458007</v>
      </c>
      <c r="I37" s="49">
        <f t="shared" si="9"/>
        <v>0</v>
      </c>
      <c r="J37" s="49">
        <f t="shared" ref="J37" si="10">SUM(J31:J36)</f>
        <v>0</v>
      </c>
      <c r="K37" s="49">
        <f t="shared" si="9"/>
        <v>0</v>
      </c>
      <c r="L37" s="49">
        <f t="shared" si="9"/>
        <v>0</v>
      </c>
      <c r="M37" s="49">
        <f t="shared" si="9"/>
        <v>0</v>
      </c>
      <c r="N37" s="49">
        <f t="shared" si="9"/>
        <v>0</v>
      </c>
      <c r="O37" s="49">
        <f t="shared" si="9"/>
        <v>0</v>
      </c>
      <c r="P37" s="49">
        <f t="shared" si="9"/>
        <v>0</v>
      </c>
      <c r="Q37" s="49">
        <f t="shared" si="9"/>
        <v>0</v>
      </c>
      <c r="R37" s="49">
        <f t="shared" si="9"/>
        <v>0</v>
      </c>
      <c r="S37" s="49">
        <f t="shared" si="9"/>
        <v>0</v>
      </c>
      <c r="T37" s="49">
        <f t="shared" si="9"/>
        <v>0</v>
      </c>
      <c r="U37" s="49">
        <f t="shared" si="9"/>
        <v>0</v>
      </c>
      <c r="V37" s="49">
        <f t="shared" si="9"/>
        <v>0</v>
      </c>
      <c r="W37" s="49">
        <f t="shared" si="9"/>
        <v>0</v>
      </c>
      <c r="X37" s="49">
        <f t="shared" si="9"/>
        <v>0</v>
      </c>
      <c r="Y37" s="49">
        <f t="shared" si="9"/>
        <v>0</v>
      </c>
      <c r="Z37" s="49">
        <f t="shared" si="9"/>
        <v>0</v>
      </c>
      <c r="AA37" s="49">
        <f t="shared" si="9"/>
        <v>0</v>
      </c>
      <c r="AB37" s="49">
        <f t="shared" si="9"/>
        <v>0</v>
      </c>
      <c r="AC37" s="49">
        <f t="shared" si="9"/>
        <v>0</v>
      </c>
      <c r="AD37" s="50">
        <f t="shared" si="9"/>
        <v>4331082.6705645798</v>
      </c>
    </row>
    <row r="38" spans="1:30" s="7" customFormat="1" ht="2" customHeight="1">
      <c r="A38" s="15"/>
      <c r="B38" s="2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26"/>
    </row>
    <row r="39" spans="1:30" s="7" customFormat="1" ht="14">
      <c r="A39" s="15" t="s">
        <v>24</v>
      </c>
      <c r="B39" s="21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26"/>
    </row>
    <row r="40" spans="1:30" s="7" customFormat="1" ht="14">
      <c r="A40" s="17" t="s">
        <v>59</v>
      </c>
      <c r="B40" s="22" t="s">
        <v>16</v>
      </c>
      <c r="C40" s="37">
        <v>1789603</v>
      </c>
      <c r="D40" s="38">
        <v>0</v>
      </c>
      <c r="E40" s="38">
        <v>0</v>
      </c>
      <c r="F40" s="38">
        <v>700</v>
      </c>
      <c r="G40" s="38">
        <v>0</v>
      </c>
      <c r="H40" s="38">
        <v>274323.45715550304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26">
        <f t="shared" si="0"/>
        <v>2064626.4571555031</v>
      </c>
    </row>
    <row r="41" spans="1:30" s="7" customFormat="1" ht="14">
      <c r="A41" s="17" t="s">
        <v>60</v>
      </c>
      <c r="B41" s="22" t="s">
        <v>17</v>
      </c>
      <c r="C41" s="37">
        <v>482319</v>
      </c>
      <c r="D41" s="38">
        <v>0</v>
      </c>
      <c r="E41" s="38">
        <v>0</v>
      </c>
      <c r="F41" s="38">
        <v>900</v>
      </c>
      <c r="G41" s="38">
        <v>0</v>
      </c>
      <c r="H41" s="38">
        <v>54110.014342364593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26">
        <f t="shared" si="0"/>
        <v>537329.01434236462</v>
      </c>
    </row>
    <row r="42" spans="1:30" s="7" customFormat="1" ht="28">
      <c r="A42" s="17" t="s">
        <v>61</v>
      </c>
      <c r="B42" s="22" t="s">
        <v>18</v>
      </c>
      <c r="C42" s="37">
        <v>625677</v>
      </c>
      <c r="D42" s="38">
        <v>0</v>
      </c>
      <c r="E42" s="38">
        <v>0</v>
      </c>
      <c r="F42" s="38">
        <v>2000</v>
      </c>
      <c r="G42" s="38">
        <v>0</v>
      </c>
      <c r="H42" s="38">
        <v>141894.01125108267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26">
        <f t="shared" si="0"/>
        <v>769571.01125108264</v>
      </c>
    </row>
    <row r="43" spans="1:30" s="7" customFormat="1" ht="14">
      <c r="A43" s="17" t="s">
        <v>62</v>
      </c>
      <c r="B43" s="22" t="s">
        <v>19</v>
      </c>
      <c r="C43" s="37">
        <v>75291</v>
      </c>
      <c r="D43" s="38">
        <v>0</v>
      </c>
      <c r="E43" s="38">
        <v>0</v>
      </c>
      <c r="F43" s="38"/>
      <c r="G43" s="38">
        <v>0</v>
      </c>
      <c r="H43" s="38">
        <v>307819.17858040635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26">
        <f t="shared" si="0"/>
        <v>383110.17858040635</v>
      </c>
    </row>
    <row r="44" spans="1:30" s="7" customFormat="1" ht="14">
      <c r="A44" s="17" t="s">
        <v>63</v>
      </c>
      <c r="B44" s="22" t="s">
        <v>20</v>
      </c>
      <c r="C44" s="37">
        <v>25000</v>
      </c>
      <c r="D44" s="38">
        <v>0</v>
      </c>
      <c r="E44" s="38">
        <v>0</v>
      </c>
      <c r="F44" s="38"/>
      <c r="G44" s="38">
        <v>0</v>
      </c>
      <c r="H44" s="38">
        <v>39424.737628418879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26">
        <f t="shared" si="0"/>
        <v>64424.737628418879</v>
      </c>
    </row>
    <row r="45" spans="1:30" s="7" customFormat="1" ht="28">
      <c r="A45" s="17" t="s">
        <v>64</v>
      </c>
      <c r="B45" s="22" t="s">
        <v>21</v>
      </c>
      <c r="C45" s="37">
        <v>36518</v>
      </c>
      <c r="D45" s="38">
        <v>0</v>
      </c>
      <c r="E45" s="38">
        <v>0</v>
      </c>
      <c r="F45" s="38"/>
      <c r="G45" s="38">
        <v>0</v>
      </c>
      <c r="H45" s="38">
        <v>9584.5917701089456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26">
        <f t="shared" si="0"/>
        <v>46102.591770108949</v>
      </c>
    </row>
    <row r="46" spans="1:30" s="7" customFormat="1" ht="14">
      <c r="A46" s="51" t="s">
        <v>83</v>
      </c>
      <c r="B46" s="47"/>
      <c r="C46" s="48">
        <f t="shared" ref="C46:AD46" si="11">SUM(C40:C45)</f>
        <v>3034408</v>
      </c>
      <c r="D46" s="49">
        <f t="shared" si="11"/>
        <v>0</v>
      </c>
      <c r="E46" s="49">
        <f t="shared" si="11"/>
        <v>0</v>
      </c>
      <c r="F46" s="49">
        <f t="shared" si="11"/>
        <v>3600</v>
      </c>
      <c r="G46" s="49">
        <f t="shared" si="11"/>
        <v>0</v>
      </c>
      <c r="H46" s="49">
        <f t="shared" si="11"/>
        <v>827155.99072788435</v>
      </c>
      <c r="I46" s="49">
        <f t="shared" si="11"/>
        <v>0</v>
      </c>
      <c r="J46" s="49">
        <f t="shared" ref="J46" si="12">SUM(J40:J45)</f>
        <v>0</v>
      </c>
      <c r="K46" s="49">
        <f t="shared" si="11"/>
        <v>0</v>
      </c>
      <c r="L46" s="49">
        <f t="shared" si="11"/>
        <v>0</v>
      </c>
      <c r="M46" s="49">
        <f t="shared" si="11"/>
        <v>0</v>
      </c>
      <c r="N46" s="49">
        <f t="shared" si="11"/>
        <v>0</v>
      </c>
      <c r="O46" s="49">
        <f t="shared" si="11"/>
        <v>0</v>
      </c>
      <c r="P46" s="49">
        <f t="shared" si="11"/>
        <v>0</v>
      </c>
      <c r="Q46" s="49">
        <f t="shared" si="11"/>
        <v>0</v>
      </c>
      <c r="R46" s="49">
        <f t="shared" si="11"/>
        <v>0</v>
      </c>
      <c r="S46" s="49">
        <f t="shared" si="11"/>
        <v>0</v>
      </c>
      <c r="T46" s="49">
        <f t="shared" si="11"/>
        <v>0</v>
      </c>
      <c r="U46" s="49">
        <f t="shared" si="11"/>
        <v>0</v>
      </c>
      <c r="V46" s="49">
        <f t="shared" si="11"/>
        <v>0</v>
      </c>
      <c r="W46" s="49">
        <f t="shared" si="11"/>
        <v>0</v>
      </c>
      <c r="X46" s="49">
        <f t="shared" si="11"/>
        <v>0</v>
      </c>
      <c r="Y46" s="49">
        <f t="shared" si="11"/>
        <v>0</v>
      </c>
      <c r="Z46" s="49">
        <f t="shared" si="11"/>
        <v>0</v>
      </c>
      <c r="AA46" s="49">
        <f t="shared" si="11"/>
        <v>0</v>
      </c>
      <c r="AB46" s="49">
        <f t="shared" si="11"/>
        <v>0</v>
      </c>
      <c r="AC46" s="49">
        <f t="shared" si="11"/>
        <v>0</v>
      </c>
      <c r="AD46" s="50">
        <f t="shared" si="11"/>
        <v>3865163.9907278847</v>
      </c>
    </row>
    <row r="47" spans="1:30" s="7" customFormat="1" ht="2" customHeight="1">
      <c r="A47" s="15"/>
      <c r="B47" s="21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26"/>
    </row>
    <row r="48" spans="1:30" s="7" customFormat="1" ht="42">
      <c r="A48" s="15" t="s">
        <v>36</v>
      </c>
      <c r="B48" s="21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26"/>
    </row>
    <row r="49" spans="1:30" s="7" customFormat="1" ht="14">
      <c r="A49" s="17" t="s">
        <v>59</v>
      </c>
      <c r="B49" s="22" t="s">
        <v>16</v>
      </c>
      <c r="C49" s="24">
        <v>777738</v>
      </c>
      <c r="D49" s="25">
        <v>0</v>
      </c>
      <c r="E49" s="25"/>
      <c r="F49" s="25">
        <v>0</v>
      </c>
      <c r="G49" s="25">
        <v>0</v>
      </c>
      <c r="H49" s="25"/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257622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6">
        <f t="shared" si="0"/>
        <v>1035360</v>
      </c>
    </row>
    <row r="50" spans="1:30" s="7" customFormat="1" ht="14">
      <c r="A50" s="17" t="s">
        <v>60</v>
      </c>
      <c r="B50" s="22" t="s">
        <v>17</v>
      </c>
      <c r="C50" s="24">
        <v>203531</v>
      </c>
      <c r="D50" s="25">
        <v>0</v>
      </c>
      <c r="E50" s="25"/>
      <c r="F50" s="25">
        <v>0</v>
      </c>
      <c r="G50" s="25">
        <v>0</v>
      </c>
      <c r="H50" s="25"/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69865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6">
        <f t="shared" si="0"/>
        <v>273396</v>
      </c>
    </row>
    <row r="51" spans="1:30" s="7" customFormat="1" ht="28">
      <c r="A51" s="17" t="s">
        <v>61</v>
      </c>
      <c r="B51" s="22" t="s">
        <v>18</v>
      </c>
      <c r="C51" s="24">
        <v>328773</v>
      </c>
      <c r="D51" s="25">
        <v>0</v>
      </c>
      <c r="E51" s="25">
        <v>11</v>
      </c>
      <c r="F51" s="25">
        <v>0</v>
      </c>
      <c r="G51" s="25">
        <v>0</v>
      </c>
      <c r="H51" s="25"/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/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6">
        <f t="shared" si="0"/>
        <v>328784</v>
      </c>
    </row>
    <row r="52" spans="1:30" s="7" customFormat="1" ht="14">
      <c r="A52" s="17" t="s">
        <v>62</v>
      </c>
      <c r="B52" s="22" t="s">
        <v>19</v>
      </c>
      <c r="C52" s="24">
        <v>129144</v>
      </c>
      <c r="D52" s="25">
        <v>0</v>
      </c>
      <c r="E52" s="25"/>
      <c r="F52" s="25">
        <v>0</v>
      </c>
      <c r="G52" s="25">
        <v>0</v>
      </c>
      <c r="H52" s="25"/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/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6">
        <f t="shared" si="0"/>
        <v>129144</v>
      </c>
    </row>
    <row r="53" spans="1:30" s="7" customFormat="1" ht="14">
      <c r="A53" s="17" t="s">
        <v>63</v>
      </c>
      <c r="B53" s="22" t="s">
        <v>20</v>
      </c>
      <c r="C53" s="24">
        <v>132382</v>
      </c>
      <c r="D53" s="25">
        <v>0</v>
      </c>
      <c r="E53" s="25"/>
      <c r="F53" s="25">
        <v>0</v>
      </c>
      <c r="G53" s="25">
        <v>0</v>
      </c>
      <c r="H53" s="25"/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/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6">
        <f t="shared" si="0"/>
        <v>132382</v>
      </c>
    </row>
    <row r="54" spans="1:30" s="7" customFormat="1" ht="28">
      <c r="A54" s="17" t="s">
        <v>64</v>
      </c>
      <c r="B54" s="22" t="s">
        <v>21</v>
      </c>
      <c r="C54" s="24">
        <v>30695</v>
      </c>
      <c r="D54" s="25">
        <v>0</v>
      </c>
      <c r="E54" s="25"/>
      <c r="F54" s="25">
        <v>0</v>
      </c>
      <c r="G54" s="25">
        <v>0</v>
      </c>
      <c r="H54" s="25">
        <v>17001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/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6">
        <f t="shared" si="0"/>
        <v>47696</v>
      </c>
    </row>
    <row r="55" spans="1:30" s="7" customFormat="1" ht="14">
      <c r="A55" s="51" t="s">
        <v>84</v>
      </c>
      <c r="B55" s="47"/>
      <c r="C55" s="48">
        <f t="shared" ref="C55:AD55" si="13">SUM(C49:C54)</f>
        <v>1602263</v>
      </c>
      <c r="D55" s="49">
        <f t="shared" si="13"/>
        <v>0</v>
      </c>
      <c r="E55" s="49">
        <f t="shared" si="13"/>
        <v>11</v>
      </c>
      <c r="F55" s="49">
        <f t="shared" si="13"/>
        <v>0</v>
      </c>
      <c r="G55" s="49">
        <f t="shared" si="13"/>
        <v>0</v>
      </c>
      <c r="H55" s="49">
        <f t="shared" si="13"/>
        <v>17001</v>
      </c>
      <c r="I55" s="49">
        <f t="shared" si="13"/>
        <v>0</v>
      </c>
      <c r="J55" s="49">
        <f t="shared" ref="J55" si="14">SUM(J49:J54)</f>
        <v>0</v>
      </c>
      <c r="K55" s="49">
        <f t="shared" si="13"/>
        <v>0</v>
      </c>
      <c r="L55" s="49">
        <f t="shared" si="13"/>
        <v>0</v>
      </c>
      <c r="M55" s="49">
        <f t="shared" si="13"/>
        <v>0</v>
      </c>
      <c r="N55" s="49">
        <f t="shared" si="13"/>
        <v>0</v>
      </c>
      <c r="O55" s="49">
        <f t="shared" si="13"/>
        <v>0</v>
      </c>
      <c r="P55" s="49">
        <f t="shared" si="13"/>
        <v>0</v>
      </c>
      <c r="Q55" s="49">
        <f t="shared" si="13"/>
        <v>327487</v>
      </c>
      <c r="R55" s="49">
        <f t="shared" si="13"/>
        <v>0</v>
      </c>
      <c r="S55" s="49">
        <f t="shared" si="13"/>
        <v>0</v>
      </c>
      <c r="T55" s="49">
        <f t="shared" si="13"/>
        <v>0</v>
      </c>
      <c r="U55" s="49">
        <f t="shared" si="13"/>
        <v>0</v>
      </c>
      <c r="V55" s="49">
        <f t="shared" si="13"/>
        <v>0</v>
      </c>
      <c r="W55" s="49">
        <f t="shared" si="13"/>
        <v>0</v>
      </c>
      <c r="X55" s="49">
        <f t="shared" si="13"/>
        <v>0</v>
      </c>
      <c r="Y55" s="49">
        <f t="shared" si="13"/>
        <v>0</v>
      </c>
      <c r="Z55" s="49">
        <f t="shared" si="13"/>
        <v>0</v>
      </c>
      <c r="AA55" s="49">
        <f t="shared" si="13"/>
        <v>0</v>
      </c>
      <c r="AB55" s="49">
        <f t="shared" si="13"/>
        <v>0</v>
      </c>
      <c r="AC55" s="49">
        <f t="shared" si="13"/>
        <v>0</v>
      </c>
      <c r="AD55" s="50">
        <f t="shared" si="13"/>
        <v>1946762</v>
      </c>
    </row>
    <row r="56" spans="1:30" s="7" customFormat="1" ht="2" customHeight="1">
      <c r="A56" s="15"/>
      <c r="B56" s="2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26"/>
    </row>
    <row r="57" spans="1:30" s="7" customFormat="1" ht="28">
      <c r="A57" s="15" t="s">
        <v>25</v>
      </c>
      <c r="B57" s="21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26"/>
    </row>
    <row r="58" spans="1:30" s="7" customFormat="1" ht="14">
      <c r="A58" s="17" t="s">
        <v>59</v>
      </c>
      <c r="B58" s="22" t="s">
        <v>16</v>
      </c>
      <c r="C58" s="24">
        <v>4522648</v>
      </c>
      <c r="D58" s="25">
        <v>0</v>
      </c>
      <c r="E58" s="25">
        <v>0</v>
      </c>
      <c r="F58" s="25">
        <v>97001</v>
      </c>
      <c r="G58" s="25">
        <v>0</v>
      </c>
      <c r="H58" s="25">
        <f>576+1</f>
        <v>577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6">
        <f t="shared" si="0"/>
        <v>4620226</v>
      </c>
    </row>
    <row r="59" spans="1:30" s="7" customFormat="1" ht="14">
      <c r="A59" s="17" t="s">
        <v>60</v>
      </c>
      <c r="B59" s="22" t="s">
        <v>17</v>
      </c>
      <c r="C59" s="24">
        <v>1269754</v>
      </c>
      <c r="D59" s="25">
        <v>0</v>
      </c>
      <c r="E59" s="25">
        <v>0</v>
      </c>
      <c r="F59" s="25">
        <v>25288</v>
      </c>
      <c r="G59" s="25">
        <v>0</v>
      </c>
      <c r="H59" s="25">
        <v>289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6">
        <f t="shared" si="0"/>
        <v>1295331</v>
      </c>
    </row>
    <row r="60" spans="1:30" s="7" customFormat="1" ht="28">
      <c r="A60" s="17" t="s">
        <v>61</v>
      </c>
      <c r="B60" s="22" t="s">
        <v>18</v>
      </c>
      <c r="C60" s="24">
        <v>21715</v>
      </c>
      <c r="D60" s="25">
        <v>0</v>
      </c>
      <c r="E60" s="25">
        <v>0</v>
      </c>
      <c r="F60" s="25">
        <v>6100</v>
      </c>
      <c r="G60" s="25"/>
      <c r="H60" s="25"/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6">
        <f t="shared" si="0"/>
        <v>27815</v>
      </c>
    </row>
    <row r="61" spans="1:30" s="7" customFormat="1" ht="14">
      <c r="A61" s="17" t="s">
        <v>62</v>
      </c>
      <c r="B61" s="22" t="s">
        <v>19</v>
      </c>
      <c r="C61" s="24">
        <v>142364</v>
      </c>
      <c r="D61" s="25">
        <v>0</v>
      </c>
      <c r="E61" s="25">
        <v>0</v>
      </c>
      <c r="F61" s="25">
        <v>5500</v>
      </c>
      <c r="G61" s="25">
        <v>0</v>
      </c>
      <c r="H61" s="25">
        <v>3257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6">
        <f t="shared" si="0"/>
        <v>151121</v>
      </c>
    </row>
    <row r="62" spans="1:30" s="7" customFormat="1" ht="14">
      <c r="A62" s="17" t="s">
        <v>63</v>
      </c>
      <c r="B62" s="22" t="s">
        <v>20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6">
        <f t="shared" si="0"/>
        <v>0</v>
      </c>
    </row>
    <row r="63" spans="1:30" s="7" customFormat="1" ht="28">
      <c r="A63" s="17" t="s">
        <v>64</v>
      </c>
      <c r="B63" s="22" t="s">
        <v>21</v>
      </c>
      <c r="C63" s="24">
        <v>0</v>
      </c>
      <c r="D63" s="25">
        <v>0</v>
      </c>
      <c r="E63" s="25">
        <v>0</v>
      </c>
      <c r="F63" s="25">
        <v>12000</v>
      </c>
      <c r="G63" s="25">
        <v>0</v>
      </c>
      <c r="H63" s="25">
        <v>59129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6">
        <f t="shared" si="0"/>
        <v>71129</v>
      </c>
    </row>
    <row r="64" spans="1:30" s="7" customFormat="1" ht="14">
      <c r="A64" s="51" t="s">
        <v>84</v>
      </c>
      <c r="B64" s="47"/>
      <c r="C64" s="48">
        <f t="shared" ref="C64:AD64" si="15">SUM(C58:C63)</f>
        <v>5956481</v>
      </c>
      <c r="D64" s="49">
        <f t="shared" si="15"/>
        <v>0</v>
      </c>
      <c r="E64" s="49">
        <f t="shared" si="15"/>
        <v>0</v>
      </c>
      <c r="F64" s="49">
        <f t="shared" si="15"/>
        <v>145889</v>
      </c>
      <c r="G64" s="49">
        <f t="shared" si="15"/>
        <v>0</v>
      </c>
      <c r="H64" s="49">
        <f t="shared" si="15"/>
        <v>63252</v>
      </c>
      <c r="I64" s="49">
        <f t="shared" si="15"/>
        <v>0</v>
      </c>
      <c r="J64" s="49">
        <f t="shared" ref="J64" si="16">SUM(J58:J63)</f>
        <v>0</v>
      </c>
      <c r="K64" s="49">
        <f t="shared" si="15"/>
        <v>0</v>
      </c>
      <c r="L64" s="49">
        <f t="shared" si="15"/>
        <v>0</v>
      </c>
      <c r="M64" s="49">
        <f t="shared" si="15"/>
        <v>0</v>
      </c>
      <c r="N64" s="49">
        <f t="shared" si="15"/>
        <v>0</v>
      </c>
      <c r="O64" s="49">
        <f t="shared" si="15"/>
        <v>0</v>
      </c>
      <c r="P64" s="49">
        <f t="shared" si="15"/>
        <v>0</v>
      </c>
      <c r="Q64" s="49">
        <f t="shared" si="15"/>
        <v>0</v>
      </c>
      <c r="R64" s="49">
        <f t="shared" si="15"/>
        <v>0</v>
      </c>
      <c r="S64" s="49">
        <f t="shared" si="15"/>
        <v>0</v>
      </c>
      <c r="T64" s="49">
        <f t="shared" si="15"/>
        <v>0</v>
      </c>
      <c r="U64" s="49">
        <f t="shared" si="15"/>
        <v>0</v>
      </c>
      <c r="V64" s="49">
        <f t="shared" si="15"/>
        <v>0</v>
      </c>
      <c r="W64" s="49">
        <f t="shared" si="15"/>
        <v>0</v>
      </c>
      <c r="X64" s="49">
        <f t="shared" si="15"/>
        <v>0</v>
      </c>
      <c r="Y64" s="49">
        <f t="shared" si="15"/>
        <v>0</v>
      </c>
      <c r="Z64" s="49">
        <f t="shared" si="15"/>
        <v>0</v>
      </c>
      <c r="AA64" s="49">
        <f t="shared" si="15"/>
        <v>0</v>
      </c>
      <c r="AB64" s="49">
        <f t="shared" si="15"/>
        <v>0</v>
      </c>
      <c r="AC64" s="49">
        <f t="shared" si="15"/>
        <v>0</v>
      </c>
      <c r="AD64" s="50">
        <f t="shared" si="15"/>
        <v>6165622</v>
      </c>
    </row>
    <row r="65" spans="1:30" s="7" customFormat="1" ht="2" customHeight="1">
      <c r="A65" s="15"/>
      <c r="B65" s="21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26"/>
    </row>
    <row r="66" spans="1:30" s="7" customFormat="1" ht="28">
      <c r="A66" s="15" t="s">
        <v>37</v>
      </c>
      <c r="B66" s="21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26"/>
    </row>
    <row r="67" spans="1:30" s="7" customFormat="1" ht="14">
      <c r="A67" s="17" t="s">
        <v>59</v>
      </c>
      <c r="B67" s="22" t="s">
        <v>16</v>
      </c>
      <c r="C67" s="24">
        <v>19750</v>
      </c>
      <c r="D67" s="25">
        <v>0</v>
      </c>
      <c r="E67" s="25">
        <v>0</v>
      </c>
      <c r="F67" s="25"/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/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6">
        <f t="shared" si="0"/>
        <v>19750</v>
      </c>
    </row>
    <row r="68" spans="1:30" s="7" customFormat="1" ht="14">
      <c r="A68" s="17" t="s">
        <v>60</v>
      </c>
      <c r="B68" s="22" t="s">
        <v>17</v>
      </c>
      <c r="C68" s="24">
        <v>6450</v>
      </c>
      <c r="D68" s="25">
        <v>0</v>
      </c>
      <c r="E68" s="25">
        <v>0</v>
      </c>
      <c r="F68" s="25"/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/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6">
        <f t="shared" ref="AD68:AD131" si="17">SUM(C68:AC68)</f>
        <v>6450</v>
      </c>
    </row>
    <row r="69" spans="1:30" s="7" customFormat="1" ht="28">
      <c r="A69" s="17" t="s">
        <v>61</v>
      </c>
      <c r="B69" s="22" t="s">
        <v>18</v>
      </c>
      <c r="C69" s="24">
        <v>0</v>
      </c>
      <c r="D69" s="25">
        <v>0</v>
      </c>
      <c r="E69" s="25">
        <v>0</v>
      </c>
      <c r="F69" s="25"/>
      <c r="G69" s="25"/>
      <c r="H69" s="25"/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/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6">
        <f t="shared" si="17"/>
        <v>0</v>
      </c>
    </row>
    <row r="70" spans="1:30" s="7" customFormat="1" ht="14">
      <c r="A70" s="17" t="s">
        <v>62</v>
      </c>
      <c r="B70" s="22" t="s">
        <v>19</v>
      </c>
      <c r="C70" s="24">
        <v>958641</v>
      </c>
      <c r="D70" s="25">
        <v>0</v>
      </c>
      <c r="E70" s="25">
        <v>0</v>
      </c>
      <c r="F70" s="25">
        <v>8000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6">
        <f t="shared" si="17"/>
        <v>966641</v>
      </c>
    </row>
    <row r="71" spans="1:30" s="7" customFormat="1" ht="14">
      <c r="A71" s="17" t="s">
        <v>63</v>
      </c>
      <c r="B71" s="22" t="s">
        <v>20</v>
      </c>
      <c r="C71" s="24">
        <v>191696</v>
      </c>
      <c r="D71" s="25">
        <v>0</v>
      </c>
      <c r="E71" s="25">
        <v>0</v>
      </c>
      <c r="F71" s="25">
        <v>15528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39097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6">
        <f t="shared" si="17"/>
        <v>246321</v>
      </c>
    </row>
    <row r="72" spans="1:30" s="7" customFormat="1" ht="28">
      <c r="A72" s="17" t="s">
        <v>64</v>
      </c>
      <c r="B72" s="22" t="s">
        <v>21</v>
      </c>
      <c r="C72" s="24">
        <v>725073</v>
      </c>
      <c r="D72" s="25">
        <v>0</v>
      </c>
      <c r="E72" s="25">
        <v>0</v>
      </c>
      <c r="F72" s="25">
        <v>51938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151154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f t="shared" si="17"/>
        <v>928165</v>
      </c>
    </row>
    <row r="73" spans="1:30" s="7" customFormat="1" ht="14">
      <c r="A73" s="51" t="s">
        <v>95</v>
      </c>
      <c r="B73" s="47"/>
      <c r="C73" s="48">
        <f t="shared" ref="C73:AD73" si="18">SUM(C67:C72)</f>
        <v>1901610</v>
      </c>
      <c r="D73" s="49">
        <f t="shared" si="18"/>
        <v>0</v>
      </c>
      <c r="E73" s="49">
        <f t="shared" si="18"/>
        <v>0</v>
      </c>
      <c r="F73" s="49">
        <f t="shared" si="18"/>
        <v>75466</v>
      </c>
      <c r="G73" s="49">
        <f t="shared" si="18"/>
        <v>0</v>
      </c>
      <c r="H73" s="49">
        <f t="shared" si="18"/>
        <v>0</v>
      </c>
      <c r="I73" s="49">
        <f t="shared" si="18"/>
        <v>0</v>
      </c>
      <c r="J73" s="49">
        <f t="shared" ref="J73" si="19">SUM(J67:J72)</f>
        <v>0</v>
      </c>
      <c r="K73" s="49">
        <f t="shared" si="18"/>
        <v>0</v>
      </c>
      <c r="L73" s="49">
        <f t="shared" si="18"/>
        <v>0</v>
      </c>
      <c r="M73" s="49">
        <f t="shared" si="18"/>
        <v>0</v>
      </c>
      <c r="N73" s="49">
        <f t="shared" si="18"/>
        <v>0</v>
      </c>
      <c r="O73" s="49">
        <f t="shared" si="18"/>
        <v>0</v>
      </c>
      <c r="P73" s="49">
        <f t="shared" si="18"/>
        <v>0</v>
      </c>
      <c r="Q73" s="49">
        <f t="shared" si="18"/>
        <v>190251</v>
      </c>
      <c r="R73" s="49">
        <f t="shared" si="18"/>
        <v>0</v>
      </c>
      <c r="S73" s="49">
        <f t="shared" si="18"/>
        <v>0</v>
      </c>
      <c r="T73" s="49">
        <f t="shared" si="18"/>
        <v>0</v>
      </c>
      <c r="U73" s="49">
        <f t="shared" si="18"/>
        <v>0</v>
      </c>
      <c r="V73" s="49">
        <f t="shared" si="18"/>
        <v>0</v>
      </c>
      <c r="W73" s="49">
        <f t="shared" si="18"/>
        <v>0</v>
      </c>
      <c r="X73" s="49">
        <f t="shared" si="18"/>
        <v>0</v>
      </c>
      <c r="Y73" s="49">
        <f t="shared" si="18"/>
        <v>0</v>
      </c>
      <c r="Z73" s="49">
        <f t="shared" si="18"/>
        <v>0</v>
      </c>
      <c r="AA73" s="49">
        <f t="shared" si="18"/>
        <v>0</v>
      </c>
      <c r="AB73" s="49">
        <f t="shared" si="18"/>
        <v>0</v>
      </c>
      <c r="AC73" s="49">
        <f t="shared" si="18"/>
        <v>0</v>
      </c>
      <c r="AD73" s="50">
        <f t="shared" si="18"/>
        <v>2167327</v>
      </c>
    </row>
    <row r="74" spans="1:30" s="7" customFormat="1" ht="28">
      <c r="A74" s="15" t="s">
        <v>26</v>
      </c>
      <c r="B74" s="21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26"/>
    </row>
    <row r="75" spans="1:30" s="7" customFormat="1" ht="14">
      <c r="A75" s="17" t="s">
        <v>59</v>
      </c>
      <c r="B75" s="22" t="s">
        <v>16</v>
      </c>
      <c r="C75" s="24">
        <v>3603039</v>
      </c>
      <c r="D75" s="25">
        <v>0</v>
      </c>
      <c r="E75" s="25"/>
      <c r="F75" s="25">
        <v>0</v>
      </c>
      <c r="G75" s="25">
        <v>35619</v>
      </c>
      <c r="H75" s="25"/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229590</v>
      </c>
      <c r="R75" s="25">
        <v>0</v>
      </c>
      <c r="S75" s="25"/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6">
        <f t="shared" si="17"/>
        <v>3868248</v>
      </c>
    </row>
    <row r="76" spans="1:30" s="7" customFormat="1" ht="14">
      <c r="A76" s="17" t="s">
        <v>60</v>
      </c>
      <c r="B76" s="22" t="s">
        <v>17</v>
      </c>
      <c r="C76" s="24">
        <v>1159195</v>
      </c>
      <c r="D76" s="25">
        <v>0</v>
      </c>
      <c r="E76" s="25"/>
      <c r="F76" s="25">
        <v>0</v>
      </c>
      <c r="G76" s="25">
        <v>9186</v>
      </c>
      <c r="H76" s="25"/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63373</v>
      </c>
      <c r="R76" s="25">
        <v>0</v>
      </c>
      <c r="S76" s="25"/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6">
        <f t="shared" si="17"/>
        <v>1231754</v>
      </c>
    </row>
    <row r="77" spans="1:30" s="7" customFormat="1" ht="28">
      <c r="A77" s="17" t="s">
        <v>61</v>
      </c>
      <c r="B77" s="22" t="s">
        <v>18</v>
      </c>
      <c r="C77" s="24">
        <v>1390628</v>
      </c>
      <c r="D77" s="25">
        <v>0</v>
      </c>
      <c r="E77" s="25">
        <v>184202</v>
      </c>
      <c r="F77" s="25">
        <v>0</v>
      </c>
      <c r="G77" s="25"/>
      <c r="H77" s="25">
        <v>408562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730407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6">
        <f t="shared" si="17"/>
        <v>2713799</v>
      </c>
    </row>
    <row r="78" spans="1:30" s="7" customFormat="1" ht="14">
      <c r="A78" s="17" t="s">
        <v>62</v>
      </c>
      <c r="B78" s="22" t="s">
        <v>19</v>
      </c>
      <c r="C78" s="24">
        <v>1326505</v>
      </c>
      <c r="D78" s="25">
        <v>0</v>
      </c>
      <c r="E78" s="25"/>
      <c r="F78" s="25">
        <v>0</v>
      </c>
      <c r="G78" s="25"/>
      <c r="H78" s="25">
        <v>1752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36250</v>
      </c>
      <c r="R78" s="25">
        <v>0</v>
      </c>
      <c r="S78" s="25"/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6">
        <f t="shared" si="17"/>
        <v>1364507</v>
      </c>
    </row>
    <row r="79" spans="1:30" s="7" customFormat="1" ht="14">
      <c r="A79" s="17" t="s">
        <v>63</v>
      </c>
      <c r="B79" s="22" t="s">
        <v>20</v>
      </c>
      <c r="C79" s="24">
        <v>21900</v>
      </c>
      <c r="D79" s="25">
        <v>0</v>
      </c>
      <c r="E79" s="25"/>
      <c r="F79" s="25">
        <v>0</v>
      </c>
      <c r="G79" s="25"/>
      <c r="H79" s="25"/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/>
      <c r="R79" s="25">
        <v>0</v>
      </c>
      <c r="S79" s="25">
        <v>213000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6">
        <f t="shared" si="17"/>
        <v>234900</v>
      </c>
    </row>
    <row r="80" spans="1:30" s="7" customFormat="1" ht="28">
      <c r="A80" s="17" t="s">
        <v>64</v>
      </c>
      <c r="B80" s="22" t="s">
        <v>21</v>
      </c>
      <c r="C80" s="24">
        <v>81000</v>
      </c>
      <c r="D80" s="25">
        <v>0</v>
      </c>
      <c r="E80" s="25"/>
      <c r="F80" s="25">
        <v>0</v>
      </c>
      <c r="G80" s="25"/>
      <c r="H80" s="25"/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/>
      <c r="R80" s="25">
        <v>0</v>
      </c>
      <c r="S80" s="25">
        <v>100000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f t="shared" si="17"/>
        <v>181000</v>
      </c>
    </row>
    <row r="81" spans="1:30" s="7" customFormat="1" ht="14">
      <c r="A81" s="51" t="s">
        <v>85</v>
      </c>
      <c r="B81" s="47"/>
      <c r="C81" s="48">
        <f t="shared" ref="C81:AD81" si="20">SUM(C75:C80)</f>
        <v>7582267</v>
      </c>
      <c r="D81" s="49">
        <f t="shared" si="20"/>
        <v>0</v>
      </c>
      <c r="E81" s="49">
        <f t="shared" si="20"/>
        <v>184202</v>
      </c>
      <c r="F81" s="49">
        <f t="shared" si="20"/>
        <v>0</v>
      </c>
      <c r="G81" s="49">
        <f t="shared" si="20"/>
        <v>44805</v>
      </c>
      <c r="H81" s="49">
        <f t="shared" si="20"/>
        <v>410314</v>
      </c>
      <c r="I81" s="49">
        <f t="shared" si="20"/>
        <v>0</v>
      </c>
      <c r="J81" s="49">
        <f t="shared" ref="J81" si="21">SUM(J75:J80)</f>
        <v>0</v>
      </c>
      <c r="K81" s="49">
        <f t="shared" si="20"/>
        <v>0</v>
      </c>
      <c r="L81" s="49">
        <f t="shared" si="20"/>
        <v>0</v>
      </c>
      <c r="M81" s="49">
        <f t="shared" si="20"/>
        <v>0</v>
      </c>
      <c r="N81" s="49">
        <f t="shared" si="20"/>
        <v>0</v>
      </c>
      <c r="O81" s="49">
        <f t="shared" si="20"/>
        <v>0</v>
      </c>
      <c r="P81" s="49">
        <f t="shared" si="20"/>
        <v>0</v>
      </c>
      <c r="Q81" s="49">
        <f t="shared" si="20"/>
        <v>1059620</v>
      </c>
      <c r="R81" s="49">
        <f t="shared" si="20"/>
        <v>0</v>
      </c>
      <c r="S81" s="49">
        <f t="shared" si="20"/>
        <v>313000</v>
      </c>
      <c r="T81" s="49">
        <f t="shared" si="20"/>
        <v>0</v>
      </c>
      <c r="U81" s="49">
        <f t="shared" si="20"/>
        <v>0</v>
      </c>
      <c r="V81" s="49">
        <f t="shared" si="20"/>
        <v>0</v>
      </c>
      <c r="W81" s="49">
        <f t="shared" si="20"/>
        <v>0</v>
      </c>
      <c r="X81" s="49">
        <f t="shared" si="20"/>
        <v>0</v>
      </c>
      <c r="Y81" s="49">
        <f t="shared" si="20"/>
        <v>0</v>
      </c>
      <c r="Z81" s="49">
        <f t="shared" si="20"/>
        <v>0</v>
      </c>
      <c r="AA81" s="49">
        <f t="shared" si="20"/>
        <v>0</v>
      </c>
      <c r="AB81" s="49">
        <f t="shared" si="20"/>
        <v>0</v>
      </c>
      <c r="AC81" s="49">
        <f t="shared" si="20"/>
        <v>0</v>
      </c>
      <c r="AD81" s="50">
        <f t="shared" si="20"/>
        <v>9594208</v>
      </c>
    </row>
    <row r="82" spans="1:30" s="7" customFormat="1" ht="2" customHeight="1">
      <c r="A82" s="15"/>
      <c r="B82" s="21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26"/>
    </row>
    <row r="83" spans="1:30" s="7" customFormat="1" ht="28">
      <c r="A83" s="15" t="s">
        <v>27</v>
      </c>
      <c r="B83" s="21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26"/>
    </row>
    <row r="84" spans="1:30" s="7" customFormat="1" ht="14">
      <c r="A84" s="17" t="s">
        <v>59</v>
      </c>
      <c r="B84" s="22" t="s">
        <v>16</v>
      </c>
      <c r="C84" s="24">
        <v>1728089</v>
      </c>
      <c r="D84" s="25">
        <v>0</v>
      </c>
      <c r="E84" s="25"/>
      <c r="F84" s="25">
        <v>0</v>
      </c>
      <c r="G84" s="25">
        <v>0</v>
      </c>
      <c r="H84" s="25"/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6">
        <f t="shared" si="17"/>
        <v>1728089</v>
      </c>
    </row>
    <row r="85" spans="1:30" s="7" customFormat="1" ht="14">
      <c r="A85" s="17" t="s">
        <v>60</v>
      </c>
      <c r="B85" s="22" t="s">
        <v>17</v>
      </c>
      <c r="C85" s="24">
        <v>569669</v>
      </c>
      <c r="D85" s="25">
        <v>0</v>
      </c>
      <c r="E85" s="25"/>
      <c r="F85" s="25">
        <v>0</v>
      </c>
      <c r="G85" s="25">
        <v>0</v>
      </c>
      <c r="H85" s="25"/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6">
        <f t="shared" si="17"/>
        <v>569669</v>
      </c>
    </row>
    <row r="86" spans="1:30" s="7" customFormat="1" ht="28">
      <c r="A86" s="17" t="s">
        <v>61</v>
      </c>
      <c r="B86" s="22" t="s">
        <v>18</v>
      </c>
      <c r="C86" s="24">
        <v>132400</v>
      </c>
      <c r="D86" s="25">
        <v>0</v>
      </c>
      <c r="E86" s="25">
        <v>17744</v>
      </c>
      <c r="F86" s="25">
        <v>0</v>
      </c>
      <c r="G86" s="25">
        <v>0</v>
      </c>
      <c r="H86" s="25">
        <v>14824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6">
        <f t="shared" si="17"/>
        <v>164968</v>
      </c>
    </row>
    <row r="87" spans="1:30" s="7" customFormat="1" ht="14">
      <c r="A87" s="17" t="s">
        <v>62</v>
      </c>
      <c r="B87" s="22" t="s">
        <v>19</v>
      </c>
      <c r="C87" s="24">
        <v>362726</v>
      </c>
      <c r="D87" s="25">
        <v>0</v>
      </c>
      <c r="E87" s="25"/>
      <c r="F87" s="25">
        <v>0</v>
      </c>
      <c r="G87" s="25">
        <v>0</v>
      </c>
      <c r="H87" s="25">
        <v>87611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6">
        <f t="shared" si="17"/>
        <v>450337</v>
      </c>
    </row>
    <row r="88" spans="1:30" s="7" customFormat="1" ht="14">
      <c r="A88" s="17" t="s">
        <v>63</v>
      </c>
      <c r="B88" s="22" t="s">
        <v>20</v>
      </c>
      <c r="C88" s="24">
        <v>3400</v>
      </c>
      <c r="D88" s="25">
        <v>0</v>
      </c>
      <c r="E88" s="25"/>
      <c r="F88" s="25">
        <v>0</v>
      </c>
      <c r="G88" s="25">
        <v>0</v>
      </c>
      <c r="H88" s="25">
        <v>294965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6">
        <f t="shared" si="17"/>
        <v>298365</v>
      </c>
    </row>
    <row r="89" spans="1:30" s="7" customFormat="1" ht="28">
      <c r="A89" s="17" t="s">
        <v>64</v>
      </c>
      <c r="B89" s="22" t="s">
        <v>21</v>
      </c>
      <c r="C89" s="24">
        <v>1400</v>
      </c>
      <c r="D89" s="25">
        <v>0</v>
      </c>
      <c r="E89" s="25"/>
      <c r="F89" s="25">
        <v>0</v>
      </c>
      <c r="G89" s="25">
        <v>0</v>
      </c>
      <c r="H89" s="25"/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6">
        <f t="shared" si="17"/>
        <v>1400</v>
      </c>
    </row>
    <row r="90" spans="1:30" s="7" customFormat="1" ht="14">
      <c r="A90" s="51" t="s">
        <v>86</v>
      </c>
      <c r="B90" s="47"/>
      <c r="C90" s="48">
        <f t="shared" ref="C90:AD90" si="22">SUM(C84:C89)</f>
        <v>2797684</v>
      </c>
      <c r="D90" s="49">
        <f t="shared" si="22"/>
        <v>0</v>
      </c>
      <c r="E90" s="49">
        <f t="shared" si="22"/>
        <v>17744</v>
      </c>
      <c r="F90" s="49">
        <f t="shared" si="22"/>
        <v>0</v>
      </c>
      <c r="G90" s="49">
        <f t="shared" si="22"/>
        <v>0</v>
      </c>
      <c r="H90" s="49">
        <f t="shared" si="22"/>
        <v>397400</v>
      </c>
      <c r="I90" s="49">
        <f t="shared" si="22"/>
        <v>0</v>
      </c>
      <c r="J90" s="49">
        <f t="shared" ref="J90" si="23">SUM(J84:J89)</f>
        <v>0</v>
      </c>
      <c r="K90" s="49">
        <f t="shared" si="22"/>
        <v>0</v>
      </c>
      <c r="L90" s="49">
        <f t="shared" si="22"/>
        <v>0</v>
      </c>
      <c r="M90" s="49">
        <f t="shared" si="22"/>
        <v>0</v>
      </c>
      <c r="N90" s="49">
        <f t="shared" si="22"/>
        <v>0</v>
      </c>
      <c r="O90" s="49">
        <f t="shared" si="22"/>
        <v>0</v>
      </c>
      <c r="P90" s="49">
        <f t="shared" si="22"/>
        <v>0</v>
      </c>
      <c r="Q90" s="49">
        <f t="shared" si="22"/>
        <v>0</v>
      </c>
      <c r="R90" s="49">
        <f t="shared" si="22"/>
        <v>0</v>
      </c>
      <c r="S90" s="49">
        <f t="shared" si="22"/>
        <v>0</v>
      </c>
      <c r="T90" s="49">
        <f t="shared" si="22"/>
        <v>0</v>
      </c>
      <c r="U90" s="49">
        <f t="shared" si="22"/>
        <v>0</v>
      </c>
      <c r="V90" s="49">
        <f t="shared" si="22"/>
        <v>0</v>
      </c>
      <c r="W90" s="49">
        <f t="shared" si="22"/>
        <v>0</v>
      </c>
      <c r="X90" s="49">
        <f t="shared" si="22"/>
        <v>0</v>
      </c>
      <c r="Y90" s="49">
        <f t="shared" si="22"/>
        <v>0</v>
      </c>
      <c r="Z90" s="49">
        <f t="shared" si="22"/>
        <v>0</v>
      </c>
      <c r="AA90" s="49">
        <f t="shared" si="22"/>
        <v>0</v>
      </c>
      <c r="AB90" s="49">
        <f t="shared" si="22"/>
        <v>0</v>
      </c>
      <c r="AC90" s="49">
        <f t="shared" si="22"/>
        <v>0</v>
      </c>
      <c r="AD90" s="50">
        <f t="shared" si="22"/>
        <v>3212828</v>
      </c>
    </row>
    <row r="91" spans="1:30" s="7" customFormat="1" ht="2" customHeight="1">
      <c r="A91" s="15"/>
      <c r="B91" s="21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26"/>
    </row>
    <row r="92" spans="1:30" s="7" customFormat="1" ht="28">
      <c r="A92" s="15" t="s">
        <v>38</v>
      </c>
      <c r="B92" s="21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26"/>
    </row>
    <row r="93" spans="1:30" s="7" customFormat="1" ht="14">
      <c r="A93" s="17" t="s">
        <v>59</v>
      </c>
      <c r="B93" s="22" t="s">
        <v>16</v>
      </c>
      <c r="C93" s="24">
        <v>1686276</v>
      </c>
      <c r="D93" s="25">
        <v>0</v>
      </c>
      <c r="E93" s="25"/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si="17"/>
        <v>1686276</v>
      </c>
    </row>
    <row r="94" spans="1:30" s="7" customFormat="1" ht="14">
      <c r="A94" s="17" t="s">
        <v>60</v>
      </c>
      <c r="B94" s="22" t="s">
        <v>17</v>
      </c>
      <c r="C94" s="24">
        <v>459819</v>
      </c>
      <c r="D94" s="25">
        <v>0</v>
      </c>
      <c r="E94" s="25"/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7"/>
        <v>459819</v>
      </c>
    </row>
    <row r="95" spans="1:30" s="7" customFormat="1" ht="28">
      <c r="A95" s="17" t="s">
        <v>61</v>
      </c>
      <c r="B95" s="22" t="s">
        <v>18</v>
      </c>
      <c r="C95" s="24">
        <v>701086</v>
      </c>
      <c r="D95" s="25">
        <v>0</v>
      </c>
      <c r="E95" s="25">
        <f>882623+50000</f>
        <v>932623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 t="shared" si="17"/>
        <v>1633709</v>
      </c>
    </row>
    <row r="96" spans="1:30" s="7" customFormat="1" ht="14">
      <c r="A96" s="17" t="s">
        <v>62</v>
      </c>
      <c r="B96" s="22" t="s">
        <v>19</v>
      </c>
      <c r="C96" s="24">
        <v>50500</v>
      </c>
      <c r="D96" s="25">
        <v>0</v>
      </c>
      <c r="E96" s="25"/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7"/>
        <v>50500</v>
      </c>
    </row>
    <row r="97" spans="1:30" s="7" customFormat="1" ht="14">
      <c r="A97" s="17" t="s">
        <v>63</v>
      </c>
      <c r="B97" s="22" t="s">
        <v>20</v>
      </c>
      <c r="C97" s="24">
        <v>375000</v>
      </c>
      <c r="D97" s="25">
        <v>0</v>
      </c>
      <c r="E97" s="25"/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7"/>
        <v>375000</v>
      </c>
    </row>
    <row r="98" spans="1:30" s="7" customFormat="1" ht="28">
      <c r="A98" s="17" t="s">
        <v>64</v>
      </c>
      <c r="B98" s="22" t="s">
        <v>21</v>
      </c>
      <c r="C98" s="24">
        <v>4000</v>
      </c>
      <c r="D98" s="25">
        <v>0</v>
      </c>
      <c r="E98" s="25"/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7"/>
        <v>4000</v>
      </c>
    </row>
    <row r="99" spans="1:30" s="7" customFormat="1" ht="14">
      <c r="A99" s="51" t="s">
        <v>87</v>
      </c>
      <c r="B99" s="47"/>
      <c r="C99" s="48">
        <f t="shared" ref="C99:AD99" si="24">SUM(C93:C98)</f>
        <v>3276681</v>
      </c>
      <c r="D99" s="49">
        <f t="shared" si="24"/>
        <v>0</v>
      </c>
      <c r="E99" s="49">
        <f t="shared" si="24"/>
        <v>932623</v>
      </c>
      <c r="F99" s="49">
        <f t="shared" si="24"/>
        <v>0</v>
      </c>
      <c r="G99" s="49">
        <f t="shared" si="24"/>
        <v>0</v>
      </c>
      <c r="H99" s="49">
        <f t="shared" si="24"/>
        <v>0</v>
      </c>
      <c r="I99" s="49">
        <f t="shared" si="24"/>
        <v>0</v>
      </c>
      <c r="J99" s="49">
        <f t="shared" ref="J99" si="25">SUM(J93:J98)</f>
        <v>0</v>
      </c>
      <c r="K99" s="49">
        <f t="shared" si="24"/>
        <v>0</v>
      </c>
      <c r="L99" s="49">
        <f t="shared" si="24"/>
        <v>0</v>
      </c>
      <c r="M99" s="49">
        <f t="shared" si="24"/>
        <v>0</v>
      </c>
      <c r="N99" s="49">
        <f t="shared" si="24"/>
        <v>0</v>
      </c>
      <c r="O99" s="49">
        <f t="shared" si="24"/>
        <v>0</v>
      </c>
      <c r="P99" s="49">
        <f t="shared" si="24"/>
        <v>0</v>
      </c>
      <c r="Q99" s="49">
        <f t="shared" si="24"/>
        <v>0</v>
      </c>
      <c r="R99" s="49">
        <f t="shared" si="24"/>
        <v>0</v>
      </c>
      <c r="S99" s="49">
        <f t="shared" si="24"/>
        <v>0</v>
      </c>
      <c r="T99" s="49">
        <f t="shared" si="24"/>
        <v>0</v>
      </c>
      <c r="U99" s="49">
        <f t="shared" si="24"/>
        <v>0</v>
      </c>
      <c r="V99" s="49">
        <f t="shared" si="24"/>
        <v>0</v>
      </c>
      <c r="W99" s="49">
        <f t="shared" si="24"/>
        <v>0</v>
      </c>
      <c r="X99" s="49">
        <f t="shared" si="24"/>
        <v>0</v>
      </c>
      <c r="Y99" s="49">
        <f t="shared" si="24"/>
        <v>0</v>
      </c>
      <c r="Z99" s="49">
        <f t="shared" si="24"/>
        <v>0</v>
      </c>
      <c r="AA99" s="49">
        <f t="shared" si="24"/>
        <v>0</v>
      </c>
      <c r="AB99" s="49">
        <f t="shared" si="24"/>
        <v>0</v>
      </c>
      <c r="AC99" s="49">
        <f t="shared" si="24"/>
        <v>0</v>
      </c>
      <c r="AD99" s="50">
        <f t="shared" si="24"/>
        <v>4209304</v>
      </c>
    </row>
    <row r="100" spans="1:30" s="7" customFormat="1" ht="2" customHeight="1">
      <c r="A100" s="15"/>
      <c r="B100" s="21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26"/>
    </row>
    <row r="101" spans="1:30" s="7" customFormat="1" ht="14">
      <c r="A101" s="15" t="s">
        <v>28</v>
      </c>
      <c r="B101" s="21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26"/>
    </row>
    <row r="102" spans="1:30" s="7" customFormat="1" ht="14">
      <c r="A102" s="17" t="s">
        <v>59</v>
      </c>
      <c r="B102" s="22" t="s">
        <v>16</v>
      </c>
      <c r="C102" s="24">
        <v>502791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7"/>
        <v>502791</v>
      </c>
    </row>
    <row r="103" spans="1:30" s="7" customFormat="1" ht="14">
      <c r="A103" s="17" t="s">
        <v>60</v>
      </c>
      <c r="B103" s="22" t="s">
        <v>17</v>
      </c>
      <c r="C103" s="24">
        <v>103678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7"/>
        <v>103678</v>
      </c>
    </row>
    <row r="104" spans="1:30" s="7" customFormat="1" ht="28">
      <c r="A104" s="17" t="s">
        <v>61</v>
      </c>
      <c r="B104" s="22" t="s">
        <v>18</v>
      </c>
      <c r="C104" s="24">
        <v>4500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7"/>
        <v>4500</v>
      </c>
    </row>
    <row r="105" spans="1:30" s="7" customFormat="1" ht="14">
      <c r="A105" s="17" t="s">
        <v>62</v>
      </c>
      <c r="B105" s="22" t="s">
        <v>19</v>
      </c>
      <c r="C105" s="24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7"/>
        <v>0</v>
      </c>
    </row>
    <row r="106" spans="1:30" s="7" customFormat="1" ht="14">
      <c r="A106" s="17" t="s">
        <v>63</v>
      </c>
      <c r="B106" s="22" t="s">
        <v>20</v>
      </c>
      <c r="C106" s="24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7"/>
        <v>0</v>
      </c>
    </row>
    <row r="107" spans="1:30" s="7" customFormat="1" ht="28">
      <c r="A107" s="17" t="s">
        <v>64</v>
      </c>
      <c r="B107" s="22" t="s">
        <v>21</v>
      </c>
      <c r="C107" s="24">
        <v>5000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7"/>
        <v>5000</v>
      </c>
    </row>
    <row r="108" spans="1:30" s="7" customFormat="1" ht="14">
      <c r="A108" s="51" t="s">
        <v>88</v>
      </c>
      <c r="B108" s="47"/>
      <c r="C108" s="48">
        <f t="shared" ref="C108:AD108" si="26">SUM(C102:C107)</f>
        <v>615969</v>
      </c>
      <c r="D108" s="49">
        <f t="shared" si="26"/>
        <v>0</v>
      </c>
      <c r="E108" s="49">
        <f t="shared" si="26"/>
        <v>0</v>
      </c>
      <c r="F108" s="49">
        <f t="shared" si="26"/>
        <v>0</v>
      </c>
      <c r="G108" s="49">
        <f t="shared" si="26"/>
        <v>0</v>
      </c>
      <c r="H108" s="49">
        <f t="shared" si="26"/>
        <v>0</v>
      </c>
      <c r="I108" s="49">
        <f t="shared" si="26"/>
        <v>0</v>
      </c>
      <c r="J108" s="49">
        <f t="shared" ref="J108" si="27">SUM(J102:J107)</f>
        <v>0</v>
      </c>
      <c r="K108" s="49">
        <f t="shared" si="26"/>
        <v>0</v>
      </c>
      <c r="L108" s="49">
        <f t="shared" si="26"/>
        <v>0</v>
      </c>
      <c r="M108" s="49">
        <f t="shared" si="26"/>
        <v>0</v>
      </c>
      <c r="N108" s="49">
        <f t="shared" si="26"/>
        <v>0</v>
      </c>
      <c r="O108" s="49">
        <f t="shared" si="26"/>
        <v>0</v>
      </c>
      <c r="P108" s="49">
        <f t="shared" si="26"/>
        <v>0</v>
      </c>
      <c r="Q108" s="49">
        <f t="shared" si="26"/>
        <v>0</v>
      </c>
      <c r="R108" s="49">
        <f t="shared" si="26"/>
        <v>0</v>
      </c>
      <c r="S108" s="49">
        <f t="shared" si="26"/>
        <v>0</v>
      </c>
      <c r="T108" s="49">
        <f t="shared" si="26"/>
        <v>0</v>
      </c>
      <c r="U108" s="49">
        <f t="shared" si="26"/>
        <v>0</v>
      </c>
      <c r="V108" s="49">
        <f t="shared" si="26"/>
        <v>0</v>
      </c>
      <c r="W108" s="49">
        <f t="shared" si="26"/>
        <v>0</v>
      </c>
      <c r="X108" s="49">
        <f t="shared" si="26"/>
        <v>0</v>
      </c>
      <c r="Y108" s="49">
        <f t="shared" si="26"/>
        <v>0</v>
      </c>
      <c r="Z108" s="49">
        <f t="shared" si="26"/>
        <v>0</v>
      </c>
      <c r="AA108" s="49">
        <f t="shared" si="26"/>
        <v>0</v>
      </c>
      <c r="AB108" s="49">
        <f t="shared" si="26"/>
        <v>0</v>
      </c>
      <c r="AC108" s="49">
        <f t="shared" si="26"/>
        <v>0</v>
      </c>
      <c r="AD108" s="50">
        <f t="shared" si="26"/>
        <v>615969</v>
      </c>
    </row>
    <row r="109" spans="1:30" s="7" customFormat="1" ht="2" customHeight="1">
      <c r="A109" s="15"/>
      <c r="B109" s="21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26"/>
    </row>
    <row r="110" spans="1:30" s="7" customFormat="1" ht="28">
      <c r="A110" s="15" t="s">
        <v>29</v>
      </c>
      <c r="B110" s="21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26"/>
    </row>
    <row r="111" spans="1:30" s="7" customFormat="1" ht="14">
      <c r="A111" s="17" t="s">
        <v>59</v>
      </c>
      <c r="B111" s="22" t="s">
        <v>16</v>
      </c>
      <c r="C111" s="24">
        <v>0</v>
      </c>
      <c r="D111" s="25">
        <v>0</v>
      </c>
      <c r="E111" s="25">
        <v>0</v>
      </c>
      <c r="F111" s="25">
        <v>0</v>
      </c>
      <c r="G111" s="25">
        <v>1118787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7"/>
        <v>1118787</v>
      </c>
    </row>
    <row r="112" spans="1:30" s="7" customFormat="1" ht="14">
      <c r="A112" s="17" t="s">
        <v>60</v>
      </c>
      <c r="B112" s="22" t="s">
        <v>17</v>
      </c>
      <c r="C112" s="24">
        <v>0</v>
      </c>
      <c r="D112" s="25">
        <v>0</v>
      </c>
      <c r="E112" s="25">
        <v>0</v>
      </c>
      <c r="F112" s="25">
        <v>0</v>
      </c>
      <c r="G112" s="25">
        <v>338686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7"/>
        <v>338686</v>
      </c>
    </row>
    <row r="113" spans="1:30" s="7" customFormat="1" ht="28">
      <c r="A113" s="17" t="s">
        <v>61</v>
      </c>
      <c r="B113" s="22" t="s">
        <v>18</v>
      </c>
      <c r="C113" s="24">
        <v>0</v>
      </c>
      <c r="D113" s="25">
        <v>0</v>
      </c>
      <c r="E113" s="25">
        <v>0</v>
      </c>
      <c r="F113" s="25">
        <v>0</v>
      </c>
      <c r="G113" s="25">
        <v>141916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7"/>
        <v>141916</v>
      </c>
    </row>
    <row r="114" spans="1:30" s="7" customFormat="1" ht="14">
      <c r="A114" s="17" t="s">
        <v>62</v>
      </c>
      <c r="B114" s="22" t="s">
        <v>19</v>
      </c>
      <c r="C114" s="24">
        <v>0</v>
      </c>
      <c r="D114" s="25">
        <v>0</v>
      </c>
      <c r="E114" s="25">
        <v>0</v>
      </c>
      <c r="F114" s="25">
        <v>0</v>
      </c>
      <c r="G114" s="25">
        <v>1222942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7"/>
        <v>1222942</v>
      </c>
    </row>
    <row r="115" spans="1:30" s="7" customFormat="1" ht="14">
      <c r="A115" s="17" t="s">
        <v>63</v>
      </c>
      <c r="B115" s="22" t="s">
        <v>20</v>
      </c>
      <c r="C115" s="24">
        <v>0</v>
      </c>
      <c r="D115" s="25">
        <v>0</v>
      </c>
      <c r="E115" s="25">
        <v>0</v>
      </c>
      <c r="F115" s="25">
        <v>0</v>
      </c>
      <c r="G115" s="25">
        <v>227000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7"/>
        <v>227000</v>
      </c>
    </row>
    <row r="116" spans="1:30" s="7" customFormat="1" ht="28">
      <c r="A116" s="17" t="s">
        <v>64</v>
      </c>
      <c r="B116" s="22" t="s">
        <v>21</v>
      </c>
      <c r="C116" s="24">
        <v>100000</v>
      </c>
      <c r="D116" s="25">
        <v>0</v>
      </c>
      <c r="E116" s="25">
        <v>0</v>
      </c>
      <c r="F116" s="25">
        <v>0</v>
      </c>
      <c r="G116" s="25">
        <v>452400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6">
        <f t="shared" si="17"/>
        <v>552400</v>
      </c>
    </row>
    <row r="117" spans="1:30" s="7" customFormat="1" ht="14">
      <c r="A117" s="51" t="s">
        <v>88</v>
      </c>
      <c r="B117" s="47"/>
      <c r="C117" s="48">
        <f t="shared" ref="C117:AD117" si="28">SUM(C111:C116)</f>
        <v>100000</v>
      </c>
      <c r="D117" s="49">
        <f t="shared" si="28"/>
        <v>0</v>
      </c>
      <c r="E117" s="49">
        <f t="shared" si="28"/>
        <v>0</v>
      </c>
      <c r="F117" s="49">
        <f t="shared" si="28"/>
        <v>0</v>
      </c>
      <c r="G117" s="49">
        <f t="shared" si="28"/>
        <v>3501731</v>
      </c>
      <c r="H117" s="49">
        <f t="shared" si="28"/>
        <v>0</v>
      </c>
      <c r="I117" s="49">
        <f t="shared" si="28"/>
        <v>0</v>
      </c>
      <c r="J117" s="49">
        <f t="shared" ref="J117" si="29">SUM(J111:J116)</f>
        <v>0</v>
      </c>
      <c r="K117" s="49">
        <f t="shared" si="28"/>
        <v>0</v>
      </c>
      <c r="L117" s="49">
        <f t="shared" si="28"/>
        <v>0</v>
      </c>
      <c r="M117" s="49">
        <f t="shared" si="28"/>
        <v>0</v>
      </c>
      <c r="N117" s="49">
        <f t="shared" si="28"/>
        <v>0</v>
      </c>
      <c r="O117" s="49">
        <f t="shared" si="28"/>
        <v>0</v>
      </c>
      <c r="P117" s="49">
        <f t="shared" si="28"/>
        <v>0</v>
      </c>
      <c r="Q117" s="49">
        <f t="shared" si="28"/>
        <v>0</v>
      </c>
      <c r="R117" s="49">
        <f t="shared" si="28"/>
        <v>0</v>
      </c>
      <c r="S117" s="49">
        <f t="shared" si="28"/>
        <v>0</v>
      </c>
      <c r="T117" s="49">
        <f t="shared" si="28"/>
        <v>0</v>
      </c>
      <c r="U117" s="49">
        <f t="shared" si="28"/>
        <v>0</v>
      </c>
      <c r="V117" s="49">
        <f t="shared" si="28"/>
        <v>0</v>
      </c>
      <c r="W117" s="49">
        <f t="shared" si="28"/>
        <v>0</v>
      </c>
      <c r="X117" s="49">
        <f t="shared" si="28"/>
        <v>0</v>
      </c>
      <c r="Y117" s="49">
        <f t="shared" si="28"/>
        <v>0</v>
      </c>
      <c r="Z117" s="49">
        <f t="shared" si="28"/>
        <v>0</v>
      </c>
      <c r="AA117" s="49">
        <f t="shared" si="28"/>
        <v>0</v>
      </c>
      <c r="AB117" s="49">
        <f t="shared" si="28"/>
        <v>0</v>
      </c>
      <c r="AC117" s="49">
        <f t="shared" si="28"/>
        <v>0</v>
      </c>
      <c r="AD117" s="50">
        <f t="shared" si="28"/>
        <v>3601731</v>
      </c>
    </row>
    <row r="118" spans="1:30" s="7" customFormat="1" ht="28">
      <c r="A118" s="15" t="s">
        <v>53</v>
      </c>
      <c r="B118" s="21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26"/>
    </row>
    <row r="119" spans="1:30" s="7" customFormat="1" ht="14">
      <c r="A119" s="17" t="s">
        <v>59</v>
      </c>
      <c r="B119" s="22" t="s">
        <v>16</v>
      </c>
      <c r="C119" s="24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6">
        <f t="shared" si="17"/>
        <v>0</v>
      </c>
    </row>
    <row r="120" spans="1:30" s="7" customFormat="1" ht="14">
      <c r="A120" s="17" t="s">
        <v>60</v>
      </c>
      <c r="B120" s="22" t="s">
        <v>17</v>
      </c>
      <c r="C120" s="24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6">
        <f t="shared" si="17"/>
        <v>0</v>
      </c>
    </row>
    <row r="121" spans="1:30" s="7" customFormat="1" ht="28">
      <c r="A121" s="17" t="s">
        <v>61</v>
      </c>
      <c r="B121" s="22" t="s">
        <v>18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26">
        <f t="shared" si="17"/>
        <v>0</v>
      </c>
    </row>
    <row r="122" spans="1:30" s="7" customFormat="1" ht="14">
      <c r="A122" s="17" t="s">
        <v>62</v>
      </c>
      <c r="B122" s="22" t="s">
        <v>19</v>
      </c>
      <c r="C122" s="37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26">
        <f t="shared" si="17"/>
        <v>0</v>
      </c>
    </row>
    <row r="123" spans="1:30" s="7" customFormat="1" ht="14">
      <c r="A123" s="17" t="s">
        <v>63</v>
      </c>
      <c r="B123" s="22" t="s">
        <v>20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26">
        <f t="shared" si="17"/>
        <v>0</v>
      </c>
    </row>
    <row r="124" spans="1:30" s="7" customFormat="1" ht="28">
      <c r="A124" s="17" t="s">
        <v>64</v>
      </c>
      <c r="B124" s="22" t="s">
        <v>21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26">
        <f t="shared" si="17"/>
        <v>0</v>
      </c>
    </row>
    <row r="125" spans="1:30" s="7" customFormat="1" ht="14">
      <c r="A125" s="51" t="s">
        <v>89</v>
      </c>
      <c r="B125" s="47"/>
      <c r="C125" s="48">
        <f t="shared" ref="C125:AD125" si="30">SUM(C119:C124)</f>
        <v>0</v>
      </c>
      <c r="D125" s="49">
        <f t="shared" si="30"/>
        <v>0</v>
      </c>
      <c r="E125" s="49">
        <f t="shared" si="30"/>
        <v>0</v>
      </c>
      <c r="F125" s="49">
        <f t="shared" si="30"/>
        <v>0</v>
      </c>
      <c r="G125" s="49">
        <f t="shared" si="30"/>
        <v>0</v>
      </c>
      <c r="H125" s="49">
        <f t="shared" si="30"/>
        <v>0</v>
      </c>
      <c r="I125" s="49">
        <f t="shared" si="30"/>
        <v>0</v>
      </c>
      <c r="J125" s="49">
        <f t="shared" ref="J125" si="31">SUM(J119:J124)</f>
        <v>0</v>
      </c>
      <c r="K125" s="49">
        <f t="shared" si="30"/>
        <v>0</v>
      </c>
      <c r="L125" s="49">
        <f t="shared" si="30"/>
        <v>0</v>
      </c>
      <c r="M125" s="49">
        <f t="shared" si="30"/>
        <v>0</v>
      </c>
      <c r="N125" s="49">
        <f t="shared" si="30"/>
        <v>0</v>
      </c>
      <c r="O125" s="49">
        <f t="shared" si="30"/>
        <v>0</v>
      </c>
      <c r="P125" s="49">
        <f t="shared" si="30"/>
        <v>0</v>
      </c>
      <c r="Q125" s="49">
        <f t="shared" si="30"/>
        <v>0</v>
      </c>
      <c r="R125" s="49">
        <f t="shared" si="30"/>
        <v>0</v>
      </c>
      <c r="S125" s="49">
        <f t="shared" si="30"/>
        <v>0</v>
      </c>
      <c r="T125" s="49">
        <f t="shared" si="30"/>
        <v>0</v>
      </c>
      <c r="U125" s="49">
        <f t="shared" si="30"/>
        <v>0</v>
      </c>
      <c r="V125" s="49">
        <f t="shared" si="30"/>
        <v>0</v>
      </c>
      <c r="W125" s="49">
        <f t="shared" si="30"/>
        <v>0</v>
      </c>
      <c r="X125" s="49">
        <f t="shared" si="30"/>
        <v>0</v>
      </c>
      <c r="Y125" s="49">
        <f t="shared" si="30"/>
        <v>0</v>
      </c>
      <c r="Z125" s="49">
        <f t="shared" si="30"/>
        <v>0</v>
      </c>
      <c r="AA125" s="49">
        <f t="shared" si="30"/>
        <v>0</v>
      </c>
      <c r="AB125" s="49">
        <f t="shared" si="30"/>
        <v>0</v>
      </c>
      <c r="AC125" s="49">
        <f t="shared" si="30"/>
        <v>0</v>
      </c>
      <c r="AD125" s="50">
        <f t="shared" si="30"/>
        <v>0</v>
      </c>
    </row>
    <row r="126" spans="1:30" s="7" customFormat="1" ht="2" customHeight="1">
      <c r="A126" s="15"/>
      <c r="B126" s="21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26"/>
    </row>
    <row r="127" spans="1:30" s="7" customFormat="1" ht="14">
      <c r="A127" s="15" t="s">
        <v>30</v>
      </c>
      <c r="B127" s="21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26"/>
    </row>
    <row r="128" spans="1:30" s="7" customFormat="1" ht="14">
      <c r="A128" s="17" t="s">
        <v>59</v>
      </c>
      <c r="B128" s="22" t="s">
        <v>16</v>
      </c>
      <c r="C128" s="24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si="17"/>
        <v>0</v>
      </c>
    </row>
    <row r="129" spans="1:30" s="7" customFormat="1" ht="14">
      <c r="A129" s="17" t="s">
        <v>60</v>
      </c>
      <c r="B129" s="22" t="s">
        <v>17</v>
      </c>
      <c r="C129" s="24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7"/>
        <v>0</v>
      </c>
    </row>
    <row r="130" spans="1:30" s="7" customFormat="1" ht="28">
      <c r="A130" s="17" t="s">
        <v>61</v>
      </c>
      <c r="B130" s="22" t="s">
        <v>18</v>
      </c>
      <c r="C130" s="37">
        <v>98731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0</v>
      </c>
      <c r="AD130" s="26">
        <f t="shared" si="17"/>
        <v>98731</v>
      </c>
    </row>
    <row r="131" spans="1:30" s="7" customFormat="1" ht="14">
      <c r="A131" s="17" t="s">
        <v>62</v>
      </c>
      <c r="B131" s="22" t="s">
        <v>19</v>
      </c>
      <c r="C131" s="37">
        <v>7133</v>
      </c>
      <c r="D131" s="38">
        <v>0</v>
      </c>
      <c r="E131" s="38">
        <v>0</v>
      </c>
      <c r="F131" s="38">
        <v>0</v>
      </c>
      <c r="G131" s="38">
        <v>0</v>
      </c>
      <c r="H131" s="38">
        <v>19251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26">
        <f t="shared" si="17"/>
        <v>26384</v>
      </c>
    </row>
    <row r="132" spans="1:30" s="7" customFormat="1" ht="14">
      <c r="A132" s="17" t="s">
        <v>63</v>
      </c>
      <c r="B132" s="22" t="s">
        <v>20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26">
        <f t="shared" ref="AD132:AD195" si="32">SUM(C132:AC132)</f>
        <v>0</v>
      </c>
    </row>
    <row r="133" spans="1:30" s="7" customFormat="1" ht="28">
      <c r="A133" s="17" t="s">
        <v>64</v>
      </c>
      <c r="B133" s="22" t="s">
        <v>21</v>
      </c>
      <c r="C133" s="37">
        <v>1000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26">
        <f t="shared" si="32"/>
        <v>1000</v>
      </c>
    </row>
    <row r="134" spans="1:30" s="7" customFormat="1" ht="14">
      <c r="A134" s="51" t="s">
        <v>90</v>
      </c>
      <c r="B134" s="47"/>
      <c r="C134" s="48">
        <f t="shared" ref="C134:AD134" si="33">SUM(C128:C133)</f>
        <v>106864</v>
      </c>
      <c r="D134" s="49">
        <f t="shared" si="33"/>
        <v>0</v>
      </c>
      <c r="E134" s="49">
        <f t="shared" si="33"/>
        <v>0</v>
      </c>
      <c r="F134" s="49">
        <f t="shared" si="33"/>
        <v>0</v>
      </c>
      <c r="G134" s="49">
        <f t="shared" si="33"/>
        <v>0</v>
      </c>
      <c r="H134" s="49">
        <f t="shared" si="33"/>
        <v>19251</v>
      </c>
      <c r="I134" s="49">
        <f t="shared" si="33"/>
        <v>0</v>
      </c>
      <c r="J134" s="49">
        <f t="shared" ref="J134" si="34">SUM(J128:J133)</f>
        <v>0</v>
      </c>
      <c r="K134" s="49">
        <f t="shared" si="33"/>
        <v>0</v>
      </c>
      <c r="L134" s="49">
        <f t="shared" si="33"/>
        <v>0</v>
      </c>
      <c r="M134" s="49">
        <f t="shared" si="33"/>
        <v>0</v>
      </c>
      <c r="N134" s="49">
        <f t="shared" si="33"/>
        <v>0</v>
      </c>
      <c r="O134" s="49">
        <f t="shared" si="33"/>
        <v>0</v>
      </c>
      <c r="P134" s="49">
        <f t="shared" si="33"/>
        <v>0</v>
      </c>
      <c r="Q134" s="49">
        <f t="shared" si="33"/>
        <v>0</v>
      </c>
      <c r="R134" s="49">
        <f t="shared" si="33"/>
        <v>0</v>
      </c>
      <c r="S134" s="49">
        <f t="shared" si="33"/>
        <v>0</v>
      </c>
      <c r="T134" s="49">
        <f t="shared" si="33"/>
        <v>0</v>
      </c>
      <c r="U134" s="49">
        <f t="shared" si="33"/>
        <v>0</v>
      </c>
      <c r="V134" s="49">
        <f t="shared" si="33"/>
        <v>0</v>
      </c>
      <c r="W134" s="49">
        <f t="shared" si="33"/>
        <v>0</v>
      </c>
      <c r="X134" s="49">
        <f t="shared" si="33"/>
        <v>0</v>
      </c>
      <c r="Y134" s="49">
        <f t="shared" si="33"/>
        <v>0</v>
      </c>
      <c r="Z134" s="49">
        <f t="shared" si="33"/>
        <v>0</v>
      </c>
      <c r="AA134" s="49">
        <f t="shared" si="33"/>
        <v>0</v>
      </c>
      <c r="AB134" s="49">
        <f t="shared" si="33"/>
        <v>0</v>
      </c>
      <c r="AC134" s="49">
        <f t="shared" si="33"/>
        <v>0</v>
      </c>
      <c r="AD134" s="50">
        <f t="shared" si="33"/>
        <v>126115</v>
      </c>
    </row>
    <row r="135" spans="1:30" s="7" customFormat="1" ht="2" customHeight="1">
      <c r="A135" s="15"/>
      <c r="B135" s="21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26"/>
    </row>
    <row r="136" spans="1:30" s="7" customFormat="1" ht="14">
      <c r="A136" s="15" t="s">
        <v>31</v>
      </c>
      <c r="B136" s="21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26"/>
    </row>
    <row r="137" spans="1:30" s="7" customFormat="1" ht="14">
      <c r="A137" s="17" t="s">
        <v>59</v>
      </c>
      <c r="B137" s="22" t="s">
        <v>16</v>
      </c>
      <c r="C137" s="24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32"/>
        <v>0</v>
      </c>
    </row>
    <row r="138" spans="1:30" s="7" customFormat="1" ht="14">
      <c r="A138" s="17" t="s">
        <v>60</v>
      </c>
      <c r="B138" s="22" t="s">
        <v>17</v>
      </c>
      <c r="C138" s="24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32"/>
        <v>0</v>
      </c>
    </row>
    <row r="139" spans="1:30" s="7" customFormat="1" ht="28">
      <c r="A139" s="17" t="s">
        <v>61</v>
      </c>
      <c r="B139" s="22" t="s">
        <v>18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26">
        <f t="shared" si="32"/>
        <v>0</v>
      </c>
    </row>
    <row r="140" spans="1:30" s="7" customFormat="1" ht="14">
      <c r="A140" s="17" t="s">
        <v>62</v>
      </c>
      <c r="B140" s="22" t="s">
        <v>19</v>
      </c>
      <c r="C140" s="37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26">
        <f t="shared" si="32"/>
        <v>0</v>
      </c>
    </row>
    <row r="141" spans="1:30" s="7" customFormat="1" ht="14">
      <c r="A141" s="17" t="s">
        <v>63</v>
      </c>
      <c r="B141" s="22" t="s">
        <v>20</v>
      </c>
      <c r="C141" s="37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26">
        <f t="shared" si="32"/>
        <v>0</v>
      </c>
    </row>
    <row r="142" spans="1:30" s="7" customFormat="1" ht="28">
      <c r="A142" s="17" t="s">
        <v>64</v>
      </c>
      <c r="B142" s="22" t="s">
        <v>21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26">
        <f t="shared" si="32"/>
        <v>0</v>
      </c>
    </row>
    <row r="143" spans="1:30" s="7" customFormat="1" ht="28">
      <c r="A143" s="51" t="s">
        <v>91</v>
      </c>
      <c r="B143" s="47"/>
      <c r="C143" s="48">
        <f t="shared" ref="C143:AD143" si="35">SUM(C137:C142)</f>
        <v>0</v>
      </c>
      <c r="D143" s="49">
        <f t="shared" si="35"/>
        <v>0</v>
      </c>
      <c r="E143" s="49">
        <f t="shared" si="35"/>
        <v>0</v>
      </c>
      <c r="F143" s="49">
        <f t="shared" si="35"/>
        <v>0</v>
      </c>
      <c r="G143" s="49">
        <f t="shared" si="35"/>
        <v>0</v>
      </c>
      <c r="H143" s="49">
        <f t="shared" si="35"/>
        <v>0</v>
      </c>
      <c r="I143" s="49">
        <f t="shared" si="35"/>
        <v>0</v>
      </c>
      <c r="J143" s="49">
        <f t="shared" ref="J143" si="36">SUM(J137:J142)</f>
        <v>0</v>
      </c>
      <c r="K143" s="49">
        <f t="shared" si="35"/>
        <v>0</v>
      </c>
      <c r="L143" s="49">
        <f t="shared" si="35"/>
        <v>0</v>
      </c>
      <c r="M143" s="49">
        <f t="shared" si="35"/>
        <v>0</v>
      </c>
      <c r="N143" s="49">
        <f t="shared" si="35"/>
        <v>0</v>
      </c>
      <c r="O143" s="49">
        <f t="shared" si="35"/>
        <v>0</v>
      </c>
      <c r="P143" s="49">
        <f t="shared" si="35"/>
        <v>0</v>
      </c>
      <c r="Q143" s="49">
        <f t="shared" si="35"/>
        <v>0</v>
      </c>
      <c r="R143" s="49">
        <f t="shared" si="35"/>
        <v>0</v>
      </c>
      <c r="S143" s="49">
        <f t="shared" si="35"/>
        <v>0</v>
      </c>
      <c r="T143" s="49">
        <f t="shared" si="35"/>
        <v>0</v>
      </c>
      <c r="U143" s="49">
        <f t="shared" si="35"/>
        <v>0</v>
      </c>
      <c r="V143" s="49">
        <f t="shared" si="35"/>
        <v>0</v>
      </c>
      <c r="W143" s="49">
        <f t="shared" si="35"/>
        <v>0</v>
      </c>
      <c r="X143" s="49">
        <f t="shared" si="35"/>
        <v>0</v>
      </c>
      <c r="Y143" s="49">
        <f t="shared" si="35"/>
        <v>0</v>
      </c>
      <c r="Z143" s="49">
        <f t="shared" si="35"/>
        <v>0</v>
      </c>
      <c r="AA143" s="49">
        <f t="shared" si="35"/>
        <v>0</v>
      </c>
      <c r="AB143" s="49">
        <f t="shared" si="35"/>
        <v>0</v>
      </c>
      <c r="AC143" s="49">
        <f t="shared" si="35"/>
        <v>0</v>
      </c>
      <c r="AD143" s="50">
        <f t="shared" si="35"/>
        <v>0</v>
      </c>
    </row>
    <row r="144" spans="1:30" s="7" customFormat="1" ht="2" customHeight="1">
      <c r="A144" s="15"/>
      <c r="B144" s="21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26"/>
    </row>
    <row r="145" spans="1:30" s="7" customFormat="1" ht="14">
      <c r="A145" s="51" t="s">
        <v>92</v>
      </c>
      <c r="B145" s="47"/>
      <c r="C145" s="48">
        <f t="shared" ref="C145:AD145" si="37">SUM(C134+C125+C117+C108+C99+C90+C81+C73+C64+C55+C46+C37+C143)</f>
        <v>30828393</v>
      </c>
      <c r="D145" s="49">
        <f t="shared" si="37"/>
        <v>0</v>
      </c>
      <c r="E145" s="49">
        <f t="shared" si="37"/>
        <v>1134580</v>
      </c>
      <c r="F145" s="49">
        <f t="shared" si="37"/>
        <v>224955</v>
      </c>
      <c r="G145" s="49">
        <f t="shared" si="37"/>
        <v>3546536</v>
      </c>
      <c r="H145" s="49">
        <f t="shared" si="37"/>
        <v>2211290.6612924645</v>
      </c>
      <c r="I145" s="49">
        <f t="shared" si="37"/>
        <v>0</v>
      </c>
      <c r="J145" s="49">
        <f t="shared" ref="J145" si="38">SUM(J134+J125+J117+J108+J99+J90+J81+J73+J64+J55+J46+J37+J143)</f>
        <v>0</v>
      </c>
      <c r="K145" s="49">
        <f t="shared" si="37"/>
        <v>0</v>
      </c>
      <c r="L145" s="49">
        <f t="shared" si="37"/>
        <v>0</v>
      </c>
      <c r="M145" s="49">
        <f t="shared" si="37"/>
        <v>0</v>
      </c>
      <c r="N145" s="49">
        <f t="shared" si="37"/>
        <v>0</v>
      </c>
      <c r="O145" s="49">
        <f t="shared" si="37"/>
        <v>0</v>
      </c>
      <c r="P145" s="49">
        <f t="shared" si="37"/>
        <v>0</v>
      </c>
      <c r="Q145" s="49">
        <f t="shared" si="37"/>
        <v>1577358</v>
      </c>
      <c r="R145" s="49">
        <f t="shared" si="37"/>
        <v>0</v>
      </c>
      <c r="S145" s="49">
        <f t="shared" si="37"/>
        <v>313000</v>
      </c>
      <c r="T145" s="49">
        <f t="shared" si="37"/>
        <v>0</v>
      </c>
      <c r="U145" s="49">
        <f t="shared" si="37"/>
        <v>0</v>
      </c>
      <c r="V145" s="49">
        <f t="shared" si="37"/>
        <v>0</v>
      </c>
      <c r="W145" s="49">
        <f t="shared" si="37"/>
        <v>0</v>
      </c>
      <c r="X145" s="49">
        <f t="shared" si="37"/>
        <v>0</v>
      </c>
      <c r="Y145" s="49">
        <f t="shared" si="37"/>
        <v>0</v>
      </c>
      <c r="Z145" s="49">
        <f t="shared" si="37"/>
        <v>0</v>
      </c>
      <c r="AA145" s="49">
        <f t="shared" si="37"/>
        <v>0</v>
      </c>
      <c r="AB145" s="49">
        <f t="shared" si="37"/>
        <v>0</v>
      </c>
      <c r="AC145" s="49">
        <f t="shared" si="37"/>
        <v>0</v>
      </c>
      <c r="AD145" s="50">
        <f t="shared" si="37"/>
        <v>39836112.661292464</v>
      </c>
    </row>
    <row r="146" spans="1:30" s="7" customFormat="1" ht="2" customHeight="1">
      <c r="A146" s="15"/>
      <c r="B146" s="21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26"/>
    </row>
    <row r="147" spans="1:30" s="7" customFormat="1" ht="14">
      <c r="A147" s="15" t="s">
        <v>32</v>
      </c>
      <c r="B147" s="21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26"/>
    </row>
    <row r="148" spans="1:30" s="7" customFormat="1" ht="14">
      <c r="A148" s="17" t="s">
        <v>59</v>
      </c>
      <c r="B148" s="22" t="s">
        <v>16</v>
      </c>
      <c r="C148" s="24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32"/>
        <v>0</v>
      </c>
    </row>
    <row r="149" spans="1:30" s="7" customFormat="1" ht="14">
      <c r="A149" s="17" t="s">
        <v>60</v>
      </c>
      <c r="B149" s="22" t="s">
        <v>17</v>
      </c>
      <c r="C149" s="24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32"/>
        <v>0</v>
      </c>
    </row>
    <row r="150" spans="1:30" s="7" customFormat="1" ht="28">
      <c r="A150" s="17" t="s">
        <v>61</v>
      </c>
      <c r="B150" s="22" t="s">
        <v>18</v>
      </c>
      <c r="C150" s="37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113580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26">
        <f t="shared" si="32"/>
        <v>113580</v>
      </c>
    </row>
    <row r="151" spans="1:30" s="7" customFormat="1" ht="14">
      <c r="A151" s="17" t="s">
        <v>62</v>
      </c>
      <c r="B151" s="22" t="s">
        <v>19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0</v>
      </c>
      <c r="AD151" s="26">
        <f t="shared" si="32"/>
        <v>0</v>
      </c>
    </row>
    <row r="152" spans="1:30" s="7" customFormat="1" ht="14">
      <c r="A152" s="17" t="s">
        <v>63</v>
      </c>
      <c r="B152" s="22" t="s">
        <v>20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45894049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26">
        <f t="shared" si="32"/>
        <v>45894049</v>
      </c>
    </row>
    <row r="153" spans="1:30" s="7" customFormat="1" ht="28">
      <c r="A153" s="17" t="s">
        <v>64</v>
      </c>
      <c r="B153" s="22" t="s">
        <v>21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0</v>
      </c>
      <c r="AD153" s="26">
        <f t="shared" si="32"/>
        <v>0</v>
      </c>
    </row>
    <row r="154" spans="1:30" s="7" customFormat="1" ht="14">
      <c r="A154" s="51" t="s">
        <v>93</v>
      </c>
      <c r="B154" s="47"/>
      <c r="C154" s="48">
        <f t="shared" ref="C154:AD154" si="39">SUM(C148:C153)</f>
        <v>0</v>
      </c>
      <c r="D154" s="49">
        <f t="shared" si="39"/>
        <v>0</v>
      </c>
      <c r="E154" s="49">
        <f t="shared" si="39"/>
        <v>0</v>
      </c>
      <c r="F154" s="49">
        <f t="shared" si="39"/>
        <v>0</v>
      </c>
      <c r="G154" s="49">
        <f t="shared" si="39"/>
        <v>0</v>
      </c>
      <c r="H154" s="49">
        <f t="shared" si="39"/>
        <v>0</v>
      </c>
      <c r="I154" s="49">
        <f t="shared" si="39"/>
        <v>0</v>
      </c>
      <c r="J154" s="49">
        <f t="shared" ref="J154" si="40">SUM(J148:J153)</f>
        <v>0</v>
      </c>
      <c r="K154" s="49">
        <f t="shared" si="39"/>
        <v>0</v>
      </c>
      <c r="L154" s="49">
        <f t="shared" si="39"/>
        <v>0</v>
      </c>
      <c r="M154" s="49">
        <f t="shared" si="39"/>
        <v>0</v>
      </c>
      <c r="N154" s="49">
        <f t="shared" si="39"/>
        <v>0</v>
      </c>
      <c r="O154" s="49">
        <f t="shared" si="39"/>
        <v>0</v>
      </c>
      <c r="P154" s="49">
        <f t="shared" si="39"/>
        <v>0</v>
      </c>
      <c r="Q154" s="49">
        <f t="shared" si="39"/>
        <v>46007629</v>
      </c>
      <c r="R154" s="49">
        <f t="shared" si="39"/>
        <v>0</v>
      </c>
      <c r="S154" s="49">
        <f t="shared" si="39"/>
        <v>0</v>
      </c>
      <c r="T154" s="49">
        <f t="shared" si="39"/>
        <v>0</v>
      </c>
      <c r="U154" s="49">
        <f t="shared" si="39"/>
        <v>0</v>
      </c>
      <c r="V154" s="49">
        <f t="shared" si="39"/>
        <v>0</v>
      </c>
      <c r="W154" s="49">
        <f t="shared" si="39"/>
        <v>0</v>
      </c>
      <c r="X154" s="49">
        <f t="shared" si="39"/>
        <v>0</v>
      </c>
      <c r="Y154" s="49">
        <f t="shared" si="39"/>
        <v>0</v>
      </c>
      <c r="Z154" s="49">
        <f t="shared" si="39"/>
        <v>0</v>
      </c>
      <c r="AA154" s="49">
        <f t="shared" si="39"/>
        <v>0</v>
      </c>
      <c r="AB154" s="49">
        <f t="shared" si="39"/>
        <v>0</v>
      </c>
      <c r="AC154" s="49">
        <f t="shared" si="39"/>
        <v>0</v>
      </c>
      <c r="AD154" s="50">
        <f t="shared" si="39"/>
        <v>46007629</v>
      </c>
    </row>
    <row r="155" spans="1:30" s="7" customFormat="1" ht="2" customHeight="1">
      <c r="A155" s="15"/>
      <c r="B155" s="21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26"/>
    </row>
    <row r="156" spans="1:30" s="7" customFormat="1" ht="42">
      <c r="A156" s="15" t="s">
        <v>33</v>
      </c>
      <c r="B156" s="21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26"/>
    </row>
    <row r="157" spans="1:30" s="7" customFormat="1" ht="14">
      <c r="A157" s="17" t="s">
        <v>59</v>
      </c>
      <c r="B157" s="22" t="s">
        <v>16</v>
      </c>
      <c r="C157" s="39" t="s">
        <v>35</v>
      </c>
      <c r="D157" s="40" t="s">
        <v>35</v>
      </c>
      <c r="E157" s="40" t="s">
        <v>35</v>
      </c>
      <c r="F157" s="40" t="s">
        <v>35</v>
      </c>
      <c r="G157" s="40" t="s">
        <v>35</v>
      </c>
      <c r="H157" s="40" t="s">
        <v>35</v>
      </c>
      <c r="I157" s="40" t="s">
        <v>35</v>
      </c>
      <c r="J157" s="40" t="s">
        <v>35</v>
      </c>
      <c r="K157" s="40" t="s">
        <v>35</v>
      </c>
      <c r="L157" s="40" t="s">
        <v>35</v>
      </c>
      <c r="M157" s="40" t="s">
        <v>35</v>
      </c>
      <c r="N157" s="40" t="s">
        <v>35</v>
      </c>
      <c r="O157" s="40" t="s">
        <v>35</v>
      </c>
      <c r="P157" s="40" t="s">
        <v>35</v>
      </c>
      <c r="Q157" s="40" t="s">
        <v>35</v>
      </c>
      <c r="R157" s="40" t="s">
        <v>35</v>
      </c>
      <c r="S157" s="40" t="s">
        <v>35</v>
      </c>
      <c r="T157" s="40" t="s">
        <v>35</v>
      </c>
      <c r="U157" s="40" t="s">
        <v>35</v>
      </c>
      <c r="V157" s="40" t="s">
        <v>35</v>
      </c>
      <c r="W157" s="40" t="s">
        <v>35</v>
      </c>
      <c r="X157" s="40" t="s">
        <v>35</v>
      </c>
      <c r="Y157" s="40" t="s">
        <v>35</v>
      </c>
      <c r="Z157" s="40" t="s">
        <v>35</v>
      </c>
      <c r="AA157" s="40" t="s">
        <v>35</v>
      </c>
      <c r="AB157" s="40" t="s">
        <v>35</v>
      </c>
      <c r="AC157" s="40" t="s">
        <v>35</v>
      </c>
      <c r="AD157" s="41">
        <f t="shared" si="32"/>
        <v>0</v>
      </c>
    </row>
    <row r="158" spans="1:30" s="7" customFormat="1" ht="14">
      <c r="A158" s="17" t="s">
        <v>60</v>
      </c>
      <c r="B158" s="22" t="s">
        <v>17</v>
      </c>
      <c r="C158" s="39" t="s">
        <v>35</v>
      </c>
      <c r="D158" s="40" t="s">
        <v>35</v>
      </c>
      <c r="E158" s="40" t="s">
        <v>35</v>
      </c>
      <c r="F158" s="40" t="s">
        <v>35</v>
      </c>
      <c r="G158" s="40" t="s">
        <v>35</v>
      </c>
      <c r="H158" s="40" t="s">
        <v>35</v>
      </c>
      <c r="I158" s="40" t="s">
        <v>35</v>
      </c>
      <c r="J158" s="40" t="s">
        <v>35</v>
      </c>
      <c r="K158" s="40" t="s">
        <v>35</v>
      </c>
      <c r="L158" s="40" t="s">
        <v>35</v>
      </c>
      <c r="M158" s="40" t="s">
        <v>35</v>
      </c>
      <c r="N158" s="40" t="s">
        <v>35</v>
      </c>
      <c r="O158" s="40" t="s">
        <v>35</v>
      </c>
      <c r="P158" s="40" t="s">
        <v>35</v>
      </c>
      <c r="Q158" s="40" t="s">
        <v>35</v>
      </c>
      <c r="R158" s="40" t="s">
        <v>35</v>
      </c>
      <c r="S158" s="40" t="s">
        <v>35</v>
      </c>
      <c r="T158" s="40" t="s">
        <v>35</v>
      </c>
      <c r="U158" s="40" t="s">
        <v>35</v>
      </c>
      <c r="V158" s="40" t="s">
        <v>35</v>
      </c>
      <c r="W158" s="40" t="s">
        <v>35</v>
      </c>
      <c r="X158" s="40" t="s">
        <v>35</v>
      </c>
      <c r="Y158" s="40" t="s">
        <v>35</v>
      </c>
      <c r="Z158" s="40" t="s">
        <v>35</v>
      </c>
      <c r="AA158" s="40" t="s">
        <v>35</v>
      </c>
      <c r="AB158" s="40" t="s">
        <v>35</v>
      </c>
      <c r="AC158" s="40" t="s">
        <v>35</v>
      </c>
      <c r="AD158" s="41">
        <f t="shared" si="32"/>
        <v>0</v>
      </c>
    </row>
    <row r="159" spans="1:30" s="7" customFormat="1" ht="28">
      <c r="A159" s="17" t="s">
        <v>61</v>
      </c>
      <c r="B159" s="22" t="s">
        <v>18</v>
      </c>
      <c r="C159" s="39" t="s">
        <v>35</v>
      </c>
      <c r="D159" s="40" t="s">
        <v>35</v>
      </c>
      <c r="E159" s="40" t="s">
        <v>35</v>
      </c>
      <c r="F159" s="40" t="s">
        <v>35</v>
      </c>
      <c r="G159" s="40" t="s">
        <v>35</v>
      </c>
      <c r="H159" s="40" t="s">
        <v>35</v>
      </c>
      <c r="I159" s="40" t="s">
        <v>35</v>
      </c>
      <c r="J159" s="40" t="s">
        <v>35</v>
      </c>
      <c r="K159" s="40" t="s">
        <v>35</v>
      </c>
      <c r="L159" s="40" t="s">
        <v>35</v>
      </c>
      <c r="M159" s="40" t="s">
        <v>35</v>
      </c>
      <c r="N159" s="40" t="s">
        <v>35</v>
      </c>
      <c r="O159" s="40" t="s">
        <v>35</v>
      </c>
      <c r="P159" s="40" t="s">
        <v>35</v>
      </c>
      <c r="Q159" s="40" t="s">
        <v>35</v>
      </c>
      <c r="R159" s="40" t="s">
        <v>35</v>
      </c>
      <c r="S159" s="40" t="s">
        <v>35</v>
      </c>
      <c r="T159" s="40" t="s">
        <v>35</v>
      </c>
      <c r="U159" s="40" t="s">
        <v>35</v>
      </c>
      <c r="V159" s="40" t="s">
        <v>35</v>
      </c>
      <c r="W159" s="40" t="s">
        <v>35</v>
      </c>
      <c r="X159" s="40" t="s">
        <v>35</v>
      </c>
      <c r="Y159" s="40" t="s">
        <v>35</v>
      </c>
      <c r="Z159" s="40" t="s">
        <v>35</v>
      </c>
      <c r="AA159" s="40" t="s">
        <v>35</v>
      </c>
      <c r="AB159" s="40" t="s">
        <v>35</v>
      </c>
      <c r="AC159" s="40" t="s">
        <v>35</v>
      </c>
      <c r="AD159" s="41">
        <f t="shared" si="32"/>
        <v>0</v>
      </c>
    </row>
    <row r="160" spans="1:30" s="7" customFormat="1" ht="14">
      <c r="A160" s="17" t="s">
        <v>62</v>
      </c>
      <c r="B160" s="22" t="s">
        <v>19</v>
      </c>
      <c r="C160" s="39" t="s">
        <v>35</v>
      </c>
      <c r="D160" s="40" t="s">
        <v>35</v>
      </c>
      <c r="E160" s="40" t="s">
        <v>35</v>
      </c>
      <c r="F160" s="40" t="s">
        <v>35</v>
      </c>
      <c r="G160" s="40" t="s">
        <v>35</v>
      </c>
      <c r="H160" s="40" t="s">
        <v>35</v>
      </c>
      <c r="I160" s="40" t="s">
        <v>35</v>
      </c>
      <c r="J160" s="40" t="s">
        <v>35</v>
      </c>
      <c r="K160" s="40" t="s">
        <v>35</v>
      </c>
      <c r="L160" s="40" t="s">
        <v>35</v>
      </c>
      <c r="M160" s="40" t="s">
        <v>35</v>
      </c>
      <c r="N160" s="40" t="s">
        <v>35</v>
      </c>
      <c r="O160" s="40" t="s">
        <v>35</v>
      </c>
      <c r="P160" s="40" t="s">
        <v>35</v>
      </c>
      <c r="Q160" s="40" t="s">
        <v>35</v>
      </c>
      <c r="R160" s="40" t="s">
        <v>35</v>
      </c>
      <c r="S160" s="40" t="s">
        <v>35</v>
      </c>
      <c r="T160" s="40" t="s">
        <v>35</v>
      </c>
      <c r="U160" s="40" t="s">
        <v>35</v>
      </c>
      <c r="V160" s="40" t="s">
        <v>35</v>
      </c>
      <c r="W160" s="40" t="s">
        <v>35</v>
      </c>
      <c r="X160" s="40" t="s">
        <v>35</v>
      </c>
      <c r="Y160" s="40" t="s">
        <v>35</v>
      </c>
      <c r="Z160" s="40" t="s">
        <v>35</v>
      </c>
      <c r="AA160" s="40" t="s">
        <v>35</v>
      </c>
      <c r="AB160" s="40" t="s">
        <v>35</v>
      </c>
      <c r="AC160" s="40" t="s">
        <v>35</v>
      </c>
      <c r="AD160" s="41">
        <f t="shared" si="32"/>
        <v>0</v>
      </c>
    </row>
    <row r="161" spans="1:30" s="7" customFormat="1" ht="14">
      <c r="A161" s="17" t="s">
        <v>63</v>
      </c>
      <c r="B161" s="22" t="s">
        <v>20</v>
      </c>
      <c r="C161" s="39" t="s">
        <v>35</v>
      </c>
      <c r="D161" s="40" t="s">
        <v>35</v>
      </c>
      <c r="E161" s="40" t="s">
        <v>35</v>
      </c>
      <c r="F161" s="40" t="s">
        <v>35</v>
      </c>
      <c r="G161" s="40" t="s">
        <v>35</v>
      </c>
      <c r="H161" s="40" t="s">
        <v>35</v>
      </c>
      <c r="I161" s="40" t="s">
        <v>35</v>
      </c>
      <c r="J161" s="40" t="s">
        <v>35</v>
      </c>
      <c r="K161" s="40" t="s">
        <v>35</v>
      </c>
      <c r="L161" s="40" t="s">
        <v>35</v>
      </c>
      <c r="M161" s="40" t="s">
        <v>35</v>
      </c>
      <c r="N161" s="40" t="s">
        <v>35</v>
      </c>
      <c r="O161" s="40" t="s">
        <v>35</v>
      </c>
      <c r="P161" s="40" t="s">
        <v>35</v>
      </c>
      <c r="Q161" s="40" t="s">
        <v>35</v>
      </c>
      <c r="R161" s="40" t="s">
        <v>35</v>
      </c>
      <c r="S161" s="40" t="s">
        <v>35</v>
      </c>
      <c r="T161" s="40" t="s">
        <v>35</v>
      </c>
      <c r="U161" s="40" t="s">
        <v>35</v>
      </c>
      <c r="V161" s="40" t="s">
        <v>35</v>
      </c>
      <c r="W161" s="40" t="s">
        <v>35</v>
      </c>
      <c r="X161" s="40" t="s">
        <v>35</v>
      </c>
      <c r="Y161" s="40" t="s">
        <v>35</v>
      </c>
      <c r="Z161" s="40" t="s">
        <v>35</v>
      </c>
      <c r="AA161" s="40" t="s">
        <v>35</v>
      </c>
      <c r="AB161" s="40" t="s">
        <v>35</v>
      </c>
      <c r="AC161" s="40" t="s">
        <v>35</v>
      </c>
      <c r="AD161" s="41">
        <f t="shared" si="32"/>
        <v>0</v>
      </c>
    </row>
    <row r="162" spans="1:30" s="7" customFormat="1" ht="28">
      <c r="A162" s="17" t="s">
        <v>64</v>
      </c>
      <c r="B162" s="22" t="s">
        <v>21</v>
      </c>
      <c r="C162" s="37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f>16308664+200000</f>
        <v>16508664</v>
      </c>
      <c r="P162" s="38">
        <v>0</v>
      </c>
      <c r="Q162" s="38">
        <v>201315</v>
      </c>
      <c r="R162" s="38">
        <v>0</v>
      </c>
      <c r="S162" s="38">
        <v>719935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26">
        <f t="shared" si="32"/>
        <v>17429914</v>
      </c>
    </row>
    <row r="163" spans="1:30" s="7" customFormat="1" ht="14">
      <c r="A163" s="51" t="s">
        <v>94</v>
      </c>
      <c r="B163" s="47"/>
      <c r="C163" s="48">
        <f t="shared" ref="C163:AD163" si="41">SUM(C157:C162)</f>
        <v>0</v>
      </c>
      <c r="D163" s="49">
        <f t="shared" si="41"/>
        <v>0</v>
      </c>
      <c r="E163" s="49">
        <f t="shared" si="41"/>
        <v>0</v>
      </c>
      <c r="F163" s="49">
        <f t="shared" si="41"/>
        <v>0</v>
      </c>
      <c r="G163" s="49">
        <f>SUM(G157:G162)</f>
        <v>0</v>
      </c>
      <c r="H163" s="49">
        <f t="shared" si="41"/>
        <v>0</v>
      </c>
      <c r="I163" s="49">
        <f t="shared" si="41"/>
        <v>0</v>
      </c>
      <c r="J163" s="49">
        <f t="shared" ref="J163" si="42">SUM(J157:J162)</f>
        <v>0</v>
      </c>
      <c r="K163" s="49">
        <f t="shared" si="41"/>
        <v>0</v>
      </c>
      <c r="L163" s="49">
        <f t="shared" si="41"/>
        <v>0</v>
      </c>
      <c r="M163" s="49">
        <f t="shared" si="41"/>
        <v>0</v>
      </c>
      <c r="N163" s="49">
        <f t="shared" si="41"/>
        <v>0</v>
      </c>
      <c r="O163" s="49">
        <f t="shared" si="41"/>
        <v>16508664</v>
      </c>
      <c r="P163" s="49">
        <f t="shared" si="41"/>
        <v>0</v>
      </c>
      <c r="Q163" s="49">
        <f t="shared" si="41"/>
        <v>201315</v>
      </c>
      <c r="R163" s="49">
        <f t="shared" si="41"/>
        <v>0</v>
      </c>
      <c r="S163" s="49">
        <f t="shared" si="41"/>
        <v>719935</v>
      </c>
      <c r="T163" s="49">
        <f t="shared" si="41"/>
        <v>0</v>
      </c>
      <c r="U163" s="49">
        <f t="shared" si="41"/>
        <v>0</v>
      </c>
      <c r="V163" s="49">
        <f t="shared" si="41"/>
        <v>0</v>
      </c>
      <c r="W163" s="49">
        <f t="shared" si="41"/>
        <v>0</v>
      </c>
      <c r="X163" s="49">
        <f t="shared" si="41"/>
        <v>0</v>
      </c>
      <c r="Y163" s="49">
        <f t="shared" si="41"/>
        <v>0</v>
      </c>
      <c r="Z163" s="49">
        <f t="shared" si="41"/>
        <v>0</v>
      </c>
      <c r="AA163" s="49">
        <f t="shared" si="41"/>
        <v>0</v>
      </c>
      <c r="AB163" s="49">
        <f t="shared" si="41"/>
        <v>0</v>
      </c>
      <c r="AC163" s="49">
        <f t="shared" si="41"/>
        <v>0</v>
      </c>
      <c r="AD163" s="50">
        <f t="shared" si="41"/>
        <v>17429914</v>
      </c>
    </row>
    <row r="164" spans="1:30" s="7" customFormat="1" ht="2" customHeight="1">
      <c r="A164" s="15"/>
      <c r="B164" s="21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26"/>
    </row>
    <row r="165" spans="1:30" s="7" customFormat="1" ht="14">
      <c r="A165" s="46" t="s">
        <v>99</v>
      </c>
      <c r="B165" s="47"/>
      <c r="C165" s="48">
        <f t="shared" ref="C165:AD165" si="43">SUM(C145+C28+C163+C154)</f>
        <v>87042185</v>
      </c>
      <c r="D165" s="49">
        <f t="shared" si="43"/>
        <v>0</v>
      </c>
      <c r="E165" s="49">
        <f t="shared" si="43"/>
        <v>1134580</v>
      </c>
      <c r="F165" s="49">
        <f t="shared" si="43"/>
        <v>3116130</v>
      </c>
      <c r="G165" s="49">
        <f t="shared" si="43"/>
        <v>3546536</v>
      </c>
      <c r="H165" s="49">
        <f t="shared" si="43"/>
        <v>5717025.4496966004</v>
      </c>
      <c r="I165" s="49">
        <f t="shared" si="43"/>
        <v>0</v>
      </c>
      <c r="J165" s="49">
        <f t="shared" ref="J165" si="44">SUM(J145+J28+J163+J154)</f>
        <v>0</v>
      </c>
      <c r="K165" s="49">
        <f t="shared" si="43"/>
        <v>346484</v>
      </c>
      <c r="L165" s="49">
        <f t="shared" si="43"/>
        <v>0</v>
      </c>
      <c r="M165" s="49">
        <f t="shared" si="43"/>
        <v>0</v>
      </c>
      <c r="N165" s="49">
        <f t="shared" si="43"/>
        <v>0</v>
      </c>
      <c r="O165" s="49">
        <f t="shared" si="43"/>
        <v>16508664</v>
      </c>
      <c r="P165" s="49">
        <f t="shared" si="43"/>
        <v>0</v>
      </c>
      <c r="Q165" s="49">
        <f t="shared" si="43"/>
        <v>47786302</v>
      </c>
      <c r="R165" s="49">
        <f t="shared" si="43"/>
        <v>0</v>
      </c>
      <c r="S165" s="49">
        <f t="shared" si="43"/>
        <v>1032935</v>
      </c>
      <c r="T165" s="49">
        <f t="shared" si="43"/>
        <v>0</v>
      </c>
      <c r="U165" s="49">
        <f t="shared" si="43"/>
        <v>0</v>
      </c>
      <c r="V165" s="49">
        <f t="shared" si="43"/>
        <v>0</v>
      </c>
      <c r="W165" s="49">
        <f t="shared" si="43"/>
        <v>0</v>
      </c>
      <c r="X165" s="49">
        <f t="shared" si="43"/>
        <v>0</v>
      </c>
      <c r="Y165" s="49">
        <f t="shared" si="43"/>
        <v>0</v>
      </c>
      <c r="Z165" s="49">
        <f t="shared" si="43"/>
        <v>0</v>
      </c>
      <c r="AA165" s="49">
        <f t="shared" si="43"/>
        <v>0</v>
      </c>
      <c r="AB165" s="49">
        <f t="shared" si="43"/>
        <v>0</v>
      </c>
      <c r="AC165" s="49">
        <f t="shared" si="43"/>
        <v>0</v>
      </c>
      <c r="AD165" s="50">
        <f t="shared" si="43"/>
        <v>166230841.4496966</v>
      </c>
    </row>
    <row r="166" spans="1:30" s="7" customFormat="1" ht="2" customHeight="1">
      <c r="A166" s="15"/>
      <c r="B166" s="21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26"/>
    </row>
    <row r="167" spans="1:30" s="7" customFormat="1" ht="14">
      <c r="A167" s="15" t="s">
        <v>39</v>
      </c>
      <c r="B167" s="21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26"/>
    </row>
    <row r="168" spans="1:30" s="7" customFormat="1" ht="14">
      <c r="A168" s="19" t="s">
        <v>108</v>
      </c>
      <c r="B168" s="21" t="s">
        <v>34</v>
      </c>
      <c r="C168" s="24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6">
        <f t="shared" si="32"/>
        <v>0</v>
      </c>
    </row>
    <row r="169" spans="1:30" s="7" customFormat="1" ht="14">
      <c r="A169" s="19" t="s">
        <v>109</v>
      </c>
      <c r="B169" s="21" t="s">
        <v>34</v>
      </c>
      <c r="C169" s="24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6">
        <f t="shared" si="32"/>
        <v>0</v>
      </c>
    </row>
    <row r="170" spans="1:30" s="7" customFormat="1" ht="14">
      <c r="A170" s="19" t="s">
        <v>110</v>
      </c>
      <c r="B170" s="21" t="s">
        <v>34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26">
        <f t="shared" si="32"/>
        <v>0</v>
      </c>
    </row>
    <row r="171" spans="1:30" s="7" customFormat="1" ht="14">
      <c r="A171" s="19" t="s">
        <v>111</v>
      </c>
      <c r="B171" s="21" t="s">
        <v>34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26">
        <f t="shared" si="32"/>
        <v>0</v>
      </c>
    </row>
    <row r="172" spans="1:30" s="7" customFormat="1" ht="14">
      <c r="A172" s="19" t="s">
        <v>112</v>
      </c>
      <c r="B172" s="21" t="s">
        <v>34</v>
      </c>
      <c r="C172" s="37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26">
        <f t="shared" si="32"/>
        <v>0</v>
      </c>
    </row>
    <row r="173" spans="1:30" s="7" customFormat="1" ht="28">
      <c r="A173" s="19" t="s">
        <v>113</v>
      </c>
      <c r="B173" s="21" t="s">
        <v>34</v>
      </c>
      <c r="C173" s="37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26">
        <f t="shared" si="32"/>
        <v>0</v>
      </c>
    </row>
    <row r="174" spans="1:30" s="7" customFormat="1" ht="14">
      <c r="A174" s="46" t="s">
        <v>114</v>
      </c>
      <c r="B174" s="47"/>
      <c r="C174" s="48">
        <f>SUM(C168:C173)</f>
        <v>0</v>
      </c>
      <c r="D174" s="49">
        <f t="shared" ref="D174:AD174" si="45">SUM(D168:D173)</f>
        <v>0</v>
      </c>
      <c r="E174" s="49">
        <f t="shared" si="45"/>
        <v>0</v>
      </c>
      <c r="F174" s="49">
        <f t="shared" si="45"/>
        <v>0</v>
      </c>
      <c r="G174" s="49">
        <f t="shared" si="45"/>
        <v>0</v>
      </c>
      <c r="H174" s="49">
        <f t="shared" si="45"/>
        <v>0</v>
      </c>
      <c r="I174" s="49">
        <f t="shared" si="45"/>
        <v>0</v>
      </c>
      <c r="J174" s="49">
        <f t="shared" ref="J174" si="46">SUM(J168:J173)</f>
        <v>0</v>
      </c>
      <c r="K174" s="49">
        <f t="shared" si="45"/>
        <v>0</v>
      </c>
      <c r="L174" s="49">
        <f t="shared" si="45"/>
        <v>0</v>
      </c>
      <c r="M174" s="49">
        <f t="shared" si="45"/>
        <v>0</v>
      </c>
      <c r="N174" s="49">
        <f t="shared" si="45"/>
        <v>0</v>
      </c>
      <c r="O174" s="49">
        <f t="shared" si="45"/>
        <v>0</v>
      </c>
      <c r="P174" s="49">
        <f t="shared" si="45"/>
        <v>0</v>
      </c>
      <c r="Q174" s="49">
        <f t="shared" si="45"/>
        <v>0</v>
      </c>
      <c r="R174" s="49">
        <f t="shared" si="45"/>
        <v>0</v>
      </c>
      <c r="S174" s="49">
        <f t="shared" si="45"/>
        <v>0</v>
      </c>
      <c r="T174" s="49">
        <f t="shared" si="45"/>
        <v>0</v>
      </c>
      <c r="U174" s="49">
        <f t="shared" si="45"/>
        <v>0</v>
      </c>
      <c r="V174" s="49">
        <f t="shared" si="45"/>
        <v>0</v>
      </c>
      <c r="W174" s="49">
        <f t="shared" si="45"/>
        <v>0</v>
      </c>
      <c r="X174" s="49">
        <f t="shared" si="45"/>
        <v>0</v>
      </c>
      <c r="Y174" s="49">
        <f t="shared" si="45"/>
        <v>0</v>
      </c>
      <c r="Z174" s="49">
        <f t="shared" si="45"/>
        <v>0</v>
      </c>
      <c r="AA174" s="49">
        <f t="shared" si="45"/>
        <v>0</v>
      </c>
      <c r="AB174" s="49">
        <f t="shared" si="45"/>
        <v>0</v>
      </c>
      <c r="AC174" s="49">
        <f t="shared" si="45"/>
        <v>0</v>
      </c>
      <c r="AD174" s="50">
        <f t="shared" si="45"/>
        <v>0</v>
      </c>
    </row>
    <row r="175" spans="1:30" s="7" customFormat="1" ht="2" customHeight="1">
      <c r="A175" s="15"/>
      <c r="B175" s="21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26"/>
    </row>
    <row r="176" spans="1:30" s="7" customFormat="1" ht="14">
      <c r="A176" s="46" t="s">
        <v>100</v>
      </c>
      <c r="B176" s="47"/>
      <c r="C176" s="48">
        <f t="shared" ref="C176:AD176" si="47">C165+C174</f>
        <v>87042185</v>
      </c>
      <c r="D176" s="49">
        <f t="shared" si="47"/>
        <v>0</v>
      </c>
      <c r="E176" s="49">
        <f t="shared" si="47"/>
        <v>1134580</v>
      </c>
      <c r="F176" s="49">
        <f t="shared" si="47"/>
        <v>3116130</v>
      </c>
      <c r="G176" s="49">
        <f t="shared" si="47"/>
        <v>3546536</v>
      </c>
      <c r="H176" s="49">
        <f t="shared" si="47"/>
        <v>5717025.4496966004</v>
      </c>
      <c r="I176" s="49">
        <f t="shared" si="47"/>
        <v>0</v>
      </c>
      <c r="J176" s="49">
        <f t="shared" ref="J176" si="48">J165+J174</f>
        <v>0</v>
      </c>
      <c r="K176" s="49">
        <f t="shared" si="47"/>
        <v>346484</v>
      </c>
      <c r="L176" s="49">
        <f t="shared" si="47"/>
        <v>0</v>
      </c>
      <c r="M176" s="49">
        <f t="shared" si="47"/>
        <v>0</v>
      </c>
      <c r="N176" s="49">
        <f t="shared" si="47"/>
        <v>0</v>
      </c>
      <c r="O176" s="49">
        <f t="shared" si="47"/>
        <v>16508664</v>
      </c>
      <c r="P176" s="49">
        <f t="shared" si="47"/>
        <v>0</v>
      </c>
      <c r="Q176" s="49">
        <f t="shared" si="47"/>
        <v>47786302</v>
      </c>
      <c r="R176" s="49">
        <f t="shared" si="47"/>
        <v>0</v>
      </c>
      <c r="S176" s="49">
        <f t="shared" si="47"/>
        <v>1032935</v>
      </c>
      <c r="T176" s="49">
        <f t="shared" si="47"/>
        <v>0</v>
      </c>
      <c r="U176" s="49">
        <f t="shared" si="47"/>
        <v>0</v>
      </c>
      <c r="V176" s="49">
        <f t="shared" si="47"/>
        <v>0</v>
      </c>
      <c r="W176" s="49">
        <f t="shared" si="47"/>
        <v>0</v>
      </c>
      <c r="X176" s="49">
        <f t="shared" si="47"/>
        <v>0</v>
      </c>
      <c r="Y176" s="49">
        <f t="shared" si="47"/>
        <v>0</v>
      </c>
      <c r="Z176" s="49">
        <f t="shared" si="47"/>
        <v>0</v>
      </c>
      <c r="AA176" s="49">
        <f t="shared" si="47"/>
        <v>0</v>
      </c>
      <c r="AB176" s="49">
        <f t="shared" si="47"/>
        <v>0</v>
      </c>
      <c r="AC176" s="49">
        <f t="shared" si="47"/>
        <v>0</v>
      </c>
      <c r="AD176" s="50">
        <f t="shared" si="47"/>
        <v>166230841.4496966</v>
      </c>
    </row>
    <row r="177" spans="1:30" s="7" customFormat="1" ht="2" customHeight="1">
      <c r="A177" s="15"/>
      <c r="B177" s="21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26"/>
    </row>
    <row r="178" spans="1:30" s="7" customFormat="1" ht="14">
      <c r="A178" s="15" t="s">
        <v>40</v>
      </c>
      <c r="B178" s="21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26"/>
    </row>
    <row r="179" spans="1:30" s="7" customFormat="1" ht="14">
      <c r="A179" s="19" t="s">
        <v>65</v>
      </c>
      <c r="B179" s="21" t="s">
        <v>41</v>
      </c>
      <c r="C179" s="24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6">
        <f t="shared" si="32"/>
        <v>0</v>
      </c>
    </row>
    <row r="180" spans="1:30" s="7" customFormat="1" ht="14">
      <c r="A180" s="19" t="s">
        <v>66</v>
      </c>
      <c r="B180" s="21" t="s">
        <v>42</v>
      </c>
      <c r="C180" s="24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6">
        <f t="shared" si="32"/>
        <v>0</v>
      </c>
    </row>
    <row r="181" spans="1:30" s="7" customFormat="1" ht="28">
      <c r="A181" s="19" t="s">
        <v>67</v>
      </c>
      <c r="B181" s="21" t="s">
        <v>43</v>
      </c>
      <c r="C181" s="37">
        <v>2947856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26">
        <f t="shared" si="32"/>
        <v>2947856</v>
      </c>
    </row>
    <row r="182" spans="1:30" s="7" customFormat="1" ht="14">
      <c r="A182" s="19" t="s">
        <v>68</v>
      </c>
      <c r="B182" s="21" t="s">
        <v>44</v>
      </c>
      <c r="C182" s="37">
        <v>993550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26">
        <f t="shared" si="32"/>
        <v>993550</v>
      </c>
    </row>
    <row r="183" spans="1:30" s="7" customFormat="1" ht="28">
      <c r="A183" s="19" t="s">
        <v>69</v>
      </c>
      <c r="B183" s="21" t="s">
        <v>45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26">
        <f t="shared" si="32"/>
        <v>0</v>
      </c>
    </row>
    <row r="184" spans="1:30" s="7" customFormat="1" ht="28">
      <c r="A184" s="19" t="s">
        <v>70</v>
      </c>
      <c r="B184" s="21" t="s">
        <v>46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26">
        <f t="shared" si="32"/>
        <v>0</v>
      </c>
    </row>
    <row r="185" spans="1:30" s="7" customFormat="1" ht="14">
      <c r="A185" s="19" t="s">
        <v>71</v>
      </c>
      <c r="B185" s="21" t="s">
        <v>47</v>
      </c>
      <c r="C185" s="37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26">
        <f t="shared" si="32"/>
        <v>0</v>
      </c>
    </row>
    <row r="186" spans="1:30" s="7" customFormat="1" ht="28">
      <c r="A186" s="19" t="s">
        <v>72</v>
      </c>
      <c r="B186" s="21" t="s">
        <v>48</v>
      </c>
      <c r="C186" s="37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26">
        <f t="shared" si="32"/>
        <v>0</v>
      </c>
    </row>
    <row r="187" spans="1:30" s="7" customFormat="1" ht="14">
      <c r="A187" s="19" t="s">
        <v>73</v>
      </c>
      <c r="B187" s="21" t="s">
        <v>49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26">
        <f t="shared" si="32"/>
        <v>0</v>
      </c>
    </row>
    <row r="188" spans="1:30" s="7" customFormat="1" ht="14">
      <c r="A188" s="19" t="s">
        <v>118</v>
      </c>
      <c r="B188" s="21" t="s">
        <v>117</v>
      </c>
      <c r="C188" s="37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26">
        <f t="shared" ref="AD188" si="49">SUM(C188:AC188)</f>
        <v>0</v>
      </c>
    </row>
    <row r="189" spans="1:30" s="7" customFormat="1" ht="14">
      <c r="A189" s="19" t="s">
        <v>74</v>
      </c>
      <c r="B189" s="21" t="s">
        <v>50</v>
      </c>
      <c r="C189" s="37">
        <v>1026133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0</v>
      </c>
      <c r="AD189" s="26">
        <f t="shared" si="32"/>
        <v>1026133</v>
      </c>
    </row>
    <row r="190" spans="1:30" s="7" customFormat="1" ht="28">
      <c r="A190" s="19" t="s">
        <v>75</v>
      </c>
      <c r="B190" s="21" t="s">
        <v>50</v>
      </c>
      <c r="C190" s="37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26">
        <f t="shared" si="32"/>
        <v>0</v>
      </c>
    </row>
    <row r="191" spans="1:30" s="7" customFormat="1" ht="14">
      <c r="A191" s="19" t="s">
        <v>76</v>
      </c>
      <c r="B191" s="21" t="s">
        <v>51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26">
        <f t="shared" si="32"/>
        <v>0</v>
      </c>
    </row>
    <row r="192" spans="1:30" s="7" customFormat="1" ht="14">
      <c r="A192" s="19" t="s">
        <v>77</v>
      </c>
      <c r="B192" s="21" t="s">
        <v>52</v>
      </c>
      <c r="C192" s="37">
        <v>424124</v>
      </c>
      <c r="D192" s="38">
        <v>0</v>
      </c>
      <c r="E192" s="38">
        <v>264468</v>
      </c>
      <c r="F192" s="38">
        <v>57916</v>
      </c>
      <c r="G192" s="38">
        <v>377733</v>
      </c>
      <c r="H192" s="38">
        <v>0</v>
      </c>
      <c r="I192" s="38">
        <v>0</v>
      </c>
      <c r="J192" s="38">
        <v>0</v>
      </c>
      <c r="K192" s="38">
        <v>321872</v>
      </c>
      <c r="L192" s="38">
        <v>0</v>
      </c>
      <c r="M192" s="38">
        <v>0</v>
      </c>
      <c r="N192" s="38">
        <v>0</v>
      </c>
      <c r="O192" s="38">
        <v>10851516</v>
      </c>
      <c r="P192" s="38">
        <v>0</v>
      </c>
      <c r="Q192" s="38">
        <v>31078996</v>
      </c>
      <c r="R192" s="38">
        <v>0</v>
      </c>
      <c r="S192" s="38">
        <v>126857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26">
        <f t="shared" si="32"/>
        <v>43503482</v>
      </c>
    </row>
    <row r="193" spans="1:30" s="7" customFormat="1" ht="28">
      <c r="A193" s="19" t="s">
        <v>78</v>
      </c>
      <c r="B193" s="21" t="s">
        <v>54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26">
        <f t="shared" si="32"/>
        <v>0</v>
      </c>
    </row>
    <row r="194" spans="1:30" s="7" customFormat="1" ht="14">
      <c r="A194" s="19" t="s">
        <v>79</v>
      </c>
      <c r="B194" s="21" t="s">
        <v>55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26">
        <f t="shared" si="32"/>
        <v>0</v>
      </c>
    </row>
    <row r="195" spans="1:30" s="7" customFormat="1" ht="14">
      <c r="A195" s="19" t="s">
        <v>80</v>
      </c>
      <c r="B195" s="21" t="s">
        <v>56</v>
      </c>
      <c r="C195" s="37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26">
        <f t="shared" si="32"/>
        <v>0</v>
      </c>
    </row>
    <row r="196" spans="1:30" s="7" customFormat="1" ht="14">
      <c r="A196" s="46" t="s">
        <v>101</v>
      </c>
      <c r="B196" s="47"/>
      <c r="C196" s="48">
        <f t="shared" ref="C196:AD196" si="50">SUM(C179:C195)</f>
        <v>5391663</v>
      </c>
      <c r="D196" s="49">
        <f t="shared" si="50"/>
        <v>0</v>
      </c>
      <c r="E196" s="49">
        <f t="shared" si="50"/>
        <v>264468</v>
      </c>
      <c r="F196" s="49">
        <f t="shared" si="50"/>
        <v>57916</v>
      </c>
      <c r="G196" s="49">
        <f t="shared" si="50"/>
        <v>377733</v>
      </c>
      <c r="H196" s="49">
        <f t="shared" si="50"/>
        <v>0</v>
      </c>
      <c r="I196" s="49">
        <f t="shared" si="50"/>
        <v>0</v>
      </c>
      <c r="J196" s="49">
        <f t="shared" ref="J196" si="51">SUM(J179:J195)</f>
        <v>0</v>
      </c>
      <c r="K196" s="49">
        <f t="shared" si="50"/>
        <v>321872</v>
      </c>
      <c r="L196" s="49">
        <f t="shared" si="50"/>
        <v>0</v>
      </c>
      <c r="M196" s="49">
        <f t="shared" si="50"/>
        <v>0</v>
      </c>
      <c r="N196" s="49">
        <f t="shared" si="50"/>
        <v>0</v>
      </c>
      <c r="O196" s="49">
        <f t="shared" si="50"/>
        <v>10851516</v>
      </c>
      <c r="P196" s="49">
        <f t="shared" si="50"/>
        <v>0</v>
      </c>
      <c r="Q196" s="49">
        <f t="shared" si="50"/>
        <v>31078996</v>
      </c>
      <c r="R196" s="49">
        <f t="shared" si="50"/>
        <v>0</v>
      </c>
      <c r="S196" s="49">
        <f t="shared" si="50"/>
        <v>126857</v>
      </c>
      <c r="T196" s="49">
        <f t="shared" si="50"/>
        <v>0</v>
      </c>
      <c r="U196" s="49">
        <f t="shared" si="50"/>
        <v>0</v>
      </c>
      <c r="V196" s="49">
        <f t="shared" si="50"/>
        <v>0</v>
      </c>
      <c r="W196" s="49">
        <f t="shared" si="50"/>
        <v>0</v>
      </c>
      <c r="X196" s="49">
        <f t="shared" si="50"/>
        <v>0</v>
      </c>
      <c r="Y196" s="49">
        <f t="shared" si="50"/>
        <v>0</v>
      </c>
      <c r="Z196" s="49">
        <f t="shared" si="50"/>
        <v>0</v>
      </c>
      <c r="AA196" s="49">
        <f t="shared" si="50"/>
        <v>0</v>
      </c>
      <c r="AB196" s="49">
        <f t="shared" si="50"/>
        <v>0</v>
      </c>
      <c r="AC196" s="49">
        <f t="shared" si="50"/>
        <v>0</v>
      </c>
      <c r="AD196" s="50">
        <f t="shared" si="50"/>
        <v>48471021</v>
      </c>
    </row>
    <row r="197" spans="1:30" s="7" customFormat="1" ht="2" customHeight="1">
      <c r="A197" s="16"/>
      <c r="B197" s="23"/>
      <c r="C197" s="34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26"/>
    </row>
    <row r="198" spans="1:30" s="7" customFormat="1" ht="70">
      <c r="A198" s="46" t="s">
        <v>102</v>
      </c>
      <c r="B198" s="47"/>
      <c r="C198" s="48">
        <f>C18-C176-C196</f>
        <v>0</v>
      </c>
      <c r="D198" s="49">
        <f t="shared" ref="D198:AD198" si="52">D18-D176-D196</f>
        <v>0</v>
      </c>
      <c r="E198" s="49">
        <f t="shared" si="52"/>
        <v>0</v>
      </c>
      <c r="F198" s="49">
        <f t="shared" si="52"/>
        <v>0</v>
      </c>
      <c r="G198" s="49">
        <f t="shared" si="52"/>
        <v>0</v>
      </c>
      <c r="H198" s="49">
        <f t="shared" si="52"/>
        <v>-0.44969660043716431</v>
      </c>
      <c r="I198" s="49">
        <f t="shared" si="52"/>
        <v>0</v>
      </c>
      <c r="J198" s="49">
        <f t="shared" ref="J198" si="53">J18-J176-J196</f>
        <v>0</v>
      </c>
      <c r="K198" s="49">
        <f t="shared" si="52"/>
        <v>0</v>
      </c>
      <c r="L198" s="49">
        <f t="shared" si="52"/>
        <v>0</v>
      </c>
      <c r="M198" s="49">
        <f t="shared" si="52"/>
        <v>0</v>
      </c>
      <c r="N198" s="49">
        <f t="shared" si="52"/>
        <v>0</v>
      </c>
      <c r="O198" s="49">
        <f t="shared" si="52"/>
        <v>0</v>
      </c>
      <c r="P198" s="49">
        <f t="shared" si="52"/>
        <v>0</v>
      </c>
      <c r="Q198" s="49">
        <f t="shared" si="52"/>
        <v>0</v>
      </c>
      <c r="R198" s="49">
        <f t="shared" si="52"/>
        <v>0</v>
      </c>
      <c r="S198" s="49">
        <f t="shared" si="52"/>
        <v>0</v>
      </c>
      <c r="T198" s="49">
        <f t="shared" si="52"/>
        <v>0</v>
      </c>
      <c r="U198" s="49">
        <f t="shared" si="52"/>
        <v>0</v>
      </c>
      <c r="V198" s="49">
        <f t="shared" si="52"/>
        <v>0</v>
      </c>
      <c r="W198" s="49">
        <f t="shared" si="52"/>
        <v>0</v>
      </c>
      <c r="X198" s="49">
        <f t="shared" si="52"/>
        <v>0</v>
      </c>
      <c r="Y198" s="49">
        <f t="shared" si="52"/>
        <v>0</v>
      </c>
      <c r="Z198" s="49">
        <f t="shared" si="52"/>
        <v>0</v>
      </c>
      <c r="AA198" s="49">
        <f t="shared" si="52"/>
        <v>0</v>
      </c>
      <c r="AB198" s="49">
        <f t="shared" si="52"/>
        <v>0</v>
      </c>
      <c r="AC198" s="49">
        <f t="shared" si="52"/>
        <v>0</v>
      </c>
      <c r="AD198" s="50">
        <f t="shared" si="52"/>
        <v>-0.44969660043716431</v>
      </c>
    </row>
    <row r="199" spans="1:30" ht="2" customHeight="1">
      <c r="A199" s="12"/>
      <c r="B199" s="9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</row>
    <row r="200" spans="1:30" ht="28">
      <c r="A200" s="14" t="s">
        <v>57</v>
      </c>
      <c r="C200" s="10" t="str">
        <f t="shared" ref="C200:AD200" si="54">IF(C3&gt;C196,"Yes","No")</f>
        <v>Yes</v>
      </c>
      <c r="D200" s="10" t="str">
        <f t="shared" si="54"/>
        <v>No</v>
      </c>
      <c r="E200" s="10" t="str">
        <f t="shared" si="54"/>
        <v>Yes</v>
      </c>
      <c r="F200" s="10" t="str">
        <f t="shared" si="54"/>
        <v>Yes</v>
      </c>
      <c r="G200" s="10" t="str">
        <f t="shared" si="54"/>
        <v>Yes</v>
      </c>
      <c r="H200" s="10" t="str">
        <f t="shared" si="54"/>
        <v>No</v>
      </c>
      <c r="I200" s="10" t="str">
        <f t="shared" si="54"/>
        <v>No</v>
      </c>
      <c r="J200" s="10" t="str">
        <f t="shared" ref="J200" si="55">IF(J3&gt;J196,"Yes","No")</f>
        <v>No</v>
      </c>
      <c r="K200" s="10" t="str">
        <f t="shared" si="54"/>
        <v>No</v>
      </c>
      <c r="L200" s="10" t="str">
        <f t="shared" si="54"/>
        <v>No</v>
      </c>
      <c r="M200" s="10" t="str">
        <f t="shared" si="54"/>
        <v>No</v>
      </c>
      <c r="N200" s="10" t="str">
        <f t="shared" si="54"/>
        <v>No</v>
      </c>
      <c r="O200" s="10" t="str">
        <f t="shared" si="54"/>
        <v>No</v>
      </c>
      <c r="P200" s="10" t="str">
        <f t="shared" si="54"/>
        <v>No</v>
      </c>
      <c r="Q200" s="10" t="str">
        <f t="shared" si="54"/>
        <v>Yes</v>
      </c>
      <c r="R200" s="10" t="str">
        <f t="shared" si="54"/>
        <v>No</v>
      </c>
      <c r="S200" s="10" t="str">
        <f t="shared" si="54"/>
        <v>Yes</v>
      </c>
      <c r="T200" s="10" t="str">
        <f t="shared" si="54"/>
        <v>No</v>
      </c>
      <c r="U200" s="10" t="str">
        <f t="shared" si="54"/>
        <v>No</v>
      </c>
      <c r="V200" s="10" t="str">
        <f t="shared" si="54"/>
        <v>No</v>
      </c>
      <c r="W200" s="10" t="str">
        <f t="shared" si="54"/>
        <v>No</v>
      </c>
      <c r="X200" s="10" t="str">
        <f t="shared" si="54"/>
        <v>No</v>
      </c>
      <c r="Y200" s="10" t="str">
        <f t="shared" si="54"/>
        <v>No</v>
      </c>
      <c r="Z200" s="10" t="str">
        <f t="shared" si="54"/>
        <v>No</v>
      </c>
      <c r="AA200" s="10" t="str">
        <f t="shared" si="54"/>
        <v>No</v>
      </c>
      <c r="AB200" s="10" t="str">
        <f t="shared" si="54"/>
        <v>No</v>
      </c>
      <c r="AC200" s="10" t="str">
        <f t="shared" si="54"/>
        <v>No</v>
      </c>
      <c r="AD200" s="10" t="str">
        <f t="shared" si="54"/>
        <v>Yes</v>
      </c>
    </row>
  </sheetData>
  <sheetProtection sheet="1" formatCells="0" formatColumns="0" formatRows="0"/>
  <conditionalFormatting sqref="C200:I200 K200:N200">
    <cfRule type="cellIs" dxfId="3" priority="4" operator="equal">
      <formula>"Yes"</formula>
    </cfRule>
  </conditionalFormatting>
  <conditionalFormatting sqref="O200:V200">
    <cfRule type="cellIs" dxfId="2" priority="3" operator="equal">
      <formula>"Yes"</formula>
    </cfRule>
  </conditionalFormatting>
  <conditionalFormatting sqref="W200:AD200">
    <cfRule type="cellIs" dxfId="1" priority="2" operator="equal">
      <formula>"Yes"</formula>
    </cfRule>
  </conditionalFormatting>
  <conditionalFormatting sqref="J200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Michael Everest</cp:lastModifiedBy>
  <cp:lastPrinted>2017-03-28T16:11:06Z</cp:lastPrinted>
  <dcterms:created xsi:type="dcterms:W3CDTF">2013-05-02T21:12:35Z</dcterms:created>
  <dcterms:modified xsi:type="dcterms:W3CDTF">2019-06-28T19:24:54Z</dcterms:modified>
</cp:coreProperties>
</file>