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dragomer/Desktop/"/>
    </mc:Choice>
  </mc:AlternateContent>
  <xr:revisionPtr revIDLastSave="0" documentId="8_{10BF83AF-B08F-9848-ABD1-6EF45FE7FEA2}" xr6:coauthVersionLast="47" xr6:coauthVersionMax="47" xr10:uidLastSave="{00000000-0000-0000-0000-000000000000}"/>
  <bookViews>
    <workbookView xWindow="900" yWindow="1320" windowWidth="25540" windowHeight="17500" activeTab="1" xr2:uid="{16B57135-48CA-481C-9CF4-F5EF24A13E32}"/>
  </bookViews>
  <sheets>
    <sheet name="Sheet1" sheetId="1" r:id="rId1"/>
    <sheet name="ADDL EXP" sheetId="2" r:id="rId2"/>
    <sheet name="CNav_2022" sheetId="3" r:id="rId3"/>
  </sheets>
  <externalReferences>
    <externalReference r:id="rId4"/>
  </externalReferences>
  <definedNames>
    <definedName name="_Key1" localSheetId="2" hidden="1">[1]WATER04FINAL!#REF!</definedName>
    <definedName name="_Key1" hidden="1">[1]WATER04FINAL!#REF!</definedName>
    <definedName name="_Key2" localSheetId="2" hidden="1">[1]WATER04FINAL!#REF!</definedName>
    <definedName name="_Key2" hidden="1">[1]WATER04FINAL!#REF!</definedName>
    <definedName name="a" localSheetId="2" hidden="1">[1]WATER04FINAL!#REF!</definedName>
    <definedName name="a" hidden="1">[1]WATER04FINAL!#REF!</definedName>
    <definedName name="_xlnm.Print_Area" localSheetId="1">'ADDL EXP'!$A$82:$K$111</definedName>
    <definedName name="_xlnm.Print_Area" localSheetId="0">Sheet1!$A$1:$L$17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1" l="1"/>
  <c r="C70" i="3"/>
  <c r="E69" i="3"/>
  <c r="C69" i="3"/>
  <c r="E68" i="3"/>
  <c r="C68" i="3"/>
  <c r="E67" i="3"/>
  <c r="E71" i="3" s="1"/>
  <c r="C67" i="3"/>
  <c r="C71" i="3" s="1"/>
  <c r="E66" i="3"/>
  <c r="C66" i="3"/>
  <c r="C65" i="3"/>
  <c r="E64" i="3"/>
  <c r="C64" i="3"/>
  <c r="E63" i="3"/>
  <c r="C63" i="3"/>
  <c r="E62" i="3"/>
  <c r="E65" i="3" s="1"/>
  <c r="E70" i="3" s="1"/>
  <c r="E72" i="3" s="1"/>
  <c r="C62" i="3"/>
  <c r="D4" i="1"/>
  <c r="E4" i="1"/>
  <c r="F4" i="1"/>
  <c r="G4" i="1"/>
  <c r="H4" i="1"/>
  <c r="I4" i="1"/>
  <c r="J4" i="1"/>
  <c r="C4" i="1"/>
  <c r="C9" i="1"/>
  <c r="C7" i="1" s="1"/>
  <c r="D8" i="1"/>
  <c r="E8" i="1" s="1"/>
  <c r="D6" i="1"/>
  <c r="E6" i="1" s="1"/>
  <c r="D9" i="1" l="1"/>
  <c r="F6" i="1"/>
  <c r="C10" i="1"/>
  <c r="C13" i="1" s="1"/>
  <c r="D7" i="1"/>
  <c r="D10" i="1" s="1"/>
  <c r="D12" i="1" s="1"/>
  <c r="E9" i="1"/>
  <c r="F8" i="1"/>
  <c r="G6" i="1" l="1"/>
  <c r="D15" i="1"/>
  <c r="D13" i="1"/>
  <c r="D14" i="1"/>
  <c r="E7" i="1"/>
  <c r="F9" i="1"/>
  <c r="F7" i="1" s="1"/>
  <c r="G8" i="1"/>
  <c r="F10" i="1" l="1"/>
  <c r="F15" i="1"/>
  <c r="E10" i="1"/>
  <c r="H6" i="1"/>
  <c r="H8" i="1"/>
  <c r="G9" i="1"/>
  <c r="I6" i="1" l="1"/>
  <c r="F14" i="1"/>
  <c r="F12" i="1"/>
  <c r="E12" i="1"/>
  <c r="E14" i="1"/>
  <c r="E15" i="1"/>
  <c r="E13" i="1"/>
  <c r="G7" i="1"/>
  <c r="F13" i="1"/>
  <c r="H9" i="1"/>
  <c r="H7" i="1" s="1"/>
  <c r="I8" i="1"/>
  <c r="H10" i="1" l="1"/>
  <c r="H13" i="1"/>
  <c r="H15" i="1"/>
  <c r="G10" i="1"/>
  <c r="J6" i="1"/>
  <c r="I9" i="1"/>
  <c r="I7" i="1" s="1"/>
  <c r="J8" i="1"/>
  <c r="G14" i="1" l="1"/>
  <c r="G12" i="1"/>
  <c r="G15" i="1"/>
  <c r="G13" i="1"/>
  <c r="J9" i="1"/>
  <c r="J7" i="1" s="1"/>
  <c r="I10" i="1"/>
  <c r="I13" i="1" s="1"/>
  <c r="H12" i="1"/>
  <c r="H14" i="1"/>
  <c r="J10" i="1" l="1"/>
  <c r="I12" i="1"/>
  <c r="I14" i="1"/>
  <c r="I15" i="1"/>
  <c r="J15" i="1"/>
  <c r="J14" i="1" l="1"/>
  <c r="J12" i="1"/>
  <c r="J13" i="1"/>
  <c r="C12" i="1" l="1"/>
  <c r="C68" i="2"/>
  <c r="C70" i="2" s="1"/>
  <c r="L66" i="2"/>
  <c r="D63" i="2"/>
  <c r="D68" i="2" s="1"/>
  <c r="D70" i="2" s="1"/>
  <c r="K54" i="2"/>
  <c r="J54" i="2"/>
  <c r="I54" i="2"/>
  <c r="H54" i="2"/>
  <c r="G54" i="2"/>
  <c r="F54" i="2"/>
  <c r="E54" i="2"/>
  <c r="D54" i="2"/>
  <c r="C54" i="2"/>
  <c r="K53" i="2"/>
  <c r="J53" i="2"/>
  <c r="I53" i="2"/>
  <c r="H53" i="2"/>
  <c r="G53" i="2"/>
  <c r="F53" i="2"/>
  <c r="E53" i="2"/>
  <c r="D53" i="2"/>
  <c r="L53" i="2" s="1"/>
  <c r="C53" i="2"/>
  <c r="C52" i="2"/>
  <c r="C51" i="2"/>
  <c r="C50" i="2"/>
  <c r="D44" i="2"/>
  <c r="E44" i="2" s="1"/>
  <c r="F44" i="2" s="1"/>
  <c r="G44" i="2" s="1"/>
  <c r="H44" i="2" s="1"/>
  <c r="I44" i="2" s="1"/>
  <c r="J44" i="2" s="1"/>
  <c r="K44" i="2" s="1"/>
  <c r="D43" i="2"/>
  <c r="E43" i="2" s="1"/>
  <c r="F43" i="2" s="1"/>
  <c r="G43" i="2" s="1"/>
  <c r="H43" i="2" s="1"/>
  <c r="I43" i="2" s="1"/>
  <c r="J43" i="2" s="1"/>
  <c r="K43" i="2" s="1"/>
  <c r="E40" i="2"/>
  <c r="F40" i="2" s="1"/>
  <c r="G40" i="2" s="1"/>
  <c r="H40" i="2" s="1"/>
  <c r="I40" i="2" s="1"/>
  <c r="J40" i="2" s="1"/>
  <c r="K40" i="2" s="1"/>
  <c r="E39" i="2"/>
  <c r="F39" i="2" s="1"/>
  <c r="G39" i="2" s="1"/>
  <c r="H39" i="2" s="1"/>
  <c r="I39" i="2" s="1"/>
  <c r="J39" i="2" s="1"/>
  <c r="K39" i="2" s="1"/>
  <c r="D36" i="2"/>
  <c r="E36" i="2" s="1"/>
  <c r="D35" i="2"/>
  <c r="E35" i="2" s="1"/>
  <c r="D34" i="2"/>
  <c r="E34" i="2" s="1"/>
  <c r="D30" i="2"/>
  <c r="E30" i="2" s="1"/>
  <c r="F30" i="2" s="1"/>
  <c r="G30" i="2" s="1"/>
  <c r="H30" i="2" s="1"/>
  <c r="I30" i="2" s="1"/>
  <c r="J30" i="2" s="1"/>
  <c r="K30" i="2" s="1"/>
  <c r="C14" i="2"/>
  <c r="D12" i="2"/>
  <c r="C12" i="2"/>
  <c r="A12" i="2"/>
  <c r="C6" i="2"/>
  <c r="D4" i="2"/>
  <c r="E4" i="2" s="1"/>
  <c r="F4" i="2" s="1"/>
  <c r="G4" i="2" s="1"/>
  <c r="H4" i="2" s="1"/>
  <c r="I4" i="2" s="1"/>
  <c r="J4" i="2" s="1"/>
  <c r="E3" i="2"/>
  <c r="E12" i="2" s="1"/>
  <c r="D2" i="2"/>
  <c r="E2" i="2" s="1"/>
  <c r="D1" i="2"/>
  <c r="E1" i="2" s="1"/>
  <c r="F1" i="2" s="1"/>
  <c r="G1" i="2" s="1"/>
  <c r="H1" i="2" s="1"/>
  <c r="I1" i="2" s="1"/>
  <c r="J1" i="2" s="1"/>
  <c r="L54" i="2" l="1"/>
  <c r="C15" i="2"/>
  <c r="C56" i="2"/>
  <c r="C73" i="2"/>
  <c r="C75" i="2" s="1"/>
  <c r="D51" i="2"/>
  <c r="F3" i="2"/>
  <c r="D52" i="2"/>
  <c r="F17" i="1"/>
  <c r="E17" i="1"/>
  <c r="D17" i="1"/>
  <c r="C14" i="1"/>
  <c r="J17" i="1"/>
  <c r="I17" i="1"/>
  <c r="C15" i="1"/>
  <c r="H17" i="1"/>
  <c r="G17" i="1"/>
  <c r="E51" i="2"/>
  <c r="F35" i="2"/>
  <c r="E14" i="2"/>
  <c r="E15" i="2" s="1"/>
  <c r="E6" i="2"/>
  <c r="F2" i="2"/>
  <c r="F36" i="2"/>
  <c r="E52" i="2"/>
  <c r="E50" i="2"/>
  <c r="E56" i="2" s="1"/>
  <c r="F34" i="2"/>
  <c r="E63" i="2"/>
  <c r="D6" i="2"/>
  <c r="D50" i="2"/>
  <c r="D14" i="2"/>
  <c r="D15" i="2" s="1"/>
  <c r="D56" i="2" l="1"/>
  <c r="D73" i="2" s="1"/>
  <c r="G3" i="2"/>
  <c r="F12" i="2"/>
  <c r="C17" i="1"/>
  <c r="L12" i="1"/>
  <c r="B6" i="1" s="1"/>
  <c r="L15" i="1"/>
  <c r="B9" i="1" s="1"/>
  <c r="L13" i="1"/>
  <c r="B7" i="1" s="1"/>
  <c r="L14" i="1"/>
  <c r="B8" i="1" s="1"/>
  <c r="G36" i="2"/>
  <c r="F52" i="2"/>
  <c r="F50" i="2"/>
  <c r="G34" i="2"/>
  <c r="D75" i="2"/>
  <c r="F51" i="2"/>
  <c r="G35" i="2"/>
  <c r="F6" i="2"/>
  <c r="G2" i="2"/>
  <c r="F14" i="2"/>
  <c r="F15" i="2" s="1"/>
  <c r="F63" i="2"/>
  <c r="E68" i="2"/>
  <c r="E70" i="2" s="1"/>
  <c r="E73" i="2" s="1"/>
  <c r="E75" i="2" s="1"/>
  <c r="G12" i="2" l="1"/>
  <c r="H3" i="2"/>
  <c r="B10" i="1"/>
  <c r="B14" i="1" s="1"/>
  <c r="H2" i="2"/>
  <c r="G6" i="2"/>
  <c r="G14" i="2"/>
  <c r="G15" i="2" s="1"/>
  <c r="H34" i="2"/>
  <c r="G50" i="2"/>
  <c r="F56" i="2"/>
  <c r="G63" i="2"/>
  <c r="F68" i="2"/>
  <c r="F70" i="2" s="1"/>
  <c r="H36" i="2"/>
  <c r="G52" i="2"/>
  <c r="H35" i="2"/>
  <c r="G51" i="2"/>
  <c r="F73" i="2" l="1"/>
  <c r="F75" i="2" s="1"/>
  <c r="H12" i="2"/>
  <c r="I3" i="2"/>
  <c r="B12" i="1"/>
  <c r="B15" i="1"/>
  <c r="B13" i="1"/>
  <c r="I34" i="2"/>
  <c r="H50" i="2"/>
  <c r="G56" i="2"/>
  <c r="H52" i="2"/>
  <c r="I36" i="2"/>
  <c r="H14" i="2"/>
  <c r="H15" i="2" s="1"/>
  <c r="H6" i="2"/>
  <c r="I2" i="2"/>
  <c r="I35" i="2"/>
  <c r="H51" i="2"/>
  <c r="G68" i="2"/>
  <c r="G70" i="2" s="1"/>
  <c r="H63" i="2"/>
  <c r="B17" i="1" l="1"/>
  <c r="J3" i="2"/>
  <c r="J12" i="2" s="1"/>
  <c r="I12" i="2"/>
  <c r="H56" i="2"/>
  <c r="I52" i="2"/>
  <c r="J36" i="2"/>
  <c r="G73" i="2"/>
  <c r="G75" i="2" s="1"/>
  <c r="I51" i="2"/>
  <c r="J35" i="2"/>
  <c r="H68" i="2"/>
  <c r="H70" i="2" s="1"/>
  <c r="I63" i="2"/>
  <c r="J2" i="2"/>
  <c r="I14" i="2"/>
  <c r="I6" i="2"/>
  <c r="I50" i="2"/>
  <c r="J34" i="2"/>
  <c r="H73" i="2" l="1"/>
  <c r="H75" i="2" s="1"/>
  <c r="I15" i="2"/>
  <c r="I56" i="2"/>
  <c r="K36" i="2"/>
  <c r="K52" i="2" s="1"/>
  <c r="J52" i="2"/>
  <c r="J51" i="2"/>
  <c r="K35" i="2"/>
  <c r="K51" i="2" s="1"/>
  <c r="J14" i="2"/>
  <c r="J15" i="2" s="1"/>
  <c r="C17" i="2" s="1"/>
  <c r="J6" i="2"/>
  <c r="K34" i="2"/>
  <c r="K50" i="2" s="1"/>
  <c r="J50" i="2"/>
  <c r="J63" i="2"/>
  <c r="I68" i="2"/>
  <c r="I70" i="2" s="1"/>
  <c r="N51" i="2" l="1"/>
  <c r="L51" i="2"/>
  <c r="K63" i="2"/>
  <c r="J68" i="2"/>
  <c r="J70" i="2" s="1"/>
  <c r="K6" i="2"/>
  <c r="L52" i="2"/>
  <c r="N52" i="2"/>
  <c r="N50" i="2"/>
  <c r="L50" i="2"/>
  <c r="K56" i="2"/>
  <c r="C8" i="2"/>
  <c r="J56" i="2"/>
  <c r="J73" i="2" s="1"/>
  <c r="J75" i="2" s="1"/>
  <c r="I73" i="2"/>
  <c r="I75" i="2" s="1"/>
  <c r="L56" i="2" l="1"/>
  <c r="K68" i="2"/>
  <c r="L63" i="2"/>
  <c r="N63" i="2"/>
  <c r="L68" i="2" l="1"/>
  <c r="K70" i="2"/>
  <c r="L70" i="2" l="1"/>
  <c r="K73" i="2"/>
  <c r="K75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tc={39D53DD0-F0A9-41CF-8FE8-DF655AEED7F8}</author>
  </authors>
  <commentList>
    <comment ref="C2" authorId="0" shapeId="0" xr:uid="{39D53DD0-F0A9-41CF-8FE8-DF655AEED7F8}">
      <text>
        <t>[Threaded comment]
Your version of Excel allows you to read this threaded comment; however, any edits to it will get removed if the file is opened in a newer version of Excel. Learn more: https://go.microsoft.com/fwlink/?linkid=870924
Comment:
    from CFP levy projections</t>
      </text>
    </comment>
  </commentList>
</comments>
</file>

<file path=xl/sharedStrings.xml><?xml version="1.0" encoding="utf-8"?>
<sst xmlns="http://schemas.openxmlformats.org/spreadsheetml/2006/main" count="201" uniqueCount="169">
  <si>
    <t xml:space="preserve">Education Fund </t>
  </si>
  <si>
    <t>Operating Referendum Annual Revenue</t>
  </si>
  <si>
    <t>Safety &amp; Security</t>
  </si>
  <si>
    <t>Retaining &amp; attracting teachers and staff</t>
  </si>
  <si>
    <t>Improvements to student transportation</t>
  </si>
  <si>
    <t>Operations fund</t>
  </si>
  <si>
    <t>Addl Positions</t>
  </si>
  <si>
    <t>PD from ESSER</t>
  </si>
  <si>
    <t>Non Cert</t>
  </si>
  <si>
    <t>Non People</t>
  </si>
  <si>
    <t>Total</t>
  </si>
  <si>
    <t>Average Need</t>
  </si>
  <si>
    <t>Raises</t>
  </si>
  <si>
    <t>Notes 12/17/21</t>
  </si>
  <si>
    <t>Assume all capital/equipment purchases are on a calendar year basis.</t>
  </si>
  <si>
    <t>Assume all personnel expenditures are on a fiscal year basis. - 41% for 2022</t>
  </si>
  <si>
    <t>Fiscal Year</t>
  </si>
  <si>
    <t>Totals</t>
  </si>
  <si>
    <t>EDUCATION FUND</t>
  </si>
  <si>
    <t>Add'l Positions</t>
  </si>
  <si>
    <t>Community</t>
  </si>
  <si>
    <t>Instruction</t>
  </si>
  <si>
    <t>Support</t>
  </si>
  <si>
    <t>Paid from ESSER</t>
  </si>
  <si>
    <t>Non-Certified</t>
  </si>
  <si>
    <t>Non-People</t>
  </si>
  <si>
    <t>Subtotal - Community</t>
  </si>
  <si>
    <t>Subtotal - Instruction</t>
  </si>
  <si>
    <t>Subtotal - Support</t>
  </si>
  <si>
    <t>Subtotal - Instruction (Capital)</t>
  </si>
  <si>
    <t>Subtotal - Support (Capital)</t>
  </si>
  <si>
    <t>Grand Total - Education Fund</t>
  </si>
  <si>
    <t>OPERATIONS FUND</t>
  </si>
  <si>
    <t>Grand Total - Operations</t>
  </si>
  <si>
    <t>Grand Total - Combined</t>
  </si>
  <si>
    <t>Variance</t>
  </si>
  <si>
    <t>Calendar Year</t>
  </si>
  <si>
    <t>Education Fund</t>
  </si>
  <si>
    <t>Instruction - Raises &amp; Prog</t>
  </si>
  <si>
    <t>Support - Behavior Analyist</t>
  </si>
  <si>
    <t>Operations Fund</t>
  </si>
  <si>
    <t>Grand Total - Operations Fund</t>
  </si>
  <si>
    <t>Grand Total - Additional Exp.</t>
  </si>
  <si>
    <t>Edu - Community</t>
  </si>
  <si>
    <t>41% 2031 Exp</t>
  </si>
  <si>
    <t>Edu - Instruction</t>
  </si>
  <si>
    <t>Edu - Support</t>
  </si>
  <si>
    <t>Ops - Support</t>
  </si>
  <si>
    <r>
      <rPr>
        <b/>
        <sz val="16"/>
        <color rgb="FF000000"/>
        <rFont val="Arial"/>
        <family val="2"/>
      </rPr>
      <t xml:space="preserve">Certificate of Net Assessed Valuations -- Tax District Data 
</t>
    </r>
    <r>
      <rPr>
        <b/>
        <sz val="16"/>
        <color rgb="FF000000"/>
        <rFont val="Arial"/>
        <family val="2"/>
      </rPr>
      <t xml:space="preserve">Lake County </t>
    </r>
    <r>
      <rPr>
        <b/>
        <sz val="16"/>
        <color rgb="FF000000"/>
        <rFont val="Arial"/>
        <family val="2"/>
      </rPr>
      <t xml:space="preserve"> --  </t>
    </r>
    <r>
      <rPr>
        <b/>
        <sz val="16"/>
        <color rgb="FF000000"/>
        <rFont val="Arial"/>
        <family val="2"/>
      </rPr>
      <t>2022</t>
    </r>
  </si>
  <si>
    <t>County Number:</t>
  </si>
  <si>
    <t>45</t>
  </si>
  <si>
    <r>
      <rPr>
        <sz val="10"/>
        <color rgb="FF000000"/>
        <rFont val="Arial"/>
        <family val="2"/>
      </rPr>
      <t xml:space="preserve">Note:  For 2016 reports, click </t>
    </r>
    <r>
      <rPr>
        <u/>
        <sz val="10"/>
        <color rgb="FF0000FF"/>
        <rFont val="Arial"/>
        <family val="2"/>
      </rPr>
      <t>here</t>
    </r>
    <r>
      <rPr>
        <u/>
        <sz val="10"/>
        <color rgb="FF0000FF"/>
        <rFont val="Arial"/>
        <family val="2"/>
      </rPr>
      <t>.</t>
    </r>
    <r>
      <rPr>
        <sz val="10"/>
        <color rgb="FF0000FF"/>
        <rFont val="Arial"/>
        <family val="2"/>
      </rPr>
      <t xml:space="preserve">  </t>
    </r>
    <r>
      <rPr>
        <sz val="10"/>
        <color rgb="FF000000"/>
        <rFont val="Arial"/>
        <family val="2"/>
      </rPr>
      <t xml:space="preserve">For all years prior to </t>
    </r>
    <r>
      <rPr>
        <sz val="10"/>
        <color rgb="FF000000"/>
        <rFont val="Arial"/>
        <family val="2"/>
      </rPr>
      <t xml:space="preserve">2016 click </t>
    </r>
    <r>
      <rPr>
        <u/>
        <sz val="10"/>
        <color rgb="FF0000FF"/>
        <rFont val="Arial"/>
        <family val="2"/>
      </rPr>
      <t>here</t>
    </r>
    <r>
      <rPr>
        <sz val="10"/>
        <color rgb="FF000000"/>
        <rFont val="Arial"/>
        <family val="2"/>
      </rPr>
      <t>.</t>
    </r>
  </si>
  <si>
    <t>Tax District Code</t>
  </si>
  <si>
    <t>Tax District Name</t>
  </si>
  <si>
    <t xml:space="preserve">RP Net AV 1% </t>
  </si>
  <si>
    <t xml:space="preserve">RP Net AV 2% </t>
  </si>
  <si>
    <t xml:space="preserve">RP Net AV 3% </t>
  </si>
  <si>
    <t>Real Est Net AV</t>
  </si>
  <si>
    <t>Local PP Net AV</t>
  </si>
  <si>
    <t>State PP Net AV</t>
  </si>
  <si>
    <t>PP Net AV</t>
  </si>
  <si>
    <t xml:space="preserve">AV TIF Real Est </t>
  </si>
  <si>
    <t>AV TIF PP</t>
  </si>
  <si>
    <t>AV Withholding</t>
  </si>
  <si>
    <t>Adjusted Net AV</t>
  </si>
  <si>
    <t>AV TIF Released</t>
  </si>
  <si>
    <t>AV Annex Change</t>
  </si>
  <si>
    <t>001</t>
  </si>
  <si>
    <t>Calumet</t>
  </si>
  <si>
    <t>002</t>
  </si>
  <si>
    <t>Calumet-Gary San</t>
  </si>
  <si>
    <t>003</t>
  </si>
  <si>
    <t>Calumet-Gary</t>
  </si>
  <si>
    <t>004</t>
  </si>
  <si>
    <t>Gary-Calumet</t>
  </si>
  <si>
    <t>005</t>
  </si>
  <si>
    <t>Lake Station-Cal</t>
  </si>
  <si>
    <t>006</t>
  </si>
  <si>
    <t>Griffith</t>
  </si>
  <si>
    <t>007</t>
  </si>
  <si>
    <t>Cedar Creek</t>
  </si>
  <si>
    <t>008</t>
  </si>
  <si>
    <t>Lowell-Cedar Creek</t>
  </si>
  <si>
    <t>012</t>
  </si>
  <si>
    <t>Eagle Creek</t>
  </si>
  <si>
    <t>013</t>
  </si>
  <si>
    <t>Hanover Twp</t>
  </si>
  <si>
    <t>014</t>
  </si>
  <si>
    <t>Cedar Lake-Han</t>
  </si>
  <si>
    <t>015</t>
  </si>
  <si>
    <t>St. John-Han Twp</t>
  </si>
  <si>
    <t>016</t>
  </si>
  <si>
    <t>Hobart Twp</t>
  </si>
  <si>
    <t>017</t>
  </si>
  <si>
    <t>Gary-Hob. Twp</t>
  </si>
  <si>
    <t>018</t>
  </si>
  <si>
    <t>Hobart Corp</t>
  </si>
  <si>
    <t>019</t>
  </si>
  <si>
    <t>Hobart Corp-Gary San</t>
  </si>
  <si>
    <t>020</t>
  </si>
  <si>
    <t>Hobart Twp-Lk Station</t>
  </si>
  <si>
    <t>021</t>
  </si>
  <si>
    <t>Lake Station-Hob</t>
  </si>
  <si>
    <t>022</t>
  </si>
  <si>
    <t>New Chicago</t>
  </si>
  <si>
    <t>023</t>
  </si>
  <si>
    <t>Hammond</t>
  </si>
  <si>
    <t>024</t>
  </si>
  <si>
    <t>East Chicago</t>
  </si>
  <si>
    <t>025</t>
  </si>
  <si>
    <t>Whiting</t>
  </si>
  <si>
    <t>026</t>
  </si>
  <si>
    <t>Highland</t>
  </si>
  <si>
    <t>027</t>
  </si>
  <si>
    <t>Munster</t>
  </si>
  <si>
    <t>028</t>
  </si>
  <si>
    <t>Ross Twp</t>
  </si>
  <si>
    <t>029</t>
  </si>
  <si>
    <t>Crown Point-Ross</t>
  </si>
  <si>
    <t>030</t>
  </si>
  <si>
    <t>Merrillville</t>
  </si>
  <si>
    <t>031</t>
  </si>
  <si>
    <t>Merrillville-Gary San</t>
  </si>
  <si>
    <t>032</t>
  </si>
  <si>
    <t>St. John Township</t>
  </si>
  <si>
    <t>033</t>
  </si>
  <si>
    <t>Griffith-St. John Twp</t>
  </si>
  <si>
    <t>034</t>
  </si>
  <si>
    <t>Dyer</t>
  </si>
  <si>
    <t>035</t>
  </si>
  <si>
    <t>St. John Corp</t>
  </si>
  <si>
    <t>036</t>
  </si>
  <si>
    <t>Schererville</t>
  </si>
  <si>
    <t>037</t>
  </si>
  <si>
    <t>West Creek Twp</t>
  </si>
  <si>
    <t>038</t>
  </si>
  <si>
    <t>Lowell-West Creek</t>
  </si>
  <si>
    <t>039</t>
  </si>
  <si>
    <t>Schneider</t>
  </si>
  <si>
    <t>041</t>
  </si>
  <si>
    <t>Center Twp</t>
  </si>
  <si>
    <t>042</t>
  </si>
  <si>
    <t>Crown Point-Cen</t>
  </si>
  <si>
    <t>043</t>
  </si>
  <si>
    <t>Cedar Lake-Center</t>
  </si>
  <si>
    <t>044</t>
  </si>
  <si>
    <t>Winfield Township</t>
  </si>
  <si>
    <t>045</t>
  </si>
  <si>
    <t>Hobart Twp-River Forest Sch</t>
  </si>
  <si>
    <t>046</t>
  </si>
  <si>
    <t>Hobart Ross</t>
  </si>
  <si>
    <t>047</t>
  </si>
  <si>
    <t>Winfield Corp</t>
  </si>
  <si>
    <t>054</t>
  </si>
  <si>
    <t>Twn of Winfield-Winfield Water</t>
  </si>
  <si>
    <t>055</t>
  </si>
  <si>
    <t>St John Twp - St John Water</t>
  </si>
  <si>
    <t>056</t>
  </si>
  <si>
    <t>Crown Point-St John</t>
  </si>
  <si>
    <t>057</t>
  </si>
  <si>
    <t>Cedar Lake-West Creek</t>
  </si>
  <si>
    <t>058</t>
  </si>
  <si>
    <t>Cedar Lake - Cedar Creek</t>
  </si>
  <si>
    <t>059</t>
  </si>
  <si>
    <t>St. John - Center Township</t>
  </si>
  <si>
    <t>060</t>
  </si>
  <si>
    <t>Schererville-Center Twp</t>
  </si>
  <si>
    <t>TOTALS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</si>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</sst>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0.0%"/>
    <numFmt numFmtId="167" formatCode="[$-10409]&quot;$&quot;#,##0.;\(&quot;$&quot;#,##0.\)"/>
  </numFmts>
  <fonts count="21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00000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u/>
      <sz val="10"/>
      <color rgb="FF0000FF"/>
      <name val="Arial"/>
      <family val="2"/>
    </font>
    <font>
      <sz val="10"/>
      <color rgb="FF0000FF"/>
      <name val="Arial"/>
      <family val="2"/>
    </font>
    <font>
      <b/>
      <sz val="8"/>
      <color rgb="FF000000"/>
      <name val="Arial Narrow"/>
      <family val="2"/>
    </font>
    <font>
      <sz val="7"/>
      <color rgb="FF000000"/>
      <name val="Arial Narrow"/>
      <family val="2"/>
    </font>
    <font>
      <b/>
      <sz val="7"/>
      <color rgb="FF000000"/>
      <name val="Arial Narrow"/>
      <family val="2"/>
    </font>
    <font>
      <b/>
      <sz val="10"/>
      <color rgb="FF000000"/>
      <name val="Tahoma"/>
      <family val="2"/>
    </font>
    <font>
      <sz val="8"/>
      <name val="Calibri"/>
      <family val="2"/>
    </font>
    <font>
      <b/>
      <sz val="11"/>
      <name val="Calibri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CCBAF"/>
        <bgColor rgb="FFBCCBAF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2"/>
    <xf numFmtId="0" fontId="2" fillId="0" borderId="0" xfId="2" applyAlignment="1">
      <alignment horizontal="center"/>
    </xf>
    <xf numFmtId="44" fontId="2" fillId="0" borderId="0" xfId="2" applyNumberFormat="1"/>
    <xf numFmtId="8" fontId="2" fillId="0" borderId="0" xfId="2" applyNumberFormat="1"/>
    <xf numFmtId="0" fontId="3" fillId="0" borderId="0" xfId="2" applyFont="1"/>
    <xf numFmtId="44" fontId="3" fillId="0" borderId="1" xfId="2" applyNumberFormat="1" applyFont="1" applyBorder="1"/>
    <xf numFmtId="0" fontId="3" fillId="0" borderId="2" xfId="2" applyFont="1" applyBorder="1"/>
    <xf numFmtId="0" fontId="3" fillId="0" borderId="3" xfId="2" applyFont="1" applyBorder="1"/>
    <xf numFmtId="0" fontId="3" fillId="0" borderId="4" xfId="2" applyFont="1" applyBorder="1"/>
    <xf numFmtId="0" fontId="3" fillId="0" borderId="5" xfId="2" applyFont="1" applyBorder="1"/>
    <xf numFmtId="165" fontId="3" fillId="0" borderId="0" xfId="3" applyNumberFormat="1" applyFont="1" applyBorder="1"/>
    <xf numFmtId="165" fontId="3" fillId="0" borderId="6" xfId="3" applyNumberFormat="1" applyFont="1" applyBorder="1"/>
    <xf numFmtId="165" fontId="3" fillId="0" borderId="0" xfId="2" applyNumberFormat="1" applyFont="1"/>
    <xf numFmtId="165" fontId="3" fillId="0" borderId="6" xfId="2" applyNumberFormat="1" applyFont="1" applyBorder="1"/>
    <xf numFmtId="0" fontId="3" fillId="0" borderId="6" xfId="2" applyFont="1" applyBorder="1"/>
    <xf numFmtId="0" fontId="3" fillId="0" borderId="7" xfId="2" applyFont="1" applyBorder="1"/>
    <xf numFmtId="0" fontId="3" fillId="0" borderId="8" xfId="2" applyFont="1" applyBorder="1"/>
    <xf numFmtId="165" fontId="3" fillId="0" borderId="8" xfId="2" applyNumberFormat="1" applyFont="1" applyBorder="1"/>
    <xf numFmtId="0" fontId="3" fillId="0" borderId="9" xfId="2" applyFont="1" applyBorder="1"/>
    <xf numFmtId="0" fontId="4" fillId="0" borderId="0" xfId="2" applyFont="1"/>
    <xf numFmtId="0" fontId="4" fillId="0" borderId="0" xfId="2" applyFont="1" applyAlignment="1">
      <alignment horizontal="center"/>
    </xf>
    <xf numFmtId="0" fontId="2" fillId="0" borderId="0" xfId="2" applyAlignment="1">
      <alignment horizontal="left" indent="1"/>
    </xf>
    <xf numFmtId="0" fontId="2" fillId="0" borderId="0" xfId="2" applyAlignment="1">
      <alignment horizontal="left" indent="2"/>
    </xf>
    <xf numFmtId="43" fontId="2" fillId="0" borderId="0" xfId="2" applyNumberFormat="1"/>
    <xf numFmtId="0" fontId="2" fillId="0" borderId="1" xfId="2" applyBorder="1"/>
    <xf numFmtId="43" fontId="2" fillId="0" borderId="10" xfId="2" applyNumberFormat="1" applyBorder="1"/>
    <xf numFmtId="0" fontId="2" fillId="0" borderId="0" xfId="2" applyAlignment="1">
      <alignment horizontal="left" indent="3"/>
    </xf>
    <xf numFmtId="43" fontId="2" fillId="0" borderId="11" xfId="2" applyNumberFormat="1" applyBorder="1"/>
    <xf numFmtId="43" fontId="2" fillId="0" borderId="12" xfId="2" applyNumberFormat="1" applyBorder="1"/>
    <xf numFmtId="43" fontId="2" fillId="0" borderId="13" xfId="2" applyNumberFormat="1" applyBorder="1"/>
    <xf numFmtId="165" fontId="0" fillId="0" borderId="0" xfId="3" applyNumberFormat="1" applyFont="1"/>
    <xf numFmtId="0" fontId="7" fillId="0" borderId="0" xfId="4" applyFont="1"/>
    <xf numFmtId="0" fontId="11" fillId="2" borderId="15" xfId="4" applyFont="1" applyFill="1" applyBorder="1" applyAlignment="1">
      <alignment horizontal="left" vertical="center" textRotation="90" wrapText="1" readingOrder="1"/>
    </xf>
    <xf numFmtId="167" fontId="12" fillId="0" borderId="15" xfId="4" applyNumberFormat="1" applyFont="1" applyBorder="1" applyAlignment="1">
      <alignment vertical="top" wrapText="1" readingOrder="1"/>
    </xf>
    <xf numFmtId="0" fontId="12" fillId="0" borderId="15" xfId="4" applyFont="1" applyBorder="1" applyAlignment="1">
      <alignment vertical="top" wrapText="1" readingOrder="1"/>
    </xf>
    <xf numFmtId="167" fontId="13" fillId="0" borderId="15" xfId="4" applyNumberFormat="1" applyFont="1" applyBorder="1" applyAlignment="1">
      <alignment vertical="top" wrapText="1" readingOrder="1"/>
    </xf>
    <xf numFmtId="0" fontId="13" fillId="0" borderId="15" xfId="4" applyFont="1" applyBorder="1" applyAlignment="1">
      <alignment vertical="top" wrapText="1" readingOrder="1"/>
    </xf>
    <xf numFmtId="167" fontId="15" fillId="0" borderId="0" xfId="4" applyNumberFormat="1" applyFont="1"/>
    <xf numFmtId="165" fontId="7" fillId="0" borderId="0" xfId="4" applyNumberFormat="1" applyFont="1"/>
    <xf numFmtId="165" fontId="15" fillId="0" borderId="0" xfId="5" applyNumberFormat="1" applyFont="1" applyFill="1" applyBorder="1"/>
    <xf numFmtId="165" fontId="7" fillId="0" borderId="1" xfId="5" applyNumberFormat="1" applyFont="1" applyFill="1" applyBorder="1" applyAlignment="1">
      <alignment horizontal="center"/>
    </xf>
    <xf numFmtId="165" fontId="7" fillId="0" borderId="0" xfId="5" applyNumberFormat="1" applyFont="1" applyFill="1" applyBorder="1" applyAlignment="1">
      <alignment horizontal="center"/>
    </xf>
    <xf numFmtId="165" fontId="16" fillId="0" borderId="22" xfId="5" applyNumberFormat="1" applyFont="1" applyFill="1" applyBorder="1" applyAlignment="1">
      <alignment horizontal="center"/>
    </xf>
    <xf numFmtId="0" fontId="13" fillId="0" borderId="15" xfId="4" applyFont="1" applyBorder="1" applyAlignment="1">
      <alignment vertical="top" wrapText="1" readingOrder="1"/>
    </xf>
    <xf numFmtId="0" fontId="7" fillId="0" borderId="21" xfId="4" applyFont="1" applyBorder="1" applyAlignment="1">
      <alignment vertical="top" wrapText="1"/>
    </xf>
    <xf numFmtId="0" fontId="14" fillId="0" borderId="15" xfId="4" applyFont="1" applyBorder="1" applyAlignment="1">
      <alignment vertical="top" wrapText="1" readingOrder="1"/>
    </xf>
    <xf numFmtId="167" fontId="13" fillId="0" borderId="15" xfId="4" applyNumberFormat="1" applyFont="1" applyBorder="1" applyAlignment="1">
      <alignment vertical="top" wrapText="1" readingOrder="1"/>
    </xf>
    <xf numFmtId="0" fontId="12" fillId="0" borderId="15" xfId="4" applyFont="1" applyBorder="1" applyAlignment="1">
      <alignment vertical="top" wrapText="1" readingOrder="1"/>
    </xf>
    <xf numFmtId="167" fontId="12" fillId="0" borderId="15" xfId="4" applyNumberFormat="1" applyFont="1" applyBorder="1" applyAlignment="1">
      <alignment vertical="top" wrapText="1" readingOrder="1"/>
    </xf>
    <xf numFmtId="0" fontId="6" fillId="0" borderId="0" xfId="4" applyFont="1" applyAlignment="1">
      <alignment horizontal="center" vertical="top" wrapText="1" readingOrder="1"/>
    </xf>
    <xf numFmtId="0" fontId="7" fillId="0" borderId="0" xfId="4" applyFont="1"/>
    <xf numFmtId="0" fontId="8" fillId="0" borderId="15" xfId="4" applyFont="1" applyBorder="1" applyAlignment="1">
      <alignment vertical="top" wrapText="1" readingOrder="1"/>
    </xf>
    <xf numFmtId="0" fontId="7" fillId="0" borderId="16" xfId="4" applyFont="1" applyBorder="1" applyAlignment="1">
      <alignment vertical="top" wrapText="1"/>
    </xf>
    <xf numFmtId="0" fontId="7" fillId="0" borderId="18" xfId="4" applyFont="1" applyBorder="1" applyAlignment="1">
      <alignment vertical="top" wrapText="1"/>
    </xf>
    <xf numFmtId="0" fontId="7" fillId="0" borderId="19" xfId="4" applyFont="1" applyBorder="1" applyAlignment="1">
      <alignment vertical="top" wrapText="1"/>
    </xf>
    <xf numFmtId="0" fontId="7" fillId="0" borderId="17" xfId="4" applyFont="1" applyBorder="1" applyAlignment="1">
      <alignment vertical="top" wrapText="1"/>
    </xf>
    <xf numFmtId="0" fontId="7" fillId="0" borderId="20" xfId="4" applyFont="1" applyBorder="1" applyAlignment="1">
      <alignment vertical="top" wrapText="1"/>
    </xf>
    <xf numFmtId="0" fontId="8" fillId="0" borderId="0" xfId="4" applyFont="1" applyAlignment="1">
      <alignment vertical="top" wrapText="1" readingOrder="1"/>
    </xf>
    <xf numFmtId="0" fontId="11" fillId="2" borderId="15" xfId="4" applyFont="1" applyFill="1" applyBorder="1" applyAlignment="1">
      <alignment horizontal="left" vertical="center" textRotation="90" wrapText="1" readingOrder="1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164" fontId="18" fillId="0" borderId="0" xfId="0" applyNumberFormat="1" applyFont="1"/>
    <xf numFmtId="165" fontId="18" fillId="0" borderId="0" xfId="0" applyNumberFormat="1" applyFont="1"/>
    <xf numFmtId="3" fontId="18" fillId="0" borderId="0" xfId="0" applyNumberFormat="1" applyFont="1"/>
    <xf numFmtId="166" fontId="18" fillId="0" borderId="0" xfId="1" applyNumberFormat="1" applyFont="1"/>
    <xf numFmtId="166" fontId="18" fillId="0" borderId="0" xfId="0" applyNumberFormat="1" applyFont="1"/>
    <xf numFmtId="0" fontId="19" fillId="0" borderId="0" xfId="2" applyFont="1"/>
    <xf numFmtId="0" fontId="20" fillId="0" borderId="0" xfId="2" applyFont="1" applyAlignment="1">
      <alignment horizontal="center"/>
    </xf>
    <xf numFmtId="0" fontId="20" fillId="0" borderId="0" xfId="2" applyFont="1"/>
    <xf numFmtId="0" fontId="19" fillId="0" borderId="0" xfId="2" applyFont="1" applyAlignment="1">
      <alignment horizontal="left" indent="1"/>
    </xf>
    <xf numFmtId="43" fontId="19" fillId="0" borderId="0" xfId="2" applyNumberFormat="1" applyFont="1" applyAlignment="1">
      <alignment horizontal="left" indent="1"/>
    </xf>
    <xf numFmtId="43" fontId="19" fillId="0" borderId="0" xfId="2" applyNumberFormat="1" applyFont="1"/>
    <xf numFmtId="0" fontId="19" fillId="0" borderId="1" xfId="2" applyFont="1" applyBorder="1" applyAlignment="1">
      <alignment horizontal="left" indent="1"/>
    </xf>
    <xf numFmtId="43" fontId="19" fillId="0" borderId="1" xfId="2" applyNumberFormat="1" applyFont="1" applyBorder="1"/>
    <xf numFmtId="0" fontId="19" fillId="0" borderId="1" xfId="2" applyFont="1" applyBorder="1"/>
    <xf numFmtId="43" fontId="19" fillId="0" borderId="10" xfId="2" applyNumberFormat="1" applyFont="1" applyBorder="1"/>
    <xf numFmtId="43" fontId="19" fillId="0" borderId="14" xfId="2" applyNumberFormat="1" applyFont="1" applyBorder="1"/>
    <xf numFmtId="44" fontId="19" fillId="0" borderId="0" xfId="2" applyNumberFormat="1" applyFont="1"/>
    <xf numFmtId="44" fontId="19" fillId="0" borderId="10" xfId="2" applyNumberFormat="1" applyFont="1" applyBorder="1"/>
  </cellXfs>
  <cellStyles count="6">
    <cellStyle name="Comma 2" xfId="3" xr:uid="{39ECC22E-3E57-4577-A3F9-5C461831D28F}"/>
    <cellStyle name="Comma 4" xfId="5" xr:uid="{C8D40584-236F-46BF-903B-60304D60DDE2}"/>
    <cellStyle name="Normal" xfId="0" builtinId="0"/>
    <cellStyle name="Normal 197" xfId="4" xr:uid="{7B94CDE7-BCA7-4015-9530-5D820B78A7C9}"/>
    <cellStyle name="Normal 2" xfId="2" xr:uid="{E5ADAED4-8B06-4538-9988-C68DFC63A657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/EWSU/DKHAYUM/WTR05/Water%20Year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5"/>
      <sheetName val="TitzerQuery"/>
      <sheetName val="WATER05"/>
      <sheetName val="CAPITAL 2005"/>
      <sheetName val="Approp Transfers 05"/>
      <sheetName val="ckchange"/>
      <sheetName val="Rev. % 05"/>
      <sheetName val="BUDGETDETAIL"/>
      <sheetName val="Carryover05"/>
      <sheetName val="Sheet4"/>
      <sheetName val="Sheet3"/>
      <sheetName val="Sheet2"/>
      <sheetName val="WATER04FINAL"/>
      <sheetName val="CAPITAL 2004"/>
      <sheetName val="Approp Transfers"/>
      <sheetName val="Sheet1"/>
      <sheetName val="WATER04 UNADJ"/>
      <sheetName val="wtrsalesbudget"/>
      <sheetName val="Rev. %"/>
      <sheetName val="Carryover 2005"/>
      <sheetName val="Carryover 2004 "/>
      <sheetName val="Carryover 2006"/>
      <sheetName val="Rate Comp"/>
      <sheetName val="Disb"/>
      <sheetName val="Trial Balance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Bowsher, Brock" id="{F9230A25-0DE8-4C5B-85F5-BE3115E5E02A}" userId="S::Brock.Bowsher@bakertilly.com::fa2fafec-fcfb-451b-8aed-8d51006809a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2" dT="2022-01-27T15:11:42.95" personId="{F9230A25-0DE8-4C5B-85F5-BE3115E5E02A}" id="{39D53DD0-F0A9-41CF-8FE8-DF655AEED7F8}">
    <text>from CFP levy projections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gateway.ifionline.org/report_builder/Default3a.aspx?rptType=assessedValue&amp;rpt=CertNav_2016forward&amp;rptName=Certification%20of%20Net%20Assessed%20Values%20by%20Distri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C5D2A-72ED-454B-85E7-F82A459ADF2E}">
  <dimension ref="A1:L18"/>
  <sheetViews>
    <sheetView workbookViewId="0">
      <selection sqref="A1:A1048576"/>
    </sheetView>
  </sheetViews>
  <sheetFormatPr baseColWidth="10" defaultColWidth="8.83203125" defaultRowHeight="13" x14ac:dyDescent="0.15"/>
  <cols>
    <col min="1" max="1" width="26.83203125" customWidth="1"/>
    <col min="2" max="10" width="9.5" customWidth="1"/>
    <col min="11" max="11" width="2.6640625" customWidth="1"/>
    <col min="12" max="12" width="6.33203125" customWidth="1"/>
  </cols>
  <sheetData>
    <row r="1" spans="1:12" x14ac:dyDescent="0.15">
      <c r="A1" s="61"/>
      <c r="B1" s="62">
        <v>2022</v>
      </c>
      <c r="C1" s="62">
        <v>2023</v>
      </c>
      <c r="D1" s="62">
        <v>2024</v>
      </c>
      <c r="E1" s="62">
        <v>2025</v>
      </c>
      <c r="F1" s="62">
        <v>2026</v>
      </c>
      <c r="G1" s="62">
        <v>2027</v>
      </c>
      <c r="H1" s="62">
        <v>2028</v>
      </c>
      <c r="I1" s="62">
        <v>2029</v>
      </c>
      <c r="J1" s="62">
        <v>2030</v>
      </c>
      <c r="K1" s="61"/>
      <c r="L1" s="61"/>
    </row>
    <row r="2" spans="1:12" x14ac:dyDescent="0.15">
      <c r="A2" s="61" t="s">
        <v>1</v>
      </c>
      <c r="B2" s="63">
        <f>CNav_2022!E72/100*0.3294</f>
        <v>2341857.925818</v>
      </c>
      <c r="C2" s="63">
        <v>2428384</v>
      </c>
      <c r="D2" s="63">
        <v>2520509</v>
      </c>
      <c r="E2" s="63">
        <v>2618467</v>
      </c>
      <c r="F2" s="63">
        <v>2720472</v>
      </c>
      <c r="G2" s="63">
        <v>2826798</v>
      </c>
      <c r="H2" s="63">
        <v>2937536</v>
      </c>
      <c r="I2" s="63">
        <v>3052877</v>
      </c>
      <c r="J2" s="63">
        <v>3172491</v>
      </c>
      <c r="K2" s="61"/>
      <c r="L2" s="61"/>
    </row>
    <row r="3" spans="1:12" x14ac:dyDescent="0.15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x14ac:dyDescent="0.15">
      <c r="A4" s="61" t="s">
        <v>0</v>
      </c>
      <c r="B4" s="61"/>
      <c r="C4" s="64">
        <f>'ADDL EXP'!C95</f>
        <v>2568769.6937350412</v>
      </c>
      <c r="D4" s="64">
        <f>'ADDL EXP'!D95</f>
        <v>3700560.1370558254</v>
      </c>
      <c r="E4" s="64">
        <f>'ADDL EXP'!E95</f>
        <v>3774571.3397969422</v>
      </c>
      <c r="F4" s="64">
        <f>'ADDL EXP'!F95</f>
        <v>3850062.7665928812</v>
      </c>
      <c r="G4" s="64">
        <f>'ADDL EXP'!G95</f>
        <v>3927064.0219247388</v>
      </c>
      <c r="H4" s="64">
        <f>'ADDL EXP'!H95</f>
        <v>4005605.3023632332</v>
      </c>
      <c r="I4" s="64">
        <f>'ADDL EXP'!I95</f>
        <v>4085717.4084104993</v>
      </c>
      <c r="J4" s="64">
        <f>'ADDL EXP'!J95</f>
        <v>4167431.7565787085</v>
      </c>
      <c r="K4" s="61"/>
      <c r="L4" s="61"/>
    </row>
    <row r="5" spans="1:12" x14ac:dyDescent="0.1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2" x14ac:dyDescent="0.15">
      <c r="A6" s="61" t="s">
        <v>2</v>
      </c>
      <c r="B6" s="63">
        <f>$B$2*L12</f>
        <v>67920.261234257297</v>
      </c>
      <c r="C6" s="64">
        <v>75000</v>
      </c>
      <c r="D6" s="64">
        <f>C6*1.02</f>
        <v>76500</v>
      </c>
      <c r="E6" s="64">
        <f t="shared" ref="E6:J8" si="0">D6*1.02</f>
        <v>78030</v>
      </c>
      <c r="F6" s="64">
        <f t="shared" si="0"/>
        <v>79590.600000000006</v>
      </c>
      <c r="G6" s="64">
        <f t="shared" si="0"/>
        <v>81182.412000000011</v>
      </c>
      <c r="H6" s="64">
        <f t="shared" si="0"/>
        <v>82806.060240000006</v>
      </c>
      <c r="I6" s="64">
        <f t="shared" si="0"/>
        <v>84462.181444800008</v>
      </c>
      <c r="J6" s="64">
        <f t="shared" si="0"/>
        <v>86151.425073696009</v>
      </c>
      <c r="K6" s="61"/>
      <c r="L6" s="61"/>
    </row>
    <row r="7" spans="1:12" x14ac:dyDescent="0.15">
      <c r="A7" s="61" t="s">
        <v>3</v>
      </c>
      <c r="B7" s="65">
        <f t="shared" ref="B7:B9" si="1">$B$2*L13</f>
        <v>2083800.388414816</v>
      </c>
      <c r="C7" s="64">
        <f t="shared" ref="C7:J7" si="2">C2-C6-C8-C9</f>
        <v>2143427.5679496918</v>
      </c>
      <c r="D7" s="64">
        <f t="shared" si="2"/>
        <v>2229853.4393086857</v>
      </c>
      <c r="E7" s="64">
        <f t="shared" si="2"/>
        <v>2321998.3280948596</v>
      </c>
      <c r="F7" s="64">
        <f t="shared" si="2"/>
        <v>2418073.9546567569</v>
      </c>
      <c r="G7" s="64">
        <f t="shared" si="2"/>
        <v>2518351.9937498919</v>
      </c>
      <c r="H7" s="64">
        <f t="shared" si="2"/>
        <v>2622921.0736248898</v>
      </c>
      <c r="I7" s="64">
        <f t="shared" si="2"/>
        <v>2731969.7750973878</v>
      </c>
      <c r="J7" s="64">
        <f t="shared" si="2"/>
        <v>2845165.6305993353</v>
      </c>
      <c r="K7" s="61"/>
      <c r="L7" s="61"/>
    </row>
    <row r="8" spans="1:12" x14ac:dyDescent="0.15">
      <c r="A8" s="61" t="s">
        <v>4</v>
      </c>
      <c r="B8" s="65">
        <f t="shared" si="1"/>
        <v>88487.421939473541</v>
      </c>
      <c r="C8" s="64">
        <v>97711</v>
      </c>
      <c r="D8" s="64">
        <f>C8*1.02</f>
        <v>99665.22</v>
      </c>
      <c r="E8" s="64">
        <f t="shared" si="0"/>
        <v>101658.52440000001</v>
      </c>
      <c r="F8" s="64">
        <f t="shared" si="0"/>
        <v>103691.69488800001</v>
      </c>
      <c r="G8" s="64">
        <f t="shared" si="0"/>
        <v>105765.52878576002</v>
      </c>
      <c r="H8" s="64">
        <f t="shared" si="0"/>
        <v>107880.83936147523</v>
      </c>
      <c r="I8" s="64">
        <f t="shared" si="0"/>
        <v>110038.45614870473</v>
      </c>
      <c r="J8" s="64">
        <f t="shared" si="0"/>
        <v>112239.22527167884</v>
      </c>
      <c r="K8" s="61"/>
      <c r="L8" s="61"/>
    </row>
    <row r="9" spans="1:12" x14ac:dyDescent="0.15">
      <c r="A9" s="61" t="s">
        <v>5</v>
      </c>
      <c r="B9" s="65">
        <f t="shared" si="1"/>
        <v>101649.85422945325</v>
      </c>
      <c r="C9" s="64">
        <f>'ADDL EXP'!C100-C6-C8</f>
        <v>112245.43205030798</v>
      </c>
      <c r="D9" s="64">
        <f>'ADDL EXP'!D100-D6-D8</f>
        <v>114490.34069131417</v>
      </c>
      <c r="E9" s="64">
        <f>'ADDL EXP'!E100-E6-E8</f>
        <v>116780.14750514044</v>
      </c>
      <c r="F9" s="64">
        <f>'ADDL EXP'!F100-F6-F8</f>
        <v>119115.75045524321</v>
      </c>
      <c r="G9" s="64">
        <f>'ADDL EXP'!G100-G6-G8</f>
        <v>121498.0654643481</v>
      </c>
      <c r="H9" s="64">
        <f>'ADDL EXP'!H100-H6-H8</f>
        <v>123928.02677363504</v>
      </c>
      <c r="I9" s="64">
        <f>'ADDL EXP'!I100-I6-I8</f>
        <v>126406.58730910778</v>
      </c>
      <c r="J9" s="64">
        <f>'ADDL EXP'!J100-J6-J8</f>
        <v>128934.71905528991</v>
      </c>
      <c r="K9" s="61"/>
      <c r="L9" s="61"/>
    </row>
    <row r="10" spans="1:12" x14ac:dyDescent="0.15">
      <c r="A10" s="61"/>
      <c r="B10" s="65">
        <f>SUM(B6:B9)</f>
        <v>2341857.925818</v>
      </c>
      <c r="C10" s="64">
        <f>SUM(C6:C9)</f>
        <v>2428384</v>
      </c>
      <c r="D10" s="64">
        <f t="shared" ref="D10:J10" si="3">SUM(D6:D9)</f>
        <v>2520509</v>
      </c>
      <c r="E10" s="64">
        <f t="shared" si="3"/>
        <v>2618467</v>
      </c>
      <c r="F10" s="64">
        <f t="shared" si="3"/>
        <v>2720472</v>
      </c>
      <c r="G10" s="64">
        <f t="shared" si="3"/>
        <v>2826798</v>
      </c>
      <c r="H10" s="64">
        <f t="shared" si="3"/>
        <v>2937536</v>
      </c>
      <c r="I10" s="64">
        <f t="shared" si="3"/>
        <v>3052877</v>
      </c>
      <c r="J10" s="64">
        <f t="shared" si="3"/>
        <v>3172491</v>
      </c>
      <c r="K10" s="61"/>
      <c r="L10" s="61"/>
    </row>
    <row r="11" spans="1:12" x14ac:dyDescent="0.15">
      <c r="A11" s="61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</row>
    <row r="12" spans="1:12" x14ac:dyDescent="0.15">
      <c r="A12" s="61" t="s">
        <v>2</v>
      </c>
      <c r="B12" s="66">
        <f>B6/$B$10</f>
        <v>2.900272492428552E-2</v>
      </c>
      <c r="C12" s="66">
        <f>C6/$C$10</f>
        <v>3.0884736516135835E-2</v>
      </c>
      <c r="D12" s="66">
        <f>D6/$D$10</f>
        <v>3.0351012434393213E-2</v>
      </c>
      <c r="E12" s="66">
        <f>E6/$E$10</f>
        <v>2.9799879089558889E-2</v>
      </c>
      <c r="F12" s="66">
        <f>F6/$F$10</f>
        <v>2.9256173193475253E-2</v>
      </c>
      <c r="G12" s="66">
        <f>G6/$G$10</f>
        <v>2.8718858581334786E-2</v>
      </c>
      <c r="H12" s="66">
        <f>H6/$H$10</f>
        <v>2.8188951638379922E-2</v>
      </c>
      <c r="I12" s="66">
        <f>I6/$I$10</f>
        <v>2.766642136083439E-2</v>
      </c>
      <c r="J12" s="66">
        <f>J6/$J$10</f>
        <v>2.7155766580171863E-2</v>
      </c>
      <c r="K12" s="61"/>
      <c r="L12" s="66">
        <f>AVERAGE(C12:J12)</f>
        <v>2.9002724924285517E-2</v>
      </c>
    </row>
    <row r="13" spans="1:12" x14ac:dyDescent="0.15">
      <c r="A13" s="61" t="s">
        <v>3</v>
      </c>
      <c r="B13" s="66">
        <f t="shared" ref="B13:B15" si="4">B7/$B$10</f>
        <v>0.88980649314452087</v>
      </c>
      <c r="C13" s="66">
        <f>C7/$C$10</f>
        <v>0.8826559423673076</v>
      </c>
      <c r="D13" s="66">
        <f t="shared" ref="D13:D14" si="5">D7/$D$10</f>
        <v>0.88468378383441026</v>
      </c>
      <c r="E13" s="66">
        <f t="shared" ref="E13:E15" si="6">E7/$E$10</f>
        <v>0.88677777038811623</v>
      </c>
      <c r="F13" s="66">
        <f t="shared" ref="F13:F15" si="7">F7/$F$10</f>
        <v>0.88884353695121909</v>
      </c>
      <c r="G13" s="66">
        <f t="shared" ref="G13:G15" si="8">G7/$G$10</f>
        <v>0.89088502034807293</v>
      </c>
      <c r="H13" s="66">
        <f t="shared" ref="H13:H15" si="9">H7/$H$10</f>
        <v>0.89289835890518099</v>
      </c>
      <c r="I13" s="66">
        <f t="shared" ref="I13:I15" si="10">I7/$I$10</f>
        <v>0.89488367041888284</v>
      </c>
      <c r="J13" s="66">
        <f t="shared" ref="J13:J15" si="11">J7/$J$10</f>
        <v>0.89682386194297647</v>
      </c>
      <c r="K13" s="61"/>
      <c r="L13" s="66">
        <f t="shared" ref="L13:L15" si="12">AVERAGE(C13:J13)</f>
        <v>0.88980649314452087</v>
      </c>
    </row>
    <row r="14" spans="1:12" x14ac:dyDescent="0.15">
      <c r="A14" s="61" t="s">
        <v>4</v>
      </c>
      <c r="B14" s="66">
        <f t="shared" si="4"/>
        <v>3.7785136734358168E-2</v>
      </c>
      <c r="C14" s="66">
        <f>C8/$C$10</f>
        <v>4.0237046529708644E-2</v>
      </c>
      <c r="D14" s="66">
        <f t="shared" si="5"/>
        <v>3.9541703679693271E-2</v>
      </c>
      <c r="E14" s="66">
        <f t="shared" si="6"/>
        <v>3.882367980959852E-2</v>
      </c>
      <c r="F14" s="66">
        <f t="shared" si="7"/>
        <v>3.8115332518768807E-2</v>
      </c>
      <c r="G14" s="66">
        <f t="shared" si="8"/>
        <v>3.7415311877877382E-2</v>
      </c>
      <c r="H14" s="66">
        <f t="shared" si="9"/>
        <v>3.6724942047169883E-2</v>
      </c>
      <c r="I14" s="66">
        <f t="shared" si="10"/>
        <v>3.6044182634513193E-2</v>
      </c>
      <c r="J14" s="66">
        <f t="shared" si="11"/>
        <v>3.5378894777535648E-2</v>
      </c>
      <c r="K14" s="61"/>
      <c r="L14" s="66">
        <f t="shared" si="12"/>
        <v>3.7785136734358168E-2</v>
      </c>
    </row>
    <row r="15" spans="1:12" x14ac:dyDescent="0.15">
      <c r="A15" s="61" t="s">
        <v>5</v>
      </c>
      <c r="B15" s="66">
        <f t="shared" si="4"/>
        <v>4.3405645196835513E-2</v>
      </c>
      <c r="C15" s="66">
        <f>C9/$C$10</f>
        <v>4.622227458684787E-2</v>
      </c>
      <c r="D15" s="66">
        <f>D9/$D$10</f>
        <v>4.5423500051503155E-2</v>
      </c>
      <c r="E15" s="66">
        <f t="shared" si="6"/>
        <v>4.4598670712726357E-2</v>
      </c>
      <c r="F15" s="66">
        <f t="shared" si="7"/>
        <v>4.3784957336536895E-2</v>
      </c>
      <c r="G15" s="66">
        <f t="shared" si="8"/>
        <v>4.2980809192714901E-2</v>
      </c>
      <c r="H15" s="66">
        <f t="shared" si="9"/>
        <v>4.2187747409269206E-2</v>
      </c>
      <c r="I15" s="66">
        <f t="shared" si="10"/>
        <v>4.140572558576968E-2</v>
      </c>
      <c r="J15" s="66">
        <f t="shared" si="11"/>
        <v>4.0641476699316059E-2</v>
      </c>
      <c r="K15" s="61"/>
      <c r="L15" s="66">
        <f t="shared" si="12"/>
        <v>4.3405645196835513E-2</v>
      </c>
    </row>
    <row r="16" spans="1:12" x14ac:dyDescent="0.15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</row>
    <row r="17" spans="1:12" x14ac:dyDescent="0.15">
      <c r="A17" s="61"/>
      <c r="B17" s="67">
        <f>SUM(B12:B15)</f>
        <v>1</v>
      </c>
      <c r="C17" s="67">
        <f>SUM(C12:C15)</f>
        <v>1</v>
      </c>
      <c r="D17" s="67">
        <f t="shared" ref="D17:J17" si="13">SUM(D12:D15)</f>
        <v>0.99999999999999989</v>
      </c>
      <c r="E17" s="67">
        <f t="shared" si="13"/>
        <v>1</v>
      </c>
      <c r="F17" s="67">
        <f t="shared" si="13"/>
        <v>1.0000000000000002</v>
      </c>
      <c r="G17" s="67">
        <f t="shared" si="13"/>
        <v>1</v>
      </c>
      <c r="H17" s="67">
        <f t="shared" si="13"/>
        <v>1</v>
      </c>
      <c r="I17" s="67">
        <f t="shared" si="13"/>
        <v>1</v>
      </c>
      <c r="J17" s="67">
        <f t="shared" si="13"/>
        <v>1</v>
      </c>
      <c r="K17" s="61"/>
      <c r="L17" s="61"/>
    </row>
    <row r="18" spans="1:12" x14ac:dyDescent="0.15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</row>
  </sheetData>
  <pageMargins left="0" right="0" top="0.5" bottom="0.5" header="0.05" footer="0"/>
  <pageSetup orientation="landscape" horizontalDpi="1200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D8AFD-7BFD-4390-9E1A-0F96DB99C54B}">
  <dimension ref="A1:S112"/>
  <sheetViews>
    <sheetView tabSelected="1" topLeftCell="A82" workbookViewId="0">
      <selection activeCell="A111" sqref="A111:XFD111"/>
    </sheetView>
  </sheetViews>
  <sheetFormatPr baseColWidth="10" defaultColWidth="9.1640625" defaultRowHeight="15" x14ac:dyDescent="0.2"/>
  <cols>
    <col min="1" max="1" width="19" style="1" customWidth="1"/>
    <col min="2" max="10" width="10.33203125" style="1" customWidth="1"/>
    <col min="11" max="11" width="11.5" style="1" customWidth="1"/>
    <col min="12" max="12" width="15.1640625" style="1" customWidth="1"/>
    <col min="13" max="13" width="9.1640625" style="1"/>
    <col min="14" max="14" width="14.1640625" style="1" customWidth="1"/>
    <col min="15" max="16384" width="9.1640625" style="1"/>
  </cols>
  <sheetData>
    <row r="1" spans="1:11" hidden="1" x14ac:dyDescent="0.2">
      <c r="C1" s="2">
        <v>2023</v>
      </c>
      <c r="D1" s="2">
        <f>C1+1</f>
        <v>2024</v>
      </c>
      <c r="E1" s="2">
        <f t="shared" ref="E1:I1" si="0">D1+1</f>
        <v>2025</v>
      </c>
      <c r="F1" s="2">
        <f t="shared" si="0"/>
        <v>2026</v>
      </c>
      <c r="G1" s="2">
        <f t="shared" si="0"/>
        <v>2027</v>
      </c>
      <c r="H1" s="2">
        <f t="shared" si="0"/>
        <v>2028</v>
      </c>
      <c r="I1" s="2">
        <f t="shared" si="0"/>
        <v>2029</v>
      </c>
      <c r="J1" s="2">
        <f>I1+1</f>
        <v>2030</v>
      </c>
    </row>
    <row r="2" spans="1:11" hidden="1" x14ac:dyDescent="0.2">
      <c r="A2" s="1" t="s">
        <v>6</v>
      </c>
      <c r="C2" s="3">
        <v>1244324.2226200001</v>
      </c>
      <c r="D2" s="3">
        <f>C2*1.02</f>
        <v>1269210.7070724003</v>
      </c>
      <c r="E2" s="3">
        <f t="shared" ref="D2:J4" si="1">D2*1.02</f>
        <v>1294594.9212138483</v>
      </c>
      <c r="F2" s="3">
        <f t="shared" si="1"/>
        <v>1320486.8196381254</v>
      </c>
      <c r="G2" s="3">
        <f t="shared" si="1"/>
        <v>1346896.5560308879</v>
      </c>
      <c r="H2" s="3">
        <f t="shared" si="1"/>
        <v>1373834.4871515057</v>
      </c>
      <c r="I2" s="3">
        <f t="shared" si="1"/>
        <v>1401311.1768945358</v>
      </c>
      <c r="J2" s="3">
        <f t="shared" si="1"/>
        <v>1429337.4004324265</v>
      </c>
    </row>
    <row r="3" spans="1:11" hidden="1" x14ac:dyDescent="0.2">
      <c r="A3" s="1" t="s">
        <v>7</v>
      </c>
      <c r="D3" s="3">
        <v>1831211.9482137009</v>
      </c>
      <c r="E3" s="3">
        <f t="shared" si="1"/>
        <v>1867836.187177975</v>
      </c>
      <c r="F3" s="3">
        <f t="shared" si="1"/>
        <v>1905192.9109215345</v>
      </c>
      <c r="G3" s="3">
        <f t="shared" si="1"/>
        <v>1943296.7691399653</v>
      </c>
      <c r="H3" s="3">
        <f t="shared" si="1"/>
        <v>1982162.7045227645</v>
      </c>
      <c r="I3" s="3">
        <f t="shared" si="1"/>
        <v>2021805.9586132199</v>
      </c>
      <c r="J3" s="3">
        <f t="shared" si="1"/>
        <v>2062242.0777854843</v>
      </c>
    </row>
    <row r="4" spans="1:11" hidden="1" x14ac:dyDescent="0.2">
      <c r="A4" s="1" t="s">
        <v>8</v>
      </c>
      <c r="C4" s="4">
        <v>937729.52313999971</v>
      </c>
      <c r="D4" s="3">
        <f t="shared" si="1"/>
        <v>956484.11360279971</v>
      </c>
      <c r="E4" s="3">
        <f t="shared" si="1"/>
        <v>975613.79587485571</v>
      </c>
      <c r="F4" s="3">
        <f t="shared" si="1"/>
        <v>995126.07179235283</v>
      </c>
      <c r="G4" s="3">
        <f t="shared" si="1"/>
        <v>1015028.5932281999</v>
      </c>
      <c r="H4" s="3">
        <f t="shared" si="1"/>
        <v>1035329.1650927638</v>
      </c>
      <c r="I4" s="3">
        <f t="shared" si="1"/>
        <v>1056035.7483946192</v>
      </c>
      <c r="J4" s="3">
        <f t="shared" si="1"/>
        <v>1077156.4633625117</v>
      </c>
    </row>
    <row r="5" spans="1:11" hidden="1" x14ac:dyDescent="0.2">
      <c r="A5" s="1" t="s">
        <v>9</v>
      </c>
      <c r="C5" s="4">
        <v>1677500</v>
      </c>
      <c r="D5" s="4">
        <v>1253120</v>
      </c>
      <c r="E5" s="4">
        <v>1469052.4000000001</v>
      </c>
      <c r="F5" s="4">
        <v>1641303.4480000001</v>
      </c>
      <c r="G5" s="4">
        <v>1845379.5169600002</v>
      </c>
      <c r="H5" s="4">
        <v>2062287.1072992003</v>
      </c>
      <c r="I5" s="4">
        <v>2279532.8494451842</v>
      </c>
      <c r="J5" s="4">
        <v>2497123.5064340876</v>
      </c>
    </row>
    <row r="6" spans="1:11" hidden="1" x14ac:dyDescent="0.2">
      <c r="A6" s="5" t="s">
        <v>10</v>
      </c>
      <c r="B6" s="5"/>
      <c r="C6" s="6">
        <f>SUM(C2:C5)</f>
        <v>3859553.7457599998</v>
      </c>
      <c r="D6" s="6">
        <f t="shared" ref="D6:J6" si="2">SUM(D2:D5)</f>
        <v>5310026.768888901</v>
      </c>
      <c r="E6" s="6">
        <f t="shared" si="2"/>
        <v>5607097.3042666791</v>
      </c>
      <c r="F6" s="6">
        <f t="shared" si="2"/>
        <v>5862109.2503520129</v>
      </c>
      <c r="G6" s="6">
        <f t="shared" si="2"/>
        <v>6150601.4353590533</v>
      </c>
      <c r="H6" s="6">
        <f t="shared" si="2"/>
        <v>6453613.4640662344</v>
      </c>
      <c r="I6" s="6">
        <f t="shared" si="2"/>
        <v>6758685.7333475593</v>
      </c>
      <c r="J6" s="6">
        <f t="shared" si="2"/>
        <v>7065859.4480145099</v>
      </c>
      <c r="K6" s="3">
        <f>SUM(C6:J6)</f>
        <v>47067547.150054954</v>
      </c>
    </row>
    <row r="7" spans="1:11" hidden="1" x14ac:dyDescent="0.2"/>
    <row r="8" spans="1:11" hidden="1" x14ac:dyDescent="0.2">
      <c r="A8" s="1" t="s">
        <v>11</v>
      </c>
      <c r="C8" s="3">
        <f>AVERAGE(C6:J6)</f>
        <v>5883443.3937568692</v>
      </c>
    </row>
    <row r="9" spans="1:11" hidden="1" x14ac:dyDescent="0.2"/>
    <row r="10" spans="1:11" hidden="1" x14ac:dyDescent="0.2"/>
    <row r="11" spans="1:11" hidden="1" x14ac:dyDescent="0.2">
      <c r="A11" s="7"/>
      <c r="B11" s="8"/>
      <c r="C11" s="8"/>
      <c r="D11" s="8"/>
      <c r="E11" s="8"/>
      <c r="F11" s="8"/>
      <c r="G11" s="8"/>
      <c r="H11" s="8"/>
      <c r="I11" s="8"/>
      <c r="J11" s="9"/>
    </row>
    <row r="12" spans="1:11" hidden="1" x14ac:dyDescent="0.2">
      <c r="A12" s="10" t="str">
        <f>A3</f>
        <v>PD from ESSER</v>
      </c>
      <c r="B12" s="5"/>
      <c r="C12" s="11">
        <f>C3</f>
        <v>0</v>
      </c>
      <c r="D12" s="11">
        <f t="shared" ref="D12:J12" si="3">D3</f>
        <v>1831211.9482137009</v>
      </c>
      <c r="E12" s="11">
        <f t="shared" si="3"/>
        <v>1867836.187177975</v>
      </c>
      <c r="F12" s="11">
        <f t="shared" si="3"/>
        <v>1905192.9109215345</v>
      </c>
      <c r="G12" s="11">
        <f t="shared" si="3"/>
        <v>1943296.7691399653</v>
      </c>
      <c r="H12" s="11">
        <f t="shared" si="3"/>
        <v>1982162.7045227645</v>
      </c>
      <c r="I12" s="11">
        <f t="shared" si="3"/>
        <v>2021805.9586132199</v>
      </c>
      <c r="J12" s="12">
        <f t="shared" si="3"/>
        <v>2062242.0777854843</v>
      </c>
    </row>
    <row r="13" spans="1:11" hidden="1" x14ac:dyDescent="0.2">
      <c r="A13" s="10" t="s">
        <v>12</v>
      </c>
      <c r="B13" s="5"/>
      <c r="C13" s="11">
        <v>884000</v>
      </c>
      <c r="D13" s="11">
        <v>1097680</v>
      </c>
      <c r="E13" s="11">
        <v>1311633.6000000001</v>
      </c>
      <c r="F13" s="11">
        <v>1525866.2720000001</v>
      </c>
      <c r="G13" s="11">
        <v>1740383.5974400002</v>
      </c>
      <c r="H13" s="11">
        <v>1955191.2693888003</v>
      </c>
      <c r="I13" s="11">
        <v>2170295.0947765759</v>
      </c>
      <c r="J13" s="12">
        <v>2385700.9966721074</v>
      </c>
    </row>
    <row r="14" spans="1:11" hidden="1" x14ac:dyDescent="0.2">
      <c r="A14" s="10" t="s">
        <v>6</v>
      </c>
      <c r="B14" s="5"/>
      <c r="C14" s="11">
        <f>C2</f>
        <v>1244324.2226200001</v>
      </c>
      <c r="D14" s="11">
        <f t="shared" ref="D14:J14" si="4">D2</f>
        <v>1269210.7070724003</v>
      </c>
      <c r="E14" s="11">
        <f t="shared" si="4"/>
        <v>1294594.9212138483</v>
      </c>
      <c r="F14" s="11">
        <f t="shared" si="4"/>
        <v>1320486.8196381254</v>
      </c>
      <c r="G14" s="11">
        <f t="shared" si="4"/>
        <v>1346896.5560308879</v>
      </c>
      <c r="H14" s="11">
        <f t="shared" si="4"/>
        <v>1373834.4871515057</v>
      </c>
      <c r="I14" s="11">
        <f t="shared" si="4"/>
        <v>1401311.1768945358</v>
      </c>
      <c r="J14" s="12">
        <f t="shared" si="4"/>
        <v>1429337.4004324265</v>
      </c>
    </row>
    <row r="15" spans="1:11" hidden="1" x14ac:dyDescent="0.2">
      <c r="A15" s="10"/>
      <c r="B15" s="5"/>
      <c r="C15" s="13">
        <f>SUM(C12:C14)</f>
        <v>2128324.2226200001</v>
      </c>
      <c r="D15" s="13">
        <f t="shared" ref="D15:J15" si="5">SUM(D12:D14)</f>
        <v>4198102.6552861016</v>
      </c>
      <c r="E15" s="13">
        <f t="shared" si="5"/>
        <v>4474064.7083918238</v>
      </c>
      <c r="F15" s="13">
        <f t="shared" si="5"/>
        <v>4751546.00255966</v>
      </c>
      <c r="G15" s="13">
        <f t="shared" si="5"/>
        <v>5030576.9226108538</v>
      </c>
      <c r="H15" s="13">
        <f t="shared" si="5"/>
        <v>5311188.4610630702</v>
      </c>
      <c r="I15" s="13">
        <f t="shared" si="5"/>
        <v>5593412.2302843314</v>
      </c>
      <c r="J15" s="14">
        <f t="shared" si="5"/>
        <v>5877280.4748900179</v>
      </c>
    </row>
    <row r="16" spans="1:11" hidden="1" x14ac:dyDescent="0.2">
      <c r="A16" s="10"/>
      <c r="B16" s="5"/>
      <c r="C16" s="5"/>
      <c r="D16" s="5"/>
      <c r="E16" s="5"/>
      <c r="F16" s="5"/>
      <c r="G16" s="5"/>
      <c r="H16" s="5"/>
      <c r="I16" s="5"/>
      <c r="J16" s="15"/>
    </row>
    <row r="17" spans="1:12" ht="16" hidden="1" thickBot="1" x14ac:dyDescent="0.25">
      <c r="A17" s="16" t="s">
        <v>11</v>
      </c>
      <c r="B17" s="17"/>
      <c r="C17" s="18">
        <f>AVERAGE(C15:J15)</f>
        <v>4670561.9597132327</v>
      </c>
      <c r="D17" s="17"/>
      <c r="E17" s="17"/>
      <c r="F17" s="17"/>
      <c r="G17" s="17"/>
      <c r="H17" s="17"/>
      <c r="I17" s="17"/>
      <c r="J17" s="19"/>
    </row>
    <row r="18" spans="1:12" hidden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2" hidden="1" x14ac:dyDescent="0.2"/>
    <row r="20" spans="1:12" hidden="1" x14ac:dyDescent="0.2"/>
    <row r="21" spans="1:12" hidden="1" x14ac:dyDescent="0.2"/>
    <row r="22" spans="1:12" hidden="1" x14ac:dyDescent="0.2"/>
    <row r="23" spans="1:12" hidden="1" x14ac:dyDescent="0.2"/>
    <row r="24" spans="1:12" hidden="1" x14ac:dyDescent="0.2">
      <c r="A24" s="20" t="s">
        <v>13</v>
      </c>
      <c r="B24" s="20"/>
    </row>
    <row r="25" spans="1:12" hidden="1" x14ac:dyDescent="0.2"/>
    <row r="26" spans="1:12" hidden="1" x14ac:dyDescent="0.2">
      <c r="A26" s="1" t="s">
        <v>14</v>
      </c>
    </row>
    <row r="27" spans="1:12" hidden="1" x14ac:dyDescent="0.2">
      <c r="A27" s="1" t="s">
        <v>15</v>
      </c>
    </row>
    <row r="28" spans="1:12" hidden="1" x14ac:dyDescent="0.2"/>
    <row r="29" spans="1:12" hidden="1" x14ac:dyDescent="0.2"/>
    <row r="30" spans="1:12" hidden="1" x14ac:dyDescent="0.2">
      <c r="B30" s="1" t="s">
        <v>16</v>
      </c>
      <c r="C30" s="21">
        <v>2023</v>
      </c>
      <c r="D30" s="21">
        <f>+C30+1</f>
        <v>2024</v>
      </c>
      <c r="E30" s="21">
        <f t="shared" ref="E30:K30" si="6">+D30+1</f>
        <v>2025</v>
      </c>
      <c r="F30" s="21">
        <f t="shared" si="6"/>
        <v>2026</v>
      </c>
      <c r="G30" s="21">
        <f t="shared" si="6"/>
        <v>2027</v>
      </c>
      <c r="H30" s="21">
        <f t="shared" si="6"/>
        <v>2028</v>
      </c>
      <c r="I30" s="21">
        <f t="shared" si="6"/>
        <v>2029</v>
      </c>
      <c r="J30" s="21">
        <f t="shared" si="6"/>
        <v>2030</v>
      </c>
      <c r="K30" s="21">
        <f t="shared" si="6"/>
        <v>2031</v>
      </c>
      <c r="L30" s="21" t="s">
        <v>17</v>
      </c>
    </row>
    <row r="31" spans="1:12" hidden="1" x14ac:dyDescent="0.2">
      <c r="A31" s="20" t="s">
        <v>18</v>
      </c>
      <c r="B31" s="20"/>
    </row>
    <row r="32" spans="1:12" hidden="1" x14ac:dyDescent="0.2"/>
    <row r="33" spans="1:11" hidden="1" x14ac:dyDescent="0.2">
      <c r="A33" s="22" t="s">
        <v>19</v>
      </c>
      <c r="B33" s="22"/>
    </row>
    <row r="34" spans="1:11" hidden="1" x14ac:dyDescent="0.2">
      <c r="A34" s="23" t="s">
        <v>20</v>
      </c>
      <c r="B34" s="23"/>
      <c r="C34" s="24">
        <v>5857.5</v>
      </c>
      <c r="D34" s="24">
        <f>+C34*1.02</f>
        <v>5974.6500000000005</v>
      </c>
      <c r="E34" s="24">
        <f t="shared" ref="E34:K36" si="7">+D34*1.02</f>
        <v>6094.1430000000009</v>
      </c>
      <c r="F34" s="24">
        <f t="shared" si="7"/>
        <v>6216.0258600000006</v>
      </c>
      <c r="G34" s="24">
        <f t="shared" si="7"/>
        <v>6340.3463772000005</v>
      </c>
      <c r="H34" s="24">
        <f t="shared" si="7"/>
        <v>6467.1533047440007</v>
      </c>
      <c r="I34" s="24">
        <f t="shared" si="7"/>
        <v>6596.4963708388805</v>
      </c>
      <c r="J34" s="24">
        <f t="shared" si="7"/>
        <v>6728.4262982556584</v>
      </c>
      <c r="K34" s="24">
        <f t="shared" si="7"/>
        <v>6862.994824220772</v>
      </c>
    </row>
    <row r="35" spans="1:11" hidden="1" x14ac:dyDescent="0.2">
      <c r="A35" s="23" t="s">
        <v>21</v>
      </c>
      <c r="B35" s="23"/>
      <c r="C35" s="24">
        <v>762674.06261999998</v>
      </c>
      <c r="D35" s="24">
        <f t="shared" ref="D35:J36" si="8">+C35*1.02</f>
        <v>777927.54387239995</v>
      </c>
      <c r="E35" s="24">
        <f t="shared" si="8"/>
        <v>793486.09474984801</v>
      </c>
      <c r="F35" s="24">
        <f t="shared" si="8"/>
        <v>809355.81664484495</v>
      </c>
      <c r="G35" s="24">
        <f t="shared" si="8"/>
        <v>825542.93297774182</v>
      </c>
      <c r="H35" s="24">
        <f t="shared" si="8"/>
        <v>842053.79163729667</v>
      </c>
      <c r="I35" s="24">
        <f t="shared" si="8"/>
        <v>858894.86747004266</v>
      </c>
      <c r="J35" s="24">
        <f t="shared" si="8"/>
        <v>876072.76481944358</v>
      </c>
      <c r="K35" s="24">
        <f t="shared" si="7"/>
        <v>893594.22011583252</v>
      </c>
    </row>
    <row r="36" spans="1:11" hidden="1" x14ac:dyDescent="0.2">
      <c r="A36" s="23" t="s">
        <v>22</v>
      </c>
      <c r="B36" s="23"/>
      <c r="C36" s="24">
        <v>475792.66000000003</v>
      </c>
      <c r="D36" s="24">
        <f t="shared" si="8"/>
        <v>485308.51320000004</v>
      </c>
      <c r="E36" s="24">
        <f t="shared" si="8"/>
        <v>495014.68346400006</v>
      </c>
      <c r="F36" s="24">
        <f t="shared" si="8"/>
        <v>504914.97713328007</v>
      </c>
      <c r="G36" s="24">
        <f t="shared" si="8"/>
        <v>515013.27667594567</v>
      </c>
      <c r="H36" s="24">
        <f t="shared" si="8"/>
        <v>525313.54220946459</v>
      </c>
      <c r="I36" s="24">
        <f t="shared" si="8"/>
        <v>535819.81305365392</v>
      </c>
      <c r="J36" s="24">
        <f t="shared" si="8"/>
        <v>546536.20931472699</v>
      </c>
      <c r="K36" s="24">
        <f t="shared" si="7"/>
        <v>557466.93350102159</v>
      </c>
    </row>
    <row r="37" spans="1:11" hidden="1" x14ac:dyDescent="0.2"/>
    <row r="38" spans="1:11" hidden="1" x14ac:dyDescent="0.2">
      <c r="A38" s="22" t="s">
        <v>23</v>
      </c>
      <c r="B38" s="22"/>
    </row>
    <row r="39" spans="1:11" hidden="1" x14ac:dyDescent="0.2">
      <c r="A39" s="23" t="s">
        <v>21</v>
      </c>
      <c r="B39" s="23"/>
      <c r="C39" s="24"/>
      <c r="D39" s="24">
        <v>1687309.0828846269</v>
      </c>
      <c r="E39" s="24">
        <f>+D39*1.02</f>
        <v>1721055.2645423196</v>
      </c>
      <c r="F39" s="24">
        <f t="shared" ref="F39:K40" si="9">+E39*1.02</f>
        <v>1755476.369833166</v>
      </c>
      <c r="G39" s="24">
        <f t="shared" si="9"/>
        <v>1790585.8972298293</v>
      </c>
      <c r="H39" s="24">
        <f t="shared" si="9"/>
        <v>1826397.615174426</v>
      </c>
      <c r="I39" s="24">
        <f t="shared" si="9"/>
        <v>1862925.5674779145</v>
      </c>
      <c r="J39" s="24">
        <f t="shared" si="9"/>
        <v>1900184.0788274729</v>
      </c>
      <c r="K39" s="24">
        <f t="shared" si="9"/>
        <v>1938187.7604040224</v>
      </c>
    </row>
    <row r="40" spans="1:11" hidden="1" x14ac:dyDescent="0.2">
      <c r="A40" s="23" t="s">
        <v>22</v>
      </c>
      <c r="B40" s="23"/>
      <c r="C40" s="24"/>
      <c r="D40" s="24">
        <v>143902.865329074</v>
      </c>
      <c r="E40" s="24">
        <f t="shared" ref="E40:J40" si="10">+D40*1.02</f>
        <v>146780.9226356555</v>
      </c>
      <c r="F40" s="24">
        <f t="shared" si="10"/>
        <v>149716.54108836863</v>
      </c>
      <c r="G40" s="24">
        <f t="shared" si="10"/>
        <v>152710.87191013599</v>
      </c>
      <c r="H40" s="24">
        <f t="shared" si="10"/>
        <v>155765.08934833872</v>
      </c>
      <c r="I40" s="24">
        <f t="shared" si="10"/>
        <v>158880.39113530549</v>
      </c>
      <c r="J40" s="24">
        <f t="shared" si="10"/>
        <v>162057.99895801159</v>
      </c>
      <c r="K40" s="24">
        <f t="shared" si="9"/>
        <v>165299.15893717183</v>
      </c>
    </row>
    <row r="41" spans="1:11" hidden="1" x14ac:dyDescent="0.2"/>
    <row r="42" spans="1:11" hidden="1" x14ac:dyDescent="0.2">
      <c r="A42" s="22" t="s">
        <v>24</v>
      </c>
      <c r="B42" s="22"/>
    </row>
    <row r="43" spans="1:11" hidden="1" x14ac:dyDescent="0.2">
      <c r="A43" s="23" t="s">
        <v>21</v>
      </c>
      <c r="B43" s="23"/>
      <c r="C43" s="24">
        <v>166356.87090000001</v>
      </c>
      <c r="D43" s="24">
        <f>+C43*1.02</f>
        <v>169684.00831800001</v>
      </c>
      <c r="E43" s="24">
        <f t="shared" ref="E43:K44" si="11">+D43*1.02</f>
        <v>173077.68848436</v>
      </c>
      <c r="F43" s="24">
        <f t="shared" si="11"/>
        <v>176539.24225404719</v>
      </c>
      <c r="G43" s="24">
        <f t="shared" si="11"/>
        <v>180070.02709912814</v>
      </c>
      <c r="H43" s="24">
        <f t="shared" si="11"/>
        <v>183671.4276411107</v>
      </c>
      <c r="I43" s="24">
        <f t="shared" si="11"/>
        <v>187344.85619393291</v>
      </c>
      <c r="J43" s="24">
        <f t="shared" si="11"/>
        <v>191091.75331781156</v>
      </c>
      <c r="K43" s="24">
        <f t="shared" si="11"/>
        <v>194913.58838416779</v>
      </c>
    </row>
    <row r="44" spans="1:11" hidden="1" x14ac:dyDescent="0.2">
      <c r="A44" s="23" t="s">
        <v>22</v>
      </c>
      <c r="B44" s="23"/>
      <c r="C44" s="24">
        <v>353081.39172000001</v>
      </c>
      <c r="D44" s="24">
        <f t="shared" ref="D44:J44" si="12">+C44*1.02</f>
        <v>360143.0195544</v>
      </c>
      <c r="E44" s="24">
        <f t="shared" si="12"/>
        <v>367345.87994548801</v>
      </c>
      <c r="F44" s="24">
        <f t="shared" si="12"/>
        <v>374692.79754439776</v>
      </c>
      <c r="G44" s="24">
        <f t="shared" si="12"/>
        <v>382186.65349528572</v>
      </c>
      <c r="H44" s="24">
        <f t="shared" si="12"/>
        <v>389830.38656519144</v>
      </c>
      <c r="I44" s="24">
        <f t="shared" si="12"/>
        <v>397626.99429649528</v>
      </c>
      <c r="J44" s="24">
        <f t="shared" si="12"/>
        <v>405579.53418242518</v>
      </c>
      <c r="K44" s="24">
        <f t="shared" si="11"/>
        <v>413691.12486607372</v>
      </c>
    </row>
    <row r="45" spans="1:11" hidden="1" x14ac:dyDescent="0.2">
      <c r="D45" s="24"/>
    </row>
    <row r="46" spans="1:11" hidden="1" x14ac:dyDescent="0.2">
      <c r="A46" s="22" t="s">
        <v>25</v>
      </c>
      <c r="B46" s="22"/>
    </row>
    <row r="47" spans="1:11" hidden="1" x14ac:dyDescent="0.2">
      <c r="A47" s="23" t="s">
        <v>21</v>
      </c>
      <c r="B47" s="23"/>
      <c r="C47" s="24">
        <v>884000</v>
      </c>
      <c r="D47" s="24">
        <v>1097680</v>
      </c>
      <c r="E47" s="24">
        <v>1311633.6000000001</v>
      </c>
      <c r="F47" s="24">
        <v>1525866.2720000001</v>
      </c>
      <c r="G47" s="24">
        <v>1740383.5974400002</v>
      </c>
      <c r="H47" s="24">
        <v>1955191.2693888003</v>
      </c>
      <c r="I47" s="24">
        <v>2170295.0947765759</v>
      </c>
      <c r="J47" s="24">
        <v>2385700.9966721074</v>
      </c>
      <c r="K47" s="24">
        <v>0</v>
      </c>
    </row>
    <row r="48" spans="1:11" hidden="1" x14ac:dyDescent="0.2">
      <c r="A48" s="23" t="s">
        <v>22</v>
      </c>
      <c r="B48" s="23"/>
      <c r="C48" s="24">
        <v>35000</v>
      </c>
      <c r="D48" s="24">
        <v>35700</v>
      </c>
      <c r="E48" s="24">
        <v>36414</v>
      </c>
      <c r="F48" s="24">
        <v>37142.28</v>
      </c>
      <c r="G48" s="24">
        <v>37885.125599999999</v>
      </c>
      <c r="H48" s="24">
        <v>38642.828112000003</v>
      </c>
      <c r="I48" s="24">
        <v>39415.684674240001</v>
      </c>
      <c r="J48" s="24">
        <v>40203.998367724802</v>
      </c>
      <c r="K48" s="24">
        <v>0</v>
      </c>
    </row>
    <row r="49" spans="1:14" hidden="1" x14ac:dyDescent="0.2"/>
    <row r="50" spans="1:14" hidden="1" x14ac:dyDescent="0.2">
      <c r="A50" s="22" t="s">
        <v>26</v>
      </c>
      <c r="B50" s="22"/>
      <c r="C50" s="24">
        <f>+C34</f>
        <v>5857.5</v>
      </c>
      <c r="D50" s="24">
        <f t="shared" ref="D50:K50" si="13">+D34</f>
        <v>5974.6500000000005</v>
      </c>
      <c r="E50" s="24">
        <f t="shared" si="13"/>
        <v>6094.1430000000009</v>
      </c>
      <c r="F50" s="24">
        <f t="shared" si="13"/>
        <v>6216.0258600000006</v>
      </c>
      <c r="G50" s="24">
        <f t="shared" si="13"/>
        <v>6340.3463772000005</v>
      </c>
      <c r="H50" s="24">
        <f t="shared" si="13"/>
        <v>6467.1533047440007</v>
      </c>
      <c r="I50" s="24">
        <f t="shared" si="13"/>
        <v>6596.4963708388805</v>
      </c>
      <c r="J50" s="24">
        <f t="shared" si="13"/>
        <v>6728.4262982556584</v>
      </c>
      <c r="K50" s="24">
        <f t="shared" si="13"/>
        <v>6862.994824220772</v>
      </c>
      <c r="L50" s="24">
        <f>SUM(C50:K50)-0.59*K50</f>
        <v>53088.569088969067</v>
      </c>
      <c r="N50" s="24">
        <f>0.41*K50</f>
        <v>2813.8278779305165</v>
      </c>
    </row>
    <row r="51" spans="1:14" hidden="1" x14ac:dyDescent="0.2">
      <c r="A51" s="22" t="s">
        <v>27</v>
      </c>
      <c r="B51" s="22"/>
      <c r="C51" s="24">
        <f>+C35+C39+C43</f>
        <v>929030.93351999996</v>
      </c>
      <c r="D51" s="24">
        <f t="shared" ref="D51:K52" si="14">+D35+D39+D43</f>
        <v>2634920.6350750267</v>
      </c>
      <c r="E51" s="24">
        <f t="shared" si="14"/>
        <v>2687619.0477765277</v>
      </c>
      <c r="F51" s="24">
        <f t="shared" si="14"/>
        <v>2741371.428732058</v>
      </c>
      <c r="G51" s="24">
        <f t="shared" si="14"/>
        <v>2796198.8573066997</v>
      </c>
      <c r="H51" s="24">
        <f t="shared" si="14"/>
        <v>2852122.834452833</v>
      </c>
      <c r="I51" s="24">
        <f t="shared" si="14"/>
        <v>2909165.29114189</v>
      </c>
      <c r="J51" s="24">
        <f t="shared" si="14"/>
        <v>2967348.5969647281</v>
      </c>
      <c r="K51" s="24">
        <f t="shared" si="14"/>
        <v>3026695.5689040227</v>
      </c>
      <c r="L51" s="24">
        <f t="shared" ref="L51:L56" si="15">SUM(C51:K51)-0.59*K51</f>
        <v>21758722.808220416</v>
      </c>
      <c r="N51" s="24">
        <f t="shared" ref="N51:N52" si="16">0.41*K51</f>
        <v>1240945.1832506491</v>
      </c>
    </row>
    <row r="52" spans="1:14" hidden="1" x14ac:dyDescent="0.2">
      <c r="A52" s="22" t="s">
        <v>28</v>
      </c>
      <c r="B52" s="22"/>
      <c r="C52" s="24">
        <f>+C36+C40+C44</f>
        <v>828874.0517200001</v>
      </c>
      <c r="D52" s="24">
        <f t="shared" si="14"/>
        <v>989354.39808347402</v>
      </c>
      <c r="E52" s="24">
        <f t="shared" si="14"/>
        <v>1009141.4860451436</v>
      </c>
      <c r="F52" s="24">
        <f t="shared" si="14"/>
        <v>1029324.3157660464</v>
      </c>
      <c r="G52" s="24">
        <f t="shared" si="14"/>
        <v>1049910.8020813675</v>
      </c>
      <c r="H52" s="24">
        <f t="shared" si="14"/>
        <v>1070909.0181229948</v>
      </c>
      <c r="I52" s="24">
        <f t="shared" si="14"/>
        <v>1092327.1984854548</v>
      </c>
      <c r="J52" s="24">
        <f t="shared" si="14"/>
        <v>1114173.7424551637</v>
      </c>
      <c r="K52" s="24">
        <f t="shared" si="14"/>
        <v>1136457.217304267</v>
      </c>
      <c r="L52" s="24">
        <f t="shared" si="15"/>
        <v>8649962.4718543943</v>
      </c>
      <c r="N52" s="24">
        <f t="shared" si="16"/>
        <v>465947.45909474941</v>
      </c>
    </row>
    <row r="53" spans="1:14" hidden="1" x14ac:dyDescent="0.2">
      <c r="A53" s="22" t="s">
        <v>29</v>
      </c>
      <c r="B53" s="22"/>
      <c r="C53" s="24">
        <f>+C47</f>
        <v>884000</v>
      </c>
      <c r="D53" s="24">
        <f t="shared" ref="D53:K54" si="17">+D47</f>
        <v>1097680</v>
      </c>
      <c r="E53" s="24">
        <f t="shared" si="17"/>
        <v>1311633.6000000001</v>
      </c>
      <c r="F53" s="24">
        <f t="shared" si="17"/>
        <v>1525866.2720000001</v>
      </c>
      <c r="G53" s="24">
        <f t="shared" si="17"/>
        <v>1740383.5974400002</v>
      </c>
      <c r="H53" s="24">
        <f t="shared" si="17"/>
        <v>1955191.2693888003</v>
      </c>
      <c r="I53" s="24">
        <f t="shared" si="17"/>
        <v>2170295.0947765759</v>
      </c>
      <c r="J53" s="24">
        <f t="shared" si="17"/>
        <v>2385700.9966721074</v>
      </c>
      <c r="K53" s="24">
        <f t="shared" si="17"/>
        <v>0</v>
      </c>
      <c r="L53" s="24">
        <f t="shared" si="15"/>
        <v>13070750.830277484</v>
      </c>
    </row>
    <row r="54" spans="1:14" hidden="1" x14ac:dyDescent="0.2">
      <c r="A54" s="22" t="s">
        <v>30</v>
      </c>
      <c r="B54" s="22"/>
      <c r="C54" s="24">
        <f>+C48</f>
        <v>35000</v>
      </c>
      <c r="D54" s="24">
        <f t="shared" si="17"/>
        <v>35700</v>
      </c>
      <c r="E54" s="24">
        <f t="shared" si="17"/>
        <v>36414</v>
      </c>
      <c r="F54" s="24">
        <f t="shared" si="17"/>
        <v>37142.28</v>
      </c>
      <c r="G54" s="24">
        <f t="shared" si="17"/>
        <v>37885.125599999999</v>
      </c>
      <c r="H54" s="24">
        <f t="shared" si="17"/>
        <v>38642.828112000003</v>
      </c>
      <c r="I54" s="24">
        <f t="shared" si="17"/>
        <v>39415.684674240001</v>
      </c>
      <c r="J54" s="24">
        <f t="shared" si="17"/>
        <v>40203.998367724802</v>
      </c>
      <c r="K54" s="24">
        <f t="shared" si="17"/>
        <v>0</v>
      </c>
      <c r="L54" s="24">
        <f t="shared" si="15"/>
        <v>300403.91675396485</v>
      </c>
    </row>
    <row r="55" spans="1:14" hidden="1" x14ac:dyDescent="0.2">
      <c r="C55" s="25"/>
      <c r="D55" s="25"/>
      <c r="E55" s="25"/>
      <c r="F55" s="25"/>
      <c r="G55" s="25"/>
      <c r="H55" s="25"/>
      <c r="I55" s="25"/>
      <c r="J55" s="25"/>
      <c r="K55" s="25"/>
    </row>
    <row r="56" spans="1:14" ht="16" hidden="1" thickBot="1" x14ac:dyDescent="0.25">
      <c r="A56" s="22" t="s">
        <v>31</v>
      </c>
      <c r="B56" s="22"/>
      <c r="C56" s="26">
        <f>SUM(C50:C55)</f>
        <v>2682762.4852400003</v>
      </c>
      <c r="D56" s="26">
        <f t="shared" ref="D56:K56" si="18">SUM(D50:D55)</f>
        <v>4763629.6831585001</v>
      </c>
      <c r="E56" s="26">
        <f t="shared" si="18"/>
        <v>5050902.2768216711</v>
      </c>
      <c r="F56" s="26">
        <f t="shared" si="18"/>
        <v>5339920.3223581044</v>
      </c>
      <c r="G56" s="26">
        <f t="shared" si="18"/>
        <v>5630718.7288052673</v>
      </c>
      <c r="H56" s="26">
        <f t="shared" si="18"/>
        <v>5923333.1033813721</v>
      </c>
      <c r="I56" s="26">
        <f t="shared" si="18"/>
        <v>6217799.7654489996</v>
      </c>
      <c r="J56" s="26">
        <f t="shared" si="18"/>
        <v>6514155.760757979</v>
      </c>
      <c r="K56" s="26">
        <f t="shared" si="18"/>
        <v>4170015.7810325106</v>
      </c>
      <c r="L56" s="24">
        <f t="shared" si="15"/>
        <v>43832928.596195228</v>
      </c>
    </row>
    <row r="57" spans="1:14" hidden="1" x14ac:dyDescent="0.2"/>
    <row r="58" spans="1:14" hidden="1" x14ac:dyDescent="0.2"/>
    <row r="59" spans="1:14" hidden="1" x14ac:dyDescent="0.2"/>
    <row r="60" spans="1:14" hidden="1" x14ac:dyDescent="0.2">
      <c r="A60" s="20" t="s">
        <v>32</v>
      </c>
      <c r="B60" s="20"/>
    </row>
    <row r="61" spans="1:14" hidden="1" x14ac:dyDescent="0.2"/>
    <row r="62" spans="1:14" hidden="1" x14ac:dyDescent="0.2">
      <c r="A62" s="22" t="s">
        <v>24</v>
      </c>
      <c r="B62" s="22"/>
    </row>
    <row r="63" spans="1:14" hidden="1" x14ac:dyDescent="0.2">
      <c r="A63" s="23" t="s">
        <v>22</v>
      </c>
      <c r="B63" s="23"/>
      <c r="C63" s="24">
        <v>418291.26051999989</v>
      </c>
      <c r="D63" s="24">
        <f>+C63*1.02</f>
        <v>426657.08573039988</v>
      </c>
      <c r="E63" s="24">
        <f t="shared" ref="E63:K63" si="19">+D63*1.02</f>
        <v>435190.22744500788</v>
      </c>
      <c r="F63" s="24">
        <f t="shared" si="19"/>
        <v>443894.03199390805</v>
      </c>
      <c r="G63" s="24">
        <f t="shared" si="19"/>
        <v>452771.91263378621</v>
      </c>
      <c r="H63" s="24">
        <f t="shared" si="19"/>
        <v>461827.35088646197</v>
      </c>
      <c r="I63" s="24">
        <f t="shared" si="19"/>
        <v>471063.89790419122</v>
      </c>
      <c r="J63" s="24">
        <f t="shared" si="19"/>
        <v>480485.17586227506</v>
      </c>
      <c r="K63" s="24">
        <f t="shared" si="19"/>
        <v>490094.8793795206</v>
      </c>
      <c r="L63" s="24">
        <f t="shared" ref="L63" si="20">SUM(C63:K63)-0.59*K63</f>
        <v>3791119.8435216337</v>
      </c>
      <c r="N63" s="24">
        <f t="shared" ref="N63" si="21">0.41*K63</f>
        <v>200938.90054560342</v>
      </c>
    </row>
    <row r="64" spans="1:14" hidden="1" x14ac:dyDescent="0.2"/>
    <row r="65" spans="1:12" hidden="1" x14ac:dyDescent="0.2">
      <c r="A65" s="22" t="s">
        <v>25</v>
      </c>
      <c r="B65" s="22"/>
    </row>
    <row r="66" spans="1:12" hidden="1" x14ac:dyDescent="0.2">
      <c r="A66" s="23" t="s">
        <v>22</v>
      </c>
      <c r="B66" s="23"/>
      <c r="C66" s="24">
        <v>758500</v>
      </c>
      <c r="D66" s="24">
        <v>119740</v>
      </c>
      <c r="E66" s="24">
        <v>121004.8</v>
      </c>
      <c r="F66" s="24">
        <v>78294.896000000008</v>
      </c>
      <c r="G66" s="24">
        <v>67110.793920000011</v>
      </c>
      <c r="H66" s="24">
        <v>68453.009798400017</v>
      </c>
      <c r="I66" s="24">
        <v>69822.069994368023</v>
      </c>
      <c r="J66" s="24">
        <v>71218.511394255387</v>
      </c>
      <c r="K66" s="24">
        <v>0</v>
      </c>
      <c r="L66" s="24">
        <f t="shared" ref="L66:L68" si="22">SUM(C66:K66)-0.59*K66</f>
        <v>1354144.0811070236</v>
      </c>
    </row>
    <row r="67" spans="1:12" hidden="1" x14ac:dyDescent="0.2"/>
    <row r="68" spans="1:12" hidden="1" x14ac:dyDescent="0.2">
      <c r="A68" s="22" t="s">
        <v>28</v>
      </c>
      <c r="B68" s="22"/>
      <c r="C68" s="24">
        <f>+C63+C66</f>
        <v>1176791.26052</v>
      </c>
      <c r="D68" s="24">
        <f t="shared" ref="D68:K68" si="23">+D63+D66</f>
        <v>546397.08573039994</v>
      </c>
      <c r="E68" s="24">
        <f t="shared" si="23"/>
        <v>556195.02744500793</v>
      </c>
      <c r="F68" s="24">
        <f t="shared" si="23"/>
        <v>522188.92799390806</v>
      </c>
      <c r="G68" s="24">
        <f t="shared" si="23"/>
        <v>519882.70655378624</v>
      </c>
      <c r="H68" s="24">
        <f t="shared" si="23"/>
        <v>530280.36068486201</v>
      </c>
      <c r="I68" s="24">
        <f t="shared" si="23"/>
        <v>540885.96789855929</v>
      </c>
      <c r="J68" s="24">
        <f t="shared" si="23"/>
        <v>551703.68725653039</v>
      </c>
      <c r="K68" s="24">
        <f t="shared" si="23"/>
        <v>490094.8793795206</v>
      </c>
      <c r="L68" s="24">
        <f t="shared" si="22"/>
        <v>5145263.9246286564</v>
      </c>
    </row>
    <row r="69" spans="1:12" hidden="1" x14ac:dyDescent="0.2">
      <c r="C69" s="25"/>
      <c r="D69" s="25"/>
      <c r="E69" s="25"/>
      <c r="F69" s="25"/>
      <c r="G69" s="25"/>
      <c r="H69" s="25"/>
      <c r="I69" s="25"/>
      <c r="J69" s="25"/>
      <c r="K69" s="25"/>
    </row>
    <row r="70" spans="1:12" ht="16" hidden="1" thickBot="1" x14ac:dyDescent="0.25">
      <c r="A70" s="22" t="s">
        <v>33</v>
      </c>
      <c r="B70" s="22"/>
      <c r="C70" s="26">
        <f>+C68</f>
        <v>1176791.26052</v>
      </c>
      <c r="D70" s="26">
        <f t="shared" ref="D70:K70" si="24">+D68</f>
        <v>546397.08573039994</v>
      </c>
      <c r="E70" s="26">
        <f t="shared" si="24"/>
        <v>556195.02744500793</v>
      </c>
      <c r="F70" s="26">
        <f t="shared" si="24"/>
        <v>522188.92799390806</v>
      </c>
      <c r="G70" s="26">
        <f t="shared" si="24"/>
        <v>519882.70655378624</v>
      </c>
      <c r="H70" s="26">
        <f t="shared" si="24"/>
        <v>530280.36068486201</v>
      </c>
      <c r="I70" s="26">
        <f t="shared" si="24"/>
        <v>540885.96789855929</v>
      </c>
      <c r="J70" s="26">
        <f t="shared" si="24"/>
        <v>551703.68725653039</v>
      </c>
      <c r="K70" s="26">
        <f t="shared" si="24"/>
        <v>490094.8793795206</v>
      </c>
      <c r="L70" s="24">
        <f t="shared" ref="L70" si="25">SUM(C70:K70)-0.59*K70</f>
        <v>5145263.9246286564</v>
      </c>
    </row>
    <row r="71" spans="1:12" hidden="1" x14ac:dyDescent="0.2"/>
    <row r="72" spans="1:12" hidden="1" x14ac:dyDescent="0.2"/>
    <row r="73" spans="1:12" ht="16" hidden="1" thickBot="1" x14ac:dyDescent="0.25">
      <c r="A73" s="23" t="s">
        <v>34</v>
      </c>
      <c r="B73" s="23"/>
      <c r="C73" s="26">
        <f>+C56+C70</f>
        <v>3859553.7457600003</v>
      </c>
      <c r="D73" s="26">
        <f t="shared" ref="D73:K73" si="26">+D56+D70</f>
        <v>5310026.7688889001</v>
      </c>
      <c r="E73" s="26">
        <f t="shared" si="26"/>
        <v>5607097.3042666791</v>
      </c>
      <c r="F73" s="26">
        <f t="shared" si="26"/>
        <v>5862109.250352012</v>
      </c>
      <c r="G73" s="26">
        <f t="shared" si="26"/>
        <v>6150601.4353590533</v>
      </c>
      <c r="H73" s="26">
        <f t="shared" si="26"/>
        <v>6453613.4640662344</v>
      </c>
      <c r="I73" s="26">
        <f t="shared" si="26"/>
        <v>6758685.7333475593</v>
      </c>
      <c r="J73" s="26">
        <f t="shared" si="26"/>
        <v>7065859.4480145089</v>
      </c>
      <c r="K73" s="26">
        <f t="shared" si="26"/>
        <v>4660110.6604120312</v>
      </c>
    </row>
    <row r="74" spans="1:12" hidden="1" x14ac:dyDescent="0.2"/>
    <row r="75" spans="1:12" hidden="1" x14ac:dyDescent="0.2">
      <c r="A75" s="27" t="s">
        <v>35</v>
      </c>
      <c r="B75" s="27"/>
      <c r="C75" s="28">
        <f>+C6-C73</f>
        <v>0</v>
      </c>
      <c r="D75" s="29">
        <f t="shared" ref="D75:K75" si="27">+D6-D73</f>
        <v>0</v>
      </c>
      <c r="E75" s="29">
        <f t="shared" si="27"/>
        <v>0</v>
      </c>
      <c r="F75" s="29">
        <f t="shared" si="27"/>
        <v>0</v>
      </c>
      <c r="G75" s="29">
        <f t="shared" si="27"/>
        <v>0</v>
      </c>
      <c r="H75" s="29">
        <f t="shared" si="27"/>
        <v>0</v>
      </c>
      <c r="I75" s="29">
        <f t="shared" si="27"/>
        <v>0</v>
      </c>
      <c r="J75" s="30">
        <f t="shared" si="27"/>
        <v>0</v>
      </c>
      <c r="K75" s="30">
        <f t="shared" si="27"/>
        <v>42407436.489642926</v>
      </c>
    </row>
    <row r="76" spans="1:12" hidden="1" x14ac:dyDescent="0.2"/>
    <row r="77" spans="1:12" hidden="1" x14ac:dyDescent="0.2"/>
    <row r="78" spans="1:12" hidden="1" x14ac:dyDescent="0.2"/>
    <row r="79" spans="1:12" hidden="1" x14ac:dyDescent="0.2"/>
    <row r="80" spans="1:12" hidden="1" x14ac:dyDescent="0.2"/>
    <row r="81" spans="1:19" hidden="1" x14ac:dyDescent="0.2"/>
    <row r="82" spans="1:19" x14ac:dyDescent="0.2">
      <c r="A82" s="68" t="s">
        <v>36</v>
      </c>
      <c r="B82" s="69">
        <v>2022</v>
      </c>
      <c r="C82" s="69">
        <v>2023</v>
      </c>
      <c r="D82" s="69">
        <v>2024</v>
      </c>
      <c r="E82" s="69">
        <v>2025</v>
      </c>
      <c r="F82" s="69">
        <v>2026</v>
      </c>
      <c r="G82" s="69">
        <v>2027</v>
      </c>
      <c r="H82" s="69">
        <v>2028</v>
      </c>
      <c r="I82" s="69">
        <v>2029</v>
      </c>
      <c r="J82" s="69">
        <v>2030</v>
      </c>
      <c r="K82" s="69" t="s">
        <v>17</v>
      </c>
    </row>
    <row r="83" spans="1:19" x14ac:dyDescent="0.2">
      <c r="A83" s="70" t="s">
        <v>37</v>
      </c>
      <c r="B83" s="70"/>
      <c r="C83" s="68"/>
      <c r="D83" s="68"/>
      <c r="E83" s="68"/>
      <c r="F83" s="68"/>
      <c r="G83" s="68"/>
      <c r="H83" s="68"/>
      <c r="I83" s="68"/>
      <c r="J83" s="68"/>
      <c r="K83" s="68"/>
    </row>
    <row r="84" spans="1:19" x14ac:dyDescent="0.2">
      <c r="A84" s="71" t="s">
        <v>20</v>
      </c>
      <c r="B84" s="72">
        <v>2401.5749999999998</v>
      </c>
      <c r="C84" s="73">
        <v>5905.5314999999991</v>
      </c>
      <c r="D84" s="73">
        <v>6023.6421300000002</v>
      </c>
      <c r="E84" s="73">
        <v>6144.1149726000003</v>
      </c>
      <c r="F84" s="73">
        <v>6266.997272052</v>
      </c>
      <c r="G84" s="73">
        <v>6392.33721749304</v>
      </c>
      <c r="H84" s="73">
        <v>6520.1839618429012</v>
      </c>
      <c r="I84" s="73">
        <v>6650.5876410797591</v>
      </c>
      <c r="J84" s="73">
        <v>6783.5993939013551</v>
      </c>
      <c r="K84" s="73">
        <v>53088.569088969052</v>
      </c>
    </row>
    <row r="85" spans="1:19" x14ac:dyDescent="0.2">
      <c r="A85" s="71" t="s">
        <v>21</v>
      </c>
      <c r="B85" s="72">
        <v>243763.99530000001</v>
      </c>
      <c r="C85" s="73">
        <v>1291218.333888697</v>
      </c>
      <c r="D85" s="73">
        <v>2312555.0594684007</v>
      </c>
      <c r="E85" s="73">
        <v>2358806.1606577691</v>
      </c>
      <c r="F85" s="73">
        <v>2405982.2838709247</v>
      </c>
      <c r="G85" s="73">
        <v>2454101.9295483432</v>
      </c>
      <c r="H85" s="73">
        <v>2503183.9681393099</v>
      </c>
      <c r="I85" s="73">
        <v>2553247.6475020964</v>
      </c>
      <c r="J85" s="73">
        <v>2604312.6004521381</v>
      </c>
      <c r="K85" s="73">
        <v>18727171.978827678</v>
      </c>
    </row>
    <row r="86" spans="1:19" x14ac:dyDescent="0.2">
      <c r="A86" s="71" t="s">
        <v>22</v>
      </c>
      <c r="B86" s="72">
        <v>226640.96207119996</v>
      </c>
      <c r="C86" s="73">
        <v>616315.82834634418</v>
      </c>
      <c r="D86" s="73">
        <v>713544.83545742487</v>
      </c>
      <c r="E86" s="73">
        <v>727815.73216657329</v>
      </c>
      <c r="F86" s="73">
        <v>742372.04680990486</v>
      </c>
      <c r="G86" s="73">
        <v>757219.48774610297</v>
      </c>
      <c r="H86" s="73">
        <v>772363.87750102498</v>
      </c>
      <c r="I86" s="73">
        <v>787811.15505104547</v>
      </c>
      <c r="J86" s="73">
        <v>803567.37815206638</v>
      </c>
      <c r="K86" s="73">
        <v>6147651.3033016864</v>
      </c>
    </row>
    <row r="87" spans="1:19" x14ac:dyDescent="0.2">
      <c r="A87" s="68"/>
      <c r="B87" s="68"/>
      <c r="C87" s="68"/>
      <c r="D87" s="68"/>
      <c r="E87" s="68"/>
      <c r="F87" s="68"/>
      <c r="G87" s="68"/>
      <c r="H87" s="68"/>
      <c r="I87" s="68"/>
      <c r="J87" s="68"/>
      <c r="K87" s="68"/>
    </row>
    <row r="88" spans="1:19" x14ac:dyDescent="0.2">
      <c r="A88" s="71" t="s">
        <v>38</v>
      </c>
      <c r="B88" s="73">
        <v>266500</v>
      </c>
      <c r="C88" s="73">
        <v>655330</v>
      </c>
      <c r="D88" s="73">
        <v>668436.6</v>
      </c>
      <c r="E88" s="73">
        <v>681805.33199999994</v>
      </c>
      <c r="F88" s="73">
        <v>695441.43864000007</v>
      </c>
      <c r="G88" s="73">
        <v>709350.26741279999</v>
      </c>
      <c r="H88" s="73">
        <v>723537.27276105597</v>
      </c>
      <c r="I88" s="73">
        <v>738008.01821627724</v>
      </c>
      <c r="J88" s="73">
        <v>752768.17858060275</v>
      </c>
      <c r="K88" s="73">
        <v>5891177.107610736</v>
      </c>
    </row>
    <row r="89" spans="1:19" x14ac:dyDescent="0.2">
      <c r="A89" s="71" t="s">
        <v>39</v>
      </c>
      <c r="B89" s="73">
        <v>0</v>
      </c>
      <c r="C89" s="73">
        <v>0</v>
      </c>
      <c r="D89" s="73">
        <v>0</v>
      </c>
      <c r="E89" s="73">
        <v>0</v>
      </c>
      <c r="F89" s="73">
        <v>0</v>
      </c>
      <c r="G89" s="73">
        <v>0</v>
      </c>
      <c r="H89" s="73">
        <v>0</v>
      </c>
      <c r="I89" s="73">
        <v>0</v>
      </c>
      <c r="J89" s="73">
        <v>0</v>
      </c>
      <c r="K89" s="73">
        <v>0</v>
      </c>
    </row>
    <row r="90" spans="1:19" x14ac:dyDescent="0.2">
      <c r="A90" s="71"/>
      <c r="B90" s="74"/>
      <c r="C90" s="75"/>
      <c r="D90" s="75"/>
      <c r="E90" s="75"/>
      <c r="F90" s="75"/>
      <c r="G90" s="75"/>
      <c r="H90" s="75"/>
      <c r="I90" s="75"/>
      <c r="J90" s="75"/>
      <c r="K90" s="75"/>
    </row>
    <row r="91" spans="1:19" x14ac:dyDescent="0.2">
      <c r="A91" s="71" t="s">
        <v>26</v>
      </c>
      <c r="B91" s="72">
        <v>2401.5749999999998</v>
      </c>
      <c r="C91" s="72">
        <v>5905.5314999999991</v>
      </c>
      <c r="D91" s="72">
        <v>6023.6421300000002</v>
      </c>
      <c r="E91" s="72">
        <v>6144.1149726000003</v>
      </c>
      <c r="F91" s="72">
        <v>6266.997272052</v>
      </c>
      <c r="G91" s="72">
        <v>6392.33721749304</v>
      </c>
      <c r="H91" s="72">
        <v>6520.1839618429012</v>
      </c>
      <c r="I91" s="72">
        <v>6650.5876410797591</v>
      </c>
      <c r="J91" s="72">
        <v>6783.5993939013551</v>
      </c>
      <c r="K91" s="72">
        <v>53088.569088969052</v>
      </c>
      <c r="M91" s="24"/>
      <c r="N91" s="24"/>
      <c r="O91" s="24"/>
      <c r="P91" s="24"/>
      <c r="Q91" s="24"/>
      <c r="R91" s="24"/>
      <c r="S91" s="24"/>
    </row>
    <row r="92" spans="1:19" x14ac:dyDescent="0.2">
      <c r="A92" s="71" t="s">
        <v>27</v>
      </c>
      <c r="B92" s="72">
        <v>510263.99530000001</v>
      </c>
      <c r="C92" s="72">
        <v>1946548.333888697</v>
      </c>
      <c r="D92" s="72">
        <v>2980991.6594684008</v>
      </c>
      <c r="E92" s="72">
        <v>3040611.492657769</v>
      </c>
      <c r="F92" s="72">
        <v>3101423.7225109246</v>
      </c>
      <c r="G92" s="72">
        <v>3163452.1969611431</v>
      </c>
      <c r="H92" s="72">
        <v>3226721.2409003656</v>
      </c>
      <c r="I92" s="72">
        <v>3291255.6657183738</v>
      </c>
      <c r="J92" s="72">
        <v>3357080.7790327407</v>
      </c>
      <c r="K92" s="72">
        <v>24618349.086438414</v>
      </c>
    </row>
    <row r="93" spans="1:19" x14ac:dyDescent="0.2">
      <c r="A93" s="71" t="s">
        <v>28</v>
      </c>
      <c r="B93" s="72">
        <v>226640.96207119996</v>
      </c>
      <c r="C93" s="72">
        <v>616315.82834634418</v>
      </c>
      <c r="D93" s="72">
        <v>713544.83545742487</v>
      </c>
      <c r="E93" s="72">
        <v>727815.73216657329</v>
      </c>
      <c r="F93" s="72">
        <v>742372.04680990486</v>
      </c>
      <c r="G93" s="72">
        <v>757219.48774610297</v>
      </c>
      <c r="H93" s="72">
        <v>772363.87750102498</v>
      </c>
      <c r="I93" s="72">
        <v>787811.15505104547</v>
      </c>
      <c r="J93" s="72">
        <v>803567.37815206638</v>
      </c>
      <c r="K93" s="72">
        <v>6147651.3033016864</v>
      </c>
    </row>
    <row r="94" spans="1:19" x14ac:dyDescent="0.2">
      <c r="A94" s="68"/>
      <c r="B94" s="76"/>
      <c r="C94" s="76"/>
      <c r="D94" s="76"/>
      <c r="E94" s="76"/>
      <c r="F94" s="76"/>
      <c r="G94" s="76"/>
      <c r="H94" s="76"/>
      <c r="I94" s="76"/>
      <c r="J94" s="76"/>
      <c r="K94" s="76"/>
    </row>
    <row r="95" spans="1:19" ht="16" thickBot="1" x14ac:dyDescent="0.25">
      <c r="A95" s="71" t="s">
        <v>31</v>
      </c>
      <c r="B95" s="77">
        <v>739306.53237119992</v>
      </c>
      <c r="C95" s="77">
        <v>2568769.6937350412</v>
      </c>
      <c r="D95" s="77">
        <v>3700560.1370558254</v>
      </c>
      <c r="E95" s="77">
        <v>3774571.3397969422</v>
      </c>
      <c r="F95" s="77">
        <v>3850062.7665928812</v>
      </c>
      <c r="G95" s="77">
        <v>3927064.0219247388</v>
      </c>
      <c r="H95" s="77">
        <v>4005605.3023632332</v>
      </c>
      <c r="I95" s="77">
        <v>4085717.4084104993</v>
      </c>
      <c r="J95" s="77">
        <v>4167431.7565787085</v>
      </c>
      <c r="K95" s="77">
        <v>30819088.958829068</v>
      </c>
    </row>
    <row r="96" spans="1:19" ht="16" thickTop="1" x14ac:dyDescent="0.2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</row>
    <row r="97" spans="1:12" x14ac:dyDescent="0.2">
      <c r="A97" s="70" t="s">
        <v>40</v>
      </c>
      <c r="B97" s="70"/>
      <c r="C97" s="68"/>
      <c r="D97" s="68"/>
      <c r="E97" s="68"/>
      <c r="F97" s="68"/>
      <c r="G97" s="68"/>
      <c r="H97" s="68"/>
      <c r="I97" s="68"/>
      <c r="J97" s="68"/>
      <c r="K97" s="68"/>
    </row>
    <row r="98" spans="1:12" x14ac:dyDescent="0.2">
      <c r="A98" s="71" t="s">
        <v>22</v>
      </c>
      <c r="B98" s="72">
        <v>115881.90551539999</v>
      </c>
      <c r="C98" s="73">
        <v>284956.43205030798</v>
      </c>
      <c r="D98" s="73">
        <v>290655.56069131417</v>
      </c>
      <c r="E98" s="73">
        <v>296468.67190514045</v>
      </c>
      <c r="F98" s="73">
        <v>302398.04534324323</v>
      </c>
      <c r="G98" s="73">
        <v>308446.00625010813</v>
      </c>
      <c r="H98" s="73">
        <v>314614.92637511028</v>
      </c>
      <c r="I98" s="73">
        <v>320907.22490261251</v>
      </c>
      <c r="J98" s="73">
        <v>327325.36940066476</v>
      </c>
      <c r="K98" s="73">
        <v>2561654.1424339018</v>
      </c>
    </row>
    <row r="99" spans="1:12" x14ac:dyDescent="0.2">
      <c r="A99" s="68"/>
      <c r="B99" s="76"/>
      <c r="C99" s="76"/>
      <c r="D99" s="76"/>
      <c r="E99" s="76"/>
      <c r="F99" s="76"/>
      <c r="G99" s="76"/>
      <c r="H99" s="76"/>
      <c r="I99" s="76"/>
      <c r="J99" s="76"/>
      <c r="K99" s="76"/>
    </row>
    <row r="100" spans="1:12" x14ac:dyDescent="0.2">
      <c r="A100" s="71" t="s">
        <v>28</v>
      </c>
      <c r="B100" s="78">
        <v>115881.90551539999</v>
      </c>
      <c r="C100" s="78">
        <v>284956.43205030798</v>
      </c>
      <c r="D100" s="78">
        <v>290655.56069131417</v>
      </c>
      <c r="E100" s="78">
        <v>296468.67190514045</v>
      </c>
      <c r="F100" s="78">
        <v>302398.04534324323</v>
      </c>
      <c r="G100" s="78">
        <v>308446.00625010813</v>
      </c>
      <c r="H100" s="78">
        <v>314614.92637511028</v>
      </c>
      <c r="I100" s="78">
        <v>320907.22490261251</v>
      </c>
      <c r="J100" s="78">
        <v>327325.36940066476</v>
      </c>
      <c r="K100" s="78">
        <v>2561654.1424339018</v>
      </c>
    </row>
    <row r="101" spans="1:12" x14ac:dyDescent="0.2">
      <c r="A101" s="68"/>
      <c r="B101" s="68"/>
      <c r="C101" s="68"/>
      <c r="D101" s="68"/>
      <c r="E101" s="68"/>
      <c r="F101" s="68"/>
      <c r="G101" s="68"/>
      <c r="H101" s="68"/>
      <c r="I101" s="68"/>
      <c r="J101" s="68"/>
      <c r="K101" s="68"/>
    </row>
    <row r="102" spans="1:12" ht="16" thickBot="1" x14ac:dyDescent="0.25">
      <c r="A102" s="71" t="s">
        <v>41</v>
      </c>
      <c r="B102" s="77">
        <v>115881.90551539999</v>
      </c>
      <c r="C102" s="77">
        <v>284956.43205030798</v>
      </c>
      <c r="D102" s="77">
        <v>290655.56069131417</v>
      </c>
      <c r="E102" s="77">
        <v>296468.67190514045</v>
      </c>
      <c r="F102" s="77">
        <v>302398.04534324323</v>
      </c>
      <c r="G102" s="77">
        <v>308446.00625010813</v>
      </c>
      <c r="H102" s="77">
        <v>314614.92637511028</v>
      </c>
      <c r="I102" s="77">
        <v>320907.22490261251</v>
      </c>
      <c r="J102" s="77">
        <v>327325.36940066476</v>
      </c>
      <c r="K102" s="77">
        <v>2561654.1424339018</v>
      </c>
    </row>
    <row r="103" spans="1:12" ht="16" thickTop="1" x14ac:dyDescent="0.2">
      <c r="A103" s="68"/>
      <c r="B103" s="68"/>
      <c r="C103" s="68"/>
      <c r="D103" s="68"/>
      <c r="E103" s="68"/>
      <c r="F103" s="68"/>
      <c r="G103" s="68"/>
      <c r="H103" s="68"/>
      <c r="I103" s="68"/>
      <c r="J103" s="68"/>
      <c r="K103" s="68"/>
    </row>
    <row r="104" spans="1:12" ht="16" thickBot="1" x14ac:dyDescent="0.25">
      <c r="A104" s="68" t="s">
        <v>42</v>
      </c>
      <c r="B104" s="77">
        <v>855188.43788659992</v>
      </c>
      <c r="C104" s="77">
        <v>2853726.1257853489</v>
      </c>
      <c r="D104" s="77">
        <v>3991215.6977471397</v>
      </c>
      <c r="E104" s="77">
        <v>4071040.0117020826</v>
      </c>
      <c r="F104" s="77">
        <v>4152460.8119361242</v>
      </c>
      <c r="G104" s="77">
        <v>4235510.0281748474</v>
      </c>
      <c r="H104" s="77">
        <v>4320220.2287383433</v>
      </c>
      <c r="I104" s="77">
        <v>4406624.633313112</v>
      </c>
      <c r="J104" s="77">
        <v>4494757.1259793732</v>
      </c>
      <c r="K104" s="77">
        <v>33380743.101262968</v>
      </c>
      <c r="L104" s="31"/>
    </row>
    <row r="105" spans="1:12" ht="16" thickTop="1" x14ac:dyDescent="0.2">
      <c r="A105" s="68"/>
      <c r="B105" s="68"/>
      <c r="C105" s="68"/>
      <c r="D105" s="68"/>
      <c r="E105" s="68"/>
      <c r="F105" s="68"/>
      <c r="G105" s="68"/>
      <c r="H105" s="68"/>
      <c r="I105" s="68"/>
      <c r="J105" s="68"/>
      <c r="K105" s="68"/>
    </row>
    <row r="106" spans="1:12" x14ac:dyDescent="0.2">
      <c r="A106" s="68"/>
      <c r="B106" s="68"/>
      <c r="C106" s="68"/>
      <c r="D106" s="68"/>
      <c r="E106" s="68"/>
      <c r="F106" s="68"/>
      <c r="G106" s="68"/>
      <c r="H106" s="68"/>
      <c r="I106" s="68"/>
      <c r="J106" s="68" t="s">
        <v>35</v>
      </c>
      <c r="K106" s="79">
        <v>1864419.1927043907</v>
      </c>
    </row>
    <row r="107" spans="1:12" x14ac:dyDescent="0.2">
      <c r="A107" s="68"/>
      <c r="B107" s="68"/>
      <c r="C107" s="68"/>
      <c r="D107" s="68"/>
      <c r="E107" s="68"/>
      <c r="F107" s="68"/>
      <c r="G107" s="68"/>
      <c r="H107" s="68"/>
      <c r="I107" s="68" t="s">
        <v>43</v>
      </c>
      <c r="J107" s="68" t="s">
        <v>44</v>
      </c>
      <c r="K107" s="73">
        <v>-2813.8278779305165</v>
      </c>
    </row>
    <row r="108" spans="1:12" x14ac:dyDescent="0.2">
      <c r="A108" s="68"/>
      <c r="B108" s="68"/>
      <c r="C108" s="68"/>
      <c r="D108" s="68"/>
      <c r="E108" s="68"/>
      <c r="F108" s="68"/>
      <c r="G108" s="68"/>
      <c r="H108" s="68"/>
      <c r="I108" s="68" t="s">
        <v>45</v>
      </c>
      <c r="J108" s="68" t="s">
        <v>44</v>
      </c>
      <c r="K108" s="73">
        <v>-1392512.5786465902</v>
      </c>
    </row>
    <row r="109" spans="1:12" x14ac:dyDescent="0.2">
      <c r="A109" s="68"/>
      <c r="B109" s="68"/>
      <c r="C109" s="68"/>
      <c r="D109" s="68"/>
      <c r="E109" s="68"/>
      <c r="F109" s="68"/>
      <c r="G109" s="68"/>
      <c r="H109" s="68"/>
      <c r="I109" s="68" t="s">
        <v>46</v>
      </c>
      <c r="J109" s="68" t="s">
        <v>44</v>
      </c>
      <c r="K109" s="73">
        <v>-333318.6644943406</v>
      </c>
    </row>
    <row r="110" spans="1:12" x14ac:dyDescent="0.2">
      <c r="A110" s="68"/>
      <c r="B110" s="68"/>
      <c r="C110" s="68"/>
      <c r="D110" s="68"/>
      <c r="E110" s="68"/>
      <c r="F110" s="68"/>
      <c r="G110" s="68"/>
      <c r="H110" s="68"/>
      <c r="I110" s="68" t="s">
        <v>47</v>
      </c>
      <c r="J110" s="68" t="s">
        <v>44</v>
      </c>
      <c r="K110" s="73">
        <v>-135774.12168553661</v>
      </c>
    </row>
    <row r="111" spans="1:12" ht="16" thickBot="1" x14ac:dyDescent="0.25">
      <c r="A111" s="68"/>
      <c r="B111" s="68"/>
      <c r="C111" s="68"/>
      <c r="D111" s="68"/>
      <c r="E111" s="68"/>
      <c r="F111" s="68"/>
      <c r="G111" s="68"/>
      <c r="H111" s="68"/>
      <c r="I111" s="68"/>
      <c r="J111" s="68" t="s">
        <v>35</v>
      </c>
      <c r="K111" s="80">
        <v>-7.3050614446401596E-9</v>
      </c>
    </row>
    <row r="112" spans="1:12" ht="16" thickTop="1" x14ac:dyDescent="0.2"/>
  </sheetData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754E9-D6BD-4EE8-962D-DB73169A9C63}">
  <sheetPr>
    <pageSetUpPr fitToPage="1"/>
  </sheetPr>
  <dimension ref="A1:V75"/>
  <sheetViews>
    <sheetView workbookViewId="0">
      <selection activeCell="E13" sqref="E13"/>
    </sheetView>
  </sheetViews>
  <sheetFormatPr baseColWidth="10" defaultColWidth="9.1640625" defaultRowHeight="15" x14ac:dyDescent="0.2"/>
  <cols>
    <col min="1" max="1" width="0.5" style="32" customWidth="1"/>
    <col min="2" max="19" width="9.6640625" style="32" customWidth="1"/>
    <col min="20" max="20" width="0" style="32" hidden="1" customWidth="1"/>
    <col min="21" max="21" width="0.33203125" style="32" customWidth="1"/>
    <col min="22" max="22" width="19.33203125" style="32" customWidth="1"/>
    <col min="23" max="16384" width="9.1640625" style="32"/>
  </cols>
  <sheetData>
    <row r="1" spans="1:22" ht="40.25" customHeight="1" x14ac:dyDescent="0.2">
      <c r="A1" s="50" t="s">
        <v>48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</row>
    <row r="2" spans="1:22" ht="3.75" customHeight="1" x14ac:dyDescent="0.2"/>
    <row r="3" spans="1:22" x14ac:dyDescent="0.2">
      <c r="B3" s="52" t="s">
        <v>49</v>
      </c>
      <c r="C3" s="53"/>
      <c r="D3" s="52" t="s">
        <v>50</v>
      </c>
      <c r="E3" s="56"/>
      <c r="F3" s="53"/>
      <c r="M3" s="58" t="s">
        <v>51</v>
      </c>
      <c r="N3" s="51"/>
      <c r="O3" s="51"/>
      <c r="P3" s="51"/>
      <c r="Q3" s="51"/>
      <c r="R3" s="51"/>
      <c r="S3" s="51"/>
      <c r="T3" s="51"/>
      <c r="U3" s="51"/>
    </row>
    <row r="4" spans="1:22" x14ac:dyDescent="0.2">
      <c r="B4" s="54"/>
      <c r="C4" s="55"/>
      <c r="D4" s="54"/>
      <c r="E4" s="57"/>
      <c r="F4" s="55"/>
    </row>
    <row r="5" spans="1:22" ht="0" hidden="1" customHeight="1" x14ac:dyDescent="0.2"/>
    <row r="6" spans="1:22" ht="2.75" customHeight="1" x14ac:dyDescent="0.2"/>
    <row r="7" spans="1:22" ht="42" x14ac:dyDescent="0.2">
      <c r="A7" s="59" t="s">
        <v>52</v>
      </c>
      <c r="B7" s="45"/>
      <c r="C7" s="59" t="s">
        <v>53</v>
      </c>
      <c r="D7" s="45"/>
      <c r="E7" s="33" t="s">
        <v>54</v>
      </c>
      <c r="F7" s="59" t="s">
        <v>55</v>
      </c>
      <c r="G7" s="45"/>
      <c r="H7" s="33" t="s">
        <v>56</v>
      </c>
      <c r="I7" s="33" t="s">
        <v>57</v>
      </c>
      <c r="J7" s="33" t="s">
        <v>58</v>
      </c>
      <c r="K7" s="33" t="s">
        <v>59</v>
      </c>
      <c r="L7" s="59" t="s">
        <v>60</v>
      </c>
      <c r="M7" s="45"/>
      <c r="N7" s="33" t="s">
        <v>61</v>
      </c>
      <c r="O7" s="33" t="s">
        <v>62</v>
      </c>
      <c r="P7" s="33" t="s">
        <v>63</v>
      </c>
      <c r="Q7" s="33" t="s">
        <v>64</v>
      </c>
      <c r="R7" s="33" t="s">
        <v>65</v>
      </c>
      <c r="S7" s="33" t="s">
        <v>66</v>
      </c>
    </row>
    <row r="8" spans="1:22" hidden="1" x14ac:dyDescent="0.2">
      <c r="A8" s="48" t="s">
        <v>67</v>
      </c>
      <c r="B8" s="45"/>
      <c r="C8" s="48" t="s">
        <v>68</v>
      </c>
      <c r="D8" s="45"/>
      <c r="E8" s="34">
        <v>49897002</v>
      </c>
      <c r="F8" s="49">
        <v>46939540</v>
      </c>
      <c r="G8" s="45"/>
      <c r="H8" s="34">
        <v>32557494</v>
      </c>
      <c r="I8" s="34">
        <v>129394036</v>
      </c>
      <c r="J8" s="34">
        <v>8769180</v>
      </c>
      <c r="K8" s="35"/>
      <c r="L8" s="49">
        <v>41920930</v>
      </c>
      <c r="M8" s="45"/>
      <c r="N8" s="34">
        <v>0</v>
      </c>
      <c r="O8" s="34">
        <v>0</v>
      </c>
      <c r="P8" s="34">
        <v>1713108</v>
      </c>
      <c r="Q8" s="34">
        <v>169601858</v>
      </c>
      <c r="R8" s="34">
        <v>0</v>
      </c>
      <c r="S8" s="34">
        <v>0</v>
      </c>
    </row>
    <row r="9" spans="1:22" hidden="1" x14ac:dyDescent="0.2">
      <c r="A9" s="48" t="s">
        <v>69</v>
      </c>
      <c r="B9" s="45"/>
      <c r="C9" s="48" t="s">
        <v>70</v>
      </c>
      <c r="D9" s="45"/>
      <c r="E9" s="34">
        <v>328129</v>
      </c>
      <c r="F9" s="49">
        <v>8109500</v>
      </c>
      <c r="G9" s="45"/>
      <c r="H9" s="34">
        <v>755000</v>
      </c>
      <c r="I9" s="34">
        <v>9192629</v>
      </c>
      <c r="J9" s="34">
        <v>1443360</v>
      </c>
      <c r="K9" s="35"/>
      <c r="L9" s="49">
        <v>1888280</v>
      </c>
      <c r="M9" s="45"/>
      <c r="N9" s="34">
        <v>0</v>
      </c>
      <c r="O9" s="34">
        <v>0</v>
      </c>
      <c r="P9" s="34">
        <v>110806</v>
      </c>
      <c r="Q9" s="34">
        <v>10970103</v>
      </c>
      <c r="R9" s="34">
        <v>0</v>
      </c>
      <c r="S9" s="34">
        <v>0</v>
      </c>
    </row>
    <row r="10" spans="1:22" hidden="1" x14ac:dyDescent="0.2">
      <c r="A10" s="48" t="s">
        <v>71</v>
      </c>
      <c r="B10" s="45"/>
      <c r="C10" s="48" t="s">
        <v>72</v>
      </c>
      <c r="D10" s="45"/>
      <c r="E10" s="34">
        <v>6877640</v>
      </c>
      <c r="F10" s="49">
        <v>26808304</v>
      </c>
      <c r="G10" s="45"/>
      <c r="H10" s="34">
        <v>83024770</v>
      </c>
      <c r="I10" s="34">
        <v>116710714</v>
      </c>
      <c r="J10" s="34">
        <v>10613340</v>
      </c>
      <c r="K10" s="35"/>
      <c r="L10" s="49">
        <v>14910040</v>
      </c>
      <c r="M10" s="45"/>
      <c r="N10" s="34">
        <v>58665126</v>
      </c>
      <c r="O10" s="34">
        <v>0</v>
      </c>
      <c r="P10" s="34">
        <v>1316202</v>
      </c>
      <c r="Q10" s="34">
        <v>71639426</v>
      </c>
      <c r="R10" s="34">
        <v>0</v>
      </c>
      <c r="S10" s="34">
        <v>0</v>
      </c>
    </row>
    <row r="11" spans="1:22" hidden="1" x14ac:dyDescent="0.2">
      <c r="A11" s="48" t="s">
        <v>73</v>
      </c>
      <c r="B11" s="45"/>
      <c r="C11" s="48" t="s">
        <v>74</v>
      </c>
      <c r="D11" s="45"/>
      <c r="E11" s="34">
        <v>242457470</v>
      </c>
      <c r="F11" s="49">
        <v>606669067</v>
      </c>
      <c r="G11" s="45"/>
      <c r="H11" s="34">
        <v>484325427</v>
      </c>
      <c r="I11" s="34">
        <v>1333451964</v>
      </c>
      <c r="J11" s="34">
        <v>770327780</v>
      </c>
      <c r="K11" s="35"/>
      <c r="L11" s="49">
        <v>971868130</v>
      </c>
      <c r="M11" s="45"/>
      <c r="N11" s="34">
        <v>170166747</v>
      </c>
      <c r="O11" s="34">
        <v>267932762</v>
      </c>
      <c r="P11" s="34">
        <v>23052993</v>
      </c>
      <c r="Q11" s="34">
        <v>1844167592</v>
      </c>
      <c r="R11" s="34">
        <v>0</v>
      </c>
      <c r="S11" s="34">
        <v>0</v>
      </c>
    </row>
    <row r="12" spans="1:22" hidden="1" x14ac:dyDescent="0.2">
      <c r="A12" s="48" t="s">
        <v>75</v>
      </c>
      <c r="B12" s="45"/>
      <c r="C12" s="48" t="s">
        <v>76</v>
      </c>
      <c r="D12" s="45"/>
      <c r="E12" s="34">
        <v>0</v>
      </c>
      <c r="F12" s="49">
        <v>200</v>
      </c>
      <c r="G12" s="45"/>
      <c r="H12" s="34">
        <v>2671900</v>
      </c>
      <c r="I12" s="34">
        <v>2672100</v>
      </c>
      <c r="J12" s="34">
        <v>1436110</v>
      </c>
      <c r="K12" s="35"/>
      <c r="L12" s="49">
        <v>16577030</v>
      </c>
      <c r="M12" s="45"/>
      <c r="N12" s="34">
        <v>0</v>
      </c>
      <c r="O12" s="34">
        <v>15016470</v>
      </c>
      <c r="P12" s="34">
        <v>192490</v>
      </c>
      <c r="Q12" s="34">
        <v>4040170</v>
      </c>
      <c r="R12" s="34">
        <v>0</v>
      </c>
      <c r="S12" s="34">
        <v>0</v>
      </c>
    </row>
    <row r="13" spans="1:22" x14ac:dyDescent="0.2">
      <c r="A13" s="48" t="s">
        <v>77</v>
      </c>
      <c r="B13" s="45"/>
      <c r="C13" s="48" t="s">
        <v>78</v>
      </c>
      <c r="D13" s="45"/>
      <c r="E13" s="34">
        <v>299524659</v>
      </c>
      <c r="F13" s="49">
        <v>112481920</v>
      </c>
      <c r="G13" s="45"/>
      <c r="H13" s="34">
        <v>119384520</v>
      </c>
      <c r="I13" s="34">
        <v>531391099</v>
      </c>
      <c r="J13" s="34">
        <v>40924780</v>
      </c>
      <c r="K13" s="35"/>
      <c r="L13" s="49">
        <v>186736630</v>
      </c>
      <c r="M13" s="45"/>
      <c r="N13" s="34">
        <v>15045491</v>
      </c>
      <c r="O13" s="34">
        <v>0</v>
      </c>
      <c r="P13" s="34">
        <v>7181182</v>
      </c>
      <c r="Q13" s="34">
        <v>695901056</v>
      </c>
      <c r="R13" s="34">
        <v>0</v>
      </c>
      <c r="S13" s="34">
        <v>0</v>
      </c>
    </row>
    <row r="14" spans="1:22" hidden="1" x14ac:dyDescent="0.2">
      <c r="A14" s="48" t="s">
        <v>79</v>
      </c>
      <c r="B14" s="45"/>
      <c r="C14" s="48" t="s">
        <v>80</v>
      </c>
      <c r="D14" s="45"/>
      <c r="E14" s="34">
        <v>233435337</v>
      </c>
      <c r="F14" s="49">
        <v>86244220</v>
      </c>
      <c r="G14" s="45"/>
      <c r="H14" s="34">
        <v>50251120</v>
      </c>
      <c r="I14" s="34">
        <v>369930677</v>
      </c>
      <c r="J14" s="34">
        <v>8045130</v>
      </c>
      <c r="K14" s="35"/>
      <c r="L14" s="49">
        <v>18856930</v>
      </c>
      <c r="M14" s="45"/>
      <c r="N14" s="34">
        <v>0</v>
      </c>
      <c r="O14" s="34">
        <v>0</v>
      </c>
      <c r="P14" s="34">
        <v>3887845</v>
      </c>
      <c r="Q14" s="34">
        <v>384899762</v>
      </c>
      <c r="R14" s="34">
        <v>0</v>
      </c>
      <c r="S14" s="34">
        <v>-243600</v>
      </c>
    </row>
    <row r="15" spans="1:22" hidden="1" x14ac:dyDescent="0.2">
      <c r="A15" s="48" t="s">
        <v>81</v>
      </c>
      <c r="B15" s="45"/>
      <c r="C15" s="48" t="s">
        <v>82</v>
      </c>
      <c r="D15" s="45"/>
      <c r="E15" s="34">
        <v>223112511</v>
      </c>
      <c r="F15" s="49">
        <v>63411220</v>
      </c>
      <c r="G15" s="45"/>
      <c r="H15" s="34">
        <v>73512580</v>
      </c>
      <c r="I15" s="34">
        <v>360036311</v>
      </c>
      <c r="J15" s="34">
        <v>10633430</v>
      </c>
      <c r="K15" s="35"/>
      <c r="L15" s="49">
        <v>14136560</v>
      </c>
      <c r="M15" s="45"/>
      <c r="N15" s="34">
        <v>6439204</v>
      </c>
      <c r="O15" s="34">
        <v>0</v>
      </c>
      <c r="P15" s="34">
        <v>3741671</v>
      </c>
      <c r="Q15" s="34">
        <v>363991996</v>
      </c>
      <c r="R15" s="34">
        <v>0</v>
      </c>
      <c r="S15" s="34">
        <v>243600</v>
      </c>
    </row>
    <row r="16" spans="1:22" hidden="1" x14ac:dyDescent="0.2">
      <c r="A16" s="48" t="s">
        <v>83</v>
      </c>
      <c r="B16" s="45"/>
      <c r="C16" s="48" t="s">
        <v>84</v>
      </c>
      <c r="D16" s="45"/>
      <c r="E16" s="34">
        <v>55114710</v>
      </c>
      <c r="F16" s="49">
        <v>48265540</v>
      </c>
      <c r="G16" s="45"/>
      <c r="H16" s="34">
        <v>42249840</v>
      </c>
      <c r="I16" s="34">
        <v>145630090</v>
      </c>
      <c r="J16" s="34">
        <v>17354600</v>
      </c>
      <c r="K16" s="35"/>
      <c r="L16" s="49">
        <v>23438130</v>
      </c>
      <c r="M16" s="45"/>
      <c r="N16" s="34">
        <v>0</v>
      </c>
      <c r="O16" s="34">
        <v>0</v>
      </c>
      <c r="P16" s="34">
        <v>1690651</v>
      </c>
      <c r="Q16" s="34">
        <v>167377569</v>
      </c>
      <c r="R16" s="34">
        <v>0</v>
      </c>
      <c r="S16" s="34">
        <v>0</v>
      </c>
    </row>
    <row r="17" spans="1:19" hidden="1" x14ac:dyDescent="0.2">
      <c r="A17" s="48" t="s">
        <v>85</v>
      </c>
      <c r="B17" s="45"/>
      <c r="C17" s="48" t="s">
        <v>86</v>
      </c>
      <c r="D17" s="45"/>
      <c r="E17" s="34">
        <v>161016502</v>
      </c>
      <c r="F17" s="49">
        <v>42637770</v>
      </c>
      <c r="G17" s="45"/>
      <c r="H17" s="34">
        <v>44435460</v>
      </c>
      <c r="I17" s="34">
        <v>248089732</v>
      </c>
      <c r="J17" s="34">
        <v>6200200</v>
      </c>
      <c r="K17" s="35"/>
      <c r="L17" s="49">
        <v>16225460</v>
      </c>
      <c r="M17" s="45"/>
      <c r="N17" s="34">
        <v>0</v>
      </c>
      <c r="O17" s="34">
        <v>0</v>
      </c>
      <c r="P17" s="34">
        <v>2643111</v>
      </c>
      <c r="Q17" s="34">
        <v>261672081</v>
      </c>
      <c r="R17" s="34">
        <v>0</v>
      </c>
      <c r="S17" s="34">
        <v>0</v>
      </c>
    </row>
    <row r="18" spans="1:19" hidden="1" x14ac:dyDescent="0.2">
      <c r="A18" s="48" t="s">
        <v>87</v>
      </c>
      <c r="B18" s="45"/>
      <c r="C18" s="48" t="s">
        <v>88</v>
      </c>
      <c r="D18" s="45"/>
      <c r="E18" s="34">
        <v>334936136</v>
      </c>
      <c r="F18" s="49">
        <v>87413470</v>
      </c>
      <c r="G18" s="45"/>
      <c r="H18" s="34">
        <v>99068820</v>
      </c>
      <c r="I18" s="34">
        <v>521418426</v>
      </c>
      <c r="J18" s="34">
        <v>9992380</v>
      </c>
      <c r="K18" s="35"/>
      <c r="L18" s="49">
        <v>15549340</v>
      </c>
      <c r="M18" s="45"/>
      <c r="N18" s="34">
        <v>48121710</v>
      </c>
      <c r="O18" s="34">
        <v>0</v>
      </c>
      <c r="P18" s="34">
        <v>5370471</v>
      </c>
      <c r="Q18" s="34">
        <v>483475585</v>
      </c>
      <c r="R18" s="34">
        <v>0</v>
      </c>
      <c r="S18" s="34">
        <v>0</v>
      </c>
    </row>
    <row r="19" spans="1:19" hidden="1" x14ac:dyDescent="0.2">
      <c r="A19" s="48" t="s">
        <v>89</v>
      </c>
      <c r="B19" s="45"/>
      <c r="C19" s="48" t="s">
        <v>90</v>
      </c>
      <c r="D19" s="45"/>
      <c r="E19" s="34">
        <v>429251887</v>
      </c>
      <c r="F19" s="49">
        <v>37170390</v>
      </c>
      <c r="G19" s="45"/>
      <c r="H19" s="34">
        <v>46250359</v>
      </c>
      <c r="I19" s="34">
        <v>512672636</v>
      </c>
      <c r="J19" s="34">
        <v>4544230</v>
      </c>
      <c r="K19" s="35"/>
      <c r="L19" s="49">
        <v>12647460</v>
      </c>
      <c r="M19" s="45"/>
      <c r="N19" s="34">
        <v>7786741</v>
      </c>
      <c r="O19" s="34">
        <v>0</v>
      </c>
      <c r="P19" s="34">
        <v>5253139</v>
      </c>
      <c r="Q19" s="34">
        <v>512280216</v>
      </c>
      <c r="R19" s="34">
        <v>0</v>
      </c>
      <c r="S19" s="34">
        <v>0</v>
      </c>
    </row>
    <row r="20" spans="1:19" hidden="1" x14ac:dyDescent="0.2">
      <c r="A20" s="48" t="s">
        <v>91</v>
      </c>
      <c r="B20" s="45"/>
      <c r="C20" s="48" t="s">
        <v>92</v>
      </c>
      <c r="D20" s="45"/>
      <c r="E20" s="34">
        <v>4637001</v>
      </c>
      <c r="F20" s="49">
        <v>2318500</v>
      </c>
      <c r="G20" s="45"/>
      <c r="H20" s="34">
        <v>1069124</v>
      </c>
      <c r="I20" s="34">
        <v>8024625</v>
      </c>
      <c r="J20" s="34">
        <v>747590</v>
      </c>
      <c r="K20" s="35"/>
      <c r="L20" s="49">
        <v>11227400</v>
      </c>
      <c r="M20" s="45"/>
      <c r="N20" s="34">
        <v>0</v>
      </c>
      <c r="O20" s="34">
        <v>0</v>
      </c>
      <c r="P20" s="34">
        <v>192519</v>
      </c>
      <c r="Q20" s="34">
        <v>19059506</v>
      </c>
      <c r="R20" s="34">
        <v>0</v>
      </c>
      <c r="S20" s="34">
        <v>0</v>
      </c>
    </row>
    <row r="21" spans="1:19" hidden="1" x14ac:dyDescent="0.2">
      <c r="A21" s="48" t="s">
        <v>93</v>
      </c>
      <c r="B21" s="45"/>
      <c r="C21" s="48" t="s">
        <v>94</v>
      </c>
      <c r="D21" s="45"/>
      <c r="E21" s="34">
        <v>270457</v>
      </c>
      <c r="F21" s="49">
        <v>1865900</v>
      </c>
      <c r="G21" s="45"/>
      <c r="H21" s="34">
        <v>871500</v>
      </c>
      <c r="I21" s="34">
        <v>3007857</v>
      </c>
      <c r="J21" s="34">
        <v>159430</v>
      </c>
      <c r="K21" s="35"/>
      <c r="L21" s="49">
        <v>2669630</v>
      </c>
      <c r="M21" s="45"/>
      <c r="N21" s="34">
        <v>0</v>
      </c>
      <c r="O21" s="34">
        <v>0</v>
      </c>
      <c r="P21" s="34">
        <v>56774</v>
      </c>
      <c r="Q21" s="34">
        <v>5620713</v>
      </c>
      <c r="R21" s="34">
        <v>0</v>
      </c>
      <c r="S21" s="34">
        <v>0</v>
      </c>
    </row>
    <row r="22" spans="1:19" hidden="1" x14ac:dyDescent="0.2">
      <c r="A22" s="48" t="s">
        <v>95</v>
      </c>
      <c r="B22" s="45"/>
      <c r="C22" s="48" t="s">
        <v>96</v>
      </c>
      <c r="D22" s="45"/>
      <c r="E22" s="34">
        <v>512762047</v>
      </c>
      <c r="F22" s="49">
        <v>197815815</v>
      </c>
      <c r="G22" s="45"/>
      <c r="H22" s="34">
        <v>151161590</v>
      </c>
      <c r="I22" s="34">
        <v>861739452</v>
      </c>
      <c r="J22" s="34">
        <v>23959360</v>
      </c>
      <c r="K22" s="35"/>
      <c r="L22" s="49">
        <v>43001780</v>
      </c>
      <c r="M22" s="45"/>
      <c r="N22" s="34">
        <v>37496533</v>
      </c>
      <c r="O22" s="34">
        <v>0</v>
      </c>
      <c r="P22" s="34">
        <v>9047214</v>
      </c>
      <c r="Q22" s="34">
        <v>858197485</v>
      </c>
      <c r="R22" s="34">
        <v>0</v>
      </c>
      <c r="S22" s="34">
        <v>0</v>
      </c>
    </row>
    <row r="23" spans="1:19" hidden="1" x14ac:dyDescent="0.2">
      <c r="A23" s="48" t="s">
        <v>97</v>
      </c>
      <c r="B23" s="45"/>
      <c r="C23" s="48" t="s">
        <v>98</v>
      </c>
      <c r="D23" s="45"/>
      <c r="E23" s="34">
        <v>1008139</v>
      </c>
      <c r="F23" s="49">
        <v>1293300</v>
      </c>
      <c r="G23" s="45"/>
      <c r="H23" s="34">
        <v>14300</v>
      </c>
      <c r="I23" s="34">
        <v>2315739</v>
      </c>
      <c r="J23" s="34">
        <v>660</v>
      </c>
      <c r="K23" s="35"/>
      <c r="L23" s="49">
        <v>3088310</v>
      </c>
      <c r="M23" s="45"/>
      <c r="N23" s="34">
        <v>0</v>
      </c>
      <c r="O23" s="34">
        <v>0</v>
      </c>
      <c r="P23" s="34">
        <v>54041</v>
      </c>
      <c r="Q23" s="34">
        <v>5350008</v>
      </c>
      <c r="R23" s="34">
        <v>0</v>
      </c>
      <c r="S23" s="34">
        <v>0</v>
      </c>
    </row>
    <row r="24" spans="1:19" hidden="1" x14ac:dyDescent="0.2">
      <c r="A24" s="48" t="s">
        <v>99</v>
      </c>
      <c r="B24" s="45"/>
      <c r="C24" s="48" t="s">
        <v>100</v>
      </c>
      <c r="D24" s="45"/>
      <c r="E24" s="34">
        <v>17945844</v>
      </c>
      <c r="F24" s="49">
        <v>34314235</v>
      </c>
      <c r="G24" s="45"/>
      <c r="H24" s="34">
        <v>8074220</v>
      </c>
      <c r="I24" s="34">
        <v>60334299</v>
      </c>
      <c r="J24" s="34">
        <v>2170550</v>
      </c>
      <c r="K24" s="35"/>
      <c r="L24" s="49">
        <v>2935530</v>
      </c>
      <c r="M24" s="45"/>
      <c r="N24" s="34">
        <v>0</v>
      </c>
      <c r="O24" s="34">
        <v>0</v>
      </c>
      <c r="P24" s="34">
        <v>632692</v>
      </c>
      <c r="Q24" s="34">
        <v>62637137</v>
      </c>
      <c r="R24" s="34">
        <v>0</v>
      </c>
      <c r="S24" s="34">
        <v>0</v>
      </c>
    </row>
    <row r="25" spans="1:19" hidden="1" x14ac:dyDescent="0.2">
      <c r="A25" s="48" t="s">
        <v>101</v>
      </c>
      <c r="B25" s="45"/>
      <c r="C25" s="48" t="s">
        <v>102</v>
      </c>
      <c r="D25" s="45"/>
      <c r="E25" s="34">
        <v>66482226</v>
      </c>
      <c r="F25" s="49">
        <v>64415240</v>
      </c>
      <c r="G25" s="45"/>
      <c r="H25" s="34">
        <v>61077934</v>
      </c>
      <c r="I25" s="34">
        <v>191975400</v>
      </c>
      <c r="J25" s="34">
        <v>8599870</v>
      </c>
      <c r="K25" s="35"/>
      <c r="L25" s="49">
        <v>13800420</v>
      </c>
      <c r="M25" s="45"/>
      <c r="N25" s="34">
        <v>102720</v>
      </c>
      <c r="O25" s="34">
        <v>0</v>
      </c>
      <c r="P25" s="34">
        <v>2057690</v>
      </c>
      <c r="Q25" s="34">
        <v>203615410</v>
      </c>
      <c r="R25" s="34">
        <v>0</v>
      </c>
      <c r="S25" s="34">
        <v>0</v>
      </c>
    </row>
    <row r="26" spans="1:19" hidden="1" x14ac:dyDescent="0.2">
      <c r="A26" s="48" t="s">
        <v>103</v>
      </c>
      <c r="B26" s="45"/>
      <c r="C26" s="48" t="s">
        <v>104</v>
      </c>
      <c r="D26" s="45"/>
      <c r="E26" s="34">
        <v>15151988</v>
      </c>
      <c r="F26" s="49">
        <v>16883980</v>
      </c>
      <c r="G26" s="45"/>
      <c r="H26" s="34">
        <v>8509324</v>
      </c>
      <c r="I26" s="34">
        <v>40545292</v>
      </c>
      <c r="J26" s="34">
        <v>719420</v>
      </c>
      <c r="K26" s="35"/>
      <c r="L26" s="49">
        <v>1767530</v>
      </c>
      <c r="M26" s="45"/>
      <c r="N26" s="34">
        <v>0</v>
      </c>
      <c r="O26" s="34">
        <v>0</v>
      </c>
      <c r="P26" s="34">
        <v>423117</v>
      </c>
      <c r="Q26" s="34">
        <v>41889705</v>
      </c>
      <c r="R26" s="34">
        <v>0</v>
      </c>
      <c r="S26" s="34">
        <v>0</v>
      </c>
    </row>
    <row r="27" spans="1:19" hidden="1" x14ac:dyDescent="0.2">
      <c r="A27" s="48" t="s">
        <v>105</v>
      </c>
      <c r="B27" s="45"/>
      <c r="C27" s="48" t="s">
        <v>106</v>
      </c>
      <c r="D27" s="45"/>
      <c r="E27" s="34">
        <v>646971734</v>
      </c>
      <c r="F27" s="49">
        <v>783583736</v>
      </c>
      <c r="G27" s="45"/>
      <c r="H27" s="34">
        <v>998203457</v>
      </c>
      <c r="I27" s="34">
        <v>2428758927</v>
      </c>
      <c r="J27" s="34">
        <v>461054705</v>
      </c>
      <c r="K27" s="35"/>
      <c r="L27" s="49">
        <v>558515715</v>
      </c>
      <c r="M27" s="45"/>
      <c r="N27" s="34">
        <v>241186362</v>
      </c>
      <c r="O27" s="34">
        <v>21608575</v>
      </c>
      <c r="P27" s="34">
        <v>29872934</v>
      </c>
      <c r="Q27" s="34">
        <v>2694606771</v>
      </c>
      <c r="R27" s="34">
        <v>0</v>
      </c>
      <c r="S27" s="34">
        <v>0</v>
      </c>
    </row>
    <row r="28" spans="1:19" hidden="1" x14ac:dyDescent="0.2">
      <c r="A28" s="48" t="s">
        <v>107</v>
      </c>
      <c r="B28" s="45"/>
      <c r="C28" s="48" t="s">
        <v>108</v>
      </c>
      <c r="D28" s="45"/>
      <c r="E28" s="34">
        <v>74021271</v>
      </c>
      <c r="F28" s="49">
        <v>227864460</v>
      </c>
      <c r="G28" s="45"/>
      <c r="H28" s="34">
        <v>487860450</v>
      </c>
      <c r="I28" s="34">
        <v>789746181</v>
      </c>
      <c r="J28" s="34">
        <v>1308045235</v>
      </c>
      <c r="K28" s="35"/>
      <c r="L28" s="49">
        <v>1367191185</v>
      </c>
      <c r="M28" s="45"/>
      <c r="N28" s="34">
        <v>102768655</v>
      </c>
      <c r="O28" s="34">
        <v>27996155</v>
      </c>
      <c r="P28" s="34">
        <v>21569295</v>
      </c>
      <c r="Q28" s="34">
        <v>2004603261</v>
      </c>
      <c r="R28" s="34">
        <v>0</v>
      </c>
      <c r="S28" s="34">
        <v>0</v>
      </c>
    </row>
    <row r="29" spans="1:19" hidden="1" x14ac:dyDescent="0.2">
      <c r="A29" s="48" t="s">
        <v>109</v>
      </c>
      <c r="B29" s="45"/>
      <c r="C29" s="48" t="s">
        <v>110</v>
      </c>
      <c r="D29" s="45"/>
      <c r="E29" s="34">
        <v>55617459</v>
      </c>
      <c r="F29" s="49">
        <v>56687060</v>
      </c>
      <c r="G29" s="45"/>
      <c r="H29" s="34">
        <v>80709067</v>
      </c>
      <c r="I29" s="34">
        <v>193013586</v>
      </c>
      <c r="J29" s="34">
        <v>345431610</v>
      </c>
      <c r="K29" s="35"/>
      <c r="L29" s="49">
        <v>454453520</v>
      </c>
      <c r="M29" s="45"/>
      <c r="N29" s="34">
        <v>28064187</v>
      </c>
      <c r="O29" s="34">
        <v>171357476</v>
      </c>
      <c r="P29" s="34">
        <v>6475461</v>
      </c>
      <c r="Q29" s="34">
        <v>441569982</v>
      </c>
      <c r="R29" s="34">
        <v>10495875</v>
      </c>
      <c r="S29" s="34">
        <v>0</v>
      </c>
    </row>
    <row r="30" spans="1:19" hidden="1" x14ac:dyDescent="0.2">
      <c r="A30" s="48" t="s">
        <v>111</v>
      </c>
      <c r="B30" s="45"/>
      <c r="C30" s="48" t="s">
        <v>112</v>
      </c>
      <c r="D30" s="45"/>
      <c r="E30" s="34">
        <v>706135148</v>
      </c>
      <c r="F30" s="49">
        <v>251393460</v>
      </c>
      <c r="G30" s="45"/>
      <c r="H30" s="34">
        <v>306952225</v>
      </c>
      <c r="I30" s="34">
        <v>1264480833</v>
      </c>
      <c r="J30" s="34">
        <v>41006400</v>
      </c>
      <c r="K30" s="35"/>
      <c r="L30" s="49">
        <v>61787300</v>
      </c>
      <c r="M30" s="45"/>
      <c r="N30" s="34">
        <v>47577715</v>
      </c>
      <c r="O30" s="34">
        <v>0</v>
      </c>
      <c r="P30" s="34">
        <v>13262523</v>
      </c>
      <c r="Q30" s="34">
        <v>1265427895</v>
      </c>
      <c r="R30" s="34">
        <v>0</v>
      </c>
      <c r="S30" s="34">
        <v>0</v>
      </c>
    </row>
    <row r="31" spans="1:19" hidden="1" x14ac:dyDescent="0.2">
      <c r="A31" s="48" t="s">
        <v>113</v>
      </c>
      <c r="B31" s="45"/>
      <c r="C31" s="48" t="s">
        <v>114</v>
      </c>
      <c r="D31" s="45"/>
      <c r="E31" s="34">
        <v>1255541071</v>
      </c>
      <c r="F31" s="49">
        <v>208460180</v>
      </c>
      <c r="G31" s="45"/>
      <c r="H31" s="34">
        <v>538455656</v>
      </c>
      <c r="I31" s="34">
        <v>2002456907</v>
      </c>
      <c r="J31" s="34">
        <v>99369470</v>
      </c>
      <c r="K31" s="35"/>
      <c r="L31" s="49">
        <v>129288770</v>
      </c>
      <c r="M31" s="45"/>
      <c r="N31" s="34">
        <v>286949164</v>
      </c>
      <c r="O31" s="34">
        <v>11035496</v>
      </c>
      <c r="P31" s="34">
        <v>21317244</v>
      </c>
      <c r="Q31" s="34">
        <v>1812443773</v>
      </c>
      <c r="R31" s="34">
        <v>0</v>
      </c>
      <c r="S31" s="34">
        <v>0</v>
      </c>
    </row>
    <row r="32" spans="1:19" hidden="1" x14ac:dyDescent="0.2">
      <c r="A32" s="48" t="s">
        <v>115</v>
      </c>
      <c r="B32" s="45"/>
      <c r="C32" s="48" t="s">
        <v>116</v>
      </c>
      <c r="D32" s="45"/>
      <c r="E32" s="34">
        <v>6856990</v>
      </c>
      <c r="F32" s="49">
        <v>1598300</v>
      </c>
      <c r="G32" s="45"/>
      <c r="H32" s="34">
        <v>1702600</v>
      </c>
      <c r="I32" s="34">
        <v>10157890</v>
      </c>
      <c r="J32" s="34">
        <v>331520</v>
      </c>
      <c r="K32" s="35"/>
      <c r="L32" s="49">
        <v>11294860</v>
      </c>
      <c r="M32" s="45"/>
      <c r="N32" s="34">
        <v>0</v>
      </c>
      <c r="O32" s="34">
        <v>0</v>
      </c>
      <c r="P32" s="34">
        <v>214524</v>
      </c>
      <c r="Q32" s="34">
        <v>21238226</v>
      </c>
      <c r="R32" s="34">
        <v>0</v>
      </c>
      <c r="S32" s="34">
        <v>0</v>
      </c>
    </row>
    <row r="33" spans="1:19" hidden="1" x14ac:dyDescent="0.2">
      <c r="A33" s="48" t="s">
        <v>117</v>
      </c>
      <c r="B33" s="45"/>
      <c r="C33" s="48" t="s">
        <v>118</v>
      </c>
      <c r="D33" s="45"/>
      <c r="E33" s="34">
        <v>227305225</v>
      </c>
      <c r="F33" s="49">
        <v>57987440</v>
      </c>
      <c r="G33" s="45"/>
      <c r="H33" s="34">
        <v>46800604</v>
      </c>
      <c r="I33" s="34">
        <v>332093269</v>
      </c>
      <c r="J33" s="34">
        <v>4071110</v>
      </c>
      <c r="K33" s="35"/>
      <c r="L33" s="49">
        <v>7268200</v>
      </c>
      <c r="M33" s="45"/>
      <c r="N33" s="34">
        <v>0</v>
      </c>
      <c r="O33" s="34">
        <v>0</v>
      </c>
      <c r="P33" s="34">
        <v>3393529</v>
      </c>
      <c r="Q33" s="34">
        <v>335967940</v>
      </c>
      <c r="R33" s="34">
        <v>0</v>
      </c>
      <c r="S33" s="34">
        <v>0</v>
      </c>
    </row>
    <row r="34" spans="1:19" hidden="1" x14ac:dyDescent="0.2">
      <c r="A34" s="48" t="s">
        <v>119</v>
      </c>
      <c r="B34" s="45"/>
      <c r="C34" s="48" t="s">
        <v>120</v>
      </c>
      <c r="D34" s="45"/>
      <c r="E34" s="34">
        <v>570776533</v>
      </c>
      <c r="F34" s="49">
        <v>479944799</v>
      </c>
      <c r="G34" s="45"/>
      <c r="H34" s="34">
        <v>924719906</v>
      </c>
      <c r="I34" s="34">
        <v>1975441238</v>
      </c>
      <c r="J34" s="34">
        <v>154171530</v>
      </c>
      <c r="K34" s="35"/>
      <c r="L34" s="49">
        <v>204349580</v>
      </c>
      <c r="M34" s="45"/>
      <c r="N34" s="34">
        <v>262519182</v>
      </c>
      <c r="O34" s="34">
        <v>0</v>
      </c>
      <c r="P34" s="34">
        <v>21797670</v>
      </c>
      <c r="Q34" s="34">
        <v>1895473966</v>
      </c>
      <c r="R34" s="34">
        <v>0</v>
      </c>
      <c r="S34" s="34">
        <v>0</v>
      </c>
    </row>
    <row r="35" spans="1:19" hidden="1" x14ac:dyDescent="0.2">
      <c r="A35" s="48" t="s">
        <v>121</v>
      </c>
      <c r="B35" s="45"/>
      <c r="C35" s="48" t="s">
        <v>122</v>
      </c>
      <c r="D35" s="45"/>
      <c r="E35" s="34">
        <v>51381683</v>
      </c>
      <c r="F35" s="49">
        <v>21902500</v>
      </c>
      <c r="G35" s="45"/>
      <c r="H35" s="34">
        <v>9347800</v>
      </c>
      <c r="I35" s="34">
        <v>82631983</v>
      </c>
      <c r="J35" s="34">
        <v>1014760</v>
      </c>
      <c r="K35" s="35"/>
      <c r="L35" s="49">
        <v>1109520</v>
      </c>
      <c r="M35" s="45"/>
      <c r="N35" s="34">
        <v>0</v>
      </c>
      <c r="O35" s="34">
        <v>0</v>
      </c>
      <c r="P35" s="34">
        <v>837384</v>
      </c>
      <c r="Q35" s="34">
        <v>82904119</v>
      </c>
      <c r="R35" s="34">
        <v>0</v>
      </c>
      <c r="S35" s="34">
        <v>0</v>
      </c>
    </row>
    <row r="36" spans="1:19" hidden="1" x14ac:dyDescent="0.2">
      <c r="A36" s="48" t="s">
        <v>123</v>
      </c>
      <c r="B36" s="45"/>
      <c r="C36" s="48" t="s">
        <v>124</v>
      </c>
      <c r="D36" s="45"/>
      <c r="E36" s="34">
        <v>394586275</v>
      </c>
      <c r="F36" s="49">
        <v>55085900</v>
      </c>
      <c r="G36" s="45"/>
      <c r="H36" s="34">
        <v>46482870</v>
      </c>
      <c r="I36" s="34">
        <v>496155045</v>
      </c>
      <c r="J36" s="34">
        <v>1865300</v>
      </c>
      <c r="K36" s="35"/>
      <c r="L36" s="49">
        <v>28015220</v>
      </c>
      <c r="M36" s="45"/>
      <c r="N36" s="34">
        <v>0</v>
      </c>
      <c r="O36" s="34">
        <v>0</v>
      </c>
      <c r="P36" s="34">
        <v>5241634</v>
      </c>
      <c r="Q36" s="34">
        <v>518928631</v>
      </c>
      <c r="R36" s="34">
        <v>0</v>
      </c>
      <c r="S36" s="34">
        <v>-249400</v>
      </c>
    </row>
    <row r="37" spans="1:19" hidden="1" x14ac:dyDescent="0.2">
      <c r="A37" s="48" t="s">
        <v>125</v>
      </c>
      <c r="B37" s="45"/>
      <c r="C37" s="48" t="s">
        <v>126</v>
      </c>
      <c r="D37" s="45"/>
      <c r="E37" s="34">
        <v>16351480</v>
      </c>
      <c r="F37" s="49">
        <v>976200</v>
      </c>
      <c r="G37" s="45"/>
      <c r="H37" s="34">
        <v>17849700</v>
      </c>
      <c r="I37" s="34">
        <v>35177380</v>
      </c>
      <c r="J37" s="34">
        <v>10048800</v>
      </c>
      <c r="K37" s="35"/>
      <c r="L37" s="49">
        <v>13268310</v>
      </c>
      <c r="M37" s="45"/>
      <c r="N37" s="34">
        <v>1518639</v>
      </c>
      <c r="O37" s="34">
        <v>0</v>
      </c>
      <c r="P37" s="34">
        <v>484451</v>
      </c>
      <c r="Q37" s="34">
        <v>46442600</v>
      </c>
      <c r="R37" s="34">
        <v>0</v>
      </c>
      <c r="S37" s="34">
        <v>0</v>
      </c>
    </row>
    <row r="38" spans="1:19" hidden="1" x14ac:dyDescent="0.2">
      <c r="A38" s="48" t="s">
        <v>127</v>
      </c>
      <c r="B38" s="45"/>
      <c r="C38" s="48" t="s">
        <v>128</v>
      </c>
      <c r="D38" s="45"/>
      <c r="E38" s="34">
        <v>877997340</v>
      </c>
      <c r="F38" s="49">
        <v>141881260</v>
      </c>
      <c r="G38" s="45"/>
      <c r="H38" s="34">
        <v>199007860</v>
      </c>
      <c r="I38" s="34">
        <v>1218886460</v>
      </c>
      <c r="J38" s="34">
        <v>31235370</v>
      </c>
      <c r="K38" s="35"/>
      <c r="L38" s="49">
        <v>56604630</v>
      </c>
      <c r="M38" s="45"/>
      <c r="N38" s="34">
        <v>246254784</v>
      </c>
      <c r="O38" s="34">
        <v>0</v>
      </c>
      <c r="P38" s="34">
        <v>12754744</v>
      </c>
      <c r="Q38" s="34">
        <v>1016481562</v>
      </c>
      <c r="R38" s="34">
        <v>0</v>
      </c>
      <c r="S38" s="34">
        <v>0</v>
      </c>
    </row>
    <row r="39" spans="1:19" hidden="1" x14ac:dyDescent="0.2">
      <c r="A39" s="48" t="s">
        <v>129</v>
      </c>
      <c r="B39" s="45"/>
      <c r="C39" s="48" t="s">
        <v>130</v>
      </c>
      <c r="D39" s="45"/>
      <c r="E39" s="34">
        <v>980767865</v>
      </c>
      <c r="F39" s="49">
        <v>68712400</v>
      </c>
      <c r="G39" s="45"/>
      <c r="H39" s="34">
        <v>158032032</v>
      </c>
      <c r="I39" s="34">
        <v>1207512297</v>
      </c>
      <c r="J39" s="34">
        <v>15751140</v>
      </c>
      <c r="K39" s="35"/>
      <c r="L39" s="49">
        <v>25136380</v>
      </c>
      <c r="M39" s="45"/>
      <c r="N39" s="34">
        <v>48813211</v>
      </c>
      <c r="O39" s="34">
        <v>0</v>
      </c>
      <c r="P39" s="34">
        <v>12326340</v>
      </c>
      <c r="Q39" s="34">
        <v>1171509126</v>
      </c>
      <c r="R39" s="34">
        <v>0</v>
      </c>
      <c r="S39" s="34">
        <v>0</v>
      </c>
    </row>
    <row r="40" spans="1:19" hidden="1" x14ac:dyDescent="0.2">
      <c r="A40" s="48" t="s">
        <v>131</v>
      </c>
      <c r="B40" s="45"/>
      <c r="C40" s="48" t="s">
        <v>132</v>
      </c>
      <c r="D40" s="45"/>
      <c r="E40" s="34">
        <v>1344400918</v>
      </c>
      <c r="F40" s="49">
        <v>345757680</v>
      </c>
      <c r="G40" s="45"/>
      <c r="H40" s="34">
        <v>716780120</v>
      </c>
      <c r="I40" s="34">
        <v>2406938718</v>
      </c>
      <c r="J40" s="34">
        <v>83667260</v>
      </c>
      <c r="K40" s="35"/>
      <c r="L40" s="49">
        <v>168498070</v>
      </c>
      <c r="M40" s="45"/>
      <c r="N40" s="34">
        <v>266336216</v>
      </c>
      <c r="O40" s="34">
        <v>0</v>
      </c>
      <c r="P40" s="34">
        <v>25754061</v>
      </c>
      <c r="Q40" s="34">
        <v>2283346511</v>
      </c>
      <c r="R40" s="34">
        <v>0</v>
      </c>
      <c r="S40" s="34">
        <v>249400</v>
      </c>
    </row>
    <row r="41" spans="1:19" hidden="1" x14ac:dyDescent="0.2">
      <c r="A41" s="48" t="s">
        <v>133</v>
      </c>
      <c r="B41" s="45"/>
      <c r="C41" s="48" t="s">
        <v>134</v>
      </c>
      <c r="D41" s="45"/>
      <c r="E41" s="34">
        <v>184632236</v>
      </c>
      <c r="F41" s="49">
        <v>61963810</v>
      </c>
      <c r="G41" s="45"/>
      <c r="H41" s="34">
        <v>61850247</v>
      </c>
      <c r="I41" s="34">
        <v>308446293</v>
      </c>
      <c r="J41" s="34">
        <v>16821260</v>
      </c>
      <c r="K41" s="35"/>
      <c r="L41" s="49">
        <v>27523050</v>
      </c>
      <c r="M41" s="45"/>
      <c r="N41" s="34">
        <v>0</v>
      </c>
      <c r="O41" s="34">
        <v>0</v>
      </c>
      <c r="P41" s="34">
        <v>3359799</v>
      </c>
      <c r="Q41" s="34">
        <v>332609544</v>
      </c>
      <c r="R41" s="34">
        <v>0</v>
      </c>
      <c r="S41" s="34">
        <v>0</v>
      </c>
    </row>
    <row r="42" spans="1:19" hidden="1" x14ac:dyDescent="0.2">
      <c r="A42" s="48" t="s">
        <v>135</v>
      </c>
      <c r="B42" s="45"/>
      <c r="C42" s="48" t="s">
        <v>136</v>
      </c>
      <c r="D42" s="45"/>
      <c r="E42" s="34">
        <v>106426773</v>
      </c>
      <c r="F42" s="49">
        <v>31308250</v>
      </c>
      <c r="G42" s="45"/>
      <c r="H42" s="34">
        <v>12294770</v>
      </c>
      <c r="I42" s="34">
        <v>150029793</v>
      </c>
      <c r="J42" s="34">
        <v>8885980</v>
      </c>
      <c r="K42" s="35"/>
      <c r="L42" s="49">
        <v>9678690</v>
      </c>
      <c r="M42" s="45"/>
      <c r="N42" s="34">
        <v>3554442</v>
      </c>
      <c r="O42" s="34">
        <v>3219657</v>
      </c>
      <c r="P42" s="34">
        <v>1597036</v>
      </c>
      <c r="Q42" s="34">
        <v>151337348</v>
      </c>
      <c r="R42" s="34">
        <v>0</v>
      </c>
      <c r="S42" s="34">
        <v>0</v>
      </c>
    </row>
    <row r="43" spans="1:19" hidden="1" x14ac:dyDescent="0.2">
      <c r="A43" s="48" t="s">
        <v>137</v>
      </c>
      <c r="B43" s="45"/>
      <c r="C43" s="48" t="s">
        <v>138</v>
      </c>
      <c r="D43" s="45"/>
      <c r="E43" s="34">
        <v>2786001</v>
      </c>
      <c r="F43" s="49">
        <v>2728300</v>
      </c>
      <c r="G43" s="45"/>
      <c r="H43" s="34">
        <v>4167000</v>
      </c>
      <c r="I43" s="34">
        <v>9681301</v>
      </c>
      <c r="J43" s="34">
        <v>751680</v>
      </c>
      <c r="K43" s="35"/>
      <c r="L43" s="49">
        <v>1857240</v>
      </c>
      <c r="M43" s="45"/>
      <c r="N43" s="34">
        <v>0</v>
      </c>
      <c r="O43" s="34">
        <v>0</v>
      </c>
      <c r="P43" s="34">
        <v>115382</v>
      </c>
      <c r="Q43" s="34">
        <v>11423159</v>
      </c>
      <c r="R43" s="34">
        <v>0</v>
      </c>
      <c r="S43" s="34">
        <v>0</v>
      </c>
    </row>
    <row r="44" spans="1:19" hidden="1" x14ac:dyDescent="0.2">
      <c r="A44" s="48" t="s">
        <v>139</v>
      </c>
      <c r="B44" s="45"/>
      <c r="C44" s="48" t="s">
        <v>140</v>
      </c>
      <c r="D44" s="45"/>
      <c r="E44" s="34">
        <v>346617000</v>
      </c>
      <c r="F44" s="49">
        <v>45455622</v>
      </c>
      <c r="G44" s="45"/>
      <c r="H44" s="34">
        <v>50628900</v>
      </c>
      <c r="I44" s="34">
        <v>442701522</v>
      </c>
      <c r="J44" s="34">
        <v>9316970</v>
      </c>
      <c r="K44" s="35"/>
      <c r="L44" s="49">
        <v>23402730</v>
      </c>
      <c r="M44" s="45"/>
      <c r="N44" s="34">
        <v>0</v>
      </c>
      <c r="O44" s="34">
        <v>0</v>
      </c>
      <c r="P44" s="34">
        <v>4660989</v>
      </c>
      <c r="Q44" s="34">
        <v>461443263</v>
      </c>
      <c r="R44" s="34">
        <v>0</v>
      </c>
      <c r="S44" s="34">
        <v>-53600</v>
      </c>
    </row>
    <row r="45" spans="1:19" hidden="1" x14ac:dyDescent="0.2">
      <c r="A45" s="48" t="s">
        <v>141</v>
      </c>
      <c r="B45" s="45"/>
      <c r="C45" s="48" t="s">
        <v>142</v>
      </c>
      <c r="D45" s="45"/>
      <c r="E45" s="34">
        <v>1150765726</v>
      </c>
      <c r="F45" s="49">
        <v>217954460</v>
      </c>
      <c r="G45" s="45"/>
      <c r="H45" s="34">
        <v>429306912</v>
      </c>
      <c r="I45" s="34">
        <v>1798027098</v>
      </c>
      <c r="J45" s="34">
        <v>56958140</v>
      </c>
      <c r="K45" s="35"/>
      <c r="L45" s="49">
        <v>69769590</v>
      </c>
      <c r="M45" s="45"/>
      <c r="N45" s="34">
        <v>134424842</v>
      </c>
      <c r="O45" s="34">
        <v>0</v>
      </c>
      <c r="P45" s="34">
        <v>18679455</v>
      </c>
      <c r="Q45" s="34">
        <v>1714692391</v>
      </c>
      <c r="R45" s="34">
        <v>0</v>
      </c>
      <c r="S45" s="34">
        <v>53600</v>
      </c>
    </row>
    <row r="46" spans="1:19" hidden="1" x14ac:dyDescent="0.2">
      <c r="A46" s="48" t="s">
        <v>143</v>
      </c>
      <c r="B46" s="45"/>
      <c r="C46" s="48" t="s">
        <v>144</v>
      </c>
      <c r="D46" s="45"/>
      <c r="E46" s="34">
        <v>148718965</v>
      </c>
      <c r="F46" s="49">
        <v>69927696</v>
      </c>
      <c r="G46" s="45"/>
      <c r="H46" s="34">
        <v>30225500</v>
      </c>
      <c r="I46" s="34">
        <v>248872161</v>
      </c>
      <c r="J46" s="34">
        <v>1309320</v>
      </c>
      <c r="K46" s="35"/>
      <c r="L46" s="49">
        <v>4684830</v>
      </c>
      <c r="M46" s="45"/>
      <c r="N46" s="34">
        <v>7460947</v>
      </c>
      <c r="O46" s="34">
        <v>0</v>
      </c>
      <c r="P46" s="34">
        <v>2535743</v>
      </c>
      <c r="Q46" s="34">
        <v>243560301</v>
      </c>
      <c r="R46" s="34">
        <v>0</v>
      </c>
      <c r="S46" s="34">
        <v>0</v>
      </c>
    </row>
    <row r="47" spans="1:19" hidden="1" x14ac:dyDescent="0.2">
      <c r="A47" s="48" t="s">
        <v>145</v>
      </c>
      <c r="B47" s="45"/>
      <c r="C47" s="48" t="s">
        <v>146</v>
      </c>
      <c r="D47" s="45"/>
      <c r="E47" s="34">
        <v>246705045</v>
      </c>
      <c r="F47" s="49">
        <v>35574020</v>
      </c>
      <c r="G47" s="45"/>
      <c r="H47" s="34">
        <v>14400740</v>
      </c>
      <c r="I47" s="34">
        <v>296679805</v>
      </c>
      <c r="J47" s="34">
        <v>1721490</v>
      </c>
      <c r="K47" s="35"/>
      <c r="L47" s="49">
        <v>7464680</v>
      </c>
      <c r="M47" s="45"/>
      <c r="N47" s="34">
        <v>0</v>
      </c>
      <c r="O47" s="34">
        <v>0</v>
      </c>
      <c r="P47" s="34">
        <v>3041589</v>
      </c>
      <c r="Q47" s="34">
        <v>301102896</v>
      </c>
      <c r="R47" s="34">
        <v>0</v>
      </c>
      <c r="S47" s="34">
        <v>0</v>
      </c>
    </row>
    <row r="48" spans="1:19" hidden="1" x14ac:dyDescent="0.2">
      <c r="A48" s="48" t="s">
        <v>147</v>
      </c>
      <c r="B48" s="45"/>
      <c r="C48" s="48" t="s">
        <v>148</v>
      </c>
      <c r="D48" s="45"/>
      <c r="E48" s="34">
        <v>16508532</v>
      </c>
      <c r="F48" s="49">
        <v>5318600</v>
      </c>
      <c r="G48" s="45"/>
      <c r="H48" s="34">
        <v>39254600</v>
      </c>
      <c r="I48" s="34">
        <v>61081732</v>
      </c>
      <c r="J48" s="34">
        <v>5521710</v>
      </c>
      <c r="K48" s="35"/>
      <c r="L48" s="49">
        <v>6461470</v>
      </c>
      <c r="M48" s="45"/>
      <c r="N48" s="34">
        <v>0</v>
      </c>
      <c r="O48" s="34">
        <v>0</v>
      </c>
      <c r="P48" s="34">
        <v>675412</v>
      </c>
      <c r="Q48" s="34">
        <v>66867790</v>
      </c>
      <c r="R48" s="34">
        <v>0</v>
      </c>
      <c r="S48" s="34">
        <v>0</v>
      </c>
    </row>
    <row r="49" spans="1:19" hidden="1" x14ac:dyDescent="0.2">
      <c r="A49" s="48" t="s">
        <v>149</v>
      </c>
      <c r="B49" s="45"/>
      <c r="C49" s="48" t="s">
        <v>150</v>
      </c>
      <c r="D49" s="45"/>
      <c r="E49" s="34">
        <v>102516160</v>
      </c>
      <c r="F49" s="49">
        <v>76786060</v>
      </c>
      <c r="G49" s="45"/>
      <c r="H49" s="34">
        <v>593184458</v>
      </c>
      <c r="I49" s="34">
        <v>772486678</v>
      </c>
      <c r="J49" s="34">
        <v>74925200</v>
      </c>
      <c r="K49" s="35"/>
      <c r="L49" s="49">
        <v>85174390</v>
      </c>
      <c r="M49" s="45"/>
      <c r="N49" s="34">
        <v>85397510</v>
      </c>
      <c r="O49" s="34">
        <v>5046907</v>
      </c>
      <c r="P49" s="34">
        <v>8576538</v>
      </c>
      <c r="Q49" s="34">
        <v>758640113</v>
      </c>
      <c r="R49" s="34">
        <v>0</v>
      </c>
      <c r="S49" s="34">
        <v>0</v>
      </c>
    </row>
    <row r="50" spans="1:19" hidden="1" x14ac:dyDescent="0.2">
      <c r="A50" s="48" t="s">
        <v>151</v>
      </c>
      <c r="B50" s="45"/>
      <c r="C50" s="48" t="s">
        <v>152</v>
      </c>
      <c r="D50" s="45"/>
      <c r="E50" s="34">
        <v>370215964</v>
      </c>
      <c r="F50" s="49">
        <v>43831840</v>
      </c>
      <c r="G50" s="45"/>
      <c r="H50" s="34">
        <v>63997290</v>
      </c>
      <c r="I50" s="34">
        <v>478045094</v>
      </c>
      <c r="J50" s="34">
        <v>7508670</v>
      </c>
      <c r="K50" s="35"/>
      <c r="L50" s="49">
        <v>12329120</v>
      </c>
      <c r="M50" s="45"/>
      <c r="N50" s="34">
        <v>3631926</v>
      </c>
      <c r="O50" s="34">
        <v>0</v>
      </c>
      <c r="P50" s="34">
        <v>4903689</v>
      </c>
      <c r="Q50" s="34">
        <v>481838599</v>
      </c>
      <c r="R50" s="34">
        <v>0</v>
      </c>
      <c r="S50" s="34">
        <v>0</v>
      </c>
    </row>
    <row r="51" spans="1:19" hidden="1" x14ac:dyDescent="0.2">
      <c r="A51" s="48" t="s">
        <v>153</v>
      </c>
      <c r="B51" s="45"/>
      <c r="C51" s="48" t="s">
        <v>154</v>
      </c>
      <c r="D51" s="45"/>
      <c r="E51" s="34">
        <v>47447130</v>
      </c>
      <c r="F51" s="49">
        <v>353400</v>
      </c>
      <c r="G51" s="45"/>
      <c r="H51" s="34">
        <v>2661100</v>
      </c>
      <c r="I51" s="34">
        <v>50461630</v>
      </c>
      <c r="J51" s="34">
        <v>73020</v>
      </c>
      <c r="K51" s="35"/>
      <c r="L51" s="49">
        <v>112540</v>
      </c>
      <c r="M51" s="45"/>
      <c r="N51" s="34">
        <v>0</v>
      </c>
      <c r="O51" s="34">
        <v>0</v>
      </c>
      <c r="P51" s="34">
        <v>505733</v>
      </c>
      <c r="Q51" s="34">
        <v>50068437</v>
      </c>
      <c r="R51" s="34">
        <v>0</v>
      </c>
      <c r="S51" s="34">
        <v>0</v>
      </c>
    </row>
    <row r="52" spans="1:19" hidden="1" x14ac:dyDescent="0.2">
      <c r="A52" s="48" t="s">
        <v>155</v>
      </c>
      <c r="B52" s="45"/>
      <c r="C52" s="48" t="s">
        <v>156</v>
      </c>
      <c r="D52" s="45"/>
      <c r="E52" s="34">
        <v>2328955</v>
      </c>
      <c r="F52" s="49">
        <v>529500</v>
      </c>
      <c r="G52" s="45"/>
      <c r="H52" s="34">
        <v>262900</v>
      </c>
      <c r="I52" s="34">
        <v>3121355</v>
      </c>
      <c r="J52" s="34">
        <v>80</v>
      </c>
      <c r="K52" s="35"/>
      <c r="L52" s="49">
        <v>19530</v>
      </c>
      <c r="M52" s="45"/>
      <c r="N52" s="34">
        <v>0</v>
      </c>
      <c r="O52" s="34">
        <v>0</v>
      </c>
      <c r="P52" s="34">
        <v>31408</v>
      </c>
      <c r="Q52" s="34">
        <v>3109477</v>
      </c>
      <c r="R52" s="34">
        <v>0</v>
      </c>
      <c r="S52" s="34">
        <v>0</v>
      </c>
    </row>
    <row r="53" spans="1:19" hidden="1" x14ac:dyDescent="0.2">
      <c r="A53" s="48" t="s">
        <v>157</v>
      </c>
      <c r="B53" s="45"/>
      <c r="C53" s="48" t="s">
        <v>158</v>
      </c>
      <c r="D53" s="45"/>
      <c r="E53" s="34">
        <v>16788190</v>
      </c>
      <c r="F53" s="49">
        <v>0</v>
      </c>
      <c r="G53" s="45"/>
      <c r="H53" s="34">
        <v>201300</v>
      </c>
      <c r="I53" s="34">
        <v>16989490</v>
      </c>
      <c r="J53" s="34">
        <v>1550</v>
      </c>
      <c r="K53" s="35"/>
      <c r="L53" s="49">
        <v>18560</v>
      </c>
      <c r="M53" s="45"/>
      <c r="N53" s="34">
        <v>0</v>
      </c>
      <c r="O53" s="34">
        <v>0</v>
      </c>
      <c r="P53" s="34">
        <v>170078</v>
      </c>
      <c r="Q53" s="34">
        <v>16837972</v>
      </c>
      <c r="R53" s="34">
        <v>0</v>
      </c>
      <c r="S53" s="34">
        <v>0</v>
      </c>
    </row>
    <row r="54" spans="1:19" hidden="1" x14ac:dyDescent="0.2">
      <c r="A54" s="48" t="s">
        <v>159</v>
      </c>
      <c r="B54" s="45"/>
      <c r="C54" s="48" t="s">
        <v>160</v>
      </c>
      <c r="D54" s="45"/>
      <c r="E54" s="34">
        <v>16568450</v>
      </c>
      <c r="F54" s="49">
        <v>964200</v>
      </c>
      <c r="G54" s="45"/>
      <c r="H54" s="34">
        <v>78400</v>
      </c>
      <c r="I54" s="34">
        <v>17611050</v>
      </c>
      <c r="J54" s="34">
        <v>1680</v>
      </c>
      <c r="K54" s="35"/>
      <c r="L54" s="49">
        <v>1680</v>
      </c>
      <c r="M54" s="45"/>
      <c r="N54" s="34">
        <v>0</v>
      </c>
      <c r="O54" s="34">
        <v>0</v>
      </c>
      <c r="P54" s="34">
        <v>176125</v>
      </c>
      <c r="Q54" s="34">
        <v>17436605</v>
      </c>
      <c r="R54" s="34">
        <v>0</v>
      </c>
      <c r="S54" s="34">
        <v>0</v>
      </c>
    </row>
    <row r="55" spans="1:19" hidden="1" x14ac:dyDescent="0.2">
      <c r="A55" s="48" t="s">
        <v>161</v>
      </c>
      <c r="B55" s="45"/>
      <c r="C55" s="48" t="s">
        <v>162</v>
      </c>
      <c r="D55" s="45"/>
      <c r="E55" s="34">
        <v>0</v>
      </c>
      <c r="F55" s="49">
        <v>105200</v>
      </c>
      <c r="G55" s="45"/>
      <c r="H55" s="34">
        <v>100</v>
      </c>
      <c r="I55" s="34">
        <v>105300</v>
      </c>
      <c r="J55" s="34">
        <v>0</v>
      </c>
      <c r="K55" s="35"/>
      <c r="L55" s="49">
        <v>0</v>
      </c>
      <c r="M55" s="45"/>
      <c r="N55" s="34">
        <v>0</v>
      </c>
      <c r="O55" s="34">
        <v>0</v>
      </c>
      <c r="P55" s="34">
        <v>1053</v>
      </c>
      <c r="Q55" s="34">
        <v>104247</v>
      </c>
      <c r="R55" s="34">
        <v>0</v>
      </c>
      <c r="S55" s="34">
        <v>0</v>
      </c>
    </row>
    <row r="56" spans="1:19" hidden="1" x14ac:dyDescent="0.2">
      <c r="A56" s="48" t="s">
        <v>163</v>
      </c>
      <c r="B56" s="45"/>
      <c r="C56" s="48" t="s">
        <v>164</v>
      </c>
      <c r="D56" s="45"/>
      <c r="E56" s="34">
        <v>10818485</v>
      </c>
      <c r="F56" s="49">
        <v>698500</v>
      </c>
      <c r="G56" s="45"/>
      <c r="H56" s="34">
        <v>111900</v>
      </c>
      <c r="I56" s="34">
        <v>11628885</v>
      </c>
      <c r="J56" s="34">
        <v>870</v>
      </c>
      <c r="K56" s="35"/>
      <c r="L56" s="49">
        <v>45060</v>
      </c>
      <c r="M56" s="45"/>
      <c r="N56" s="34">
        <v>0</v>
      </c>
      <c r="O56" s="34">
        <v>0</v>
      </c>
      <c r="P56" s="34">
        <v>116741</v>
      </c>
      <c r="Q56" s="34">
        <v>11557204</v>
      </c>
      <c r="R56" s="34">
        <v>0</v>
      </c>
      <c r="S56" s="34">
        <v>0</v>
      </c>
    </row>
    <row r="57" spans="1:19" hidden="1" x14ac:dyDescent="0.2">
      <c r="A57" s="48" t="s">
        <v>165</v>
      </c>
      <c r="B57" s="45"/>
      <c r="C57" s="48" t="s">
        <v>166</v>
      </c>
      <c r="D57" s="45"/>
      <c r="E57" s="34">
        <v>0</v>
      </c>
      <c r="F57" s="49">
        <v>189800</v>
      </c>
      <c r="G57" s="45"/>
      <c r="H57" s="34">
        <v>0</v>
      </c>
      <c r="I57" s="34">
        <v>189800</v>
      </c>
      <c r="J57" s="34">
        <v>0</v>
      </c>
      <c r="K57" s="35"/>
      <c r="L57" s="49">
        <v>0</v>
      </c>
      <c r="M57" s="45"/>
      <c r="N57" s="34">
        <v>0</v>
      </c>
      <c r="O57" s="34">
        <v>0</v>
      </c>
      <c r="P57" s="34">
        <v>1898</v>
      </c>
      <c r="Q57" s="34">
        <v>187902</v>
      </c>
      <c r="R57" s="34">
        <v>0</v>
      </c>
      <c r="S57" s="34">
        <v>0</v>
      </c>
    </row>
    <row r="58" spans="1:19" hidden="1" x14ac:dyDescent="0.2">
      <c r="A58" s="44" t="s">
        <v>167</v>
      </c>
      <c r="B58" s="45"/>
      <c r="C58" s="46" t="s">
        <v>168</v>
      </c>
      <c r="D58" s="45"/>
      <c r="E58" s="36">
        <v>12632764289</v>
      </c>
      <c r="F58" s="47">
        <v>4780582744</v>
      </c>
      <c r="G58" s="45"/>
      <c r="H58" s="36">
        <v>7144795746</v>
      </c>
      <c r="I58" s="36">
        <v>24558142779</v>
      </c>
      <c r="J58" s="36">
        <v>3667503230</v>
      </c>
      <c r="K58" s="37"/>
      <c r="L58" s="47">
        <v>4748569940</v>
      </c>
      <c r="M58" s="45"/>
      <c r="N58" s="36">
        <v>2110282054</v>
      </c>
      <c r="O58" s="36">
        <v>523213498</v>
      </c>
      <c r="P58" s="36">
        <v>293068178</v>
      </c>
      <c r="Q58" s="36">
        <v>26380148989</v>
      </c>
      <c r="R58" s="36">
        <v>10495875</v>
      </c>
      <c r="S58" s="36">
        <v>0</v>
      </c>
    </row>
    <row r="59" spans="1:19" ht="0" hidden="1" customHeight="1" x14ac:dyDescent="0.2"/>
    <row r="61" spans="1:19" x14ac:dyDescent="0.2">
      <c r="E61" s="38"/>
    </row>
    <row r="62" spans="1:19" x14ac:dyDescent="0.2">
      <c r="C62" s="32" t="str">
        <f>+E7</f>
        <v xml:space="preserve">RP Net AV 1% </v>
      </c>
      <c r="E62" s="42">
        <f>+E13</f>
        <v>299524659</v>
      </c>
      <c r="F62" s="42"/>
    </row>
    <row r="63" spans="1:19" x14ac:dyDescent="0.2">
      <c r="C63" s="32" t="str">
        <f>+F7</f>
        <v xml:space="preserve">RP Net AV 2% </v>
      </c>
      <c r="E63" s="42">
        <f>+F13</f>
        <v>112481920</v>
      </c>
      <c r="F63" s="42"/>
    </row>
    <row r="64" spans="1:19" x14ac:dyDescent="0.2">
      <c r="C64" s="32" t="str">
        <f>+H7</f>
        <v xml:space="preserve">RP Net AV 3% </v>
      </c>
      <c r="E64" s="42">
        <f>+H13</f>
        <v>119384520</v>
      </c>
      <c r="F64" s="42"/>
    </row>
    <row r="65" spans="3:7" x14ac:dyDescent="0.2">
      <c r="C65" s="32" t="str">
        <f>+I7</f>
        <v>Real Est Net AV</v>
      </c>
      <c r="E65" s="41">
        <f>SUM(E62:E64)</f>
        <v>531391099</v>
      </c>
      <c r="F65" s="41"/>
    </row>
    <row r="66" spans="3:7" x14ac:dyDescent="0.2">
      <c r="C66" s="32" t="str">
        <f>+L7</f>
        <v>PP Net AV</v>
      </c>
      <c r="E66" s="42">
        <f>+L13</f>
        <v>186736630</v>
      </c>
      <c r="F66" s="42"/>
    </row>
    <row r="67" spans="3:7" x14ac:dyDescent="0.2">
      <c r="C67" s="32" t="str">
        <f>+N7</f>
        <v xml:space="preserve">AV TIF Real Est </v>
      </c>
      <c r="E67" s="42">
        <f>-N13</f>
        <v>-15045491</v>
      </c>
      <c r="F67" s="42"/>
    </row>
    <row r="68" spans="3:7" x14ac:dyDescent="0.2">
      <c r="C68" s="32" t="str">
        <f>+O7</f>
        <v>AV TIF PP</v>
      </c>
      <c r="E68" s="42">
        <f>-O13</f>
        <v>0</v>
      </c>
      <c r="F68" s="42"/>
    </row>
    <row r="69" spans="3:7" x14ac:dyDescent="0.2">
      <c r="C69" s="32" t="str">
        <f>+P7</f>
        <v>AV Withholding</v>
      </c>
      <c r="E69" s="42">
        <f>-P13</f>
        <v>-7181182</v>
      </c>
      <c r="F69" s="42"/>
    </row>
    <row r="70" spans="3:7" x14ac:dyDescent="0.2">
      <c r="C70" s="32" t="str">
        <f>+Q7</f>
        <v>Adjusted Net AV</v>
      </c>
      <c r="E70" s="41">
        <f>SUM(E65:E69)</f>
        <v>695901056</v>
      </c>
      <c r="F70" s="41"/>
    </row>
    <row r="71" spans="3:7" x14ac:dyDescent="0.2">
      <c r="C71" s="32" t="str">
        <f>+C67</f>
        <v xml:space="preserve">AV TIF Real Est </v>
      </c>
      <c r="E71" s="42">
        <f>-E67</f>
        <v>15045491</v>
      </c>
      <c r="F71" s="42"/>
    </row>
    <row r="72" spans="3:7" ht="16" thickBot="1" x14ac:dyDescent="0.25">
      <c r="E72" s="43">
        <f>+E70+E71</f>
        <v>710946547</v>
      </c>
      <c r="F72" s="43"/>
      <c r="G72" s="39"/>
    </row>
    <row r="73" spans="3:7" ht="16" thickTop="1" x14ac:dyDescent="0.2">
      <c r="E73" s="40"/>
    </row>
    <row r="74" spans="3:7" x14ac:dyDescent="0.2">
      <c r="E74" s="40"/>
    </row>
    <row r="75" spans="3:7" x14ac:dyDescent="0.2">
      <c r="E75" s="40"/>
    </row>
  </sheetData>
  <mergeCells count="223">
    <mergeCell ref="A1:V1"/>
    <mergeCell ref="B3:C4"/>
    <mergeCell ref="D3:F4"/>
    <mergeCell ref="M3:U3"/>
    <mergeCell ref="A7:B7"/>
    <mergeCell ref="C7:D7"/>
    <mergeCell ref="F7:G7"/>
    <mergeCell ref="L7:M7"/>
    <mergeCell ref="A10:B10"/>
    <mergeCell ref="C10:D10"/>
    <mergeCell ref="F10:G10"/>
    <mergeCell ref="L10:M10"/>
    <mergeCell ref="A11:B11"/>
    <mergeCell ref="C11:D11"/>
    <mergeCell ref="F11:G11"/>
    <mergeCell ref="L11:M11"/>
    <mergeCell ref="A8:B8"/>
    <mergeCell ref="C8:D8"/>
    <mergeCell ref="F8:G8"/>
    <mergeCell ref="L8:M8"/>
    <mergeCell ref="A9:B9"/>
    <mergeCell ref="C9:D9"/>
    <mergeCell ref="F9:G9"/>
    <mergeCell ref="L9:M9"/>
    <mergeCell ref="A14:B14"/>
    <mergeCell ref="C14:D14"/>
    <mergeCell ref="F14:G14"/>
    <mergeCell ref="L14:M14"/>
    <mergeCell ref="A15:B15"/>
    <mergeCell ref="C15:D15"/>
    <mergeCell ref="F15:G15"/>
    <mergeCell ref="L15:M15"/>
    <mergeCell ref="A12:B12"/>
    <mergeCell ref="C12:D12"/>
    <mergeCell ref="F12:G12"/>
    <mergeCell ref="L12:M12"/>
    <mergeCell ref="A13:B13"/>
    <mergeCell ref="C13:D13"/>
    <mergeCell ref="F13:G13"/>
    <mergeCell ref="L13:M13"/>
    <mergeCell ref="A18:B18"/>
    <mergeCell ref="C18:D18"/>
    <mergeCell ref="F18:G18"/>
    <mergeCell ref="L18:M18"/>
    <mergeCell ref="A19:B19"/>
    <mergeCell ref="C19:D19"/>
    <mergeCell ref="F19:G19"/>
    <mergeCell ref="L19:M19"/>
    <mergeCell ref="A16:B16"/>
    <mergeCell ref="C16:D16"/>
    <mergeCell ref="F16:G16"/>
    <mergeCell ref="L16:M16"/>
    <mergeCell ref="A17:B17"/>
    <mergeCell ref="C17:D17"/>
    <mergeCell ref="F17:G17"/>
    <mergeCell ref="L17:M17"/>
    <mergeCell ref="A22:B22"/>
    <mergeCell ref="C22:D22"/>
    <mergeCell ref="F22:G22"/>
    <mergeCell ref="L22:M22"/>
    <mergeCell ref="A23:B23"/>
    <mergeCell ref="C23:D23"/>
    <mergeCell ref="F23:G23"/>
    <mergeCell ref="L23:M23"/>
    <mergeCell ref="A20:B20"/>
    <mergeCell ref="C20:D20"/>
    <mergeCell ref="F20:G20"/>
    <mergeCell ref="L20:M20"/>
    <mergeCell ref="A21:B21"/>
    <mergeCell ref="C21:D21"/>
    <mergeCell ref="F21:G21"/>
    <mergeCell ref="L21:M21"/>
    <mergeCell ref="A26:B26"/>
    <mergeCell ref="C26:D26"/>
    <mergeCell ref="F26:G26"/>
    <mergeCell ref="L26:M26"/>
    <mergeCell ref="A27:B27"/>
    <mergeCell ref="C27:D27"/>
    <mergeCell ref="F27:G27"/>
    <mergeCell ref="L27:M27"/>
    <mergeCell ref="A24:B24"/>
    <mergeCell ref="C24:D24"/>
    <mergeCell ref="F24:G24"/>
    <mergeCell ref="L24:M24"/>
    <mergeCell ref="A25:B25"/>
    <mergeCell ref="C25:D25"/>
    <mergeCell ref="F25:G25"/>
    <mergeCell ref="L25:M25"/>
    <mergeCell ref="A30:B30"/>
    <mergeCell ref="C30:D30"/>
    <mergeCell ref="F30:G30"/>
    <mergeCell ref="L30:M30"/>
    <mergeCell ref="A31:B31"/>
    <mergeCell ref="C31:D31"/>
    <mergeCell ref="F31:G31"/>
    <mergeCell ref="L31:M31"/>
    <mergeCell ref="A28:B28"/>
    <mergeCell ref="C28:D28"/>
    <mergeCell ref="F28:G28"/>
    <mergeCell ref="L28:M28"/>
    <mergeCell ref="A29:B29"/>
    <mergeCell ref="C29:D29"/>
    <mergeCell ref="F29:G29"/>
    <mergeCell ref="L29:M29"/>
    <mergeCell ref="A34:B34"/>
    <mergeCell ref="C34:D34"/>
    <mergeCell ref="F34:G34"/>
    <mergeCell ref="L34:M34"/>
    <mergeCell ref="A35:B35"/>
    <mergeCell ref="C35:D35"/>
    <mergeCell ref="F35:G35"/>
    <mergeCell ref="L35:M35"/>
    <mergeCell ref="A32:B32"/>
    <mergeCell ref="C32:D32"/>
    <mergeCell ref="F32:G32"/>
    <mergeCell ref="L32:M32"/>
    <mergeCell ref="A33:B33"/>
    <mergeCell ref="C33:D33"/>
    <mergeCell ref="F33:G33"/>
    <mergeCell ref="L33:M33"/>
    <mergeCell ref="A38:B38"/>
    <mergeCell ref="C38:D38"/>
    <mergeCell ref="F38:G38"/>
    <mergeCell ref="L38:M38"/>
    <mergeCell ref="A39:B39"/>
    <mergeCell ref="C39:D39"/>
    <mergeCell ref="F39:G39"/>
    <mergeCell ref="L39:M39"/>
    <mergeCell ref="A36:B36"/>
    <mergeCell ref="C36:D36"/>
    <mergeCell ref="F36:G36"/>
    <mergeCell ref="L36:M36"/>
    <mergeCell ref="A37:B37"/>
    <mergeCell ref="C37:D37"/>
    <mergeCell ref="F37:G37"/>
    <mergeCell ref="L37:M37"/>
    <mergeCell ref="A42:B42"/>
    <mergeCell ref="C42:D42"/>
    <mergeCell ref="F42:G42"/>
    <mergeCell ref="L42:M42"/>
    <mergeCell ref="A43:B43"/>
    <mergeCell ref="C43:D43"/>
    <mergeCell ref="F43:G43"/>
    <mergeCell ref="L43:M43"/>
    <mergeCell ref="A40:B40"/>
    <mergeCell ref="C40:D40"/>
    <mergeCell ref="F40:G40"/>
    <mergeCell ref="L40:M40"/>
    <mergeCell ref="A41:B41"/>
    <mergeCell ref="C41:D41"/>
    <mergeCell ref="F41:G41"/>
    <mergeCell ref="L41:M41"/>
    <mergeCell ref="A46:B46"/>
    <mergeCell ref="C46:D46"/>
    <mergeCell ref="F46:G46"/>
    <mergeCell ref="L46:M46"/>
    <mergeCell ref="A47:B47"/>
    <mergeCell ref="C47:D47"/>
    <mergeCell ref="F47:G47"/>
    <mergeCell ref="L47:M47"/>
    <mergeCell ref="A44:B44"/>
    <mergeCell ref="C44:D44"/>
    <mergeCell ref="F44:G44"/>
    <mergeCell ref="L44:M44"/>
    <mergeCell ref="A45:B45"/>
    <mergeCell ref="C45:D45"/>
    <mergeCell ref="F45:G45"/>
    <mergeCell ref="L45:M45"/>
    <mergeCell ref="A50:B50"/>
    <mergeCell ref="C50:D50"/>
    <mergeCell ref="F50:G50"/>
    <mergeCell ref="L50:M50"/>
    <mergeCell ref="A51:B51"/>
    <mergeCell ref="C51:D51"/>
    <mergeCell ref="F51:G51"/>
    <mergeCell ref="L51:M51"/>
    <mergeCell ref="A48:B48"/>
    <mergeCell ref="C48:D48"/>
    <mergeCell ref="F48:G48"/>
    <mergeCell ref="L48:M48"/>
    <mergeCell ref="A49:B49"/>
    <mergeCell ref="C49:D49"/>
    <mergeCell ref="F49:G49"/>
    <mergeCell ref="L49:M49"/>
    <mergeCell ref="A54:B54"/>
    <mergeCell ref="C54:D54"/>
    <mergeCell ref="F54:G54"/>
    <mergeCell ref="L54:M54"/>
    <mergeCell ref="A55:B55"/>
    <mergeCell ref="C55:D55"/>
    <mergeCell ref="F55:G55"/>
    <mergeCell ref="L55:M55"/>
    <mergeCell ref="A52:B52"/>
    <mergeCell ref="C52:D52"/>
    <mergeCell ref="F52:G52"/>
    <mergeCell ref="L52:M52"/>
    <mergeCell ref="A53:B53"/>
    <mergeCell ref="C53:D53"/>
    <mergeCell ref="F53:G53"/>
    <mergeCell ref="L53:M53"/>
    <mergeCell ref="A58:B58"/>
    <mergeCell ref="C58:D58"/>
    <mergeCell ref="F58:G58"/>
    <mergeCell ref="L58:M58"/>
    <mergeCell ref="E62:F62"/>
    <mergeCell ref="E63:F63"/>
    <mergeCell ref="A56:B56"/>
    <mergeCell ref="C56:D56"/>
    <mergeCell ref="F56:G56"/>
    <mergeCell ref="L56:M56"/>
    <mergeCell ref="A57:B57"/>
    <mergeCell ref="C57:D57"/>
    <mergeCell ref="F57:G57"/>
    <mergeCell ref="L57:M57"/>
    <mergeCell ref="E70:F70"/>
    <mergeCell ref="E71:F71"/>
    <mergeCell ref="E72:F72"/>
    <mergeCell ref="E64:F64"/>
    <mergeCell ref="E65:F65"/>
    <mergeCell ref="E66:F66"/>
    <mergeCell ref="E67:F67"/>
    <mergeCell ref="E68:F68"/>
    <mergeCell ref="E69:F69"/>
  </mergeCells>
  <hyperlinks>
    <hyperlink ref="M3" r:id="rId1" xr:uid="{AE058F91-7539-4CD7-8A37-24885FB9935A}"/>
  </hyperlinks>
  <pageMargins left="0.5" right="0.5" top="0.5" bottom="1.02082992125984" header="0.5" footer="0.5"/>
  <pageSetup scale="61" orientation="landscape" horizontalDpi="300" verticalDpi="300" r:id="rId2"/>
  <headerFooter alignWithMargins="0">
    <oddFooter>&amp;L&amp;"Arial"&amp;8Indiana Gateway Report
gateway.ifionline.org &amp;C&amp;"Arial,Regular"&amp;8 12/21/2021 2:49:58 PM &amp;R&amp;"Arial"&amp;8Page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ADDL EXP</vt:lpstr>
      <vt:lpstr>CNav_2022</vt:lpstr>
      <vt:lpstr>'ADDL EXP'!Print_Area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Brock J. Bowsher</dc:creator>
  <cp:lastModifiedBy>Microsoft Office User</cp:lastModifiedBy>
  <cp:lastPrinted>2022-02-10T18:00:22Z</cp:lastPrinted>
  <dcterms:created xsi:type="dcterms:W3CDTF">2022-01-27T13:50:22Z</dcterms:created>
  <dcterms:modified xsi:type="dcterms:W3CDTF">2022-02-10T18:28:19Z</dcterms:modified>
</cp:coreProperties>
</file>