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istrict Center\Finance\Taxes\2021 Pay 2022\"/>
    </mc:Choice>
  </mc:AlternateContent>
  <xr:revisionPtr revIDLastSave="0" documentId="8_{D754CC08-A46C-41F9-95C9-823F854DE573}" xr6:coauthVersionLast="36" xr6:coauthVersionMax="36" xr10:uidLastSave="{00000000-0000-0000-0000-000000000000}"/>
  <bookViews>
    <workbookView xWindow="0" yWindow="0" windowWidth="28800" windowHeight="11925" xr2:uid="{C4F0CEC7-A822-406B-92BF-5C11F7FB1EDE}"/>
  </bookViews>
  <sheets>
    <sheet name="09.21.202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3" i="1" l="1"/>
  <c r="D88" i="1" l="1"/>
  <c r="D13" i="1" s="1"/>
  <c r="B88" i="1"/>
  <c r="D86" i="1"/>
  <c r="D84" i="1"/>
  <c r="D82" i="1"/>
  <c r="B82" i="1"/>
  <c r="D81" i="1"/>
  <c r="B81" i="1"/>
  <c r="B78" i="1"/>
  <c r="D74" i="1"/>
  <c r="D65" i="1"/>
  <c r="D78" i="1" s="1"/>
  <c r="D11" i="1" s="1"/>
  <c r="D64" i="1"/>
  <c r="B64" i="1"/>
  <c r="D63" i="1"/>
  <c r="B63" i="1"/>
  <c r="B58" i="1"/>
  <c r="D56" i="1"/>
  <c r="D55" i="1"/>
  <c r="D54" i="1"/>
  <c r="D51" i="1"/>
  <c r="D47" i="1"/>
  <c r="D46" i="1"/>
  <c r="D58" i="1" s="1"/>
  <c r="D45" i="1"/>
  <c r="D44" i="1"/>
  <c r="D43" i="1"/>
  <c r="B40" i="1"/>
  <c r="B60" i="1" s="1"/>
  <c r="B9" i="1" s="1"/>
  <c r="B15" i="1" s="1"/>
  <c r="D37" i="1"/>
  <c r="D36" i="1"/>
  <c r="D25" i="1"/>
  <c r="D24" i="1"/>
  <c r="D22" i="1"/>
  <c r="B22" i="1"/>
  <c r="D21" i="1"/>
  <c r="B21" i="1"/>
  <c r="B13" i="1"/>
  <c r="B11" i="1"/>
  <c r="D40" i="1" l="1"/>
  <c r="D60" i="1" s="1"/>
  <c r="D9" i="1" s="1"/>
  <c r="D15" i="1" s="1"/>
</calcChain>
</file>

<file path=xl/sharedStrings.xml><?xml version="1.0" encoding="utf-8"?>
<sst xmlns="http://schemas.openxmlformats.org/spreadsheetml/2006/main" count="70" uniqueCount="64">
  <si>
    <t>Mounds View Public Schools</t>
  </si>
  <si>
    <t>Property Tax Levy Payable 2022</t>
  </si>
  <si>
    <t>SUMMARY:</t>
  </si>
  <si>
    <t>Final</t>
  </si>
  <si>
    <t>Proposed</t>
  </si>
  <si>
    <t>Description</t>
  </si>
  <si>
    <t>Payable 2021</t>
  </si>
  <si>
    <t>Payable 2022</t>
  </si>
  <si>
    <t>General</t>
  </si>
  <si>
    <t>Community Service</t>
  </si>
  <si>
    <t xml:space="preserve">Debt Service </t>
  </si>
  <si>
    <t xml:space="preserve">  Total Proposed Levy</t>
  </si>
  <si>
    <t>GENERAL FUND:</t>
  </si>
  <si>
    <t>Referendum</t>
  </si>
  <si>
    <t xml:space="preserve">Local Optional </t>
  </si>
  <si>
    <t>Equity Levy</t>
  </si>
  <si>
    <t>Transition Revenue</t>
  </si>
  <si>
    <t>Operating Capital Levy</t>
  </si>
  <si>
    <t>Alt Teacher Comp</t>
  </si>
  <si>
    <t xml:space="preserve">Achievement &amp; Integration </t>
  </si>
  <si>
    <t>Safe Schools</t>
  </si>
  <si>
    <t>Safe Schools - Intermediate</t>
  </si>
  <si>
    <t xml:space="preserve">Long-Term Facilities </t>
  </si>
  <si>
    <t xml:space="preserve">Long-Term Facilities - Intermediate </t>
  </si>
  <si>
    <t>Career &amp; Technical</t>
  </si>
  <si>
    <t>Abatements</t>
  </si>
  <si>
    <t>Building Leases</t>
  </si>
  <si>
    <t>Building Leases - Intermediate</t>
  </si>
  <si>
    <t>Reemployement Levy</t>
  </si>
  <si>
    <t xml:space="preserve">    Subtotal for current year</t>
  </si>
  <si>
    <t>Prior Year Adjustments:</t>
  </si>
  <si>
    <t xml:space="preserve">  Referendum</t>
  </si>
  <si>
    <t xml:space="preserve">  Local Optional </t>
  </si>
  <si>
    <t xml:space="preserve">  Equity Revenue</t>
  </si>
  <si>
    <t xml:space="preserve">  Transition Revenue</t>
  </si>
  <si>
    <t xml:space="preserve">  Operating Capital</t>
  </si>
  <si>
    <t xml:space="preserve">  Health &amp; Safety</t>
  </si>
  <si>
    <t xml:space="preserve">  Safe Schools</t>
  </si>
  <si>
    <t xml:space="preserve">  Safe Schools - Intermediate</t>
  </si>
  <si>
    <t xml:space="preserve">  Long-Term Facilities </t>
  </si>
  <si>
    <t xml:space="preserve">  Career &amp; Technical</t>
  </si>
  <si>
    <t xml:space="preserve">  Building Leases</t>
  </si>
  <si>
    <t xml:space="preserve">  TIF Adjustment</t>
  </si>
  <si>
    <t xml:space="preserve">  Achievement &amp; Integration</t>
  </si>
  <si>
    <t xml:space="preserve">  Alt Teacher Comp</t>
  </si>
  <si>
    <t xml:space="preserve">  Reemployment</t>
  </si>
  <si>
    <t xml:space="preserve">     Subtotal for prior year</t>
  </si>
  <si>
    <t xml:space="preserve">    Total General Fund Levy</t>
  </si>
  <si>
    <t>COMMUNITY SERVICE FUND:</t>
  </si>
  <si>
    <t>Basic Community Ed.</t>
  </si>
  <si>
    <t>Youth Services</t>
  </si>
  <si>
    <t>After School Enrichment</t>
  </si>
  <si>
    <t>Early Child. Family Ed.</t>
  </si>
  <si>
    <t xml:space="preserve">Home Visiting </t>
  </si>
  <si>
    <t>School Age Day Care</t>
  </si>
  <si>
    <t xml:space="preserve">  Early Childhood Family Ed. </t>
  </si>
  <si>
    <t xml:space="preserve">  School Age Day Care</t>
  </si>
  <si>
    <t xml:space="preserve">  Home Visit</t>
  </si>
  <si>
    <t xml:space="preserve">    Total Community Ed. Fund Levy</t>
  </si>
  <si>
    <t>DEBT SERVICE FUND:</t>
  </si>
  <si>
    <t>Debt Service Levy</t>
  </si>
  <si>
    <t xml:space="preserve">Long-Term Facilities Adj </t>
  </si>
  <si>
    <t>Excess Fund Balance Adj</t>
  </si>
  <si>
    <t xml:space="preserve">    Total Debt Service Fund Levy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</si>
</sst>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mmmm\ d\,\ yyyy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/>
    <xf numFmtId="0" fontId="1" fillId="0" borderId="0" xfId="0" applyFont="1" applyBorder="1"/>
    <xf numFmtId="164" fontId="1" fillId="0" borderId="0" xfId="0" applyNumberFormat="1" applyFont="1" applyAlignment="1" applyProtection="1">
      <alignment horizontal="left"/>
    </xf>
    <xf numFmtId="0" fontId="2" fillId="0" borderId="0" xfId="0" applyFont="1" applyAlignment="1" applyProtection="1">
      <alignment horizontal="left"/>
    </xf>
    <xf numFmtId="17" fontId="1" fillId="0" borderId="0" xfId="0" applyNumberFormat="1" applyFont="1" applyAlignment="1">
      <alignment horizontal="center"/>
    </xf>
    <xf numFmtId="7" fontId="1" fillId="0" borderId="0" xfId="0" applyNumberFormat="1" applyFont="1" applyBorder="1" applyAlignment="1" applyProtection="1">
      <alignment horizontal="center"/>
    </xf>
    <xf numFmtId="17" fontId="1" fillId="0" borderId="0" xfId="0" applyNumberFormat="1" applyFont="1" applyAlignment="1" applyProtection="1">
      <alignment horizontal="center"/>
    </xf>
    <xf numFmtId="0" fontId="1" fillId="0" borderId="0" xfId="0" applyFont="1" applyBorder="1" applyAlignment="1">
      <alignment horizontal="center"/>
    </xf>
    <xf numFmtId="7" fontId="1" fillId="0" borderId="0" xfId="0" applyNumberFormat="1" applyFont="1" applyBorder="1" applyProtection="1"/>
    <xf numFmtId="0" fontId="1" fillId="0" borderId="0" xfId="0" applyFont="1" applyAlignment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 applyProtection="1">
      <alignment horizontal="center"/>
    </xf>
    <xf numFmtId="7" fontId="1" fillId="0" borderId="0" xfId="0" applyNumberFormat="1" applyFont="1" applyProtection="1"/>
    <xf numFmtId="7" fontId="1" fillId="0" borderId="1" xfId="0" applyNumberFormat="1" applyFont="1" applyBorder="1" applyProtection="1"/>
    <xf numFmtId="7" fontId="1" fillId="0" borderId="0" xfId="0" applyNumberFormat="1" applyFont="1" applyBorder="1" applyAlignment="1" applyProtection="1">
      <alignment horizontal="right"/>
    </xf>
    <xf numFmtId="7" fontId="1" fillId="0" borderId="2" xfId="0" applyNumberFormat="1" applyFont="1" applyBorder="1" applyProtection="1"/>
    <xf numFmtId="7" fontId="1" fillId="0" borderId="0" xfId="0" applyNumberFormat="1" applyFont="1" applyAlignment="1" applyProtection="1">
      <alignment horizontal="right"/>
    </xf>
    <xf numFmtId="7" fontId="1" fillId="0" borderId="0" xfId="0" applyNumberFormat="1" applyFont="1"/>
    <xf numFmtId="7" fontId="1" fillId="0" borderId="0" xfId="0" applyNumberFormat="1" applyFont="1" applyFill="1" applyProtection="1"/>
    <xf numFmtId="0" fontId="1" fillId="2" borderId="0" xfId="0" applyFont="1" applyFill="1" applyAlignment="1" applyProtection="1">
      <alignment horizontal="left"/>
    </xf>
    <xf numFmtId="7" fontId="1" fillId="2" borderId="0" xfId="0" applyNumberFormat="1" applyFont="1" applyFill="1" applyProtection="1"/>
    <xf numFmtId="7" fontId="1" fillId="2" borderId="0" xfId="0" applyNumberFormat="1" applyFont="1" applyFill="1" applyBorder="1" applyProtection="1"/>
    <xf numFmtId="7" fontId="1" fillId="0" borderId="0" xfId="0" applyNumberFormat="1" applyFont="1" applyFill="1" applyBorder="1" applyProtection="1"/>
    <xf numFmtId="7" fontId="1" fillId="0" borderId="3" xfId="0" applyNumberFormat="1" applyFont="1" applyFill="1" applyBorder="1" applyProtection="1"/>
    <xf numFmtId="7" fontId="1" fillId="0" borderId="3" xfId="0" applyNumberFormat="1" applyFont="1" applyBorder="1" applyProtection="1"/>
    <xf numFmtId="0" fontId="1" fillId="0" borderId="0" xfId="0" applyFont="1" applyFill="1" applyAlignment="1" applyProtection="1">
      <alignment horizontal="left"/>
    </xf>
    <xf numFmtId="7" fontId="1" fillId="0" borderId="1" xfId="0" applyNumberFormat="1" applyFont="1" applyFill="1" applyBorder="1" applyProtection="1"/>
    <xf numFmtId="39" fontId="1" fillId="0" borderId="3" xfId="0" applyNumberFormat="1" applyFont="1" applyFill="1" applyBorder="1" applyProtection="1"/>
    <xf numFmtId="39" fontId="1" fillId="0" borderId="0" xfId="0" applyNumberFormat="1" applyFont="1" applyFill="1" applyBorder="1" applyProtection="1"/>
    <xf numFmtId="0" fontId="1" fillId="0" borderId="0" xfId="0" applyFont="1" applyAlignment="1" applyProtection="1">
      <alignment horizontal="left" vertical="top"/>
    </xf>
    <xf numFmtId="7" fontId="1" fillId="0" borderId="0" xfId="0" applyNumberFormat="1" applyFont="1" applyFill="1" applyAlignment="1" applyProtection="1">
      <alignment vertical="top"/>
    </xf>
    <xf numFmtId="7" fontId="1" fillId="0" borderId="0" xfId="0" applyNumberFormat="1" applyFont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641FC-C2B0-45E1-A8CA-E4BC9524CFD7}">
  <dimension ref="A1:E89"/>
  <sheetViews>
    <sheetView tabSelected="1" workbookViewId="0">
      <selection activeCell="F16" sqref="F16"/>
    </sheetView>
  </sheetViews>
  <sheetFormatPr defaultRowHeight="15" x14ac:dyDescent="0.25"/>
  <cols>
    <col min="1" max="1" width="36.7109375" customWidth="1"/>
    <col min="2" max="2" width="19.42578125" customWidth="1"/>
    <col min="4" max="4" width="19.42578125" customWidth="1"/>
    <col min="5" max="5" width="0" hidden="1" customWidth="1"/>
  </cols>
  <sheetData>
    <row r="1" spans="1:5" x14ac:dyDescent="0.25">
      <c r="A1" s="1" t="s">
        <v>0</v>
      </c>
      <c r="B1" s="2"/>
      <c r="C1" s="3"/>
      <c r="D1" s="2"/>
      <c r="E1" s="3"/>
    </row>
    <row r="2" spans="1:5" x14ac:dyDescent="0.25">
      <c r="A2" s="1" t="s">
        <v>1</v>
      </c>
      <c r="B2" s="2"/>
      <c r="C2" s="3"/>
      <c r="D2" s="2"/>
      <c r="E2" s="3"/>
    </row>
    <row r="3" spans="1:5" x14ac:dyDescent="0.25">
      <c r="A3" s="4"/>
      <c r="B3" s="2"/>
      <c r="C3" s="3"/>
      <c r="D3" s="2"/>
      <c r="E3" s="3"/>
    </row>
    <row r="4" spans="1:5" x14ac:dyDescent="0.25">
      <c r="A4" s="2"/>
      <c r="B4" s="2"/>
      <c r="C4" s="3"/>
      <c r="D4" s="2"/>
      <c r="E4" s="3"/>
    </row>
    <row r="5" spans="1:5" x14ac:dyDescent="0.25">
      <c r="A5" s="5" t="s">
        <v>2</v>
      </c>
      <c r="B5" s="6">
        <v>44166</v>
      </c>
      <c r="C5" s="7"/>
      <c r="D5" s="8">
        <v>44440</v>
      </c>
      <c r="E5" s="7"/>
    </row>
    <row r="6" spans="1:5" x14ac:dyDescent="0.25">
      <c r="A6" s="2"/>
      <c r="B6" s="9" t="s">
        <v>3</v>
      </c>
      <c r="C6" s="10"/>
      <c r="D6" s="11" t="s">
        <v>4</v>
      </c>
      <c r="E6" s="3"/>
    </row>
    <row r="7" spans="1:5" x14ac:dyDescent="0.25">
      <c r="A7" s="12" t="s">
        <v>5</v>
      </c>
      <c r="B7" s="13" t="s">
        <v>6</v>
      </c>
      <c r="C7" s="14"/>
      <c r="D7" s="13" t="s">
        <v>7</v>
      </c>
      <c r="E7" s="14"/>
    </row>
    <row r="8" spans="1:5" x14ac:dyDescent="0.25">
      <c r="A8" s="2"/>
      <c r="B8" s="2"/>
      <c r="C8" s="10"/>
      <c r="D8" s="15"/>
      <c r="E8" s="10"/>
    </row>
    <row r="9" spans="1:5" x14ac:dyDescent="0.25">
      <c r="A9" s="1" t="s">
        <v>8</v>
      </c>
      <c r="B9" s="15">
        <f>B60</f>
        <v>42392593.150000006</v>
      </c>
      <c r="C9" s="10"/>
      <c r="D9" s="15">
        <f>D60</f>
        <v>42541169.270000003</v>
      </c>
      <c r="E9" s="15"/>
    </row>
    <row r="10" spans="1:5" x14ac:dyDescent="0.25">
      <c r="A10" s="2"/>
      <c r="B10" s="2"/>
      <c r="C10" s="10"/>
      <c r="D10" s="15"/>
      <c r="E10" s="10"/>
    </row>
    <row r="11" spans="1:5" x14ac:dyDescent="0.25">
      <c r="A11" s="1" t="s">
        <v>9</v>
      </c>
      <c r="B11" s="15">
        <f>B78</f>
        <v>1012387.1</v>
      </c>
      <c r="C11" s="10"/>
      <c r="D11" s="15">
        <f>D78</f>
        <v>1062793.8899999999</v>
      </c>
      <c r="E11" s="10"/>
    </row>
    <row r="12" spans="1:5" x14ac:dyDescent="0.25">
      <c r="A12" s="2"/>
      <c r="B12" s="2"/>
      <c r="C12" s="10"/>
      <c r="D12" s="15"/>
      <c r="E12" s="10"/>
    </row>
    <row r="13" spans="1:5" x14ac:dyDescent="0.25">
      <c r="A13" s="1" t="s">
        <v>10</v>
      </c>
      <c r="B13" s="16">
        <f>B88</f>
        <v>19121575.829999998</v>
      </c>
      <c r="C13" s="10"/>
      <c r="D13" s="16">
        <f>D88</f>
        <v>19575756.18</v>
      </c>
      <c r="E13" s="10"/>
    </row>
    <row r="14" spans="1:5" x14ac:dyDescent="0.25">
      <c r="A14" s="2"/>
      <c r="B14" s="2"/>
      <c r="C14" s="17"/>
      <c r="D14" s="15"/>
      <c r="E14" s="10"/>
    </row>
    <row r="15" spans="1:5" ht="15.75" thickBot="1" x14ac:dyDescent="0.3">
      <c r="A15" s="1" t="s">
        <v>11</v>
      </c>
      <c r="B15" s="18">
        <f>SUM(B9:B14)</f>
        <v>62526556.080000006</v>
      </c>
      <c r="C15" s="10"/>
      <c r="D15" s="18">
        <f>SUM(D9:D14)</f>
        <v>63179719.340000004</v>
      </c>
      <c r="E15" s="10"/>
    </row>
    <row r="16" spans="1:5" ht="15.75" thickTop="1" x14ac:dyDescent="0.25">
      <c r="A16" s="1"/>
      <c r="B16" s="2"/>
      <c r="C16" s="10"/>
      <c r="D16" s="10"/>
      <c r="E16" s="10"/>
    </row>
    <row r="17" spans="1:5" x14ac:dyDescent="0.25">
      <c r="A17" s="1"/>
      <c r="B17" s="2"/>
      <c r="C17" s="10"/>
      <c r="D17" s="10"/>
      <c r="E17" s="10"/>
    </row>
    <row r="18" spans="1:5" x14ac:dyDescent="0.25">
      <c r="A18" s="1"/>
      <c r="B18" s="2"/>
      <c r="C18" s="10"/>
      <c r="D18" s="10"/>
      <c r="E18" s="10"/>
    </row>
    <row r="19" spans="1:5" x14ac:dyDescent="0.25">
      <c r="A19" s="2"/>
      <c r="B19" s="2"/>
      <c r="C19" s="17"/>
      <c r="D19" s="19"/>
      <c r="E19" s="17"/>
    </row>
    <row r="20" spans="1:5" x14ac:dyDescent="0.25">
      <c r="A20" s="5" t="s">
        <v>12</v>
      </c>
      <c r="B20" s="11"/>
      <c r="C20" s="3"/>
      <c r="D20" s="20"/>
      <c r="E20" s="3"/>
    </row>
    <row r="21" spans="1:5" x14ac:dyDescent="0.25">
      <c r="A21" s="2"/>
      <c r="B21" s="11" t="str">
        <f>B6</f>
        <v>Final</v>
      </c>
      <c r="C21" s="3"/>
      <c r="D21" s="11" t="str">
        <f>D6</f>
        <v>Proposed</v>
      </c>
      <c r="E21" s="3"/>
    </row>
    <row r="22" spans="1:5" x14ac:dyDescent="0.25">
      <c r="A22" s="12" t="s">
        <v>5</v>
      </c>
      <c r="B22" s="13" t="str">
        <f>B7</f>
        <v>Payable 2021</v>
      </c>
      <c r="C22" s="14"/>
      <c r="D22" s="13" t="str">
        <f>D7</f>
        <v>Payable 2022</v>
      </c>
      <c r="E22" s="14"/>
    </row>
    <row r="23" spans="1:5" x14ac:dyDescent="0.25">
      <c r="A23" s="2"/>
      <c r="B23" s="2"/>
      <c r="C23" s="3"/>
      <c r="D23" s="2"/>
      <c r="E23" s="3"/>
    </row>
    <row r="24" spans="1:5" x14ac:dyDescent="0.25">
      <c r="A24" s="1" t="s">
        <v>13</v>
      </c>
      <c r="B24" s="21">
        <v>23083630.600000001</v>
      </c>
      <c r="C24" s="10"/>
      <c r="D24" s="21">
        <f>5937312+12336056.4+5227286.93</f>
        <v>23500655.329999998</v>
      </c>
      <c r="E24" s="10"/>
    </row>
    <row r="25" spans="1:5" x14ac:dyDescent="0.25">
      <c r="A25" s="1" t="s">
        <v>14</v>
      </c>
      <c r="B25" s="21">
        <v>9051516.9100000001</v>
      </c>
      <c r="C25" s="10"/>
      <c r="D25" s="21">
        <f>3667875.72+5472652.8</f>
        <v>9140528.5199999996</v>
      </c>
      <c r="E25" s="10"/>
    </row>
    <row r="26" spans="1:5" x14ac:dyDescent="0.25">
      <c r="A26" s="1" t="s">
        <v>15</v>
      </c>
      <c r="B26" s="21">
        <v>933486.16</v>
      </c>
      <c r="C26" s="10"/>
      <c r="D26" s="21">
        <v>931093.13</v>
      </c>
      <c r="E26" s="10"/>
    </row>
    <row r="27" spans="1:5" x14ac:dyDescent="0.25">
      <c r="A27" s="1" t="s">
        <v>16</v>
      </c>
      <c r="B27" s="21">
        <v>80477.42</v>
      </c>
      <c r="C27" s="10"/>
      <c r="D27" s="21">
        <v>79895.56</v>
      </c>
      <c r="E27" s="10"/>
    </row>
    <row r="28" spans="1:5" x14ac:dyDescent="0.25">
      <c r="A28" s="22" t="s">
        <v>17</v>
      </c>
      <c r="B28" s="23">
        <v>1199324.3400000001</v>
      </c>
      <c r="C28" s="24"/>
      <c r="D28" s="23">
        <v>1340538.1399999999</v>
      </c>
      <c r="E28" s="24"/>
    </row>
    <row r="29" spans="1:5" x14ac:dyDescent="0.25">
      <c r="A29" s="1" t="s">
        <v>18</v>
      </c>
      <c r="B29" s="21">
        <v>1179502.6399999999</v>
      </c>
      <c r="C29" s="10"/>
      <c r="D29" s="21">
        <v>1117296.47</v>
      </c>
      <c r="E29" s="25"/>
    </row>
    <row r="30" spans="1:5" x14ac:dyDescent="0.25">
      <c r="A30" s="1" t="s">
        <v>19</v>
      </c>
      <c r="B30" s="21">
        <v>598967.93000000005</v>
      </c>
      <c r="C30" s="10"/>
      <c r="D30" s="21">
        <v>617070.61</v>
      </c>
      <c r="E30" s="25"/>
    </row>
    <row r="31" spans="1:5" x14ac:dyDescent="0.25">
      <c r="A31" s="1" t="s">
        <v>20</v>
      </c>
      <c r="B31" s="21">
        <v>468043.2</v>
      </c>
      <c r="C31" s="10"/>
      <c r="D31" s="21">
        <v>464659.20000000001</v>
      </c>
      <c r="E31" s="25"/>
    </row>
    <row r="32" spans="1:5" x14ac:dyDescent="0.25">
      <c r="A32" s="1" t="s">
        <v>21</v>
      </c>
      <c r="B32" s="21">
        <v>195018</v>
      </c>
      <c r="C32" s="10"/>
      <c r="D32" s="21">
        <v>193608</v>
      </c>
      <c r="E32" s="25"/>
    </row>
    <row r="33" spans="1:5" x14ac:dyDescent="0.25">
      <c r="A33" s="22" t="s">
        <v>22</v>
      </c>
      <c r="B33" s="23">
        <v>3690451.55</v>
      </c>
      <c r="C33" s="24"/>
      <c r="D33" s="23">
        <v>3249965.35</v>
      </c>
      <c r="E33" s="24"/>
    </row>
    <row r="34" spans="1:5" x14ac:dyDescent="0.25">
      <c r="A34" s="22" t="s">
        <v>23</v>
      </c>
      <c r="B34" s="23">
        <v>14054.99</v>
      </c>
      <c r="C34" s="24"/>
      <c r="D34" s="23">
        <v>18328.18</v>
      </c>
      <c r="E34" s="24"/>
    </row>
    <row r="35" spans="1:5" x14ac:dyDescent="0.25">
      <c r="A35" s="1" t="s">
        <v>24</v>
      </c>
      <c r="B35" s="21">
        <v>342717.82</v>
      </c>
      <c r="C35" s="10"/>
      <c r="D35" s="21">
        <v>385789.67</v>
      </c>
      <c r="E35" s="25"/>
    </row>
    <row r="36" spans="1:5" x14ac:dyDescent="0.25">
      <c r="A36" s="1" t="s">
        <v>25</v>
      </c>
      <c r="B36" s="21">
        <v>183463.82</v>
      </c>
      <c r="C36" s="10"/>
      <c r="D36" s="21">
        <f>62024.29+35731.59</f>
        <v>97755.88</v>
      </c>
      <c r="E36" s="25"/>
    </row>
    <row r="37" spans="1:5" x14ac:dyDescent="0.25">
      <c r="A37" s="22" t="s">
        <v>26</v>
      </c>
      <c r="B37" s="23">
        <v>1672964.6</v>
      </c>
      <c r="C37" s="24"/>
      <c r="D37" s="23">
        <f>2367029.9-704017.4</f>
        <v>1663012.5</v>
      </c>
      <c r="E37" s="24"/>
    </row>
    <row r="38" spans="1:5" x14ac:dyDescent="0.25">
      <c r="A38" s="22" t="s">
        <v>27</v>
      </c>
      <c r="B38" s="23">
        <v>683530.23</v>
      </c>
      <c r="C38" s="24"/>
      <c r="D38" s="23">
        <v>704017.4</v>
      </c>
      <c r="E38" s="24"/>
    </row>
    <row r="39" spans="1:5" x14ac:dyDescent="0.25">
      <c r="A39" s="1" t="s">
        <v>28</v>
      </c>
      <c r="B39" s="21">
        <v>100000</v>
      </c>
      <c r="C39" s="10"/>
      <c r="D39" s="21">
        <v>100000</v>
      </c>
      <c r="E39" s="25"/>
    </row>
    <row r="40" spans="1:5" x14ac:dyDescent="0.25">
      <c r="A40" s="5" t="s">
        <v>29</v>
      </c>
      <c r="B40" s="26">
        <f>SUM(B24:B39)</f>
        <v>43477150.210000008</v>
      </c>
      <c r="C40" s="27"/>
      <c r="D40" s="26">
        <f>SUM(D24:D39)</f>
        <v>43604213.940000005</v>
      </c>
      <c r="E40" s="25"/>
    </row>
    <row r="41" spans="1:5" x14ac:dyDescent="0.25">
      <c r="A41" s="1"/>
      <c r="B41" s="25"/>
      <c r="C41" s="10"/>
      <c r="D41" s="25"/>
      <c r="E41" s="25"/>
    </row>
    <row r="42" spans="1:5" x14ac:dyDescent="0.25">
      <c r="A42" s="1" t="s">
        <v>30</v>
      </c>
      <c r="B42" s="21"/>
      <c r="C42" s="10"/>
      <c r="D42" s="21"/>
      <c r="E42" s="25"/>
    </row>
    <row r="43" spans="1:5" x14ac:dyDescent="0.25">
      <c r="A43" s="1" t="s">
        <v>31</v>
      </c>
      <c r="B43" s="21">
        <v>-735527.49999999988</v>
      </c>
      <c r="C43" s="10"/>
      <c r="D43" s="21">
        <f>+-60076+402885.1+-440706.45+-71077.6+-56842.2+-46389.42</f>
        <v>-272206.57</v>
      </c>
      <c r="E43" s="25"/>
    </row>
    <row r="44" spans="1:5" x14ac:dyDescent="0.25">
      <c r="A44" s="1" t="s">
        <v>32</v>
      </c>
      <c r="B44" s="21">
        <v>-157664.4</v>
      </c>
      <c r="C44" s="10"/>
      <c r="D44" s="21">
        <f>+-49166.44+-55374.4</f>
        <v>-104540.84</v>
      </c>
      <c r="E44" s="25"/>
    </row>
    <row r="45" spans="1:5" x14ac:dyDescent="0.25">
      <c r="A45" s="1" t="s">
        <v>33</v>
      </c>
      <c r="B45" s="21">
        <v>-85142.87</v>
      </c>
      <c r="C45" s="10"/>
      <c r="D45" s="21">
        <f>-8250.9+-52393.68+-7612.8</f>
        <v>-68257.38</v>
      </c>
      <c r="E45" s="25"/>
    </row>
    <row r="46" spans="1:5" x14ac:dyDescent="0.25">
      <c r="A46" s="1" t="s">
        <v>34</v>
      </c>
      <c r="B46" s="21">
        <v>-2732.06</v>
      </c>
      <c r="C46" s="10"/>
      <c r="D46" s="21">
        <f>+-764.89+-808.41</f>
        <v>-1573.3</v>
      </c>
      <c r="E46" s="25"/>
    </row>
    <row r="47" spans="1:5" x14ac:dyDescent="0.25">
      <c r="A47" s="28" t="s">
        <v>35</v>
      </c>
      <c r="B47" s="23">
        <v>514.22000000000014</v>
      </c>
      <c r="C47" s="24"/>
      <c r="D47" s="23">
        <f>53008.51+-30.33</f>
        <v>52978.18</v>
      </c>
      <c r="E47" s="24"/>
    </row>
    <row r="48" spans="1:5" x14ac:dyDescent="0.25">
      <c r="A48" s="28" t="s">
        <v>36</v>
      </c>
      <c r="B48" s="23">
        <v>0</v>
      </c>
      <c r="C48" s="24"/>
      <c r="D48" s="23">
        <v>0</v>
      </c>
      <c r="E48" s="24"/>
    </row>
    <row r="49" spans="1:5" x14ac:dyDescent="0.25">
      <c r="A49" s="28" t="s">
        <v>37</v>
      </c>
      <c r="B49" s="21">
        <v>2573.2800000000002</v>
      </c>
      <c r="C49" s="10"/>
      <c r="D49" s="21">
        <v>1021.68</v>
      </c>
      <c r="E49" s="10"/>
    </row>
    <row r="50" spans="1:5" x14ac:dyDescent="0.25">
      <c r="A50" s="28" t="s">
        <v>38</v>
      </c>
      <c r="B50" s="21">
        <v>1072.2</v>
      </c>
      <c r="C50" s="10"/>
      <c r="D50" s="21">
        <v>425.7</v>
      </c>
      <c r="E50" s="10"/>
    </row>
    <row r="51" spans="1:5" x14ac:dyDescent="0.25">
      <c r="A51" s="28" t="s">
        <v>39</v>
      </c>
      <c r="B51" s="23">
        <v>133874.41999999998</v>
      </c>
      <c r="C51" s="24"/>
      <c r="D51" s="23">
        <f>+-42737.26+49628+-60397.31+68020+-42494.36+-240461.95</f>
        <v>-268442.88</v>
      </c>
      <c r="E51" s="24"/>
    </row>
    <row r="52" spans="1:5" x14ac:dyDescent="0.25">
      <c r="A52" s="28" t="s">
        <v>40</v>
      </c>
      <c r="B52" s="21">
        <v>-6163.92</v>
      </c>
      <c r="C52" s="10"/>
      <c r="D52" s="21">
        <v>44939.06</v>
      </c>
      <c r="E52" s="10"/>
    </row>
    <row r="53" spans="1:5" x14ac:dyDescent="0.25">
      <c r="A53" s="28" t="s">
        <v>41</v>
      </c>
      <c r="B53" s="23">
        <v>-28264.47</v>
      </c>
      <c r="C53" s="24"/>
      <c r="D53" s="23">
        <v>12860.9</v>
      </c>
      <c r="E53" s="24"/>
    </row>
    <row r="54" spans="1:5" x14ac:dyDescent="0.25">
      <c r="A54" s="28" t="s">
        <v>42</v>
      </c>
      <c r="B54" s="21">
        <v>-164049.22</v>
      </c>
      <c r="C54" s="10"/>
      <c r="D54" s="21">
        <f>+-52110.38</f>
        <v>-52110.38</v>
      </c>
      <c r="E54" s="25"/>
    </row>
    <row r="55" spans="1:5" x14ac:dyDescent="0.25">
      <c r="A55" s="28" t="s">
        <v>43</v>
      </c>
      <c r="B55" s="21">
        <v>-6894.75</v>
      </c>
      <c r="C55" s="10"/>
      <c r="D55" s="21">
        <f>-152733.73+-138073.58</f>
        <v>-290807.31</v>
      </c>
      <c r="E55" s="25"/>
    </row>
    <row r="56" spans="1:5" x14ac:dyDescent="0.25">
      <c r="A56" s="28" t="s">
        <v>44</v>
      </c>
      <c r="B56" s="21">
        <v>-5016.4399999999996</v>
      </c>
      <c r="C56" s="10"/>
      <c r="D56" s="21">
        <f>+-100049.81+686.79</f>
        <v>-99363.02</v>
      </c>
      <c r="E56" s="25"/>
    </row>
    <row r="57" spans="1:5" x14ac:dyDescent="0.25">
      <c r="A57" s="28" t="s">
        <v>45</v>
      </c>
      <c r="B57" s="29">
        <v>-31135.55</v>
      </c>
      <c r="C57" s="10"/>
      <c r="D57" s="29">
        <v>-17968.509999999998</v>
      </c>
      <c r="E57" s="25"/>
    </row>
    <row r="58" spans="1:5" x14ac:dyDescent="0.25">
      <c r="A58" s="5" t="s">
        <v>46</v>
      </c>
      <c r="B58" s="30">
        <f>SUM(B43:B57)</f>
        <v>-1084557.06</v>
      </c>
      <c r="C58" s="10"/>
      <c r="D58" s="30">
        <f>SUM(D43:D57)</f>
        <v>-1063044.6700000002</v>
      </c>
      <c r="E58" s="31"/>
    </row>
    <row r="59" spans="1:5" x14ac:dyDescent="0.25">
      <c r="A59" s="1"/>
      <c r="B59" s="25"/>
      <c r="C59" s="10"/>
      <c r="D59" s="25"/>
      <c r="E59" s="25"/>
    </row>
    <row r="60" spans="1:5" ht="15.75" thickBot="1" x14ac:dyDescent="0.3">
      <c r="A60" s="5" t="s">
        <v>47</v>
      </c>
      <c r="B60" s="18">
        <f>B40+B58</f>
        <v>42392593.150000006</v>
      </c>
      <c r="C60" s="10"/>
      <c r="D60" s="18">
        <f>D40+D58</f>
        <v>42541169.270000003</v>
      </c>
      <c r="E60" s="10"/>
    </row>
    <row r="61" spans="1:5" ht="15.75" thickTop="1" x14ac:dyDescent="0.25">
      <c r="A61" s="2"/>
      <c r="B61" s="15"/>
      <c r="C61" s="17"/>
      <c r="D61" s="15"/>
      <c r="E61" s="10"/>
    </row>
    <row r="62" spans="1:5" x14ac:dyDescent="0.25">
      <c r="A62" s="2"/>
      <c r="B62" s="15"/>
      <c r="C62" s="10"/>
      <c r="D62" s="15"/>
      <c r="E62" s="10"/>
    </row>
    <row r="63" spans="1:5" x14ac:dyDescent="0.25">
      <c r="A63" s="5" t="s">
        <v>48</v>
      </c>
      <c r="B63" s="11" t="str">
        <f>B6</f>
        <v>Final</v>
      </c>
      <c r="C63" s="10"/>
      <c r="D63" s="11" t="str">
        <f>D6</f>
        <v>Proposed</v>
      </c>
      <c r="E63" s="3"/>
    </row>
    <row r="64" spans="1:5" x14ac:dyDescent="0.25">
      <c r="A64" s="12" t="s">
        <v>5</v>
      </c>
      <c r="B64" s="13" t="str">
        <f>B7</f>
        <v>Payable 2021</v>
      </c>
      <c r="C64" s="14"/>
      <c r="D64" s="13" t="str">
        <f>D7</f>
        <v>Payable 2022</v>
      </c>
      <c r="E64" s="14"/>
    </row>
    <row r="65" spans="1:5" x14ac:dyDescent="0.25">
      <c r="A65" s="1" t="s">
        <v>49</v>
      </c>
      <c r="B65" s="21">
        <v>401351</v>
      </c>
      <c r="C65" s="10"/>
      <c r="D65" s="21">
        <f>562912.4-D66-D67</f>
        <v>531453.12</v>
      </c>
      <c r="E65" s="10"/>
    </row>
    <row r="66" spans="1:5" x14ac:dyDescent="0.25">
      <c r="A66" s="1" t="s">
        <v>50</v>
      </c>
      <c r="B66" s="21">
        <v>74050</v>
      </c>
      <c r="C66" s="10"/>
      <c r="D66" s="21">
        <v>80104</v>
      </c>
      <c r="E66" s="10"/>
    </row>
    <row r="67" spans="1:5" x14ac:dyDescent="0.25">
      <c r="A67" s="1" t="s">
        <v>51</v>
      </c>
      <c r="B67" s="21">
        <v>46041.5</v>
      </c>
      <c r="C67" s="10"/>
      <c r="D67" s="21">
        <v>-48644.72</v>
      </c>
      <c r="E67" s="10"/>
    </row>
    <row r="68" spans="1:5" x14ac:dyDescent="0.25">
      <c r="A68" s="32" t="s">
        <v>52</v>
      </c>
      <c r="B68" s="33">
        <v>317537.51</v>
      </c>
      <c r="C68" s="34"/>
      <c r="D68" s="33">
        <v>324338.40999999997</v>
      </c>
      <c r="E68" s="34"/>
    </row>
    <row r="69" spans="1:5" x14ac:dyDescent="0.25">
      <c r="A69" s="1" t="s">
        <v>53</v>
      </c>
      <c r="B69" s="21">
        <v>7753.38</v>
      </c>
      <c r="C69" s="10"/>
      <c r="D69" s="21">
        <v>8056.67</v>
      </c>
      <c r="E69" s="10"/>
    </row>
    <row r="70" spans="1:5" x14ac:dyDescent="0.25">
      <c r="A70" s="1" t="s">
        <v>54</v>
      </c>
      <c r="B70" s="21">
        <v>160000</v>
      </c>
      <c r="C70" s="10"/>
      <c r="D70" s="21">
        <v>160000</v>
      </c>
      <c r="E70" s="10"/>
    </row>
    <row r="71" spans="1:5" x14ac:dyDescent="0.25">
      <c r="A71" s="1" t="s">
        <v>25</v>
      </c>
      <c r="B71" s="21">
        <v>4477.3700000000008</v>
      </c>
      <c r="C71" s="10"/>
      <c r="D71" s="21">
        <v>3252.79</v>
      </c>
      <c r="E71" s="10"/>
    </row>
    <row r="72" spans="1:5" x14ac:dyDescent="0.25">
      <c r="A72" s="1"/>
      <c r="B72" s="21"/>
      <c r="C72" s="10"/>
      <c r="D72" s="21"/>
      <c r="E72" s="10"/>
    </row>
    <row r="73" spans="1:5" x14ac:dyDescent="0.25">
      <c r="A73" s="5" t="s">
        <v>30</v>
      </c>
      <c r="B73" s="21"/>
      <c r="C73" s="10"/>
      <c r="D73" s="21"/>
      <c r="E73" s="10"/>
    </row>
    <row r="74" spans="1:5" x14ac:dyDescent="0.25">
      <c r="A74" s="1" t="s">
        <v>55</v>
      </c>
      <c r="B74" s="21">
        <v>726.87</v>
      </c>
      <c r="C74" s="10"/>
      <c r="D74" s="21">
        <f>2025.5+2137.97</f>
        <v>4163.4699999999993</v>
      </c>
      <c r="E74" s="10"/>
    </row>
    <row r="75" spans="1:5" x14ac:dyDescent="0.25">
      <c r="A75" s="1" t="s">
        <v>56</v>
      </c>
      <c r="B75" s="21">
        <v>0</v>
      </c>
      <c r="C75" s="10"/>
      <c r="D75" s="21">
        <v>0</v>
      </c>
      <c r="E75" s="10"/>
    </row>
    <row r="76" spans="1:5" x14ac:dyDescent="0.25">
      <c r="A76" s="1" t="s">
        <v>57</v>
      </c>
      <c r="B76" s="29">
        <v>449.47</v>
      </c>
      <c r="C76" s="10"/>
      <c r="D76" s="29">
        <v>70.150000000000006</v>
      </c>
      <c r="E76" s="10"/>
    </row>
    <row r="77" spans="1:5" x14ac:dyDescent="0.25">
      <c r="A77" s="2"/>
      <c r="B77" s="15"/>
      <c r="C77" s="17"/>
      <c r="D77" s="15"/>
      <c r="E77" s="10"/>
    </row>
    <row r="78" spans="1:5" ht="15.75" thickBot="1" x14ac:dyDescent="0.3">
      <c r="A78" s="1" t="s">
        <v>58</v>
      </c>
      <c r="B78" s="18">
        <f>SUM(B65:B77)</f>
        <v>1012387.1</v>
      </c>
      <c r="C78" s="10"/>
      <c r="D78" s="18">
        <f>SUM(D65:D77)</f>
        <v>1062793.8899999999</v>
      </c>
      <c r="E78" s="10"/>
    </row>
    <row r="79" spans="1:5" ht="15.75" thickTop="1" x14ac:dyDescent="0.25">
      <c r="A79" s="2"/>
      <c r="B79" s="15"/>
      <c r="C79" s="17"/>
      <c r="D79" s="15"/>
      <c r="E79" s="10"/>
    </row>
    <row r="80" spans="1:5" x14ac:dyDescent="0.25">
      <c r="A80" s="2"/>
      <c r="B80" s="15"/>
      <c r="C80" s="10"/>
      <c r="D80" s="15"/>
      <c r="E80" s="10"/>
    </row>
    <row r="81" spans="1:5" x14ac:dyDescent="0.25">
      <c r="A81" s="5" t="s">
        <v>59</v>
      </c>
      <c r="B81" s="11" t="str">
        <f>B21</f>
        <v>Final</v>
      </c>
      <c r="C81" s="10"/>
      <c r="D81" s="11" t="str">
        <f>D21</f>
        <v>Proposed</v>
      </c>
      <c r="E81" s="3"/>
    </row>
    <row r="82" spans="1:5" x14ac:dyDescent="0.25">
      <c r="A82" s="12" t="s">
        <v>5</v>
      </c>
      <c r="B82" s="13" t="str">
        <f>B7</f>
        <v>Payable 2021</v>
      </c>
      <c r="C82" s="14"/>
      <c r="D82" s="13" t="str">
        <f>D7</f>
        <v>Payable 2022</v>
      </c>
      <c r="E82" s="14"/>
    </row>
    <row r="83" spans="1:5" x14ac:dyDescent="0.25">
      <c r="A83" s="1" t="s">
        <v>60</v>
      </c>
      <c r="B83" s="21">
        <v>19657021</v>
      </c>
      <c r="C83" s="10"/>
      <c r="D83" s="21">
        <f>19606679.18+-D85</f>
        <v>20101908</v>
      </c>
      <c r="E83" s="10"/>
    </row>
    <row r="84" spans="1:5" x14ac:dyDescent="0.25">
      <c r="A84" s="1" t="s">
        <v>25</v>
      </c>
      <c r="B84" s="21">
        <v>171130.36000000002</v>
      </c>
      <c r="C84" s="10"/>
      <c r="D84" s="21">
        <f>50693.72+18264+6730.3+1659.82</f>
        <v>77347.840000000011</v>
      </c>
      <c r="E84" s="10"/>
    </row>
    <row r="85" spans="1:5" x14ac:dyDescent="0.25">
      <c r="A85" s="1" t="s">
        <v>61</v>
      </c>
      <c r="B85" s="21">
        <v>-554863.1</v>
      </c>
      <c r="C85" s="10"/>
      <c r="D85" s="21">
        <v>-495228.82</v>
      </c>
      <c r="E85" s="10"/>
    </row>
    <row r="86" spans="1:5" x14ac:dyDescent="0.25">
      <c r="A86" s="1" t="s">
        <v>62</v>
      </c>
      <c r="B86" s="29">
        <v>-151712.43</v>
      </c>
      <c r="C86" s="10"/>
      <c r="D86" s="29">
        <f>+-77892.17+-30378.67</f>
        <v>-108270.84</v>
      </c>
      <c r="E86" s="10"/>
    </row>
    <row r="87" spans="1:5" x14ac:dyDescent="0.25">
      <c r="A87" s="2"/>
      <c r="B87" s="15"/>
      <c r="C87" s="17"/>
      <c r="D87" s="15"/>
      <c r="E87" s="10"/>
    </row>
    <row r="88" spans="1:5" ht="15.75" thickBot="1" x14ac:dyDescent="0.3">
      <c r="A88" s="1" t="s">
        <v>63</v>
      </c>
      <c r="B88" s="18">
        <f>SUM(B83:B87)</f>
        <v>19121575.829999998</v>
      </c>
      <c r="C88" s="10"/>
      <c r="D88" s="18">
        <f>SUM(D83:D87)</f>
        <v>19575756.18</v>
      </c>
      <c r="E88" s="10"/>
    </row>
    <row r="89" spans="1:5" ht="15.75" thickTop="1" x14ac:dyDescent="0.25"/>
  </sheetData>
  <printOptions horizontalCentered="1"/>
  <pageMargins left="0.7" right="0.7" top="0.75" bottom="0.75" header="0.3" footer="0.3"/>
  <pageSetup orientation="portrait" horizontalDpi="1200" verticalDpi="1200" r:id="rId1"/>
  <headerFooter>
    <oddFooter>&amp;L&amp;8&amp;F&amp;R&amp;8&amp;P/&amp;N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09.21.2021</vt:lpstr>
    </vt:vector>
  </TitlesOfParts>
  <Company>Mounds View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Bernice Humnick</dc:creator>
  <cp:lastModifiedBy>Bernice Humnick</cp:lastModifiedBy>
  <cp:lastPrinted>2021-09-16T22:40:35Z</cp:lastPrinted>
  <dcterms:created xsi:type="dcterms:W3CDTF">2021-09-16T22:31:39Z</dcterms:created>
  <dcterms:modified xsi:type="dcterms:W3CDTF">2021-09-17T22:30:56Z</dcterms:modified>
</cp:coreProperties>
</file>