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K:\Users\bspray\04-BIS\ASB Works\"/>
    </mc:Choice>
  </mc:AlternateContent>
  <xr:revisionPtr revIDLastSave="0" documentId="13_ncr:1_{0107EF36-736B-4F9A-AB3E-98261EAA9536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PACE Reconciliation" sheetId="1" r:id="rId1"/>
  </sheets>
  <definedNames>
    <definedName name="_xlnm.Print_Area" localSheetId="0">'PACE Reconciliation'!$A$1:$K$36,'PACE Reconciliation'!$M$3:$S$31</definedName>
    <definedName name="_xlnm.Print_Titles" localSheetId="0">'PACE Reconciliation'!$1:$1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5" i="1"/>
  <c r="I5" i="1" s="1"/>
  <c r="E6" i="1"/>
  <c r="I6" i="1" s="1"/>
  <c r="E7" i="1"/>
  <c r="I7" i="1" s="1"/>
  <c r="E8" i="1"/>
  <c r="E9" i="1"/>
  <c r="I9" i="1" s="1"/>
  <c r="D34" i="1"/>
  <c r="E4" i="1" l="1"/>
  <c r="I4" i="1" s="1"/>
  <c r="B34" i="1" l="1"/>
  <c r="N24" i="1" l="1"/>
  <c r="C34" i="1"/>
  <c r="N21" i="1" s="1"/>
  <c r="Q8" i="1" l="1"/>
  <c r="Q7" i="1"/>
  <c r="Q6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N22" i="1"/>
  <c r="N25" i="1" s="1"/>
  <c r="N26" i="1" s="1"/>
  <c r="N27" i="1" s="1"/>
  <c r="N16" i="1"/>
  <c r="F6" i="1" l="1"/>
  <c r="G6" i="1" s="1"/>
  <c r="H6" i="1" s="1"/>
  <c r="F8" i="1"/>
  <c r="F23" i="1"/>
  <c r="G23" i="1" s="1"/>
  <c r="H23" i="1" s="1"/>
  <c r="K23" i="1" s="1"/>
  <c r="F5" i="1"/>
  <c r="F19" i="1"/>
  <c r="G19" i="1" s="1"/>
  <c r="H19" i="1" s="1"/>
  <c r="K19" i="1" s="1"/>
  <c r="F7" i="1"/>
  <c r="F31" i="1"/>
  <c r="G31" i="1" s="1"/>
  <c r="H31" i="1" s="1"/>
  <c r="K31" i="1" s="1"/>
  <c r="F15" i="1"/>
  <c r="G15" i="1" s="1"/>
  <c r="H15" i="1" s="1"/>
  <c r="K15" i="1" s="1"/>
  <c r="F27" i="1"/>
  <c r="G27" i="1" s="1"/>
  <c r="H27" i="1" s="1"/>
  <c r="K27" i="1" s="1"/>
  <c r="F11" i="1"/>
  <c r="G11" i="1" s="1"/>
  <c r="H11" i="1" s="1"/>
  <c r="K11" i="1" s="1"/>
  <c r="R8" i="1"/>
  <c r="F30" i="1"/>
  <c r="G30" i="1" s="1"/>
  <c r="H30" i="1" s="1"/>
  <c r="K30" i="1" s="1"/>
  <c r="F26" i="1"/>
  <c r="G26" i="1" s="1"/>
  <c r="H26" i="1" s="1"/>
  <c r="K26" i="1" s="1"/>
  <c r="F22" i="1"/>
  <c r="G22" i="1" s="1"/>
  <c r="H22" i="1" s="1"/>
  <c r="K22" i="1" s="1"/>
  <c r="F18" i="1"/>
  <c r="G18" i="1" s="1"/>
  <c r="H18" i="1" s="1"/>
  <c r="K18" i="1" s="1"/>
  <c r="F14" i="1"/>
  <c r="G14" i="1" s="1"/>
  <c r="H14" i="1" s="1"/>
  <c r="K14" i="1" s="1"/>
  <c r="F10" i="1"/>
  <c r="G10" i="1" s="1"/>
  <c r="H10" i="1" s="1"/>
  <c r="K10" i="1" s="1"/>
  <c r="F4" i="1"/>
  <c r="G4" i="1" s="1"/>
  <c r="F33" i="1"/>
  <c r="G33" i="1" s="1"/>
  <c r="H33" i="1" s="1"/>
  <c r="K33" i="1" s="1"/>
  <c r="F29" i="1"/>
  <c r="G29" i="1" s="1"/>
  <c r="H29" i="1" s="1"/>
  <c r="K29" i="1" s="1"/>
  <c r="F25" i="1"/>
  <c r="G25" i="1" s="1"/>
  <c r="H25" i="1" s="1"/>
  <c r="K25" i="1" s="1"/>
  <c r="F21" i="1"/>
  <c r="G21" i="1" s="1"/>
  <c r="H21" i="1" s="1"/>
  <c r="K21" i="1" s="1"/>
  <c r="F17" i="1"/>
  <c r="G17" i="1" s="1"/>
  <c r="H17" i="1" s="1"/>
  <c r="K17" i="1" s="1"/>
  <c r="F13" i="1"/>
  <c r="G13" i="1" s="1"/>
  <c r="H13" i="1" s="1"/>
  <c r="K13" i="1" s="1"/>
  <c r="F9" i="1"/>
  <c r="G9" i="1" s="1"/>
  <c r="H9" i="1" s="1"/>
  <c r="F32" i="1"/>
  <c r="G32" i="1" s="1"/>
  <c r="H32" i="1" s="1"/>
  <c r="K32" i="1" s="1"/>
  <c r="F28" i="1"/>
  <c r="G28" i="1" s="1"/>
  <c r="H28" i="1" s="1"/>
  <c r="K28" i="1" s="1"/>
  <c r="F24" i="1"/>
  <c r="G24" i="1" s="1"/>
  <c r="H24" i="1" s="1"/>
  <c r="K24" i="1" s="1"/>
  <c r="F20" i="1"/>
  <c r="G20" i="1" s="1"/>
  <c r="H20" i="1" s="1"/>
  <c r="K20" i="1" s="1"/>
  <c r="F16" i="1"/>
  <c r="G16" i="1" s="1"/>
  <c r="H16" i="1" s="1"/>
  <c r="K16" i="1" s="1"/>
  <c r="F12" i="1"/>
  <c r="G12" i="1" s="1"/>
  <c r="H12" i="1" s="1"/>
  <c r="K12" i="1" s="1"/>
  <c r="R15" i="1"/>
  <c r="R16" i="1"/>
  <c r="R17" i="1"/>
  <c r="R18" i="1"/>
  <c r="R19" i="1"/>
  <c r="R20" i="1"/>
  <c r="R21" i="1"/>
  <c r="R22" i="1"/>
  <c r="R23" i="1"/>
  <c r="R24" i="1"/>
  <c r="R25" i="1"/>
  <c r="K9" i="1" l="1"/>
  <c r="R14" i="1" s="1"/>
  <c r="G8" i="1"/>
  <c r="H8" i="1" s="1"/>
  <c r="K8" i="1" s="1"/>
  <c r="R13" i="1" s="1"/>
  <c r="G7" i="1"/>
  <c r="H7" i="1" s="1"/>
  <c r="K7" i="1" s="1"/>
  <c r="R12" i="1" s="1"/>
  <c r="G5" i="1"/>
  <c r="H5" i="1" s="1"/>
  <c r="K5" i="1" s="1"/>
  <c r="R10" i="1" s="1"/>
  <c r="H4" i="1"/>
  <c r="K4" i="1" s="1"/>
  <c r="K6" i="1"/>
  <c r="R11" i="1" s="1"/>
  <c r="G2" i="1"/>
  <c r="O7" i="1"/>
  <c r="O6" i="1"/>
  <c r="R6" i="1" s="1"/>
  <c r="G34" i="1" l="1"/>
  <c r="G35" i="1" s="1"/>
  <c r="N11" i="1"/>
  <c r="N12" i="1" s="1"/>
  <c r="R9" i="1"/>
  <c r="O8" i="1"/>
  <c r="R7" i="1"/>
  <c r="S27" i="1" l="1"/>
  <c r="S29" i="1" s="1"/>
  <c r="H34" i="1"/>
  <c r="I34" i="1" s="1"/>
</calcChain>
</file>

<file path=xl/sharedStrings.xml><?xml version="1.0" encoding="utf-8"?>
<sst xmlns="http://schemas.openxmlformats.org/spreadsheetml/2006/main" count="66" uniqueCount="43">
  <si>
    <t>ACCOUNT</t>
  </si>
  <si>
    <t>.35 FEE</t>
  </si>
  <si>
    <t>TOTAL</t>
  </si>
  <si>
    <t>MONTHLY SERVICE CHARGE</t>
  </si>
  <si>
    <t>ASB</t>
  </si>
  <si>
    <t>Athletics</t>
  </si>
  <si>
    <t>Acct#</t>
  </si>
  <si>
    <t>Total:</t>
  </si>
  <si>
    <t>Amount</t>
  </si>
  <si>
    <t>Discount Due</t>
  </si>
  <si>
    <t>Reconciliation Totals</t>
  </si>
  <si>
    <t>Difference</t>
  </si>
  <si>
    <t>Account</t>
  </si>
  <si>
    <t>Total for Entry</t>
  </si>
  <si>
    <t>Web Store Adjustment</t>
  </si>
  <si>
    <t>Adjusted Total</t>
  </si>
  <si>
    <t># of Transactions</t>
  </si>
  <si>
    <t>Total Transactions</t>
  </si>
  <si>
    <t>Less WS Tranactions</t>
  </si>
  <si>
    <t>Remaining</t>
  </si>
  <si>
    <t>% of Total</t>
  </si>
  <si>
    <t>% Grand Total:</t>
  </si>
  <si>
    <t>WebStore Account</t>
  </si>
  <si>
    <t>Amount from GL Rpt</t>
  </si>
  <si>
    <t>Adjustments</t>
  </si>
  <si>
    <t>Adjusted Total:</t>
  </si>
  <si>
    <t>0.35 Charge</t>
  </si>
  <si>
    <t>2.99% Charge</t>
  </si>
  <si>
    <t>Total Entry</t>
  </si>
  <si>
    <t>Webstore Total</t>
  </si>
  <si>
    <t>GL Rpt Total</t>
  </si>
  <si>
    <t>Statement Month</t>
  </si>
  <si>
    <t>Pace WS Convenience Fee Acct:</t>
  </si>
  <si>
    <t>Adjust Rounding</t>
  </si>
  <si>
    <t>Amount Deducted</t>
  </si>
  <si>
    <t>Monthly Fee</t>
  </si>
  <si>
    <t>CC Charges</t>
  </si>
  <si>
    <t>Description</t>
  </si>
  <si>
    <t>Manual Check Entry for Charges:</t>
  </si>
  <si>
    <t>Other Adjustments</t>
  </si>
  <si>
    <t>Rounding Adjustment</t>
  </si>
  <si>
    <t>2***</t>
  </si>
  <si>
    <t>4***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</si>
</sst>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mm\-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44" fontId="0" fillId="0" borderId="0" xfId="2" applyFont="1"/>
    <xf numFmtId="43" fontId="0" fillId="0" borderId="0" xfId="1" applyFont="1"/>
    <xf numFmtId="0" fontId="0" fillId="0" borderId="0" xfId="0" applyBorder="1"/>
    <xf numFmtId="0" fontId="2" fillId="0" borderId="2" xfId="0" applyFont="1" applyBorder="1"/>
    <xf numFmtId="43" fontId="2" fillId="0" borderId="2" xfId="1" applyFont="1" applyBorder="1"/>
    <xf numFmtId="0" fontId="0" fillId="2" borderId="0" xfId="0" applyFill="1"/>
    <xf numFmtId="43" fontId="0" fillId="2" borderId="0" xfId="1" applyFont="1" applyFill="1"/>
    <xf numFmtId="0" fontId="0" fillId="2" borderId="0" xfId="0" applyFill="1" applyBorder="1"/>
    <xf numFmtId="0" fontId="0" fillId="2" borderId="1" xfId="0" applyFill="1" applyBorder="1"/>
    <xf numFmtId="43" fontId="0" fillId="0" borderId="0" xfId="1" applyFont="1" applyFill="1"/>
    <xf numFmtId="9" fontId="2" fillId="0" borderId="0" xfId="3" applyFont="1" applyFill="1" applyAlignment="1">
      <alignment horizontal="left"/>
    </xf>
    <xf numFmtId="43" fontId="2" fillId="0" borderId="2" xfId="1" applyFont="1" applyFill="1" applyBorder="1"/>
    <xf numFmtId="9" fontId="0" fillId="0" borderId="0" xfId="3" applyFont="1" applyFill="1"/>
    <xf numFmtId="0" fontId="0" fillId="0" borderId="0" xfId="0" applyFill="1"/>
    <xf numFmtId="0" fontId="0" fillId="3" borderId="0" xfId="0" applyFill="1"/>
    <xf numFmtId="43" fontId="0" fillId="0" borderId="0" xfId="0" applyNumberFormat="1"/>
    <xf numFmtId="44" fontId="0" fillId="0" borderId="0" xfId="2" applyFont="1" applyBorder="1"/>
    <xf numFmtId="0" fontId="2" fillId="0" borderId="4" xfId="0" applyFont="1" applyBorder="1"/>
    <xf numFmtId="0" fontId="2" fillId="0" borderId="5" xfId="0" applyFont="1" applyBorder="1"/>
    <xf numFmtId="44" fontId="2" fillId="0" borderId="0" xfId="2" applyFont="1" applyBorder="1"/>
    <xf numFmtId="0" fontId="0" fillId="0" borderId="7" xfId="0" applyBorder="1"/>
    <xf numFmtId="0" fontId="0" fillId="0" borderId="8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4" fontId="0" fillId="0" borderId="14" xfId="2" applyFont="1" applyBorder="1"/>
    <xf numFmtId="0" fontId="0" fillId="0" borderId="6" xfId="0" applyBorder="1"/>
    <xf numFmtId="44" fontId="0" fillId="0" borderId="7" xfId="0" applyNumberFormat="1" applyBorder="1"/>
    <xf numFmtId="44" fontId="0" fillId="0" borderId="9" xfId="0" applyNumberFormat="1" applyBorder="1"/>
    <xf numFmtId="44" fontId="2" fillId="0" borderId="9" xfId="0" applyNumberFormat="1" applyFont="1" applyBorder="1"/>
    <xf numFmtId="0" fontId="2" fillId="0" borderId="12" xfId="0" applyFont="1" applyBorder="1"/>
    <xf numFmtId="44" fontId="2" fillId="2" borderId="14" xfId="2" applyFont="1" applyFill="1" applyBorder="1"/>
    <xf numFmtId="0" fontId="2" fillId="0" borderId="6" xfId="0" applyFont="1" applyBorder="1"/>
    <xf numFmtId="44" fontId="2" fillId="0" borderId="7" xfId="2" applyFont="1" applyBorder="1"/>
    <xf numFmtId="0" fontId="2" fillId="0" borderId="8" xfId="0" applyFont="1" applyBorder="1"/>
    <xf numFmtId="44" fontId="2" fillId="0" borderId="9" xfId="2" applyFont="1" applyBorder="1"/>
    <xf numFmtId="0" fontId="0" fillId="0" borderId="5" xfId="0" applyBorder="1"/>
    <xf numFmtId="164" fontId="0" fillId="2" borderId="7" xfId="1" applyNumberFormat="1" applyFont="1" applyFill="1" applyBorder="1"/>
    <xf numFmtId="8" fontId="0" fillId="0" borderId="6" xfId="0" applyNumberFormat="1" applyBorder="1"/>
    <xf numFmtId="44" fontId="0" fillId="0" borderId="7" xfId="2" applyFont="1" applyBorder="1"/>
    <xf numFmtId="0" fontId="3" fillId="0" borderId="3" xfId="0" applyFont="1" applyBorder="1" applyAlignment="1"/>
    <xf numFmtId="43" fontId="3" fillId="0" borderId="4" xfId="1" applyFont="1" applyBorder="1" applyAlignment="1"/>
    <xf numFmtId="165" fontId="0" fillId="2" borderId="5" xfId="1" applyNumberFormat="1" applyFont="1" applyFill="1" applyBorder="1"/>
    <xf numFmtId="0" fontId="2" fillId="0" borderId="3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2" fillId="0" borderId="2" xfId="1" applyFont="1" applyBorder="1" applyAlignment="1">
      <alignment wrapText="1"/>
    </xf>
    <xf numFmtId="43" fontId="2" fillId="0" borderId="2" xfId="1" applyFont="1" applyFill="1" applyBorder="1" applyAlignment="1">
      <alignment horizontal="center" wrapText="1"/>
    </xf>
    <xf numFmtId="43" fontId="2" fillId="0" borderId="2" xfId="1" applyFont="1" applyBorder="1" applyAlignment="1">
      <alignment horizontal="center" wrapText="1"/>
    </xf>
    <xf numFmtId="165" fontId="0" fillId="0" borderId="0" xfId="1" applyNumberFormat="1" applyFont="1" applyFill="1" applyBorder="1"/>
    <xf numFmtId="10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2" fillId="0" borderId="0" xfId="1" applyFont="1" applyFill="1" applyAlignment="1">
      <alignment horizontal="center"/>
    </xf>
    <xf numFmtId="0" fontId="0" fillId="2" borderId="7" xfId="0" applyFill="1" applyBorder="1" applyAlignment="1">
      <alignment horizontal="center"/>
    </xf>
    <xf numFmtId="44" fontId="0" fillId="2" borderId="7" xfId="2" applyFont="1" applyFill="1" applyBorder="1"/>
    <xf numFmtId="44" fontId="0" fillId="0" borderId="7" xfId="2" applyFont="1" applyFill="1" applyBorder="1"/>
    <xf numFmtId="164" fontId="0" fillId="0" borderId="0" xfId="0" applyNumberFormat="1"/>
    <xf numFmtId="44" fontId="0" fillId="0" borderId="16" xfId="0" applyNumberFormat="1" applyBorder="1" applyAlignment="1">
      <alignment horizontal="center"/>
    </xf>
    <xf numFmtId="44" fontId="0" fillId="0" borderId="18" xfId="2" applyFont="1" applyBorder="1" applyAlignment="1">
      <alignment horizontal="center"/>
    </xf>
    <xf numFmtId="0" fontId="0" fillId="0" borderId="6" xfId="0" applyBorder="1" applyAlignment="1">
      <alignment horizontal="center"/>
    </xf>
    <xf numFmtId="44" fontId="0" fillId="0" borderId="3" xfId="0" applyNumberFormat="1" applyBorder="1" applyAlignment="1">
      <alignment horizontal="center"/>
    </xf>
    <xf numFmtId="44" fontId="0" fillId="0" borderId="5" xfId="0" applyNumberFormat="1" applyBorder="1" applyAlignment="1">
      <alignment horizontal="center"/>
    </xf>
    <xf numFmtId="44" fontId="0" fillId="0" borderId="5" xfId="0" applyNumberFormat="1" applyBorder="1"/>
    <xf numFmtId="44" fontId="0" fillId="0" borderId="15" xfId="2" applyFont="1" applyBorder="1" applyAlignment="1">
      <alignment horizontal="center"/>
    </xf>
    <xf numFmtId="44" fontId="0" fillId="0" borderId="10" xfId="0" applyNumberFormat="1" applyBorder="1" applyAlignment="1">
      <alignment horizontal="center"/>
    </xf>
    <xf numFmtId="0" fontId="2" fillId="0" borderId="1" xfId="0" applyFont="1" applyBorder="1" applyAlignment="1">
      <alignment horizontal="right"/>
    </xf>
    <xf numFmtId="164" fontId="0" fillId="2" borderId="11" xfId="1" applyNumberFormat="1" applyFont="1" applyFill="1" applyBorder="1"/>
    <xf numFmtId="164" fontId="0" fillId="0" borderId="11" xfId="1" applyNumberFormat="1" applyFont="1" applyBorder="1"/>
    <xf numFmtId="0" fontId="0" fillId="0" borderId="11" xfId="0" applyBorder="1"/>
    <xf numFmtId="10" fontId="2" fillId="0" borderId="2" xfId="0" applyNumberFormat="1" applyFont="1" applyBorder="1" applyAlignment="1">
      <alignment horizontal="center" wrapText="1"/>
    </xf>
    <xf numFmtId="44" fontId="0" fillId="2" borderId="17" xfId="2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13"/>
  <sheetViews>
    <sheetView tabSelected="1" zoomScaleNormal="100" workbookViewId="0">
      <selection activeCell="U9" sqref="U9"/>
    </sheetView>
  </sheetViews>
  <sheetFormatPr defaultRowHeight="15" x14ac:dyDescent="0.25"/>
  <cols>
    <col min="1" max="1" width="9.85546875" bestFit="1" customWidth="1"/>
    <col min="2" max="2" width="13.140625" style="2" bestFit="1" customWidth="1"/>
    <col min="3" max="3" width="11.85546875" style="2" bestFit="1" customWidth="1"/>
    <col min="4" max="4" width="12.28515625" style="2" bestFit="1" customWidth="1"/>
    <col min="5" max="5" width="9.5703125" style="10" bestFit="1" customWidth="1"/>
    <col min="6" max="6" width="11.140625" style="10" bestFit="1" customWidth="1"/>
    <col min="7" max="7" width="12" style="10" bestFit="1" customWidth="1"/>
    <col min="8" max="8" width="7" bestFit="1" customWidth="1"/>
    <col min="9" max="9" width="8" bestFit="1" customWidth="1"/>
    <col min="10" max="10" width="11.42578125" bestFit="1" customWidth="1"/>
    <col min="11" max="11" width="9" bestFit="1" customWidth="1"/>
    <col min="12" max="12" width="1.28515625" customWidth="1"/>
    <col min="13" max="13" width="20.140625" customWidth="1"/>
    <col min="14" max="14" width="13.7109375" customWidth="1"/>
    <col min="16" max="16" width="3.42578125" customWidth="1"/>
    <col min="17" max="17" width="8.140625" bestFit="1" customWidth="1"/>
    <col min="18" max="18" width="13.5703125" bestFit="1" customWidth="1"/>
    <col min="19" max="19" width="12.140625" bestFit="1" customWidth="1"/>
  </cols>
  <sheetData>
    <row r="1" spans="1:19" ht="18.75" x14ac:dyDescent="0.3">
      <c r="A1" s="40" t="s">
        <v>31</v>
      </c>
      <c r="B1" s="41"/>
      <c r="C1" s="42">
        <v>44743</v>
      </c>
      <c r="D1" s="55"/>
      <c r="L1" s="15"/>
    </row>
    <row r="2" spans="1:19" x14ac:dyDescent="0.25">
      <c r="E2" s="58" t="s">
        <v>21</v>
      </c>
      <c r="F2" s="58"/>
      <c r="G2" s="11">
        <f>SUM(F:F)</f>
        <v>1</v>
      </c>
      <c r="L2" s="15"/>
    </row>
    <row r="3" spans="1:19" ht="30.75" thickBot="1" x14ac:dyDescent="0.3">
      <c r="A3" s="4" t="s">
        <v>0</v>
      </c>
      <c r="B3" s="5" t="s">
        <v>30</v>
      </c>
      <c r="C3" s="52" t="s">
        <v>14</v>
      </c>
      <c r="D3" s="54" t="s">
        <v>39</v>
      </c>
      <c r="E3" s="53" t="s">
        <v>15</v>
      </c>
      <c r="F3" s="12" t="s">
        <v>20</v>
      </c>
      <c r="G3" s="53" t="s">
        <v>16</v>
      </c>
      <c r="H3" s="4" t="s">
        <v>1</v>
      </c>
      <c r="I3" s="56">
        <v>2.9899999999999999E-2</v>
      </c>
      <c r="J3" s="75" t="s">
        <v>40</v>
      </c>
      <c r="K3" s="57" t="s">
        <v>2</v>
      </c>
      <c r="L3" s="15"/>
    </row>
    <row r="4" spans="1:19" x14ac:dyDescent="0.25">
      <c r="A4" s="6" t="s">
        <v>41</v>
      </c>
      <c r="B4" s="7">
        <v>1</v>
      </c>
      <c r="C4" s="7"/>
      <c r="D4" s="7"/>
      <c r="E4" s="10">
        <f t="shared" ref="E4:E8" si="0">B4+C4+D4</f>
        <v>1</v>
      </c>
      <c r="F4" s="13">
        <f>E4/(SUM(E:E))</f>
        <v>1</v>
      </c>
      <c r="G4" s="10">
        <f>ROUND($N$16*F4,0)</f>
        <v>0</v>
      </c>
      <c r="H4" s="2">
        <f>ROUND(G4*0.35,2)</f>
        <v>0</v>
      </c>
      <c r="I4" s="2">
        <f t="shared" ref="I4:I33" si="1">ROUND(E4*2.99%,2)</f>
        <v>0.03</v>
      </c>
      <c r="J4" s="7"/>
      <c r="K4" s="1">
        <f>H4+I4+J4</f>
        <v>0.03</v>
      </c>
      <c r="L4" s="15"/>
      <c r="M4" s="23" t="s">
        <v>3</v>
      </c>
      <c r="N4" s="24"/>
      <c r="O4" s="25">
        <v>5</v>
      </c>
      <c r="Q4" s="49" t="s">
        <v>38</v>
      </c>
      <c r="R4" s="50"/>
      <c r="S4" s="51"/>
    </row>
    <row r="5" spans="1:19" x14ac:dyDescent="0.25">
      <c r="A5" s="6"/>
      <c r="B5" s="7"/>
      <c r="C5" s="7"/>
      <c r="D5" s="7"/>
      <c r="E5" s="10">
        <f t="shared" si="0"/>
        <v>0</v>
      </c>
      <c r="F5" s="13">
        <f>E5/(SUM(E:E))</f>
        <v>0</v>
      </c>
      <c r="G5" s="10">
        <f>ROUND($N$16*F5,0)</f>
        <v>0</v>
      </c>
      <c r="H5" s="2">
        <f t="shared" ref="H5:H9" si="2">ROUND(G5*0.35,2)</f>
        <v>0</v>
      </c>
      <c r="I5" s="2">
        <f t="shared" si="1"/>
        <v>0</v>
      </c>
      <c r="J5" s="7"/>
      <c r="K5" s="1">
        <f t="shared" ref="K5:K33" si="3">H5+I5</f>
        <v>0</v>
      </c>
      <c r="L5" s="15"/>
      <c r="M5" s="47"/>
      <c r="N5" s="48" t="s">
        <v>6</v>
      </c>
      <c r="O5" s="36" t="s">
        <v>8</v>
      </c>
      <c r="Q5" s="43" t="s">
        <v>12</v>
      </c>
      <c r="R5" s="18" t="s">
        <v>13</v>
      </c>
      <c r="S5" s="19" t="s">
        <v>37</v>
      </c>
    </row>
    <row r="6" spans="1:19" x14ac:dyDescent="0.25">
      <c r="A6" s="6"/>
      <c r="B6" s="7"/>
      <c r="C6" s="7"/>
      <c r="D6" s="7"/>
      <c r="E6" s="10">
        <f t="shared" si="0"/>
        <v>0</v>
      </c>
      <c r="F6" s="13">
        <f>E6/(SUM(E:E))</f>
        <v>0</v>
      </c>
      <c r="G6" s="10">
        <f>ROUND($N$16*F6,0)</f>
        <v>0</v>
      </c>
      <c r="H6" s="2">
        <f t="shared" si="2"/>
        <v>0</v>
      </c>
      <c r="I6" s="2">
        <f t="shared" si="1"/>
        <v>0</v>
      </c>
      <c r="J6" s="7"/>
      <c r="K6" s="1">
        <f t="shared" si="3"/>
        <v>0</v>
      </c>
      <c r="L6" s="15"/>
      <c r="M6" s="26" t="s">
        <v>4</v>
      </c>
      <c r="N6" s="8" t="s">
        <v>41</v>
      </c>
      <c r="O6" s="27">
        <f>O4/2</f>
        <v>2.5</v>
      </c>
      <c r="Q6" s="44" t="str">
        <f>N6</f>
        <v>2***</v>
      </c>
      <c r="R6" s="20">
        <f>O6</f>
        <v>2.5</v>
      </c>
      <c r="S6" s="21" t="s">
        <v>35</v>
      </c>
    </row>
    <row r="7" spans="1:19" x14ac:dyDescent="0.25">
      <c r="A7" s="6"/>
      <c r="B7" s="7"/>
      <c r="C7" s="7"/>
      <c r="D7" s="7"/>
      <c r="E7" s="10">
        <f t="shared" si="0"/>
        <v>0</v>
      </c>
      <c r="F7" s="13">
        <f t="shared" ref="F7:F33" si="4">E7/(SUM(E:E))</f>
        <v>0</v>
      </c>
      <c r="G7" s="10">
        <f>ROUND($N$16*F7,0)</f>
        <v>0</v>
      </c>
      <c r="H7" s="2">
        <f t="shared" si="2"/>
        <v>0</v>
      </c>
      <c r="I7" s="2">
        <f t="shared" si="1"/>
        <v>0</v>
      </c>
      <c r="J7" s="7"/>
      <c r="K7" s="1">
        <f t="shared" si="3"/>
        <v>0</v>
      </c>
      <c r="L7" s="15"/>
      <c r="M7" s="22" t="s">
        <v>5</v>
      </c>
      <c r="N7" s="9" t="s">
        <v>41</v>
      </c>
      <c r="O7" s="28">
        <f>O4/2</f>
        <v>2.5</v>
      </c>
      <c r="Q7" s="44" t="str">
        <f>N7</f>
        <v>2***</v>
      </c>
      <c r="R7" s="20">
        <f>O7</f>
        <v>2.5</v>
      </c>
      <c r="S7" s="21" t="s">
        <v>35</v>
      </c>
    </row>
    <row r="8" spans="1:19" x14ac:dyDescent="0.25">
      <c r="A8" s="6"/>
      <c r="B8" s="7"/>
      <c r="C8" s="7"/>
      <c r="D8" s="7"/>
      <c r="E8" s="10">
        <f t="shared" si="0"/>
        <v>0</v>
      </c>
      <c r="F8" s="13">
        <f t="shared" si="4"/>
        <v>0</v>
      </c>
      <c r="G8" s="10">
        <f>ROUND($N$16*F8,0)</f>
        <v>0</v>
      </c>
      <c r="H8" s="2">
        <f t="shared" si="2"/>
        <v>0</v>
      </c>
      <c r="I8" s="2">
        <f t="shared" si="1"/>
        <v>0</v>
      </c>
      <c r="J8" s="7"/>
      <c r="K8" s="1">
        <f t="shared" si="3"/>
        <v>0</v>
      </c>
      <c r="L8" s="15"/>
      <c r="M8" s="22"/>
      <c r="N8" s="71" t="s">
        <v>7</v>
      </c>
      <c r="O8" s="29">
        <f>SUM(O6:O7)</f>
        <v>5</v>
      </c>
      <c r="Q8" s="45" t="str">
        <f>N19</f>
        <v>4***</v>
      </c>
      <c r="R8" s="17">
        <f>N27</f>
        <v>1</v>
      </c>
      <c r="S8" s="21" t="s">
        <v>36</v>
      </c>
    </row>
    <row r="9" spans="1:19" x14ac:dyDescent="0.25">
      <c r="A9" s="6"/>
      <c r="B9" s="7"/>
      <c r="C9" s="7"/>
      <c r="D9" s="7"/>
      <c r="E9" s="10">
        <f>B9+C9+D9</f>
        <v>0</v>
      </c>
      <c r="F9" s="13">
        <f t="shared" si="4"/>
        <v>0</v>
      </c>
      <c r="G9" s="10">
        <f>ROUND($N$16*F9,0)</f>
        <v>0</v>
      </c>
      <c r="H9" s="2">
        <f t="shared" si="2"/>
        <v>0</v>
      </c>
      <c r="I9" s="2">
        <f t="shared" si="1"/>
        <v>0</v>
      </c>
      <c r="J9" s="7"/>
      <c r="K9" s="1">
        <f t="shared" si="3"/>
        <v>0</v>
      </c>
      <c r="L9" s="15"/>
      <c r="Q9" s="46" t="s">
        <v>41</v>
      </c>
      <c r="R9" s="17">
        <f>SUMIF(A:A,Q9,K:K)-N26</f>
        <v>-0.59</v>
      </c>
      <c r="S9" s="21" t="s">
        <v>36</v>
      </c>
    </row>
    <row r="10" spans="1:19" x14ac:dyDescent="0.25">
      <c r="A10" s="6"/>
      <c r="B10" s="7"/>
      <c r="C10" s="7"/>
      <c r="D10" s="7"/>
      <c r="E10" s="10">
        <f t="shared" ref="E10:E33" si="5">B10+C10+D10</f>
        <v>0</v>
      </c>
      <c r="F10" s="13">
        <f t="shared" si="4"/>
        <v>0</v>
      </c>
      <c r="G10" s="10">
        <f>$N$16*F10</f>
        <v>0</v>
      </c>
      <c r="H10" s="2">
        <f t="shared" ref="H10:I34" si="6">G10*0.35</f>
        <v>0</v>
      </c>
      <c r="I10" s="2">
        <f t="shared" si="1"/>
        <v>0</v>
      </c>
      <c r="J10" s="7"/>
      <c r="K10" s="1">
        <f t="shared" si="3"/>
        <v>0</v>
      </c>
      <c r="L10" s="15"/>
      <c r="M10" s="30" t="s">
        <v>9</v>
      </c>
      <c r="N10" s="31">
        <v>0.41</v>
      </c>
      <c r="Q10" s="46"/>
      <c r="R10" s="17">
        <f>SUMIF(A:A,Q10,K:K)</f>
        <v>0</v>
      </c>
      <c r="S10" s="21" t="s">
        <v>36</v>
      </c>
    </row>
    <row r="11" spans="1:19" x14ac:dyDescent="0.25">
      <c r="A11" s="6"/>
      <c r="B11" s="7"/>
      <c r="C11" s="7"/>
      <c r="D11" s="7"/>
      <c r="E11" s="10">
        <f t="shared" si="5"/>
        <v>0</v>
      </c>
      <c r="F11" s="13">
        <f t="shared" si="4"/>
        <v>0</v>
      </c>
      <c r="G11" s="10">
        <f>$N$16*F11</f>
        <v>0</v>
      </c>
      <c r="H11" s="2">
        <f t="shared" si="6"/>
        <v>0</v>
      </c>
      <c r="I11" s="2">
        <f t="shared" si="1"/>
        <v>0</v>
      </c>
      <c r="J11" s="7"/>
      <c r="K11" s="1">
        <f t="shared" si="3"/>
        <v>0</v>
      </c>
      <c r="L11" s="15"/>
      <c r="M11" s="32" t="s">
        <v>10</v>
      </c>
      <c r="N11" s="33">
        <f>SUM(K:K)+R8-N26</f>
        <v>0.41000000000000003</v>
      </c>
      <c r="Q11" s="46"/>
      <c r="R11" s="17">
        <f>SUMIF(A:A,Q11,K:K)</f>
        <v>0</v>
      </c>
      <c r="S11" s="21" t="s">
        <v>36</v>
      </c>
    </row>
    <row r="12" spans="1:19" x14ac:dyDescent="0.25">
      <c r="A12" s="6"/>
      <c r="B12" s="7"/>
      <c r="C12" s="7"/>
      <c r="D12" s="7"/>
      <c r="E12" s="10">
        <f t="shared" si="5"/>
        <v>0</v>
      </c>
      <c r="F12" s="13">
        <f t="shared" si="4"/>
        <v>0</v>
      </c>
      <c r="G12" s="10">
        <f>$N$16*F12</f>
        <v>0</v>
      </c>
      <c r="H12" s="2">
        <f t="shared" si="6"/>
        <v>0</v>
      </c>
      <c r="I12" s="2">
        <f t="shared" si="1"/>
        <v>0</v>
      </c>
      <c r="J12" s="7"/>
      <c r="K12" s="1">
        <f t="shared" si="3"/>
        <v>0</v>
      </c>
      <c r="L12" s="15"/>
      <c r="M12" s="34" t="s">
        <v>11</v>
      </c>
      <c r="N12" s="35">
        <f>N10-N11</f>
        <v>0</v>
      </c>
      <c r="Q12" s="46"/>
      <c r="R12" s="17">
        <f>SUMIF(A:A,Q12,K:K)</f>
        <v>0</v>
      </c>
      <c r="S12" s="21" t="s">
        <v>36</v>
      </c>
    </row>
    <row r="13" spans="1:19" x14ac:dyDescent="0.25">
      <c r="A13" s="6"/>
      <c r="B13" s="7"/>
      <c r="C13" s="7"/>
      <c r="D13" s="7"/>
      <c r="E13" s="10">
        <f t="shared" si="5"/>
        <v>0</v>
      </c>
      <c r="F13" s="13">
        <f t="shared" si="4"/>
        <v>0</v>
      </c>
      <c r="G13" s="10">
        <f>$N$16*F13</f>
        <v>0</v>
      </c>
      <c r="H13" s="2">
        <f t="shared" si="6"/>
        <v>0</v>
      </c>
      <c r="I13" s="2">
        <f t="shared" si="1"/>
        <v>0</v>
      </c>
      <c r="J13" s="7"/>
      <c r="K13" s="1">
        <f t="shared" si="3"/>
        <v>0</v>
      </c>
      <c r="L13" s="15"/>
      <c r="Q13" s="46"/>
      <c r="R13" s="17">
        <f>SUMIF(A:A,Q13,K:K)</f>
        <v>0</v>
      </c>
      <c r="S13" s="21" t="s">
        <v>36</v>
      </c>
    </row>
    <row r="14" spans="1:19" x14ac:dyDescent="0.25">
      <c r="A14" s="6"/>
      <c r="B14" s="7"/>
      <c r="C14" s="7"/>
      <c r="D14" s="7"/>
      <c r="E14" s="10">
        <f t="shared" si="5"/>
        <v>0</v>
      </c>
      <c r="F14" s="13">
        <f t="shared" si="4"/>
        <v>0</v>
      </c>
      <c r="G14" s="10">
        <f>$N$16*F14</f>
        <v>0</v>
      </c>
      <c r="H14" s="2">
        <f t="shared" si="6"/>
        <v>0</v>
      </c>
      <c r="I14" s="2">
        <f t="shared" si="1"/>
        <v>0</v>
      </c>
      <c r="J14" s="7"/>
      <c r="K14" s="1">
        <f t="shared" si="3"/>
        <v>0</v>
      </c>
      <c r="L14" s="15"/>
      <c r="M14" s="74" t="s">
        <v>17</v>
      </c>
      <c r="N14" s="72">
        <v>1</v>
      </c>
      <c r="Q14" s="46"/>
      <c r="R14" s="17">
        <f>SUMIF(A:A,Q14,K:K)</f>
        <v>0</v>
      </c>
      <c r="S14" s="21" t="s">
        <v>36</v>
      </c>
    </row>
    <row r="15" spans="1:19" x14ac:dyDescent="0.25">
      <c r="A15" s="6"/>
      <c r="B15" s="7"/>
      <c r="C15" s="7"/>
      <c r="D15" s="7"/>
      <c r="E15" s="10">
        <f t="shared" si="5"/>
        <v>0</v>
      </c>
      <c r="F15" s="13">
        <f t="shared" si="4"/>
        <v>0</v>
      </c>
      <c r="G15" s="10">
        <f>$N$16*F15</f>
        <v>0</v>
      </c>
      <c r="H15" s="2">
        <f t="shared" si="6"/>
        <v>0</v>
      </c>
      <c r="I15" s="2">
        <f t="shared" si="1"/>
        <v>0</v>
      </c>
      <c r="J15" s="7"/>
      <c r="K15" s="1">
        <f t="shared" si="3"/>
        <v>0</v>
      </c>
      <c r="L15" s="15"/>
      <c r="M15" s="74" t="s">
        <v>18</v>
      </c>
      <c r="N15" s="72">
        <v>1</v>
      </c>
      <c r="Q15" s="46"/>
      <c r="R15" s="17">
        <f>SUMIF(A:A,Q15,K:K)</f>
        <v>0</v>
      </c>
      <c r="S15" s="21" t="s">
        <v>36</v>
      </c>
    </row>
    <row r="16" spans="1:19" x14ac:dyDescent="0.25">
      <c r="A16" s="6"/>
      <c r="B16" s="7"/>
      <c r="C16" s="7"/>
      <c r="D16" s="7"/>
      <c r="E16" s="10">
        <f t="shared" si="5"/>
        <v>0</v>
      </c>
      <c r="F16" s="13">
        <f t="shared" si="4"/>
        <v>0</v>
      </c>
      <c r="G16" s="10">
        <f>$N$16*F16</f>
        <v>0</v>
      </c>
      <c r="H16" s="2">
        <f t="shared" si="6"/>
        <v>0</v>
      </c>
      <c r="I16" s="2">
        <f t="shared" si="1"/>
        <v>0</v>
      </c>
      <c r="J16" s="7"/>
      <c r="K16" s="1">
        <f t="shared" si="3"/>
        <v>0</v>
      </c>
      <c r="L16" s="15"/>
      <c r="M16" s="74" t="s">
        <v>19</v>
      </c>
      <c r="N16" s="73">
        <f>N14-N15</f>
        <v>0</v>
      </c>
      <c r="Q16" s="46"/>
      <c r="R16" s="17">
        <f>SUMIF(A:A,Q16,K:K)</f>
        <v>0</v>
      </c>
      <c r="S16" s="21" t="s">
        <v>36</v>
      </c>
    </row>
    <row r="17" spans="1:19" x14ac:dyDescent="0.25">
      <c r="A17" s="6"/>
      <c r="B17" s="7"/>
      <c r="C17" s="7"/>
      <c r="D17" s="7"/>
      <c r="E17" s="10">
        <f t="shared" si="5"/>
        <v>0</v>
      </c>
      <c r="F17" s="13">
        <f t="shared" si="4"/>
        <v>0</v>
      </c>
      <c r="G17" s="10">
        <f>$N$16*F17</f>
        <v>0</v>
      </c>
      <c r="H17" s="2">
        <f t="shared" si="6"/>
        <v>0</v>
      </c>
      <c r="I17" s="2">
        <f t="shared" si="1"/>
        <v>0</v>
      </c>
      <c r="J17" s="7"/>
      <c r="K17" s="1">
        <f t="shared" si="3"/>
        <v>0</v>
      </c>
      <c r="L17" s="15"/>
      <c r="Q17" s="46"/>
      <c r="R17" s="17">
        <f>SUMIF(A:A,Q17,K:K)</f>
        <v>0</v>
      </c>
      <c r="S17" s="21" t="s">
        <v>36</v>
      </c>
    </row>
    <row r="18" spans="1:19" x14ac:dyDescent="0.25">
      <c r="A18" s="6"/>
      <c r="B18" s="7"/>
      <c r="C18" s="7"/>
      <c r="D18" s="7"/>
      <c r="E18" s="10">
        <f t="shared" si="5"/>
        <v>0</v>
      </c>
      <c r="F18" s="13">
        <f t="shared" si="4"/>
        <v>0</v>
      </c>
      <c r="G18" s="10">
        <f>$N$16*F18</f>
        <v>0</v>
      </c>
      <c r="H18" s="2">
        <f t="shared" si="6"/>
        <v>0</v>
      </c>
      <c r="I18" s="2">
        <f t="shared" si="1"/>
        <v>0</v>
      </c>
      <c r="J18" s="7"/>
      <c r="K18" s="1">
        <f t="shared" si="3"/>
        <v>0</v>
      </c>
      <c r="L18" s="15"/>
      <c r="M18" s="49" t="s">
        <v>32</v>
      </c>
      <c r="N18" s="51"/>
      <c r="Q18" s="46"/>
      <c r="R18" s="17">
        <f>SUMIF(A:A,Q18,K:K)</f>
        <v>0</v>
      </c>
      <c r="S18" s="21" t="s">
        <v>36</v>
      </c>
    </row>
    <row r="19" spans="1:19" x14ac:dyDescent="0.25">
      <c r="A19" s="6"/>
      <c r="B19" s="7"/>
      <c r="C19" s="7"/>
      <c r="D19" s="7"/>
      <c r="E19" s="10">
        <f t="shared" si="5"/>
        <v>0</v>
      </c>
      <c r="F19" s="13">
        <f t="shared" si="4"/>
        <v>0</v>
      </c>
      <c r="G19" s="10">
        <f>$N$16*F19</f>
        <v>0</v>
      </c>
      <c r="H19" s="2">
        <f t="shared" si="6"/>
        <v>0</v>
      </c>
      <c r="I19" s="2">
        <f t="shared" si="1"/>
        <v>0</v>
      </c>
      <c r="J19" s="7"/>
      <c r="K19" s="1">
        <f t="shared" si="3"/>
        <v>0</v>
      </c>
      <c r="L19" s="15"/>
      <c r="M19" s="26" t="s">
        <v>22</v>
      </c>
      <c r="N19" s="59" t="s">
        <v>42</v>
      </c>
      <c r="Q19" s="46"/>
      <c r="R19" s="17">
        <f>SUMIF(A:A,Q19,K:K)</f>
        <v>0</v>
      </c>
      <c r="S19" s="21" t="s">
        <v>36</v>
      </c>
    </row>
    <row r="20" spans="1:19" x14ac:dyDescent="0.25">
      <c r="A20" s="6"/>
      <c r="B20" s="7"/>
      <c r="C20" s="7"/>
      <c r="D20" s="7"/>
      <c r="E20" s="10">
        <f t="shared" si="5"/>
        <v>0</v>
      </c>
      <c r="F20" s="13">
        <f t="shared" si="4"/>
        <v>0</v>
      </c>
      <c r="G20" s="10">
        <f>$N$16*F20</f>
        <v>0</v>
      </c>
      <c r="H20" s="2">
        <f t="shared" si="6"/>
        <v>0</v>
      </c>
      <c r="I20" s="2">
        <f t="shared" si="1"/>
        <v>0</v>
      </c>
      <c r="J20" s="7"/>
      <c r="K20" s="1">
        <f t="shared" si="3"/>
        <v>0</v>
      </c>
      <c r="L20" s="15"/>
      <c r="M20" s="26" t="s">
        <v>23</v>
      </c>
      <c r="N20" s="60">
        <v>1</v>
      </c>
      <c r="Q20" s="46"/>
      <c r="R20" s="17">
        <f>SUMIF(A:A,Q20,K:K)</f>
        <v>0</v>
      </c>
      <c r="S20" s="21" t="s">
        <v>36</v>
      </c>
    </row>
    <row r="21" spans="1:19" x14ac:dyDescent="0.25">
      <c r="A21" s="6"/>
      <c r="B21" s="7"/>
      <c r="C21" s="7"/>
      <c r="D21" s="7"/>
      <c r="E21" s="10">
        <f t="shared" si="5"/>
        <v>0</v>
      </c>
      <c r="F21" s="13">
        <f t="shared" si="4"/>
        <v>0</v>
      </c>
      <c r="G21" s="10">
        <f>$N$16*F21</f>
        <v>0</v>
      </c>
      <c r="H21" s="2">
        <f t="shared" si="6"/>
        <v>0</v>
      </c>
      <c r="I21" s="2">
        <f t="shared" si="1"/>
        <v>0</v>
      </c>
      <c r="J21" s="7"/>
      <c r="K21" s="1">
        <f t="shared" si="3"/>
        <v>0</v>
      </c>
      <c r="L21" s="15"/>
      <c r="M21" s="26" t="s">
        <v>24</v>
      </c>
      <c r="N21" s="61">
        <f>-C34</f>
        <v>0</v>
      </c>
      <c r="Q21" s="46"/>
      <c r="R21" s="17">
        <f>SUMIF(A:A,Q21,K:K)</f>
        <v>0</v>
      </c>
      <c r="S21" s="21" t="s">
        <v>36</v>
      </c>
    </row>
    <row r="22" spans="1:19" x14ac:dyDescent="0.25">
      <c r="A22" s="6"/>
      <c r="B22" s="7"/>
      <c r="C22" s="7"/>
      <c r="D22" s="7"/>
      <c r="E22" s="10">
        <f t="shared" si="5"/>
        <v>0</v>
      </c>
      <c r="F22" s="13">
        <f t="shared" si="4"/>
        <v>0</v>
      </c>
      <c r="G22" s="10">
        <f>$N$16*F22</f>
        <v>0</v>
      </c>
      <c r="H22" s="2">
        <f t="shared" si="6"/>
        <v>0</v>
      </c>
      <c r="I22" s="2">
        <f t="shared" si="1"/>
        <v>0</v>
      </c>
      <c r="J22" s="7"/>
      <c r="K22" s="1">
        <f t="shared" si="3"/>
        <v>0</v>
      </c>
      <c r="L22" s="15"/>
      <c r="M22" s="26" t="s">
        <v>25</v>
      </c>
      <c r="N22" s="39">
        <f>N20+N21</f>
        <v>1</v>
      </c>
      <c r="Q22" s="46"/>
      <c r="R22" s="17">
        <f>SUMIF(A:A,Q22,K:K)</f>
        <v>0</v>
      </c>
      <c r="S22" s="21" t="s">
        <v>36</v>
      </c>
    </row>
    <row r="23" spans="1:19" x14ac:dyDescent="0.25">
      <c r="A23" s="6"/>
      <c r="B23" s="7"/>
      <c r="C23" s="7"/>
      <c r="D23" s="7"/>
      <c r="E23" s="10">
        <f t="shared" si="5"/>
        <v>0</v>
      </c>
      <c r="F23" s="13">
        <f t="shared" si="4"/>
        <v>0</v>
      </c>
      <c r="G23" s="10">
        <f>$N$16*F23</f>
        <v>0</v>
      </c>
      <c r="H23" s="2">
        <f t="shared" si="6"/>
        <v>0</v>
      </c>
      <c r="I23" s="2">
        <f t="shared" si="1"/>
        <v>0</v>
      </c>
      <c r="J23" s="7"/>
      <c r="K23" s="1">
        <f t="shared" si="3"/>
        <v>0</v>
      </c>
      <c r="L23" s="15"/>
      <c r="M23" s="26" t="s">
        <v>16</v>
      </c>
      <c r="N23" s="37">
        <v>1</v>
      </c>
      <c r="Q23" s="46"/>
      <c r="R23" s="17">
        <f>SUMIF(A:A,Q23,K:K)</f>
        <v>0</v>
      </c>
      <c r="S23" s="21" t="s">
        <v>36</v>
      </c>
    </row>
    <row r="24" spans="1:19" x14ac:dyDescent="0.25">
      <c r="A24" s="6"/>
      <c r="B24" s="7"/>
      <c r="C24" s="7"/>
      <c r="D24" s="7"/>
      <c r="E24" s="10">
        <f t="shared" si="5"/>
        <v>0</v>
      </c>
      <c r="F24" s="13">
        <f t="shared" si="4"/>
        <v>0</v>
      </c>
      <c r="G24" s="10">
        <f>$N$16*F24</f>
        <v>0</v>
      </c>
      <c r="H24" s="2">
        <f t="shared" si="6"/>
        <v>0</v>
      </c>
      <c r="I24" s="2">
        <f t="shared" si="1"/>
        <v>0</v>
      </c>
      <c r="J24" s="7"/>
      <c r="K24" s="1">
        <f t="shared" si="3"/>
        <v>0</v>
      </c>
      <c r="L24" s="15"/>
      <c r="M24" s="38" t="s">
        <v>26</v>
      </c>
      <c r="N24" s="39">
        <f>N23*0.35</f>
        <v>0.35</v>
      </c>
      <c r="Q24" s="46"/>
      <c r="R24" s="17">
        <f>SUMIF(A:A,Q24,K:K)</f>
        <v>0</v>
      </c>
      <c r="S24" s="21" t="s">
        <v>36</v>
      </c>
    </row>
    <row r="25" spans="1:19" x14ac:dyDescent="0.25">
      <c r="A25" s="6"/>
      <c r="B25" s="7"/>
      <c r="C25" s="7"/>
      <c r="D25" s="7"/>
      <c r="E25" s="10">
        <f t="shared" si="5"/>
        <v>0</v>
      </c>
      <c r="F25" s="13">
        <f t="shared" si="4"/>
        <v>0</v>
      </c>
      <c r="G25" s="10">
        <f>$N$16*F25</f>
        <v>0</v>
      </c>
      <c r="H25" s="2">
        <f t="shared" si="6"/>
        <v>0</v>
      </c>
      <c r="I25" s="2">
        <f t="shared" si="1"/>
        <v>0</v>
      </c>
      <c r="J25" s="7"/>
      <c r="K25" s="1">
        <f t="shared" si="3"/>
        <v>0</v>
      </c>
      <c r="L25" s="15"/>
      <c r="M25" s="26" t="s">
        <v>27</v>
      </c>
      <c r="N25" s="39">
        <f>ROUND(N22*2.99%,2)</f>
        <v>0.03</v>
      </c>
      <c r="Q25" s="46"/>
      <c r="R25" s="17">
        <f>SUMIF(A:A,Q25,K:K)</f>
        <v>0</v>
      </c>
      <c r="S25" s="21" t="s">
        <v>36</v>
      </c>
    </row>
    <row r="26" spans="1:19" x14ac:dyDescent="0.25">
      <c r="A26" s="6"/>
      <c r="B26" s="7"/>
      <c r="C26" s="7"/>
      <c r="D26" s="7"/>
      <c r="E26" s="10">
        <f t="shared" si="5"/>
        <v>0</v>
      </c>
      <c r="F26" s="13">
        <f t="shared" si="4"/>
        <v>0</v>
      </c>
      <c r="G26" s="10">
        <f>$N$16*F26</f>
        <v>0</v>
      </c>
      <c r="H26" s="2">
        <f t="shared" si="6"/>
        <v>0</v>
      </c>
      <c r="I26" s="2">
        <f t="shared" si="1"/>
        <v>0</v>
      </c>
      <c r="J26" s="7"/>
      <c r="K26" s="1">
        <f t="shared" si="3"/>
        <v>0</v>
      </c>
      <c r="L26" s="15"/>
      <c r="M26" s="22" t="s">
        <v>33</v>
      </c>
      <c r="N26" s="28">
        <f>N20-N24-N25</f>
        <v>0.62</v>
      </c>
      <c r="Q26" s="65"/>
      <c r="R26" s="3"/>
      <c r="S26" s="21"/>
    </row>
    <row r="27" spans="1:19" x14ac:dyDescent="0.25">
      <c r="A27" s="6"/>
      <c r="B27" s="7"/>
      <c r="C27" s="7"/>
      <c r="D27" s="7"/>
      <c r="E27" s="10">
        <f t="shared" si="5"/>
        <v>0</v>
      </c>
      <c r="F27" s="13">
        <f t="shared" si="4"/>
        <v>0</v>
      </c>
      <c r="G27" s="10">
        <f>$N$16*F27</f>
        <v>0</v>
      </c>
      <c r="H27" s="2">
        <f t="shared" si="6"/>
        <v>0</v>
      </c>
      <c r="I27" s="2">
        <f t="shared" si="1"/>
        <v>0</v>
      </c>
      <c r="J27" s="7"/>
      <c r="K27" s="1">
        <f t="shared" si="3"/>
        <v>0</v>
      </c>
      <c r="L27" s="15"/>
      <c r="M27" s="22" t="s">
        <v>29</v>
      </c>
      <c r="N27" s="28">
        <f>N24+N25+N26</f>
        <v>1</v>
      </c>
      <c r="Q27" s="66" t="s">
        <v>28</v>
      </c>
      <c r="R27" s="67"/>
      <c r="S27" s="68">
        <f>SUM(R6:R26)</f>
        <v>5.41</v>
      </c>
    </row>
    <row r="28" spans="1:19" ht="15.75" thickBot="1" x14ac:dyDescent="0.3">
      <c r="A28" s="6"/>
      <c r="B28" s="7"/>
      <c r="C28" s="7"/>
      <c r="D28" s="7"/>
      <c r="E28" s="10">
        <f t="shared" si="5"/>
        <v>0</v>
      </c>
      <c r="F28" s="13">
        <f t="shared" si="4"/>
        <v>0</v>
      </c>
      <c r="G28" s="10">
        <f>$N$16*F28</f>
        <v>0</v>
      </c>
      <c r="H28" s="2">
        <f t="shared" si="6"/>
        <v>0</v>
      </c>
      <c r="I28" s="2">
        <f t="shared" si="1"/>
        <v>0</v>
      </c>
      <c r="J28" s="7"/>
      <c r="K28" s="1">
        <f t="shared" si="3"/>
        <v>0</v>
      </c>
      <c r="L28" s="15"/>
      <c r="Q28" s="69" t="s">
        <v>34</v>
      </c>
      <c r="R28" s="64"/>
      <c r="S28" s="76">
        <v>5.41</v>
      </c>
    </row>
    <row r="29" spans="1:19" ht="15.75" thickTop="1" x14ac:dyDescent="0.25">
      <c r="A29" s="6"/>
      <c r="B29" s="7"/>
      <c r="C29" s="7"/>
      <c r="D29" s="7"/>
      <c r="E29" s="10">
        <f t="shared" si="5"/>
        <v>0</v>
      </c>
      <c r="F29" s="13">
        <f t="shared" si="4"/>
        <v>0</v>
      </c>
      <c r="G29" s="10">
        <f>$N$16*F29</f>
        <v>0</v>
      </c>
      <c r="H29" s="2">
        <f t="shared" si="6"/>
        <v>0</v>
      </c>
      <c r="I29" s="2">
        <f t="shared" si="1"/>
        <v>0</v>
      </c>
      <c r="J29" s="7"/>
      <c r="K29" s="1">
        <f t="shared" si="3"/>
        <v>0</v>
      </c>
      <c r="L29" s="15"/>
      <c r="Q29" s="70" t="s">
        <v>11</v>
      </c>
      <c r="R29" s="63"/>
      <c r="S29" s="28">
        <f>S28-S27</f>
        <v>0</v>
      </c>
    </row>
    <row r="30" spans="1:19" x14ac:dyDescent="0.25">
      <c r="A30" s="6"/>
      <c r="B30" s="7"/>
      <c r="C30" s="7"/>
      <c r="D30" s="7"/>
      <c r="E30" s="10">
        <f t="shared" si="5"/>
        <v>0</v>
      </c>
      <c r="F30" s="13">
        <f t="shared" si="4"/>
        <v>0</v>
      </c>
      <c r="G30" s="10">
        <f>$N$16*F30</f>
        <v>0</v>
      </c>
      <c r="H30" s="2">
        <f t="shared" si="6"/>
        <v>0</v>
      </c>
      <c r="I30" s="2">
        <f t="shared" si="1"/>
        <v>0</v>
      </c>
      <c r="J30" s="7"/>
      <c r="K30" s="1">
        <f t="shared" si="3"/>
        <v>0</v>
      </c>
      <c r="L30" s="15"/>
    </row>
    <row r="31" spans="1:19" x14ac:dyDescent="0.25">
      <c r="A31" s="6"/>
      <c r="B31" s="7"/>
      <c r="C31" s="7"/>
      <c r="D31" s="7"/>
      <c r="E31" s="10">
        <f t="shared" si="5"/>
        <v>0</v>
      </c>
      <c r="F31" s="13">
        <f t="shared" si="4"/>
        <v>0</v>
      </c>
      <c r="G31" s="10">
        <f>$N$16*F31</f>
        <v>0</v>
      </c>
      <c r="H31" s="2">
        <f t="shared" si="6"/>
        <v>0</v>
      </c>
      <c r="I31" s="2">
        <f t="shared" si="1"/>
        <v>0</v>
      </c>
      <c r="J31" s="7"/>
      <c r="K31" s="1">
        <f t="shared" si="3"/>
        <v>0</v>
      </c>
      <c r="L31" s="15"/>
    </row>
    <row r="32" spans="1:19" x14ac:dyDescent="0.25">
      <c r="A32" s="6"/>
      <c r="B32" s="7"/>
      <c r="C32" s="7"/>
      <c r="D32" s="7"/>
      <c r="E32" s="10">
        <f t="shared" si="5"/>
        <v>0</v>
      </c>
      <c r="F32" s="13">
        <f t="shared" si="4"/>
        <v>0</v>
      </c>
      <c r="G32" s="10">
        <f>$N$16*F32</f>
        <v>0</v>
      </c>
      <c r="H32" s="2">
        <f t="shared" si="6"/>
        <v>0</v>
      </c>
      <c r="I32" s="2">
        <f t="shared" si="1"/>
        <v>0</v>
      </c>
      <c r="J32" s="7"/>
      <c r="K32" s="1">
        <f t="shared" si="3"/>
        <v>0</v>
      </c>
      <c r="L32" s="15"/>
    </row>
    <row r="33" spans="1:12" x14ac:dyDescent="0.25">
      <c r="A33" s="6"/>
      <c r="B33" s="7"/>
      <c r="C33" s="7"/>
      <c r="D33" s="7"/>
      <c r="E33" s="10">
        <f t="shared" si="5"/>
        <v>0</v>
      </c>
      <c r="F33" s="13">
        <f t="shared" si="4"/>
        <v>0</v>
      </c>
      <c r="G33" s="10">
        <f>$N$16*F33</f>
        <v>0</v>
      </c>
      <c r="H33" s="2">
        <f t="shared" si="6"/>
        <v>0</v>
      </c>
      <c r="I33" s="2">
        <f t="shared" si="1"/>
        <v>0</v>
      </c>
      <c r="J33" s="7"/>
      <c r="K33" s="1">
        <f t="shared" si="3"/>
        <v>0</v>
      </c>
      <c r="L33" s="15"/>
    </row>
    <row r="34" spans="1:12" x14ac:dyDescent="0.25">
      <c r="A34" s="16"/>
      <c r="B34" s="16">
        <f t="shared" ref="B34" si="7">SUM(B4:B33)</f>
        <v>1</v>
      </c>
      <c r="C34" s="16">
        <f>SUM(C4:C33)</f>
        <v>0</v>
      </c>
      <c r="D34" s="16">
        <f>SUM(D4:D33)</f>
        <v>0</v>
      </c>
      <c r="E34" s="14"/>
      <c r="F34"/>
      <c r="G34" s="62">
        <f>SUM(G4:G33)</f>
        <v>0</v>
      </c>
      <c r="H34" s="2">
        <f t="shared" si="6"/>
        <v>0</v>
      </c>
      <c r="I34" s="2">
        <f t="shared" si="6"/>
        <v>0</v>
      </c>
      <c r="J34" s="2"/>
      <c r="L34" s="15"/>
    </row>
    <row r="35" spans="1:12" x14ac:dyDescent="0.25">
      <c r="B35"/>
      <c r="C35"/>
      <c r="D35"/>
      <c r="E35" s="14"/>
      <c r="F35"/>
      <c r="G35" s="62">
        <f>G34-N16</f>
        <v>0</v>
      </c>
      <c r="H35" s="2"/>
      <c r="I35" s="2"/>
      <c r="J35" s="2"/>
      <c r="L35" s="15"/>
    </row>
    <row r="36" spans="1:12" x14ac:dyDescent="0.25">
      <c r="B36"/>
      <c r="C36"/>
      <c r="D36"/>
      <c r="E36" s="14"/>
      <c r="F36"/>
      <c r="G36"/>
      <c r="L36" s="15"/>
    </row>
    <row r="37" spans="1:12" x14ac:dyDescent="0.25">
      <c r="B37"/>
      <c r="C37"/>
      <c r="D37"/>
      <c r="E37" s="14"/>
      <c r="F37"/>
      <c r="G37"/>
    </row>
    <row r="38" spans="1:12" x14ac:dyDescent="0.25">
      <c r="B38"/>
      <c r="C38"/>
      <c r="D38"/>
      <c r="E38" s="14"/>
      <c r="F38"/>
      <c r="G38"/>
    </row>
    <row r="39" spans="1:12" x14ac:dyDescent="0.25">
      <c r="B39"/>
      <c r="C39"/>
      <c r="D39"/>
      <c r="E39" s="14"/>
      <c r="F39"/>
      <c r="G39"/>
    </row>
    <row r="40" spans="1:12" x14ac:dyDescent="0.25">
      <c r="B40"/>
      <c r="C40"/>
      <c r="D40"/>
      <c r="E40" s="14"/>
      <c r="F40"/>
      <c r="G40"/>
    </row>
    <row r="41" spans="1:12" x14ac:dyDescent="0.25">
      <c r="B41"/>
      <c r="C41"/>
      <c r="D41"/>
      <c r="E41" s="14"/>
      <c r="F41"/>
      <c r="G41"/>
    </row>
    <row r="42" spans="1:12" x14ac:dyDescent="0.25">
      <c r="B42"/>
      <c r="C42"/>
      <c r="D42"/>
      <c r="E42" s="14"/>
      <c r="F42"/>
      <c r="G42"/>
    </row>
    <row r="43" spans="1:12" x14ac:dyDescent="0.25">
      <c r="B43"/>
      <c r="C43"/>
      <c r="D43"/>
      <c r="E43" s="14"/>
      <c r="F43"/>
      <c r="G43"/>
    </row>
    <row r="44" spans="1:12" x14ac:dyDescent="0.25">
      <c r="B44"/>
      <c r="C44"/>
      <c r="D44"/>
      <c r="E44" s="14"/>
      <c r="F44"/>
      <c r="G44"/>
    </row>
    <row r="45" spans="1:12" x14ac:dyDescent="0.25">
      <c r="B45"/>
      <c r="C45"/>
      <c r="D45"/>
      <c r="E45" s="14"/>
      <c r="F45"/>
      <c r="G45"/>
    </row>
    <row r="46" spans="1:12" x14ac:dyDescent="0.25">
      <c r="B46"/>
      <c r="C46"/>
      <c r="D46"/>
      <c r="E46" s="14"/>
      <c r="F46"/>
      <c r="G46"/>
    </row>
    <row r="47" spans="1:12" x14ac:dyDescent="0.25">
      <c r="B47"/>
      <c r="C47"/>
      <c r="D47"/>
      <c r="E47" s="14"/>
      <c r="F47"/>
      <c r="G47"/>
    </row>
    <row r="48" spans="1:12" x14ac:dyDescent="0.25">
      <c r="B48"/>
      <c r="C48"/>
      <c r="D48"/>
      <c r="E48" s="14"/>
      <c r="F48"/>
      <c r="G48"/>
    </row>
    <row r="49" spans="2:7" x14ac:dyDescent="0.25">
      <c r="B49"/>
      <c r="C49"/>
      <c r="D49"/>
      <c r="E49" s="14"/>
      <c r="F49"/>
      <c r="G49"/>
    </row>
    <row r="50" spans="2:7" x14ac:dyDescent="0.25">
      <c r="B50"/>
      <c r="C50"/>
      <c r="D50"/>
      <c r="E50" s="14"/>
      <c r="F50"/>
      <c r="G50"/>
    </row>
    <row r="51" spans="2:7" x14ac:dyDescent="0.25">
      <c r="B51"/>
      <c r="C51"/>
      <c r="D51"/>
      <c r="E51" s="14"/>
      <c r="F51"/>
      <c r="G51"/>
    </row>
    <row r="52" spans="2:7" x14ac:dyDescent="0.25">
      <c r="B52"/>
      <c r="C52"/>
      <c r="D52"/>
      <c r="E52" s="14"/>
      <c r="F52"/>
      <c r="G52"/>
    </row>
    <row r="53" spans="2:7" x14ac:dyDescent="0.25">
      <c r="B53"/>
      <c r="C53"/>
      <c r="D53"/>
      <c r="E53" s="14"/>
      <c r="F53"/>
      <c r="G53"/>
    </row>
    <row r="54" spans="2:7" x14ac:dyDescent="0.25">
      <c r="B54"/>
      <c r="C54"/>
      <c r="D54"/>
      <c r="E54" s="14"/>
      <c r="F54"/>
      <c r="G54"/>
    </row>
    <row r="55" spans="2:7" x14ac:dyDescent="0.25">
      <c r="B55"/>
      <c r="C55"/>
      <c r="D55"/>
      <c r="E55" s="14"/>
      <c r="F55"/>
      <c r="G55"/>
    </row>
    <row r="56" spans="2:7" x14ac:dyDescent="0.25">
      <c r="B56"/>
      <c r="C56"/>
      <c r="D56"/>
      <c r="E56" s="14"/>
      <c r="F56"/>
      <c r="G56"/>
    </row>
    <row r="57" spans="2:7" x14ac:dyDescent="0.25">
      <c r="B57"/>
      <c r="C57"/>
      <c r="D57"/>
      <c r="E57" s="14"/>
      <c r="F57"/>
      <c r="G57"/>
    </row>
    <row r="58" spans="2:7" x14ac:dyDescent="0.25">
      <c r="B58"/>
      <c r="C58"/>
      <c r="D58"/>
      <c r="E58" s="14"/>
      <c r="F58"/>
      <c r="G58"/>
    </row>
    <row r="59" spans="2:7" x14ac:dyDescent="0.25">
      <c r="B59"/>
      <c r="C59"/>
      <c r="D59"/>
      <c r="E59" s="14"/>
      <c r="F59"/>
      <c r="G59"/>
    </row>
    <row r="60" spans="2:7" x14ac:dyDescent="0.25">
      <c r="B60"/>
      <c r="C60"/>
      <c r="D60"/>
      <c r="E60" s="14"/>
      <c r="F60"/>
      <c r="G60"/>
    </row>
    <row r="61" spans="2:7" x14ac:dyDescent="0.25">
      <c r="B61"/>
      <c r="C61"/>
      <c r="D61"/>
      <c r="E61" s="14"/>
      <c r="F61"/>
      <c r="G61"/>
    </row>
    <row r="62" spans="2:7" x14ac:dyDescent="0.25">
      <c r="B62"/>
      <c r="C62"/>
      <c r="D62"/>
      <c r="E62" s="14"/>
      <c r="F62"/>
      <c r="G62"/>
    </row>
    <row r="63" spans="2:7" x14ac:dyDescent="0.25">
      <c r="B63"/>
      <c r="C63"/>
      <c r="D63"/>
      <c r="E63" s="14"/>
      <c r="F63"/>
      <c r="G63"/>
    </row>
    <row r="64" spans="2:7" x14ac:dyDescent="0.25">
      <c r="B64"/>
      <c r="C64"/>
      <c r="D64"/>
      <c r="E64" s="14"/>
      <c r="F64"/>
      <c r="G64"/>
    </row>
    <row r="65" spans="2:7" x14ac:dyDescent="0.25">
      <c r="B65"/>
      <c r="C65"/>
      <c r="D65"/>
      <c r="E65" s="14"/>
      <c r="F65"/>
      <c r="G65"/>
    </row>
    <row r="66" spans="2:7" x14ac:dyDescent="0.25">
      <c r="B66"/>
      <c r="C66"/>
      <c r="D66"/>
      <c r="E66" s="14"/>
      <c r="F66"/>
      <c r="G66"/>
    </row>
    <row r="67" spans="2:7" x14ac:dyDescent="0.25">
      <c r="B67"/>
      <c r="C67"/>
      <c r="D67"/>
      <c r="E67" s="14"/>
      <c r="F67"/>
      <c r="G67"/>
    </row>
    <row r="68" spans="2:7" x14ac:dyDescent="0.25">
      <c r="B68"/>
      <c r="C68"/>
      <c r="D68"/>
      <c r="E68" s="14"/>
      <c r="F68"/>
      <c r="G68"/>
    </row>
    <row r="69" spans="2:7" x14ac:dyDescent="0.25">
      <c r="B69"/>
      <c r="C69"/>
      <c r="D69"/>
      <c r="E69" s="14"/>
      <c r="F69"/>
      <c r="G69"/>
    </row>
    <row r="70" spans="2:7" x14ac:dyDescent="0.25">
      <c r="B70"/>
      <c r="C70"/>
      <c r="D70"/>
      <c r="E70" s="14"/>
      <c r="F70"/>
      <c r="G70"/>
    </row>
    <row r="71" spans="2:7" x14ac:dyDescent="0.25">
      <c r="B71"/>
      <c r="C71"/>
      <c r="D71"/>
      <c r="E71" s="14"/>
      <c r="F71"/>
      <c r="G71"/>
    </row>
    <row r="72" spans="2:7" x14ac:dyDescent="0.25">
      <c r="B72"/>
      <c r="C72"/>
      <c r="D72"/>
      <c r="E72" s="14"/>
      <c r="F72"/>
      <c r="G72"/>
    </row>
    <row r="73" spans="2:7" x14ac:dyDescent="0.25">
      <c r="B73"/>
      <c r="C73"/>
      <c r="D73"/>
      <c r="E73" s="14"/>
      <c r="F73"/>
      <c r="G73"/>
    </row>
    <row r="74" spans="2:7" x14ac:dyDescent="0.25">
      <c r="B74"/>
      <c r="C74"/>
      <c r="D74"/>
      <c r="E74" s="14"/>
      <c r="F74"/>
      <c r="G74"/>
    </row>
    <row r="75" spans="2:7" x14ac:dyDescent="0.25">
      <c r="B75"/>
      <c r="C75"/>
      <c r="D75"/>
      <c r="E75" s="14"/>
      <c r="F75"/>
      <c r="G75"/>
    </row>
    <row r="76" spans="2:7" x14ac:dyDescent="0.25">
      <c r="B76"/>
      <c r="C76"/>
      <c r="D76"/>
      <c r="E76" s="14"/>
      <c r="F76"/>
      <c r="G76"/>
    </row>
    <row r="77" spans="2:7" x14ac:dyDescent="0.25">
      <c r="B77"/>
      <c r="C77"/>
      <c r="D77"/>
      <c r="E77" s="14"/>
      <c r="F77"/>
      <c r="G77"/>
    </row>
    <row r="78" spans="2:7" x14ac:dyDescent="0.25">
      <c r="B78"/>
      <c r="C78"/>
      <c r="D78"/>
      <c r="E78" s="14"/>
      <c r="F78"/>
      <c r="G78"/>
    </row>
    <row r="79" spans="2:7" x14ac:dyDescent="0.25">
      <c r="B79"/>
      <c r="C79"/>
      <c r="D79"/>
      <c r="E79" s="14"/>
      <c r="F79"/>
      <c r="G79"/>
    </row>
    <row r="80" spans="2:7" x14ac:dyDescent="0.25">
      <c r="B80"/>
      <c r="C80"/>
      <c r="D80"/>
      <c r="E80" s="14"/>
      <c r="F80"/>
      <c r="G80"/>
    </row>
    <row r="81" spans="2:7" x14ac:dyDescent="0.25">
      <c r="B81"/>
      <c r="C81"/>
      <c r="D81"/>
      <c r="E81" s="14"/>
      <c r="F81"/>
      <c r="G81"/>
    </row>
    <row r="82" spans="2:7" x14ac:dyDescent="0.25">
      <c r="B82"/>
      <c r="C82"/>
      <c r="D82"/>
      <c r="E82" s="14"/>
      <c r="F82"/>
      <c r="G82"/>
    </row>
    <row r="83" spans="2:7" x14ac:dyDescent="0.25">
      <c r="B83"/>
      <c r="C83"/>
      <c r="D83"/>
      <c r="E83" s="14"/>
      <c r="F83"/>
      <c r="G83"/>
    </row>
    <row r="84" spans="2:7" x14ac:dyDescent="0.25">
      <c r="B84"/>
      <c r="C84"/>
      <c r="D84"/>
      <c r="E84" s="14"/>
      <c r="F84"/>
      <c r="G84"/>
    </row>
    <row r="85" spans="2:7" x14ac:dyDescent="0.25">
      <c r="B85"/>
      <c r="C85"/>
      <c r="D85"/>
      <c r="E85" s="14"/>
      <c r="F85"/>
      <c r="G85"/>
    </row>
    <row r="86" spans="2:7" x14ac:dyDescent="0.25">
      <c r="B86"/>
      <c r="C86"/>
      <c r="D86"/>
      <c r="E86" s="14"/>
      <c r="F86"/>
      <c r="G86"/>
    </row>
    <row r="87" spans="2:7" x14ac:dyDescent="0.25">
      <c r="B87"/>
      <c r="C87"/>
      <c r="D87"/>
      <c r="E87" s="14"/>
      <c r="F87"/>
      <c r="G87"/>
    </row>
    <row r="88" spans="2:7" x14ac:dyDescent="0.25">
      <c r="B88"/>
      <c r="C88"/>
      <c r="D88"/>
      <c r="E88" s="14"/>
      <c r="F88"/>
      <c r="G88"/>
    </row>
    <row r="89" spans="2:7" x14ac:dyDescent="0.25">
      <c r="B89"/>
      <c r="C89"/>
      <c r="D89"/>
      <c r="E89" s="14"/>
      <c r="F89"/>
      <c r="G89"/>
    </row>
    <row r="90" spans="2:7" x14ac:dyDescent="0.25">
      <c r="B90"/>
      <c r="C90"/>
      <c r="D90"/>
      <c r="E90" s="14"/>
      <c r="F90"/>
      <c r="G90"/>
    </row>
    <row r="91" spans="2:7" x14ac:dyDescent="0.25">
      <c r="B91"/>
      <c r="C91"/>
      <c r="D91"/>
      <c r="E91" s="14"/>
      <c r="F91"/>
      <c r="G91"/>
    </row>
    <row r="92" spans="2:7" x14ac:dyDescent="0.25">
      <c r="B92"/>
      <c r="C92"/>
      <c r="D92"/>
      <c r="E92" s="14"/>
      <c r="F92"/>
      <c r="G92"/>
    </row>
    <row r="93" spans="2:7" x14ac:dyDescent="0.25">
      <c r="B93"/>
      <c r="C93"/>
      <c r="D93"/>
      <c r="E93" s="14"/>
      <c r="F93"/>
      <c r="G93"/>
    </row>
    <row r="94" spans="2:7" x14ac:dyDescent="0.25">
      <c r="B94"/>
      <c r="C94"/>
      <c r="D94"/>
      <c r="E94" s="14"/>
      <c r="F94"/>
      <c r="G94"/>
    </row>
    <row r="95" spans="2:7" x14ac:dyDescent="0.25">
      <c r="B95"/>
      <c r="C95"/>
      <c r="D95"/>
      <c r="E95" s="14"/>
      <c r="F95"/>
      <c r="G95"/>
    </row>
    <row r="96" spans="2:7" x14ac:dyDescent="0.25">
      <c r="B96"/>
      <c r="C96"/>
      <c r="D96"/>
      <c r="E96" s="14"/>
      <c r="F96"/>
      <c r="G96"/>
    </row>
    <row r="97" spans="2:7" x14ac:dyDescent="0.25">
      <c r="B97"/>
      <c r="C97"/>
      <c r="D97"/>
      <c r="E97" s="14"/>
      <c r="F97"/>
      <c r="G97"/>
    </row>
    <row r="98" spans="2:7" x14ac:dyDescent="0.25">
      <c r="B98"/>
      <c r="C98"/>
      <c r="D98"/>
      <c r="E98" s="14"/>
      <c r="F98"/>
      <c r="G98"/>
    </row>
    <row r="99" spans="2:7" x14ac:dyDescent="0.25">
      <c r="B99"/>
      <c r="C99"/>
      <c r="D99"/>
      <c r="E99" s="14"/>
      <c r="F99"/>
      <c r="G99"/>
    </row>
    <row r="100" spans="2:7" x14ac:dyDescent="0.25">
      <c r="B100"/>
      <c r="C100"/>
      <c r="D100"/>
      <c r="E100" s="14"/>
      <c r="F100"/>
      <c r="G100"/>
    </row>
    <row r="101" spans="2:7" x14ac:dyDescent="0.25">
      <c r="B101"/>
      <c r="C101"/>
      <c r="D101"/>
      <c r="E101" s="14"/>
      <c r="F101"/>
      <c r="G101"/>
    </row>
    <row r="102" spans="2:7" x14ac:dyDescent="0.25">
      <c r="B102"/>
      <c r="C102"/>
      <c r="D102"/>
      <c r="E102" s="14"/>
      <c r="F102"/>
      <c r="G102"/>
    </row>
    <row r="103" spans="2:7" x14ac:dyDescent="0.25">
      <c r="B103"/>
      <c r="C103"/>
      <c r="D103"/>
      <c r="E103" s="14"/>
      <c r="F103"/>
      <c r="G103"/>
    </row>
    <row r="104" spans="2:7" x14ac:dyDescent="0.25">
      <c r="B104"/>
      <c r="C104"/>
      <c r="D104"/>
      <c r="E104" s="14"/>
      <c r="F104"/>
      <c r="G104"/>
    </row>
    <row r="105" spans="2:7" x14ac:dyDescent="0.25">
      <c r="B105"/>
      <c r="C105"/>
      <c r="D105"/>
      <c r="E105" s="14"/>
      <c r="F105"/>
      <c r="G105"/>
    </row>
    <row r="106" spans="2:7" x14ac:dyDescent="0.25">
      <c r="B106"/>
      <c r="C106"/>
      <c r="D106"/>
      <c r="E106" s="14"/>
      <c r="F106"/>
      <c r="G106"/>
    </row>
    <row r="107" spans="2:7" x14ac:dyDescent="0.25">
      <c r="B107"/>
      <c r="C107"/>
      <c r="D107"/>
      <c r="E107" s="14"/>
      <c r="F107"/>
      <c r="G107"/>
    </row>
    <row r="108" spans="2:7" x14ac:dyDescent="0.25">
      <c r="B108"/>
      <c r="C108"/>
      <c r="D108"/>
      <c r="E108" s="14"/>
      <c r="F108"/>
      <c r="G108"/>
    </row>
    <row r="109" spans="2:7" x14ac:dyDescent="0.25">
      <c r="B109"/>
      <c r="C109"/>
      <c r="D109"/>
      <c r="E109" s="14"/>
      <c r="F109"/>
      <c r="G109"/>
    </row>
    <row r="110" spans="2:7" x14ac:dyDescent="0.25">
      <c r="B110"/>
      <c r="C110"/>
      <c r="D110"/>
      <c r="E110" s="14"/>
      <c r="F110"/>
      <c r="G110"/>
    </row>
    <row r="111" spans="2:7" x14ac:dyDescent="0.25">
      <c r="B111"/>
      <c r="C111"/>
      <c r="D111"/>
      <c r="E111" s="14"/>
      <c r="F111"/>
      <c r="G111"/>
    </row>
    <row r="112" spans="2:7" x14ac:dyDescent="0.25">
      <c r="B112"/>
      <c r="C112"/>
      <c r="D112"/>
      <c r="E112" s="14"/>
      <c r="F112"/>
      <c r="G112"/>
    </row>
    <row r="113" spans="2:7" x14ac:dyDescent="0.25">
      <c r="B113"/>
      <c r="C113"/>
      <c r="D113"/>
      <c r="E113" s="14"/>
      <c r="F113"/>
      <c r="G113"/>
    </row>
  </sheetData>
  <mergeCells count="7">
    <mergeCell ref="M18:N18"/>
    <mergeCell ref="Q27:R27"/>
    <mergeCell ref="Q28:R28"/>
    <mergeCell ref="Q29:R29"/>
    <mergeCell ref="M4:N4"/>
    <mergeCell ref="Q4:S4"/>
    <mergeCell ref="E2:F2"/>
  </mergeCells>
  <conditionalFormatting sqref="N12">
    <cfRule type="cellIs" dxfId="1" priority="1" operator="equal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scale="79" fitToHeight="0" orientation="portrait" horizontalDpi="1200" verticalDpi="1200" r:id="rId1"/>
  <headerFooter>
    <oddHeader xml:space="preserve">&amp;L&amp;"-,Bold"&amp;14PACE MONTHLY RECONCILIATION
</oddHeader>
    <oddFooter>&amp;LPrinted: &amp;D &amp;T&amp;RPage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PACE Reconciliation</vt:lpstr>
      <vt:lpstr>'PACE Reconciliation'!Print_Area</vt:lpstr>
      <vt:lpstr>'PACE Reconciliation'!Print_Titles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Spray, Brandy</dc:creator>
  <cp:lastModifiedBy>Spray, Brandy</cp:lastModifiedBy>
  <cp:lastPrinted>2022-09-09T19:52:08Z</cp:lastPrinted>
  <dcterms:created xsi:type="dcterms:W3CDTF">2022-09-02T22:00:01Z</dcterms:created>
  <dcterms:modified xsi:type="dcterms:W3CDTF">2022-09-09T19:55:26Z</dcterms:modified>
</cp:coreProperties>
</file>