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675"/>
  </bookViews>
  <sheets>
    <sheet name="Summaries" sheetId="1" r:id="rId1"/>
    <sheet name="Summaries - Values" sheetId="2" r:id="rId2"/>
  </sheets>
  <externalReferences>
    <externalReference r:id="rId3"/>
  </externalReferences>
  <definedNames>
    <definedName name="Bldg_Count">'[1]Arroyo West'!$A$14:$A$157</definedName>
    <definedName name="Cost_Table">[1]Codes!$L$3:$P$8</definedName>
    <definedName name="Fixture">[1]Codes!$C$2:$C$17</definedName>
    <definedName name="Fixture_Table" localSheetId="1">[1]!Table1[#Data]</definedName>
    <definedName name="Fixture_Table">[1]!Table1[#Data]</definedName>
    <definedName name="Global_Ext_Fixt" localSheetId="1">'Summaries - Values'!$E$194</definedName>
    <definedName name="Global_Ext_Fixt">Summaries!$E$194</definedName>
    <definedName name="Global_Sites" localSheetId="1">'Summaries - Values'!$R$192</definedName>
    <definedName name="Global_Sites">Summaries!$R$192</definedName>
    <definedName name="Labor_Type">[1]Codes!$L$7:$L$8</definedName>
    <definedName name="lamps">[1]Codes!$F$2:$F$8</definedName>
    <definedName name="Mount">[1]Codes!$D$2:$D$5</definedName>
    <definedName name="Site_Option">[1]Codes!$L$11:$L$13</definedName>
    <definedName name="Type">[1]Codes!$A$2:$A$22</definedName>
    <definedName name="Watt">[1]Codes!$B$2:$B$23</definedName>
    <definedName name="Y_N">[1]Codes!$J$2:$J$4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8" i="1" l="1"/>
  <c r="Z225" i="1" l="1"/>
  <c r="O202" i="1" s="1"/>
  <c r="Z224" i="1"/>
  <c r="Z223" i="1"/>
  <c r="AA224" i="1" s="1"/>
  <c r="Z222" i="1"/>
  <c r="Y222" i="1"/>
  <c r="AA219" i="1"/>
  <c r="O214" i="1"/>
  <c r="O216" i="1" s="1"/>
  <c r="P201" i="1" s="1"/>
  <c r="O212" i="1"/>
  <c r="O211" i="1"/>
  <c r="Z210" i="1"/>
  <c r="Z209" i="1"/>
  <c r="Z208" i="1"/>
  <c r="Z207" i="1"/>
  <c r="Y207" i="1"/>
  <c r="H203" i="1"/>
  <c r="O201" i="1"/>
  <c r="O203" i="1" s="1"/>
  <c r="P203" i="1" s="1"/>
  <c r="Q201" i="1" s="1"/>
  <c r="I198" i="1"/>
  <c r="H198" i="1"/>
  <c r="X190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W189" i="1"/>
  <c r="O189" i="1"/>
  <c r="G189" i="1"/>
  <c r="X188" i="1"/>
  <c r="X186" i="1" s="1"/>
  <c r="W188" i="1"/>
  <c r="V188" i="1"/>
  <c r="V189" i="1" s="1"/>
  <c r="U188" i="1"/>
  <c r="T188" i="1"/>
  <c r="S188" i="1"/>
  <c r="S189" i="1" s="1"/>
  <c r="R188" i="1"/>
  <c r="R189" i="1" s="1"/>
  <c r="Q188" i="1"/>
  <c r="P188" i="1"/>
  <c r="P186" i="1" s="1"/>
  <c r="O188" i="1"/>
  <c r="N188" i="1"/>
  <c r="N189" i="1" s="1"/>
  <c r="M188" i="1"/>
  <c r="L188" i="1"/>
  <c r="K188" i="1"/>
  <c r="K187" i="1" s="1"/>
  <c r="J188" i="1"/>
  <c r="J189" i="1" s="1"/>
  <c r="I188" i="1"/>
  <c r="H188" i="1"/>
  <c r="H186" i="1" s="1"/>
  <c r="G188" i="1"/>
  <c r="F188" i="1"/>
  <c r="F189" i="1" s="1"/>
  <c r="E188" i="1"/>
  <c r="W187" i="1"/>
  <c r="V187" i="1"/>
  <c r="S187" i="1"/>
  <c r="Q187" i="1"/>
  <c r="O187" i="1"/>
  <c r="N187" i="1"/>
  <c r="I187" i="1"/>
  <c r="G187" i="1"/>
  <c r="F187" i="1"/>
  <c r="W186" i="1"/>
  <c r="V186" i="1"/>
  <c r="O186" i="1"/>
  <c r="N186" i="1"/>
  <c r="K186" i="1"/>
  <c r="G186" i="1"/>
  <c r="F186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G185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G184" i="1"/>
  <c r="F184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G183" i="1"/>
  <c r="L182" i="1"/>
  <c r="L185" i="1" s="1"/>
  <c r="K182" i="1"/>
  <c r="J182" i="1"/>
  <c r="J184" i="1" s="1"/>
  <c r="I182" i="1"/>
  <c r="I184" i="1" s="1"/>
  <c r="H182" i="1"/>
  <c r="H184" i="1" s="1"/>
  <c r="G182" i="1"/>
  <c r="F182" i="1"/>
  <c r="F185" i="1" s="1"/>
  <c r="E182" i="1"/>
  <c r="E185" i="1" s="1"/>
  <c r="G181" i="1"/>
  <c r="E181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S179" i="1"/>
  <c r="R179" i="1"/>
  <c r="O179" i="1"/>
  <c r="K179" i="1"/>
  <c r="J179" i="1"/>
  <c r="X178" i="1"/>
  <c r="W178" i="1"/>
  <c r="W176" i="1" s="1"/>
  <c r="V178" i="1"/>
  <c r="V176" i="1" s="1"/>
  <c r="U178" i="1"/>
  <c r="U179" i="1" s="1"/>
  <c r="T178" i="1"/>
  <c r="S178" i="1"/>
  <c r="R178" i="1"/>
  <c r="Q178" i="1"/>
  <c r="Q179" i="1" s="1"/>
  <c r="P178" i="1"/>
  <c r="P177" i="1" s="1"/>
  <c r="O178" i="1"/>
  <c r="O176" i="1" s="1"/>
  <c r="N178" i="1"/>
  <c r="N177" i="1" s="1"/>
  <c r="M178" i="1"/>
  <c r="M179" i="1" s="1"/>
  <c r="L178" i="1"/>
  <c r="K178" i="1"/>
  <c r="J178" i="1"/>
  <c r="I178" i="1"/>
  <c r="I179" i="1" s="1"/>
  <c r="H178" i="1"/>
  <c r="G178" i="1"/>
  <c r="G176" i="1" s="1"/>
  <c r="F178" i="1"/>
  <c r="F176" i="1" s="1"/>
  <c r="E178" i="1"/>
  <c r="E179" i="1" s="1"/>
  <c r="V177" i="1"/>
  <c r="U177" i="1"/>
  <c r="R177" i="1"/>
  <c r="Q177" i="1"/>
  <c r="M177" i="1"/>
  <c r="J177" i="1"/>
  <c r="I177" i="1"/>
  <c r="F177" i="1"/>
  <c r="E177" i="1"/>
  <c r="U176" i="1"/>
  <c r="R176" i="1"/>
  <c r="Q176" i="1"/>
  <c r="N176" i="1"/>
  <c r="M176" i="1"/>
  <c r="J176" i="1"/>
  <c r="I176" i="1"/>
  <c r="E176" i="1"/>
  <c r="X175" i="1"/>
  <c r="W175" i="1"/>
  <c r="V175" i="1"/>
  <c r="U175" i="1"/>
  <c r="T175" i="1"/>
  <c r="S175" i="1"/>
  <c r="R175" i="1"/>
  <c r="Q175" i="1"/>
  <c r="I175" i="1"/>
  <c r="X174" i="1"/>
  <c r="W174" i="1"/>
  <c r="V174" i="1"/>
  <c r="U174" i="1"/>
  <c r="T174" i="1"/>
  <c r="S174" i="1"/>
  <c r="R174" i="1"/>
  <c r="Q174" i="1"/>
  <c r="M174" i="1"/>
  <c r="I174" i="1"/>
  <c r="X173" i="1"/>
  <c r="W173" i="1"/>
  <c r="V173" i="1"/>
  <c r="U173" i="1"/>
  <c r="T173" i="1"/>
  <c r="S173" i="1"/>
  <c r="R173" i="1"/>
  <c r="Q173" i="1"/>
  <c r="I173" i="1"/>
  <c r="F173" i="1"/>
  <c r="E173" i="1"/>
  <c r="Q172" i="1"/>
  <c r="P172" i="1"/>
  <c r="P174" i="1" s="1"/>
  <c r="O172" i="1"/>
  <c r="N172" i="1"/>
  <c r="M172" i="1"/>
  <c r="M175" i="1" s="1"/>
  <c r="L172" i="1"/>
  <c r="L175" i="1" s="1"/>
  <c r="K172" i="1"/>
  <c r="J172" i="1"/>
  <c r="J174" i="1" s="1"/>
  <c r="I172" i="1"/>
  <c r="H172" i="1"/>
  <c r="H174" i="1" s="1"/>
  <c r="G172" i="1"/>
  <c r="F172" i="1"/>
  <c r="E172" i="1"/>
  <c r="E174" i="1" s="1"/>
  <c r="G171" i="1"/>
  <c r="E171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R169" i="1"/>
  <c r="J169" i="1"/>
  <c r="X168" i="1"/>
  <c r="W168" i="1"/>
  <c r="V168" i="1"/>
  <c r="V166" i="1" s="1"/>
  <c r="U168" i="1"/>
  <c r="U169" i="1" s="1"/>
  <c r="T168" i="1"/>
  <c r="T167" i="1" s="1"/>
  <c r="S168" i="1"/>
  <c r="S166" i="1" s="1"/>
  <c r="R168" i="1"/>
  <c r="Q168" i="1"/>
  <c r="Q169" i="1" s="1"/>
  <c r="P168" i="1"/>
  <c r="O168" i="1"/>
  <c r="N168" i="1"/>
  <c r="N167" i="1" s="1"/>
  <c r="M168" i="1"/>
  <c r="M169" i="1" s="1"/>
  <c r="L168" i="1"/>
  <c r="K168" i="1"/>
  <c r="K166" i="1" s="1"/>
  <c r="J168" i="1"/>
  <c r="I168" i="1"/>
  <c r="I169" i="1" s="1"/>
  <c r="H168" i="1"/>
  <c r="G168" i="1"/>
  <c r="F168" i="1"/>
  <c r="F169" i="1" s="1"/>
  <c r="E168" i="1"/>
  <c r="E169" i="1" s="1"/>
  <c r="U167" i="1"/>
  <c r="R167" i="1"/>
  <c r="Q167" i="1"/>
  <c r="L167" i="1"/>
  <c r="J167" i="1"/>
  <c r="I167" i="1"/>
  <c r="F167" i="1"/>
  <c r="R166" i="1"/>
  <c r="Q166" i="1"/>
  <c r="N166" i="1"/>
  <c r="J166" i="1"/>
  <c r="I166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J165" i="1"/>
  <c r="E165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J164" i="1"/>
  <c r="I164" i="1"/>
  <c r="E164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J163" i="1"/>
  <c r="E163" i="1"/>
  <c r="M162" i="1"/>
  <c r="L162" i="1"/>
  <c r="L164" i="1" s="1"/>
  <c r="K162" i="1"/>
  <c r="J162" i="1"/>
  <c r="I162" i="1"/>
  <c r="I165" i="1" s="1"/>
  <c r="H162" i="1"/>
  <c r="H165" i="1" s="1"/>
  <c r="G162" i="1"/>
  <c r="F162" i="1"/>
  <c r="F165" i="1" s="1"/>
  <c r="E162" i="1"/>
  <c r="G161" i="1"/>
  <c r="E161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V159" i="1"/>
  <c r="X158" i="1"/>
  <c r="W158" i="1"/>
  <c r="V158" i="1"/>
  <c r="V156" i="1" s="1"/>
  <c r="U158" i="1"/>
  <c r="U159" i="1" s="1"/>
  <c r="T158" i="1"/>
  <c r="S158" i="1"/>
  <c r="R158" i="1"/>
  <c r="Q158" i="1"/>
  <c r="Q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U157" i="1"/>
  <c r="Q157" i="1"/>
  <c r="Q156" i="1"/>
  <c r="X155" i="1"/>
  <c r="W155" i="1"/>
  <c r="V155" i="1"/>
  <c r="U155" i="1"/>
  <c r="T155" i="1"/>
  <c r="N155" i="1"/>
  <c r="N156" i="1" s="1"/>
  <c r="M155" i="1"/>
  <c r="M156" i="1" s="1"/>
  <c r="F155" i="1"/>
  <c r="F156" i="1" s="1"/>
  <c r="X154" i="1"/>
  <c r="W154" i="1"/>
  <c r="V154" i="1"/>
  <c r="U154" i="1"/>
  <c r="T154" i="1"/>
  <c r="N154" i="1"/>
  <c r="J154" i="1"/>
  <c r="J159" i="1" s="1"/>
  <c r="F154" i="1"/>
  <c r="E154" i="1"/>
  <c r="X153" i="1"/>
  <c r="W153" i="1"/>
  <c r="V153" i="1"/>
  <c r="U153" i="1"/>
  <c r="T153" i="1"/>
  <c r="R153" i="1"/>
  <c r="N153" i="1"/>
  <c r="M153" i="1"/>
  <c r="F153" i="1"/>
  <c r="S152" i="1"/>
  <c r="S154" i="1" s="1"/>
  <c r="R152" i="1"/>
  <c r="R155" i="1" s="1"/>
  <c r="R156" i="1" s="1"/>
  <c r="Q152" i="1"/>
  <c r="P152" i="1"/>
  <c r="O152" i="1"/>
  <c r="O155" i="1" s="1"/>
  <c r="N152" i="1"/>
  <c r="M152" i="1"/>
  <c r="M154" i="1" s="1"/>
  <c r="L152" i="1"/>
  <c r="K152" i="1"/>
  <c r="K154" i="1" s="1"/>
  <c r="J152" i="1"/>
  <c r="J153" i="1" s="1"/>
  <c r="I152" i="1"/>
  <c r="H152" i="1"/>
  <c r="G152" i="1"/>
  <c r="G155" i="1" s="1"/>
  <c r="F152" i="1"/>
  <c r="E152" i="1"/>
  <c r="E155" i="1" s="1"/>
  <c r="G151" i="1"/>
  <c r="E151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U149" i="1"/>
  <c r="T149" i="1"/>
  <c r="Q149" i="1"/>
  <c r="X148" i="1"/>
  <c r="X149" i="1" s="1"/>
  <c r="W148" i="1"/>
  <c r="W149" i="1" s="1"/>
  <c r="V148" i="1"/>
  <c r="U148" i="1"/>
  <c r="T148" i="1"/>
  <c r="S148" i="1"/>
  <c r="S149" i="1" s="1"/>
  <c r="R148" i="1"/>
  <c r="R147" i="1" s="1"/>
  <c r="Q148" i="1"/>
  <c r="P148" i="1"/>
  <c r="P147" i="1" s="1"/>
  <c r="O148" i="1"/>
  <c r="O149" i="1" s="1"/>
  <c r="N148" i="1"/>
  <c r="M148" i="1"/>
  <c r="L148" i="1"/>
  <c r="K148" i="1"/>
  <c r="K149" i="1" s="1"/>
  <c r="J148" i="1"/>
  <c r="I148" i="1"/>
  <c r="H148" i="1"/>
  <c r="H147" i="1" s="1"/>
  <c r="G148" i="1"/>
  <c r="F148" i="1"/>
  <c r="E148" i="1"/>
  <c r="W147" i="1"/>
  <c r="V147" i="1"/>
  <c r="T147" i="1"/>
  <c r="S147" i="1"/>
  <c r="O147" i="1"/>
  <c r="N147" i="1"/>
  <c r="K147" i="1"/>
  <c r="W146" i="1"/>
  <c r="T146" i="1"/>
  <c r="O146" i="1"/>
  <c r="L146" i="1"/>
  <c r="K146" i="1"/>
  <c r="G146" i="1"/>
  <c r="X145" i="1"/>
  <c r="W145" i="1"/>
  <c r="V145" i="1"/>
  <c r="U145" i="1"/>
  <c r="T145" i="1"/>
  <c r="S145" i="1"/>
  <c r="R145" i="1"/>
  <c r="Q145" i="1"/>
  <c r="P145" i="1"/>
  <c r="O145" i="1"/>
  <c r="N145" i="1"/>
  <c r="L145" i="1"/>
  <c r="G145" i="1"/>
  <c r="X144" i="1"/>
  <c r="W144" i="1"/>
  <c r="V144" i="1"/>
  <c r="U144" i="1"/>
  <c r="T144" i="1"/>
  <c r="S144" i="1"/>
  <c r="R144" i="1"/>
  <c r="Q144" i="1"/>
  <c r="P144" i="1"/>
  <c r="O144" i="1"/>
  <c r="N144" i="1"/>
  <c r="L144" i="1"/>
  <c r="L149" i="1" s="1"/>
  <c r="G144" i="1"/>
  <c r="X143" i="1"/>
  <c r="W143" i="1"/>
  <c r="V143" i="1"/>
  <c r="U143" i="1"/>
  <c r="T143" i="1"/>
  <c r="S143" i="1"/>
  <c r="R143" i="1"/>
  <c r="Q143" i="1"/>
  <c r="P143" i="1"/>
  <c r="O143" i="1"/>
  <c r="N143" i="1"/>
  <c r="L143" i="1"/>
  <c r="G143" i="1"/>
  <c r="M142" i="1"/>
  <c r="L142" i="1"/>
  <c r="K142" i="1"/>
  <c r="K143" i="1" s="1"/>
  <c r="J142" i="1"/>
  <c r="J144" i="1" s="1"/>
  <c r="I142" i="1"/>
  <c r="H142" i="1"/>
  <c r="G142" i="1"/>
  <c r="F142" i="1"/>
  <c r="F145" i="1" s="1"/>
  <c r="E142" i="1"/>
  <c r="G141" i="1"/>
  <c r="E141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T139" i="1"/>
  <c r="L139" i="1"/>
  <c r="X138" i="1"/>
  <c r="X139" i="1" s="1"/>
  <c r="W138" i="1"/>
  <c r="W139" i="1" s="1"/>
  <c r="V138" i="1"/>
  <c r="V137" i="1" s="1"/>
  <c r="U138" i="1"/>
  <c r="T138" i="1"/>
  <c r="S138" i="1"/>
  <c r="S139" i="1" s="1"/>
  <c r="R138" i="1"/>
  <c r="Q138" i="1"/>
  <c r="Q139" i="1" s="1"/>
  <c r="P138" i="1"/>
  <c r="P136" i="1" s="1"/>
  <c r="O138" i="1"/>
  <c r="O139" i="1" s="1"/>
  <c r="N138" i="1"/>
  <c r="N137" i="1" s="1"/>
  <c r="M138" i="1"/>
  <c r="L138" i="1"/>
  <c r="K138" i="1"/>
  <c r="K139" i="1" s="1"/>
  <c r="J138" i="1"/>
  <c r="I138" i="1"/>
  <c r="H138" i="1"/>
  <c r="G138" i="1"/>
  <c r="F138" i="1"/>
  <c r="E138" i="1"/>
  <c r="W137" i="1"/>
  <c r="T137" i="1"/>
  <c r="S137" i="1"/>
  <c r="R137" i="1"/>
  <c r="P137" i="1"/>
  <c r="O137" i="1"/>
  <c r="L137" i="1"/>
  <c r="K137" i="1"/>
  <c r="W136" i="1"/>
  <c r="T136" i="1"/>
  <c r="S136" i="1"/>
  <c r="O136" i="1"/>
  <c r="L136" i="1"/>
  <c r="K136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H135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H134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H133" i="1"/>
  <c r="J132" i="1"/>
  <c r="I132" i="1"/>
  <c r="H132" i="1"/>
  <c r="G132" i="1"/>
  <c r="G135" i="1" s="1"/>
  <c r="G136" i="1" s="1"/>
  <c r="F132" i="1"/>
  <c r="E132" i="1"/>
  <c r="G131" i="1"/>
  <c r="E131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V129" i="1"/>
  <c r="R129" i="1"/>
  <c r="Q129" i="1"/>
  <c r="X128" i="1"/>
  <c r="X129" i="1" s="1"/>
  <c r="W128" i="1"/>
  <c r="W129" i="1" s="1"/>
  <c r="V128" i="1"/>
  <c r="U128" i="1"/>
  <c r="U129" i="1" s="1"/>
  <c r="T128" i="1"/>
  <c r="T129" i="1" s="1"/>
  <c r="S128" i="1"/>
  <c r="R128" i="1"/>
  <c r="Q128" i="1"/>
  <c r="P128" i="1"/>
  <c r="P127" i="1" s="1"/>
  <c r="O128" i="1"/>
  <c r="O129" i="1" s="1"/>
  <c r="N128" i="1"/>
  <c r="N129" i="1" s="1"/>
  <c r="M128" i="1"/>
  <c r="M129" i="1" s="1"/>
  <c r="L128" i="1"/>
  <c r="L126" i="1" s="1"/>
  <c r="K128" i="1"/>
  <c r="J128" i="1"/>
  <c r="I128" i="1"/>
  <c r="H128" i="1"/>
  <c r="G128" i="1"/>
  <c r="F128" i="1"/>
  <c r="E128" i="1"/>
  <c r="E126" i="1" s="1"/>
  <c r="V127" i="1"/>
  <c r="T127" i="1"/>
  <c r="R127" i="1"/>
  <c r="O127" i="1"/>
  <c r="N127" i="1"/>
  <c r="V126" i="1"/>
  <c r="T126" i="1"/>
  <c r="R126" i="1"/>
  <c r="N126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I125" i="1"/>
  <c r="F125" i="1"/>
  <c r="F126" i="1" s="1"/>
  <c r="X124" i="1"/>
  <c r="W124" i="1"/>
  <c r="V124" i="1"/>
  <c r="U124" i="1"/>
  <c r="T124" i="1"/>
  <c r="S124" i="1"/>
  <c r="R124" i="1"/>
  <c r="Q124" i="1"/>
  <c r="P124" i="1"/>
  <c r="O124" i="1"/>
  <c r="N124" i="1"/>
  <c r="M124" i="1"/>
  <c r="K124" i="1"/>
  <c r="J124" i="1"/>
  <c r="J129" i="1" s="1"/>
  <c r="X123" i="1"/>
  <c r="W123" i="1"/>
  <c r="V123" i="1"/>
  <c r="U123" i="1"/>
  <c r="T123" i="1"/>
  <c r="S123" i="1"/>
  <c r="R123" i="1"/>
  <c r="Q123" i="1"/>
  <c r="P123" i="1"/>
  <c r="O123" i="1"/>
  <c r="N123" i="1"/>
  <c r="M123" i="1"/>
  <c r="F123" i="1"/>
  <c r="L122" i="1"/>
  <c r="L125" i="1" s="1"/>
  <c r="K122" i="1"/>
  <c r="K125" i="1" s="1"/>
  <c r="J122" i="1"/>
  <c r="J125" i="1" s="1"/>
  <c r="J126" i="1" s="1"/>
  <c r="I122" i="1"/>
  <c r="I124" i="1" s="1"/>
  <c r="H122" i="1"/>
  <c r="H124" i="1" s="1"/>
  <c r="G122" i="1"/>
  <c r="G124" i="1" s="1"/>
  <c r="F122" i="1"/>
  <c r="F124" i="1" s="1"/>
  <c r="F129" i="1" s="1"/>
  <c r="E122" i="1"/>
  <c r="E125" i="1" s="1"/>
  <c r="G121" i="1"/>
  <c r="E121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V119" i="1"/>
  <c r="U119" i="1"/>
  <c r="S119" i="1"/>
  <c r="N119" i="1"/>
  <c r="M119" i="1"/>
  <c r="K119" i="1"/>
  <c r="X118" i="1"/>
  <c r="W118" i="1"/>
  <c r="V118" i="1"/>
  <c r="U118" i="1"/>
  <c r="T118" i="1"/>
  <c r="T119" i="1" s="1"/>
  <c r="S118" i="1"/>
  <c r="S117" i="1" s="1"/>
  <c r="R118" i="1"/>
  <c r="R117" i="1" s="1"/>
  <c r="Q118" i="1"/>
  <c r="Q119" i="1" s="1"/>
  <c r="P118" i="1"/>
  <c r="O118" i="1"/>
  <c r="N118" i="1"/>
  <c r="M118" i="1"/>
  <c r="L118" i="1"/>
  <c r="L119" i="1" s="1"/>
  <c r="K118" i="1"/>
  <c r="K117" i="1" s="1"/>
  <c r="J118" i="1"/>
  <c r="I118" i="1"/>
  <c r="H118" i="1"/>
  <c r="G118" i="1"/>
  <c r="F118" i="1"/>
  <c r="E118" i="1"/>
  <c r="V117" i="1"/>
  <c r="U117" i="1"/>
  <c r="T117" i="1"/>
  <c r="Q117" i="1"/>
  <c r="N117" i="1"/>
  <c r="M117" i="1"/>
  <c r="L117" i="1"/>
  <c r="V116" i="1"/>
  <c r="U116" i="1"/>
  <c r="T116" i="1"/>
  <c r="R116" i="1"/>
  <c r="Q116" i="1"/>
  <c r="N116" i="1"/>
  <c r="M116" i="1"/>
  <c r="L116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H115" i="1"/>
  <c r="F115" i="1"/>
  <c r="F116" i="1" s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I114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I113" i="1"/>
  <c r="H113" i="1"/>
  <c r="J112" i="1"/>
  <c r="J115" i="1" s="1"/>
  <c r="I112" i="1"/>
  <c r="I115" i="1" s="1"/>
  <c r="H112" i="1"/>
  <c r="H114" i="1" s="1"/>
  <c r="G112" i="1"/>
  <c r="G114" i="1" s="1"/>
  <c r="F112" i="1"/>
  <c r="F114" i="1" s="1"/>
  <c r="F119" i="1" s="1"/>
  <c r="E112" i="1"/>
  <c r="E115" i="1" s="1"/>
  <c r="E116" i="1" s="1"/>
  <c r="G111" i="1"/>
  <c r="E111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X109" i="1"/>
  <c r="R109" i="1"/>
  <c r="P109" i="1"/>
  <c r="X108" i="1"/>
  <c r="X107" i="1" s="1"/>
  <c r="W108" i="1"/>
  <c r="V108" i="1"/>
  <c r="V109" i="1" s="1"/>
  <c r="U108" i="1"/>
  <c r="T108" i="1"/>
  <c r="S108" i="1"/>
  <c r="S106" i="1" s="1"/>
  <c r="R108" i="1"/>
  <c r="Q108" i="1"/>
  <c r="Q109" i="1" s="1"/>
  <c r="P108" i="1"/>
  <c r="P107" i="1" s="1"/>
  <c r="O108" i="1"/>
  <c r="N108" i="1"/>
  <c r="M108" i="1"/>
  <c r="L108" i="1"/>
  <c r="K108" i="1"/>
  <c r="J108" i="1"/>
  <c r="I108" i="1"/>
  <c r="H108" i="1"/>
  <c r="G108" i="1"/>
  <c r="F108" i="1"/>
  <c r="E108" i="1"/>
  <c r="V107" i="1"/>
  <c r="S107" i="1"/>
  <c r="R107" i="1"/>
  <c r="Q107" i="1"/>
  <c r="R106" i="1"/>
  <c r="X105" i="1"/>
  <c r="W105" i="1"/>
  <c r="V105" i="1"/>
  <c r="U105" i="1"/>
  <c r="T105" i="1"/>
  <c r="S105" i="1"/>
  <c r="R105" i="1"/>
  <c r="Q105" i="1"/>
  <c r="P105" i="1"/>
  <c r="M105" i="1"/>
  <c r="L105" i="1"/>
  <c r="K105" i="1"/>
  <c r="X104" i="1"/>
  <c r="W104" i="1"/>
  <c r="V104" i="1"/>
  <c r="U104" i="1"/>
  <c r="T104" i="1"/>
  <c r="S104" i="1"/>
  <c r="R104" i="1"/>
  <c r="Q104" i="1"/>
  <c r="P104" i="1"/>
  <c r="K104" i="1"/>
  <c r="F104" i="1"/>
  <c r="X103" i="1"/>
  <c r="W103" i="1"/>
  <c r="V103" i="1"/>
  <c r="U103" i="1"/>
  <c r="T103" i="1"/>
  <c r="S103" i="1"/>
  <c r="R103" i="1"/>
  <c r="Q103" i="1"/>
  <c r="P103" i="1"/>
  <c r="K103" i="1"/>
  <c r="E103" i="1"/>
  <c r="O102" i="1"/>
  <c r="O105" i="1" s="1"/>
  <c r="O106" i="1" s="1"/>
  <c r="N102" i="1"/>
  <c r="N104" i="1" s="1"/>
  <c r="M102" i="1"/>
  <c r="M104" i="1" s="1"/>
  <c r="L102" i="1"/>
  <c r="L104" i="1" s="1"/>
  <c r="K102" i="1"/>
  <c r="J102" i="1"/>
  <c r="J104" i="1" s="1"/>
  <c r="J109" i="1" s="1"/>
  <c r="I102" i="1"/>
  <c r="I105" i="1" s="1"/>
  <c r="H102" i="1"/>
  <c r="G102" i="1"/>
  <c r="G105" i="1" s="1"/>
  <c r="F102" i="1"/>
  <c r="E102" i="1"/>
  <c r="E104" i="1" s="1"/>
  <c r="G101" i="1"/>
  <c r="E101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T99" i="1"/>
  <c r="Q99" i="1"/>
  <c r="M99" i="1"/>
  <c r="X98" i="1"/>
  <c r="X99" i="1" s="1"/>
  <c r="W98" i="1"/>
  <c r="V98" i="1"/>
  <c r="U98" i="1"/>
  <c r="U99" i="1" s="1"/>
  <c r="T98" i="1"/>
  <c r="S98" i="1"/>
  <c r="S99" i="1" s="1"/>
  <c r="R98" i="1"/>
  <c r="R97" i="1" s="1"/>
  <c r="Q98" i="1"/>
  <c r="Q97" i="1" s="1"/>
  <c r="P98" i="1"/>
  <c r="P99" i="1" s="1"/>
  <c r="O98" i="1"/>
  <c r="N98" i="1"/>
  <c r="M98" i="1"/>
  <c r="L98" i="1"/>
  <c r="K98" i="1"/>
  <c r="K99" i="1" s="1"/>
  <c r="J98" i="1"/>
  <c r="I98" i="1"/>
  <c r="H98" i="1"/>
  <c r="G98" i="1"/>
  <c r="F98" i="1"/>
  <c r="E98" i="1"/>
  <c r="V97" i="1"/>
  <c r="U97" i="1"/>
  <c r="T97" i="1"/>
  <c r="S97" i="1"/>
  <c r="N97" i="1"/>
  <c r="M97" i="1"/>
  <c r="K97" i="1"/>
  <c r="T96" i="1"/>
  <c r="Q96" i="1"/>
  <c r="M96" i="1"/>
  <c r="K96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L96" i="1" s="1"/>
  <c r="X94" i="1"/>
  <c r="W94" i="1"/>
  <c r="V94" i="1"/>
  <c r="U94" i="1"/>
  <c r="T94" i="1"/>
  <c r="S94" i="1"/>
  <c r="R94" i="1"/>
  <c r="Q94" i="1"/>
  <c r="P94" i="1"/>
  <c r="O94" i="1"/>
  <c r="N94" i="1"/>
  <c r="M94" i="1"/>
  <c r="K94" i="1"/>
  <c r="I94" i="1"/>
  <c r="I99" i="1" s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L92" i="1"/>
  <c r="L94" i="1" s="1"/>
  <c r="L99" i="1" s="1"/>
  <c r="L97" i="1" s="1"/>
  <c r="K92" i="1"/>
  <c r="K95" i="1" s="1"/>
  <c r="J92" i="1"/>
  <c r="J95" i="1" s="1"/>
  <c r="I92" i="1"/>
  <c r="I95" i="1" s="1"/>
  <c r="H92" i="1"/>
  <c r="H95" i="1" s="1"/>
  <c r="G92" i="1"/>
  <c r="G94" i="1" s="1"/>
  <c r="F92" i="1"/>
  <c r="F94" i="1" s="1"/>
  <c r="E92" i="1"/>
  <c r="E94" i="1" s="1"/>
  <c r="E99" i="1" s="1"/>
  <c r="G91" i="1"/>
  <c r="E91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Q89" i="1"/>
  <c r="X88" i="1"/>
  <c r="X87" i="1" s="1"/>
  <c r="W88" i="1"/>
  <c r="W89" i="1" s="1"/>
  <c r="V88" i="1"/>
  <c r="U88" i="1"/>
  <c r="U87" i="1" s="1"/>
  <c r="T88" i="1"/>
  <c r="T89" i="1" s="1"/>
  <c r="S88" i="1"/>
  <c r="S87" i="1" s="1"/>
  <c r="R88" i="1"/>
  <c r="R89" i="1" s="1"/>
  <c r="Q88" i="1"/>
  <c r="P88" i="1"/>
  <c r="P87" i="1" s="1"/>
  <c r="O88" i="1"/>
  <c r="O89" i="1" s="1"/>
  <c r="N88" i="1"/>
  <c r="M88" i="1"/>
  <c r="M87" i="1" s="1"/>
  <c r="L88" i="1"/>
  <c r="K88" i="1"/>
  <c r="J88" i="1"/>
  <c r="I88" i="1"/>
  <c r="I89" i="1" s="1"/>
  <c r="H88" i="1"/>
  <c r="H87" i="1" s="1"/>
  <c r="G88" i="1"/>
  <c r="F88" i="1"/>
  <c r="E88" i="1"/>
  <c r="E87" i="1" s="1"/>
  <c r="W87" i="1"/>
  <c r="T87" i="1"/>
  <c r="R87" i="1"/>
  <c r="Q87" i="1"/>
  <c r="O87" i="1"/>
  <c r="X86" i="1"/>
  <c r="W86" i="1"/>
  <c r="T86" i="1"/>
  <c r="R86" i="1"/>
  <c r="Q86" i="1"/>
  <c r="O86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L86" i="1" s="1"/>
  <c r="X84" i="1"/>
  <c r="W84" i="1"/>
  <c r="V84" i="1"/>
  <c r="U84" i="1"/>
  <c r="T84" i="1"/>
  <c r="S84" i="1"/>
  <c r="R84" i="1"/>
  <c r="Q84" i="1"/>
  <c r="P84" i="1"/>
  <c r="O84" i="1"/>
  <c r="N84" i="1"/>
  <c r="M84" i="1"/>
  <c r="I84" i="1"/>
  <c r="G84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L82" i="1"/>
  <c r="L84" i="1" s="1"/>
  <c r="K82" i="1"/>
  <c r="K84" i="1" s="1"/>
  <c r="J82" i="1"/>
  <c r="J85" i="1" s="1"/>
  <c r="J86" i="1" s="1"/>
  <c r="I82" i="1"/>
  <c r="I85" i="1" s="1"/>
  <c r="H82" i="1"/>
  <c r="H85" i="1" s="1"/>
  <c r="G82" i="1"/>
  <c r="G85" i="1" s="1"/>
  <c r="G86" i="1" s="1"/>
  <c r="F82" i="1"/>
  <c r="E82" i="1"/>
  <c r="E84" i="1" s="1"/>
  <c r="G81" i="1"/>
  <c r="E81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X78" i="1"/>
  <c r="X77" i="1" s="1"/>
  <c r="W78" i="1"/>
  <c r="W77" i="1" s="1"/>
  <c r="V78" i="1"/>
  <c r="U78" i="1"/>
  <c r="T78" i="1"/>
  <c r="T77" i="1" s="1"/>
  <c r="S78" i="1"/>
  <c r="S79" i="1" s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S77" i="1"/>
  <c r="S76" i="1"/>
  <c r="X75" i="1"/>
  <c r="W75" i="1"/>
  <c r="V75" i="1"/>
  <c r="U75" i="1"/>
  <c r="T75" i="1"/>
  <c r="S75" i="1"/>
  <c r="R75" i="1"/>
  <c r="R76" i="1" s="1"/>
  <c r="J75" i="1"/>
  <c r="J76" i="1" s="1"/>
  <c r="X74" i="1"/>
  <c r="W74" i="1"/>
  <c r="V74" i="1"/>
  <c r="U74" i="1"/>
  <c r="T74" i="1"/>
  <c r="S74" i="1"/>
  <c r="R74" i="1"/>
  <c r="R79" i="1" s="1"/>
  <c r="R77" i="1" s="1"/>
  <c r="K74" i="1"/>
  <c r="I74" i="1"/>
  <c r="I79" i="1" s="1"/>
  <c r="X73" i="1"/>
  <c r="W73" i="1"/>
  <c r="V73" i="1"/>
  <c r="U73" i="1"/>
  <c r="T73" i="1"/>
  <c r="S73" i="1"/>
  <c r="Q73" i="1"/>
  <c r="O73" i="1"/>
  <c r="I73" i="1"/>
  <c r="R72" i="1"/>
  <c r="R73" i="1" s="1"/>
  <c r="Q72" i="1"/>
  <c r="Q75" i="1" s="1"/>
  <c r="Q76" i="1" s="1"/>
  <c r="P72" i="1"/>
  <c r="O72" i="1"/>
  <c r="O75" i="1" s="1"/>
  <c r="N72" i="1"/>
  <c r="M72" i="1"/>
  <c r="L72" i="1"/>
  <c r="L73" i="1" s="1"/>
  <c r="K72" i="1"/>
  <c r="K73" i="1" s="1"/>
  <c r="J72" i="1"/>
  <c r="J74" i="1" s="1"/>
  <c r="I72" i="1"/>
  <c r="I75" i="1" s="1"/>
  <c r="I76" i="1" s="1"/>
  <c r="H72" i="1"/>
  <c r="G72" i="1"/>
  <c r="G74" i="1" s="1"/>
  <c r="F72" i="1"/>
  <c r="E72" i="1"/>
  <c r="G71" i="1"/>
  <c r="E71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R69" i="1"/>
  <c r="J69" i="1"/>
  <c r="X68" i="1"/>
  <c r="X67" i="1" s="1"/>
  <c r="W68" i="1"/>
  <c r="V68" i="1"/>
  <c r="V67" i="1" s="1"/>
  <c r="U68" i="1"/>
  <c r="U66" i="1" s="1"/>
  <c r="T68" i="1"/>
  <c r="T66" i="1" s="1"/>
  <c r="S68" i="1"/>
  <c r="S69" i="1" s="1"/>
  <c r="R68" i="1"/>
  <c r="Q68" i="1"/>
  <c r="Q67" i="1" s="1"/>
  <c r="P68" i="1"/>
  <c r="P69" i="1" s="1"/>
  <c r="O68" i="1"/>
  <c r="N68" i="1"/>
  <c r="M68" i="1"/>
  <c r="M66" i="1" s="1"/>
  <c r="L68" i="1"/>
  <c r="L66" i="1" s="1"/>
  <c r="K68" i="1"/>
  <c r="K69" i="1" s="1"/>
  <c r="J68" i="1"/>
  <c r="I68" i="1"/>
  <c r="I67" i="1" s="1"/>
  <c r="H68" i="1"/>
  <c r="H67" i="1" s="1"/>
  <c r="G68" i="1"/>
  <c r="F68" i="1"/>
  <c r="F67" i="1" s="1"/>
  <c r="E68" i="1"/>
  <c r="E66" i="1" s="1"/>
  <c r="S67" i="1"/>
  <c r="R67" i="1"/>
  <c r="N67" i="1"/>
  <c r="J67" i="1"/>
  <c r="X66" i="1"/>
  <c r="R66" i="1"/>
  <c r="K66" i="1"/>
  <c r="J66" i="1"/>
  <c r="X65" i="1"/>
  <c r="W65" i="1"/>
  <c r="V65" i="1"/>
  <c r="U65" i="1"/>
  <c r="T65" i="1"/>
  <c r="S65" i="1"/>
  <c r="R65" i="1"/>
  <c r="O65" i="1"/>
  <c r="M65" i="1"/>
  <c r="K65" i="1"/>
  <c r="E65" i="1"/>
  <c r="X64" i="1"/>
  <c r="W64" i="1"/>
  <c r="V64" i="1"/>
  <c r="U64" i="1"/>
  <c r="T64" i="1"/>
  <c r="S64" i="1"/>
  <c r="R64" i="1"/>
  <c r="P64" i="1"/>
  <c r="M64" i="1"/>
  <c r="H64" i="1"/>
  <c r="E64" i="1"/>
  <c r="X63" i="1"/>
  <c r="W63" i="1"/>
  <c r="V63" i="1"/>
  <c r="U63" i="1"/>
  <c r="T63" i="1"/>
  <c r="S63" i="1"/>
  <c r="R63" i="1"/>
  <c r="M63" i="1"/>
  <c r="G63" i="1"/>
  <c r="E63" i="1"/>
  <c r="Q62" i="1"/>
  <c r="Q64" i="1" s="1"/>
  <c r="P62" i="1"/>
  <c r="P65" i="1" s="1"/>
  <c r="O62" i="1"/>
  <c r="O64" i="1" s="1"/>
  <c r="N62" i="1"/>
  <c r="N65" i="1" s="1"/>
  <c r="M62" i="1"/>
  <c r="L62" i="1"/>
  <c r="L64" i="1" s="1"/>
  <c r="K62" i="1"/>
  <c r="K64" i="1" s="1"/>
  <c r="J62" i="1"/>
  <c r="I62" i="1"/>
  <c r="I64" i="1" s="1"/>
  <c r="H62" i="1"/>
  <c r="H65" i="1" s="1"/>
  <c r="G62" i="1"/>
  <c r="G64" i="1" s="1"/>
  <c r="F62" i="1"/>
  <c r="F65" i="1" s="1"/>
  <c r="E62" i="1"/>
  <c r="G61" i="1"/>
  <c r="E61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V59" i="1"/>
  <c r="T59" i="1"/>
  <c r="N59" i="1"/>
  <c r="L59" i="1"/>
  <c r="F59" i="1"/>
  <c r="X58" i="1"/>
  <c r="X56" i="1" s="1"/>
  <c r="W58" i="1"/>
  <c r="W59" i="1" s="1"/>
  <c r="V58" i="1"/>
  <c r="U58" i="1"/>
  <c r="U57" i="1" s="1"/>
  <c r="T58" i="1"/>
  <c r="S58" i="1"/>
  <c r="R58" i="1"/>
  <c r="Q58" i="1"/>
  <c r="Q56" i="1" s="1"/>
  <c r="P58" i="1"/>
  <c r="P56" i="1" s="1"/>
  <c r="O58" i="1"/>
  <c r="O59" i="1" s="1"/>
  <c r="N58" i="1"/>
  <c r="M58" i="1"/>
  <c r="M57" i="1" s="1"/>
  <c r="L58" i="1"/>
  <c r="K58" i="1"/>
  <c r="J58" i="1"/>
  <c r="I58" i="1"/>
  <c r="I56" i="1" s="1"/>
  <c r="H58" i="1"/>
  <c r="H56" i="1" s="1"/>
  <c r="G58" i="1"/>
  <c r="G59" i="1" s="1"/>
  <c r="F58" i="1"/>
  <c r="E58" i="1"/>
  <c r="E59" i="1" s="1"/>
  <c r="V57" i="1"/>
  <c r="T57" i="1"/>
  <c r="R57" i="1"/>
  <c r="P57" i="1"/>
  <c r="N57" i="1"/>
  <c r="L57" i="1"/>
  <c r="F57" i="1"/>
  <c r="V56" i="1"/>
  <c r="T56" i="1"/>
  <c r="N56" i="1"/>
  <c r="L56" i="1"/>
  <c r="F56" i="1"/>
  <c r="X55" i="1"/>
  <c r="W55" i="1"/>
  <c r="V55" i="1"/>
  <c r="U55" i="1"/>
  <c r="T55" i="1"/>
  <c r="Q55" i="1"/>
  <c r="I55" i="1"/>
  <c r="X54" i="1"/>
  <c r="W54" i="1"/>
  <c r="V54" i="1"/>
  <c r="U54" i="1"/>
  <c r="T54" i="1"/>
  <c r="M54" i="1"/>
  <c r="L54" i="1"/>
  <c r="I54" i="1"/>
  <c r="G54" i="1"/>
  <c r="X53" i="1"/>
  <c r="W53" i="1"/>
  <c r="V53" i="1"/>
  <c r="U53" i="1"/>
  <c r="T53" i="1"/>
  <c r="I53" i="1"/>
  <c r="S52" i="1"/>
  <c r="S53" i="1" s="1"/>
  <c r="R52" i="1"/>
  <c r="Q52" i="1"/>
  <c r="Q53" i="1" s="1"/>
  <c r="P52" i="1"/>
  <c r="P54" i="1" s="1"/>
  <c r="O52" i="1"/>
  <c r="O54" i="1" s="1"/>
  <c r="N52" i="1"/>
  <c r="N55" i="1" s="1"/>
  <c r="M52" i="1"/>
  <c r="M55" i="1" s="1"/>
  <c r="L52" i="1"/>
  <c r="L55" i="1" s="1"/>
  <c r="K52" i="1"/>
  <c r="K54" i="1" s="1"/>
  <c r="J52" i="1"/>
  <c r="I52" i="1"/>
  <c r="H52" i="1"/>
  <c r="H54" i="1" s="1"/>
  <c r="G52" i="1"/>
  <c r="F52" i="1"/>
  <c r="F55" i="1" s="1"/>
  <c r="E52" i="1"/>
  <c r="E55" i="1" s="1"/>
  <c r="G51" i="1"/>
  <c r="E51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T49" i="1"/>
  <c r="R49" i="1"/>
  <c r="J49" i="1"/>
  <c r="X48" i="1"/>
  <c r="W48" i="1"/>
  <c r="W46" i="1" s="1"/>
  <c r="V48" i="1"/>
  <c r="V46" i="1" s="1"/>
  <c r="U48" i="1"/>
  <c r="U49" i="1" s="1"/>
  <c r="T48" i="1"/>
  <c r="T47" i="1" s="1"/>
  <c r="S48" i="1"/>
  <c r="S47" i="1" s="1"/>
  <c r="R48" i="1"/>
  <c r="Q48" i="1"/>
  <c r="P48" i="1"/>
  <c r="P47" i="1" s="1"/>
  <c r="O48" i="1"/>
  <c r="O46" i="1" s="1"/>
  <c r="N48" i="1"/>
  <c r="N46" i="1" s="1"/>
  <c r="M48" i="1"/>
  <c r="M49" i="1" s="1"/>
  <c r="L48" i="1"/>
  <c r="L46" i="1" s="1"/>
  <c r="K48" i="1"/>
  <c r="K47" i="1" s="1"/>
  <c r="J48" i="1"/>
  <c r="I48" i="1"/>
  <c r="H48" i="1"/>
  <c r="G48" i="1"/>
  <c r="G46" i="1" s="1"/>
  <c r="F48" i="1"/>
  <c r="F46" i="1" s="1"/>
  <c r="E48" i="1"/>
  <c r="E49" i="1" s="1"/>
  <c r="U47" i="1"/>
  <c r="R47" i="1"/>
  <c r="M47" i="1"/>
  <c r="L47" i="1"/>
  <c r="J47" i="1"/>
  <c r="E47" i="1"/>
  <c r="U46" i="1"/>
  <c r="T46" i="1"/>
  <c r="S46" i="1"/>
  <c r="R46" i="1"/>
  <c r="M46" i="1"/>
  <c r="J46" i="1"/>
  <c r="E46" i="1"/>
  <c r="X45" i="1"/>
  <c r="W45" i="1"/>
  <c r="V45" i="1"/>
  <c r="U45" i="1"/>
  <c r="T45" i="1"/>
  <c r="S45" i="1"/>
  <c r="I45" i="1"/>
  <c r="F45" i="1"/>
  <c r="X44" i="1"/>
  <c r="W44" i="1"/>
  <c r="V44" i="1"/>
  <c r="U44" i="1"/>
  <c r="T44" i="1"/>
  <c r="S44" i="1"/>
  <c r="Q44" i="1"/>
  <c r="P44" i="1"/>
  <c r="H44" i="1"/>
  <c r="X43" i="1"/>
  <c r="W43" i="1"/>
  <c r="V43" i="1"/>
  <c r="U43" i="1"/>
  <c r="T43" i="1"/>
  <c r="S43" i="1"/>
  <c r="I43" i="1"/>
  <c r="F43" i="1"/>
  <c r="E43" i="1"/>
  <c r="R42" i="1"/>
  <c r="R45" i="1" s="1"/>
  <c r="Q42" i="1"/>
  <c r="Q45" i="1" s="1"/>
  <c r="P42" i="1"/>
  <c r="P45" i="1" s="1"/>
  <c r="O42" i="1"/>
  <c r="O44" i="1" s="1"/>
  <c r="N42" i="1"/>
  <c r="N44" i="1" s="1"/>
  <c r="M42" i="1"/>
  <c r="M45" i="1" s="1"/>
  <c r="L42" i="1"/>
  <c r="K42" i="1"/>
  <c r="J42" i="1"/>
  <c r="J45" i="1" s="1"/>
  <c r="I42" i="1"/>
  <c r="I44" i="1" s="1"/>
  <c r="H42" i="1"/>
  <c r="H45" i="1" s="1"/>
  <c r="G42" i="1"/>
  <c r="G44" i="1" s="1"/>
  <c r="F42" i="1"/>
  <c r="F44" i="1" s="1"/>
  <c r="E42" i="1"/>
  <c r="E45" i="1" s="1"/>
  <c r="G41" i="1"/>
  <c r="E41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W39" i="1"/>
  <c r="S39" i="1"/>
  <c r="Q39" i="1"/>
  <c r="X38" i="1"/>
  <c r="X36" i="1" s="1"/>
  <c r="W38" i="1"/>
  <c r="W36" i="1" s="1"/>
  <c r="V38" i="1"/>
  <c r="V36" i="1" s="1"/>
  <c r="U38" i="1"/>
  <c r="U39" i="1" s="1"/>
  <c r="T38" i="1"/>
  <c r="S38" i="1"/>
  <c r="S36" i="1" s="1"/>
  <c r="R38" i="1"/>
  <c r="R39" i="1" s="1"/>
  <c r="Q38" i="1"/>
  <c r="Q37" i="1" s="1"/>
  <c r="P38" i="1"/>
  <c r="P39" i="1" s="1"/>
  <c r="O38" i="1"/>
  <c r="O39" i="1" s="1"/>
  <c r="N38" i="1"/>
  <c r="N36" i="1" s="1"/>
  <c r="M38" i="1"/>
  <c r="M39" i="1" s="1"/>
  <c r="L38" i="1"/>
  <c r="K38" i="1"/>
  <c r="K36" i="1" s="1"/>
  <c r="J38" i="1"/>
  <c r="J39" i="1" s="1"/>
  <c r="I38" i="1"/>
  <c r="I39" i="1" s="1"/>
  <c r="H38" i="1"/>
  <c r="H39" i="1" s="1"/>
  <c r="G38" i="1"/>
  <c r="G37" i="1" s="1"/>
  <c r="F38" i="1"/>
  <c r="F36" i="1" s="1"/>
  <c r="E38" i="1"/>
  <c r="W37" i="1"/>
  <c r="U37" i="1"/>
  <c r="S37" i="1"/>
  <c r="R37" i="1"/>
  <c r="O37" i="1"/>
  <c r="K37" i="1"/>
  <c r="I37" i="1"/>
  <c r="E37" i="1"/>
  <c r="U36" i="1"/>
  <c r="Q36" i="1"/>
  <c r="M36" i="1"/>
  <c r="J36" i="1"/>
  <c r="H36" i="1"/>
  <c r="G36" i="1"/>
  <c r="E36" i="1"/>
  <c r="X35" i="1"/>
  <c r="W35" i="1"/>
  <c r="V35" i="1"/>
  <c r="U35" i="1"/>
  <c r="T35" i="1"/>
  <c r="S35" i="1"/>
  <c r="R35" i="1"/>
  <c r="Q35" i="1"/>
  <c r="P35" i="1"/>
  <c r="O35" i="1"/>
  <c r="N35" i="1"/>
  <c r="F35" i="1"/>
  <c r="X34" i="1"/>
  <c r="W34" i="1"/>
  <c r="V34" i="1"/>
  <c r="U34" i="1"/>
  <c r="T34" i="1"/>
  <c r="S34" i="1"/>
  <c r="R34" i="1"/>
  <c r="Q34" i="1"/>
  <c r="P34" i="1"/>
  <c r="O34" i="1"/>
  <c r="N34" i="1"/>
  <c r="H34" i="1"/>
  <c r="F34" i="1"/>
  <c r="X33" i="1"/>
  <c r="W33" i="1"/>
  <c r="V33" i="1"/>
  <c r="U33" i="1"/>
  <c r="T33" i="1"/>
  <c r="S33" i="1"/>
  <c r="R33" i="1"/>
  <c r="Q33" i="1"/>
  <c r="P33" i="1"/>
  <c r="O33" i="1"/>
  <c r="N33" i="1"/>
  <c r="K33" i="1"/>
  <c r="H33" i="1"/>
  <c r="M32" i="1"/>
  <c r="M34" i="1" s="1"/>
  <c r="L32" i="1"/>
  <c r="L34" i="1" s="1"/>
  <c r="K32" i="1"/>
  <c r="K34" i="1" s="1"/>
  <c r="J32" i="1"/>
  <c r="J33" i="1" s="1"/>
  <c r="I32" i="1"/>
  <c r="I34" i="1" s="1"/>
  <c r="H32" i="1"/>
  <c r="H35" i="1" s="1"/>
  <c r="G32" i="1"/>
  <c r="G34" i="1" s="1"/>
  <c r="F32" i="1"/>
  <c r="F33" i="1" s="1"/>
  <c r="E32" i="1"/>
  <c r="G31" i="1"/>
  <c r="E31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V29" i="1"/>
  <c r="S29" i="1"/>
  <c r="O29" i="1"/>
  <c r="F29" i="1"/>
  <c r="X28" i="1"/>
  <c r="X27" i="1" s="1"/>
  <c r="W28" i="1"/>
  <c r="W27" i="1" s="1"/>
  <c r="V28" i="1"/>
  <c r="V27" i="1" s="1"/>
  <c r="U28" i="1"/>
  <c r="U29" i="1" s="1"/>
  <c r="T28" i="1"/>
  <c r="S28" i="1"/>
  <c r="S27" i="1" s="1"/>
  <c r="R28" i="1"/>
  <c r="R29" i="1" s="1"/>
  <c r="Q28" i="1"/>
  <c r="Q29" i="1" s="1"/>
  <c r="P28" i="1"/>
  <c r="P29" i="1" s="1"/>
  <c r="O28" i="1"/>
  <c r="O27" i="1" s="1"/>
  <c r="N28" i="1"/>
  <c r="N27" i="1" s="1"/>
  <c r="M28" i="1"/>
  <c r="M29" i="1" s="1"/>
  <c r="L28" i="1"/>
  <c r="K28" i="1"/>
  <c r="K29" i="1" s="1"/>
  <c r="J28" i="1"/>
  <c r="J29" i="1" s="1"/>
  <c r="I28" i="1"/>
  <c r="I29" i="1" s="1"/>
  <c r="H28" i="1"/>
  <c r="H27" i="1" s="1"/>
  <c r="G28" i="1"/>
  <c r="G27" i="1" s="1"/>
  <c r="F28" i="1"/>
  <c r="E28" i="1"/>
  <c r="E26" i="1" s="1"/>
  <c r="Q27" i="1"/>
  <c r="I27" i="1"/>
  <c r="F27" i="1"/>
  <c r="V26" i="1"/>
  <c r="Q26" i="1"/>
  <c r="O26" i="1"/>
  <c r="N26" i="1"/>
  <c r="I26" i="1"/>
  <c r="F26" i="1"/>
  <c r="X25" i="1"/>
  <c r="W25" i="1"/>
  <c r="V25" i="1"/>
  <c r="U25" i="1"/>
  <c r="T25" i="1"/>
  <c r="S25" i="1"/>
  <c r="R25" i="1"/>
  <c r="N25" i="1"/>
  <c r="M25" i="1"/>
  <c r="K25" i="1"/>
  <c r="J25" i="1"/>
  <c r="E25" i="1"/>
  <c r="X24" i="1"/>
  <c r="W24" i="1"/>
  <c r="V24" i="1"/>
  <c r="U24" i="1"/>
  <c r="T24" i="1"/>
  <c r="S24" i="1"/>
  <c r="R24" i="1"/>
  <c r="O24" i="1"/>
  <c r="M24" i="1"/>
  <c r="J24" i="1"/>
  <c r="F24" i="1"/>
  <c r="X23" i="1"/>
  <c r="W23" i="1"/>
  <c r="V23" i="1"/>
  <c r="U23" i="1"/>
  <c r="T23" i="1"/>
  <c r="S23" i="1"/>
  <c r="R23" i="1"/>
  <c r="M23" i="1"/>
  <c r="J23" i="1"/>
  <c r="F23" i="1"/>
  <c r="Q22" i="1"/>
  <c r="Q25" i="1" s="1"/>
  <c r="P22" i="1"/>
  <c r="P24" i="1" s="1"/>
  <c r="O22" i="1"/>
  <c r="O25" i="1" s="1"/>
  <c r="N22" i="1"/>
  <c r="N23" i="1" s="1"/>
  <c r="M22" i="1"/>
  <c r="L22" i="1"/>
  <c r="L24" i="1" s="1"/>
  <c r="K22" i="1"/>
  <c r="K24" i="1" s="1"/>
  <c r="J22" i="1"/>
  <c r="I22" i="1"/>
  <c r="I25" i="1" s="1"/>
  <c r="H22" i="1"/>
  <c r="H24" i="1" s="1"/>
  <c r="G22" i="1"/>
  <c r="G25" i="1" s="1"/>
  <c r="F22" i="1"/>
  <c r="F25" i="1" s="1"/>
  <c r="E22" i="1"/>
  <c r="E24" i="1" s="1"/>
  <c r="G21" i="1"/>
  <c r="E21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W19" i="1"/>
  <c r="U19" i="1"/>
  <c r="T19" i="1"/>
  <c r="O19" i="1"/>
  <c r="L19" i="1"/>
  <c r="G19" i="1"/>
  <c r="F19" i="1"/>
  <c r="X18" i="1"/>
  <c r="X16" i="1" s="1"/>
  <c r="W18" i="1"/>
  <c r="W16" i="1" s="1"/>
  <c r="V18" i="1"/>
  <c r="V19" i="1" s="1"/>
  <c r="U18" i="1"/>
  <c r="T18" i="1"/>
  <c r="T17" i="1" s="1"/>
  <c r="S18" i="1"/>
  <c r="S17" i="1" s="1"/>
  <c r="R18" i="1"/>
  <c r="R16" i="1" s="1"/>
  <c r="Q18" i="1"/>
  <c r="Q16" i="1" s="1"/>
  <c r="P18" i="1"/>
  <c r="P16" i="1" s="1"/>
  <c r="O18" i="1"/>
  <c r="O16" i="1" s="1"/>
  <c r="N18" i="1"/>
  <c r="N19" i="1" s="1"/>
  <c r="M18" i="1"/>
  <c r="M17" i="1" s="1"/>
  <c r="L18" i="1"/>
  <c r="L17" i="1" s="1"/>
  <c r="K18" i="1"/>
  <c r="K17" i="1" s="1"/>
  <c r="J18" i="1"/>
  <c r="J16" i="1" s="1"/>
  <c r="I18" i="1"/>
  <c r="I16" i="1" s="1"/>
  <c r="H18" i="1"/>
  <c r="H16" i="1" s="1"/>
  <c r="G18" i="1"/>
  <c r="G16" i="1" s="1"/>
  <c r="F18" i="1"/>
  <c r="E18" i="1"/>
  <c r="E17" i="1" s="1"/>
  <c r="W17" i="1"/>
  <c r="V17" i="1"/>
  <c r="U17" i="1"/>
  <c r="O17" i="1"/>
  <c r="N17" i="1"/>
  <c r="G17" i="1"/>
  <c r="F17" i="1"/>
  <c r="V16" i="1"/>
  <c r="U16" i="1"/>
  <c r="S16" i="1"/>
  <c r="L16" i="1"/>
  <c r="F16" i="1"/>
  <c r="E16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G11" i="1"/>
  <c r="E11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Z10" i="1" s="1"/>
  <c r="V9" i="1"/>
  <c r="T9" i="1"/>
  <c r="R9" i="1"/>
  <c r="N9" i="1"/>
  <c r="L9" i="1"/>
  <c r="F9" i="1"/>
  <c r="X8" i="1"/>
  <c r="X6" i="1" s="1"/>
  <c r="W8" i="1"/>
  <c r="W6" i="1" s="1"/>
  <c r="V8" i="1"/>
  <c r="V6" i="1" s="1"/>
  <c r="U8" i="1"/>
  <c r="U6" i="1" s="1"/>
  <c r="T8" i="1"/>
  <c r="S8" i="1"/>
  <c r="S7" i="1" s="1"/>
  <c r="R8" i="1"/>
  <c r="R7" i="1" s="1"/>
  <c r="Q8" i="1"/>
  <c r="Q6" i="1" s="1"/>
  <c r="P8" i="1"/>
  <c r="P6" i="1" s="1"/>
  <c r="O8" i="1"/>
  <c r="O6" i="1" s="1"/>
  <c r="N8" i="1"/>
  <c r="N6" i="1" s="1"/>
  <c r="M8" i="1"/>
  <c r="M6" i="1" s="1"/>
  <c r="L8" i="1"/>
  <c r="K8" i="1"/>
  <c r="K7" i="1" s="1"/>
  <c r="J8" i="1"/>
  <c r="J7" i="1" s="1"/>
  <c r="I8" i="1"/>
  <c r="I6" i="1" s="1"/>
  <c r="H8" i="1"/>
  <c r="H6" i="1" s="1"/>
  <c r="G8" i="1"/>
  <c r="G6" i="1" s="1"/>
  <c r="F8" i="1"/>
  <c r="F6" i="1" s="1"/>
  <c r="E8" i="1"/>
  <c r="E6" i="1" s="1"/>
  <c r="V7" i="1"/>
  <c r="T7" i="1"/>
  <c r="N7" i="1"/>
  <c r="L7" i="1"/>
  <c r="F7" i="1"/>
  <c r="T6" i="1"/>
  <c r="S6" i="1"/>
  <c r="L6" i="1"/>
  <c r="J6" i="1"/>
  <c r="X5" i="1"/>
  <c r="W5" i="1"/>
  <c r="V5" i="1"/>
  <c r="U5" i="1"/>
  <c r="T5" i="1"/>
  <c r="S5" i="1"/>
  <c r="R5" i="1"/>
  <c r="O5" i="1"/>
  <c r="I5" i="1"/>
  <c r="G5" i="1"/>
  <c r="X4" i="1"/>
  <c r="W4" i="1"/>
  <c r="V4" i="1"/>
  <c r="U4" i="1"/>
  <c r="T4" i="1"/>
  <c r="S4" i="1"/>
  <c r="R4" i="1"/>
  <c r="J4" i="1"/>
  <c r="I4" i="1"/>
  <c r="E4" i="1"/>
  <c r="X3" i="1"/>
  <c r="W3" i="1"/>
  <c r="V3" i="1"/>
  <c r="U3" i="1"/>
  <c r="T3" i="1"/>
  <c r="S3" i="1"/>
  <c r="R3" i="1"/>
  <c r="Q3" i="1"/>
  <c r="O3" i="1"/>
  <c r="I3" i="1"/>
  <c r="H3" i="1"/>
  <c r="F3" i="1"/>
  <c r="Q2" i="1"/>
  <c r="Q5" i="1" s="1"/>
  <c r="P2" i="1"/>
  <c r="P3" i="1" s="1"/>
  <c r="O2" i="1"/>
  <c r="O4" i="1" s="1"/>
  <c r="N2" i="1"/>
  <c r="N4" i="1" s="1"/>
  <c r="M2" i="1"/>
  <c r="M5" i="1" s="1"/>
  <c r="L2" i="1"/>
  <c r="L5" i="1" s="1"/>
  <c r="K2" i="1"/>
  <c r="K5" i="1" s="1"/>
  <c r="J2" i="1"/>
  <c r="J5" i="1" s="1"/>
  <c r="I2" i="1"/>
  <c r="H2" i="1"/>
  <c r="H5" i="1" s="1"/>
  <c r="G2" i="1"/>
  <c r="G4" i="1" s="1"/>
  <c r="F2" i="1"/>
  <c r="F4" i="1" s="1"/>
  <c r="E2" i="1"/>
  <c r="E3" i="1" s="1"/>
  <c r="I1" i="1"/>
  <c r="G1" i="1"/>
  <c r="G192" i="1" s="1"/>
  <c r="E1" i="1"/>
  <c r="I119" i="1" l="1"/>
  <c r="K89" i="1"/>
  <c r="J79" i="1"/>
  <c r="J77" i="1" s="1"/>
  <c r="J116" i="1"/>
  <c r="K169" i="1"/>
  <c r="X189" i="1"/>
  <c r="G3" i="1"/>
  <c r="H4" i="1"/>
  <c r="K6" i="1"/>
  <c r="M9" i="1"/>
  <c r="T16" i="1"/>
  <c r="E19" i="1"/>
  <c r="S19" i="1"/>
  <c r="Z20" i="1"/>
  <c r="E23" i="1"/>
  <c r="G24" i="1"/>
  <c r="L25" i="1"/>
  <c r="P26" i="1"/>
  <c r="K27" i="1"/>
  <c r="L33" i="1"/>
  <c r="R36" i="1"/>
  <c r="J37" i="1"/>
  <c r="G43" i="1"/>
  <c r="R44" i="1"/>
  <c r="G45" i="1"/>
  <c r="S49" i="1"/>
  <c r="H53" i="1"/>
  <c r="Q54" i="1"/>
  <c r="K55" i="1"/>
  <c r="E56" i="1"/>
  <c r="U56" i="1"/>
  <c r="O57" i="1"/>
  <c r="P59" i="1"/>
  <c r="L65" i="1"/>
  <c r="S66" i="1"/>
  <c r="P67" i="1"/>
  <c r="T69" i="1"/>
  <c r="J73" i="1"/>
  <c r="L75" i="1"/>
  <c r="I86" i="1"/>
  <c r="I87" i="1" s="1"/>
  <c r="H86" i="1"/>
  <c r="S89" i="1"/>
  <c r="U96" i="1"/>
  <c r="G104" i="1"/>
  <c r="G109" i="1" s="1"/>
  <c r="G107" i="1" s="1"/>
  <c r="E113" i="1"/>
  <c r="G123" i="1"/>
  <c r="H146" i="1"/>
  <c r="X146" i="1"/>
  <c r="H149" i="1"/>
  <c r="N159" i="1"/>
  <c r="J155" i="1"/>
  <c r="J156" i="1" s="1"/>
  <c r="V157" i="1"/>
  <c r="I163" i="1"/>
  <c r="M166" i="1"/>
  <c r="V167" i="1"/>
  <c r="N169" i="1"/>
  <c r="E175" i="1"/>
  <c r="N179" i="1"/>
  <c r="J186" i="1"/>
  <c r="R187" i="1"/>
  <c r="Z190" i="1"/>
  <c r="X69" i="1"/>
  <c r="X96" i="1"/>
  <c r="I106" i="1"/>
  <c r="G103" i="1"/>
  <c r="I104" i="1"/>
  <c r="U126" i="1"/>
  <c r="P149" i="1"/>
  <c r="R154" i="1"/>
  <c r="R159" i="1" s="1"/>
  <c r="R157" i="1" s="1"/>
  <c r="J185" i="1"/>
  <c r="H189" i="1"/>
  <c r="E7" i="1"/>
  <c r="M27" i="1"/>
  <c r="M7" i="1"/>
  <c r="N43" i="1"/>
  <c r="F49" i="1"/>
  <c r="V49" i="1"/>
  <c r="G56" i="1"/>
  <c r="Z70" i="1"/>
  <c r="G79" i="1"/>
  <c r="H96" i="1"/>
  <c r="J103" i="1"/>
  <c r="K109" i="1"/>
  <c r="S109" i="1"/>
  <c r="E114" i="1"/>
  <c r="E119" i="1" s="1"/>
  <c r="X136" i="1"/>
  <c r="K145" i="1"/>
  <c r="Z150" i="1"/>
  <c r="K159" i="1"/>
  <c r="S159" i="1"/>
  <c r="S169" i="1"/>
  <c r="J173" i="1"/>
  <c r="J175" i="1"/>
  <c r="K189" i="1"/>
  <c r="Z60" i="1"/>
  <c r="K53" i="1"/>
  <c r="E54" i="1"/>
  <c r="S55" i="1"/>
  <c r="W56" i="1"/>
  <c r="U59" i="1"/>
  <c r="K63" i="1"/>
  <c r="H66" i="1"/>
  <c r="H69" i="1"/>
  <c r="O76" i="1"/>
  <c r="K85" i="1"/>
  <c r="K86" i="1" s="1"/>
  <c r="K87" i="1" s="1"/>
  <c r="M3" i="1"/>
  <c r="M4" i="1"/>
  <c r="N5" i="1"/>
  <c r="R6" i="1"/>
  <c r="E9" i="1"/>
  <c r="S9" i="1"/>
  <c r="K16" i="1"/>
  <c r="K19" i="1"/>
  <c r="K23" i="1"/>
  <c r="N24" i="1"/>
  <c r="G26" i="1"/>
  <c r="W26" i="1"/>
  <c r="P27" i="1"/>
  <c r="W29" i="1"/>
  <c r="I35" i="1"/>
  <c r="I36" i="1"/>
  <c r="O43" i="1"/>
  <c r="O45" i="1"/>
  <c r="L63" i="1"/>
  <c r="N64" i="1"/>
  <c r="T67" i="1"/>
  <c r="I69" i="1"/>
  <c r="W76" i="1"/>
  <c r="H84" i="1"/>
  <c r="P86" i="1"/>
  <c r="P96" i="1"/>
  <c r="X97" i="1"/>
  <c r="O104" i="1"/>
  <c r="O109" i="1" s="1"/>
  <c r="Q106" i="1"/>
  <c r="J113" i="1"/>
  <c r="W126" i="1"/>
  <c r="U127" i="1"/>
  <c r="Z130" i="1"/>
  <c r="G133" i="1"/>
  <c r="G134" i="1"/>
  <c r="G139" i="1" s="1"/>
  <c r="G137" i="1" s="1"/>
  <c r="P139" i="1"/>
  <c r="X147" i="1"/>
  <c r="M167" i="1"/>
  <c r="V169" i="1"/>
  <c r="M173" i="1"/>
  <c r="J187" i="1"/>
  <c r="S54" i="1"/>
  <c r="H26" i="1"/>
  <c r="G39" i="1"/>
  <c r="Q43" i="1"/>
  <c r="K49" i="1"/>
  <c r="M56" i="1"/>
  <c r="G57" i="1"/>
  <c r="X59" i="1"/>
  <c r="X76" i="1"/>
  <c r="W79" i="1"/>
  <c r="K83" i="1"/>
  <c r="J96" i="1"/>
  <c r="H94" i="1"/>
  <c r="H99" i="1" s="1"/>
  <c r="H97" i="1" s="1"/>
  <c r="R99" i="1"/>
  <c r="L103" i="1"/>
  <c r="Z110" i="1"/>
  <c r="J114" i="1"/>
  <c r="M126" i="1"/>
  <c r="X126" i="1"/>
  <c r="H139" i="1"/>
  <c r="H136" i="1"/>
  <c r="K144" i="1"/>
  <c r="P146" i="1"/>
  <c r="Y148" i="1"/>
  <c r="E156" i="1"/>
  <c r="U156" i="1"/>
  <c r="E166" i="1"/>
  <c r="U166" i="1"/>
  <c r="F179" i="1"/>
  <c r="V179" i="1"/>
  <c r="R186" i="1"/>
  <c r="P189" i="1"/>
  <c r="N45" i="1"/>
  <c r="P4" i="1"/>
  <c r="E5" i="1"/>
  <c r="U7" i="1"/>
  <c r="U9" i="1"/>
  <c r="H29" i="1"/>
  <c r="F47" i="1"/>
  <c r="L49" i="1"/>
  <c r="O63" i="1"/>
  <c r="P66" i="1"/>
  <c r="K67" i="1"/>
  <c r="L69" i="1"/>
  <c r="L74" i="1"/>
  <c r="L79" i="1" s="1"/>
  <c r="X79" i="1"/>
  <c r="J84" i="1"/>
  <c r="R96" i="1"/>
  <c r="O103" i="1"/>
  <c r="J105" i="1"/>
  <c r="J106" i="1" s="1"/>
  <c r="J107" i="1" s="1"/>
  <c r="R119" i="1"/>
  <c r="Z120" i="1"/>
  <c r="E124" i="1"/>
  <c r="G125" i="1"/>
  <c r="G126" i="1" s="1"/>
  <c r="M127" i="1"/>
  <c r="W127" i="1"/>
  <c r="X137" i="1"/>
  <c r="L147" i="1"/>
  <c r="S146" i="1"/>
  <c r="F166" i="1"/>
  <c r="G179" i="1"/>
  <c r="W179" i="1"/>
  <c r="J183" i="1"/>
  <c r="S186" i="1"/>
  <c r="N47" i="1"/>
  <c r="N3" i="1"/>
  <c r="L23" i="1"/>
  <c r="X26" i="1"/>
  <c r="G29" i="1"/>
  <c r="X29" i="1"/>
  <c r="Q4" i="1"/>
  <c r="P5" i="1"/>
  <c r="J9" i="1"/>
  <c r="M16" i="1"/>
  <c r="Y16" i="1" s="1"/>
  <c r="M19" i="1"/>
  <c r="J44" i="1"/>
  <c r="K46" i="1"/>
  <c r="V47" i="1"/>
  <c r="H57" i="1"/>
  <c r="W57" i="1"/>
  <c r="H59" i="1"/>
  <c r="F5" i="1"/>
  <c r="K9" i="1"/>
  <c r="N16" i="1"/>
  <c r="I33" i="1"/>
  <c r="O36" i="1"/>
  <c r="H37" i="1"/>
  <c r="N49" i="1"/>
  <c r="O56" i="1"/>
  <c r="X57" i="1"/>
  <c r="F64" i="1"/>
  <c r="G65" i="1"/>
  <c r="Q66" i="1"/>
  <c r="L67" i="1"/>
  <c r="G73" i="1"/>
  <c r="Q74" i="1"/>
  <c r="Q79" i="1" s="1"/>
  <c r="Q77" i="1" s="1"/>
  <c r="G75" i="1"/>
  <c r="G76" i="1" s="1"/>
  <c r="Z80" i="1"/>
  <c r="S86" i="1"/>
  <c r="J89" i="1"/>
  <c r="J87" i="1" s="1"/>
  <c r="J94" i="1"/>
  <c r="J99" i="1" s="1"/>
  <c r="S96" i="1"/>
  <c r="P97" i="1"/>
  <c r="K106" i="1"/>
  <c r="V106" i="1"/>
  <c r="I116" i="1"/>
  <c r="I117" i="1" s="1"/>
  <c r="O126" i="1"/>
  <c r="X127" i="1"/>
  <c r="Z140" i="1"/>
  <c r="F159" i="1"/>
  <c r="E167" i="1"/>
  <c r="Y6" i="1"/>
  <c r="N75" i="1"/>
  <c r="N76" i="1" s="1"/>
  <c r="N73" i="1"/>
  <c r="Y8" i="1"/>
  <c r="J34" i="1"/>
  <c r="K164" i="1"/>
  <c r="K165" i="1"/>
  <c r="K163" i="1"/>
  <c r="G167" i="1"/>
  <c r="G166" i="1"/>
  <c r="G169" i="1"/>
  <c r="O167" i="1"/>
  <c r="O166" i="1"/>
  <c r="O169" i="1"/>
  <c r="W167" i="1"/>
  <c r="W166" i="1"/>
  <c r="L4" i="1"/>
  <c r="G7" i="1"/>
  <c r="O7" i="1"/>
  <c r="W7" i="1"/>
  <c r="H17" i="1"/>
  <c r="P17" i="1"/>
  <c r="X17" i="1"/>
  <c r="I24" i="1"/>
  <c r="Q24" i="1"/>
  <c r="E27" i="1"/>
  <c r="L29" i="1"/>
  <c r="L27" i="1"/>
  <c r="T29" i="1"/>
  <c r="T27" i="1"/>
  <c r="L35" i="1"/>
  <c r="L45" i="1"/>
  <c r="L43" i="1"/>
  <c r="L44" i="1"/>
  <c r="I65" i="1"/>
  <c r="I63" i="1"/>
  <c r="Q65" i="1"/>
  <c r="Q63" i="1"/>
  <c r="H75" i="1"/>
  <c r="H76" i="1" s="1"/>
  <c r="H74" i="1"/>
  <c r="H79" i="1" s="1"/>
  <c r="P75" i="1"/>
  <c r="P76" i="1" s="1"/>
  <c r="P74" i="1"/>
  <c r="P79" i="1" s="1"/>
  <c r="P77" i="1" s="1"/>
  <c r="P73" i="1"/>
  <c r="J134" i="1"/>
  <c r="J139" i="1" s="1"/>
  <c r="J135" i="1"/>
  <c r="J133" i="1"/>
  <c r="I155" i="1"/>
  <c r="I156" i="1" s="1"/>
  <c r="I153" i="1"/>
  <c r="I154" i="1"/>
  <c r="Q155" i="1"/>
  <c r="Q154" i="1"/>
  <c r="Q153" i="1"/>
  <c r="J157" i="1"/>
  <c r="W169" i="1"/>
  <c r="F174" i="1"/>
  <c r="F175" i="1"/>
  <c r="N173" i="1"/>
  <c r="N174" i="1"/>
  <c r="N175" i="1"/>
  <c r="H206" i="1"/>
  <c r="J206" i="1" s="1"/>
  <c r="H210" i="1"/>
  <c r="J210" i="1" s="1"/>
  <c r="H211" i="1"/>
  <c r="J211" i="1" s="1"/>
  <c r="H205" i="1"/>
  <c r="J205" i="1" s="1"/>
  <c r="Y18" i="1"/>
  <c r="K45" i="1"/>
  <c r="K43" i="1"/>
  <c r="P7" i="1"/>
  <c r="Q17" i="1"/>
  <c r="J26" i="1"/>
  <c r="E35" i="1"/>
  <c r="E33" i="1"/>
  <c r="X39" i="1"/>
  <c r="K44" i="1"/>
  <c r="H46" i="1"/>
  <c r="H49" i="1"/>
  <c r="X46" i="1"/>
  <c r="X49" i="1"/>
  <c r="J65" i="1"/>
  <c r="J63" i="1"/>
  <c r="J64" i="1"/>
  <c r="N96" i="1"/>
  <c r="N99" i="1"/>
  <c r="J3" i="1"/>
  <c r="I7" i="1"/>
  <c r="Q7" i="1"/>
  <c r="G9" i="1"/>
  <c r="O9" i="1"/>
  <c r="W9" i="1"/>
  <c r="J17" i="1"/>
  <c r="R17" i="1"/>
  <c r="H19" i="1"/>
  <c r="P19" i="1"/>
  <c r="X19" i="1"/>
  <c r="G23" i="1"/>
  <c r="O23" i="1"/>
  <c r="K26" i="1"/>
  <c r="S26" i="1"/>
  <c r="N29" i="1"/>
  <c r="Z30" i="1"/>
  <c r="M37" i="1"/>
  <c r="X37" i="1"/>
  <c r="Z40" i="1"/>
  <c r="M44" i="1"/>
  <c r="I46" i="1"/>
  <c r="I49" i="1"/>
  <c r="I47" i="1"/>
  <c r="Q46" i="1"/>
  <c r="Q49" i="1"/>
  <c r="Q47" i="1"/>
  <c r="Y48" i="1"/>
  <c r="H55" i="1"/>
  <c r="J56" i="1"/>
  <c r="J59" i="1"/>
  <c r="R56" i="1"/>
  <c r="R59" i="1"/>
  <c r="F66" i="1"/>
  <c r="F69" i="1"/>
  <c r="N66" i="1"/>
  <c r="N69" i="1"/>
  <c r="V66" i="1"/>
  <c r="V69" i="1"/>
  <c r="I77" i="1"/>
  <c r="L106" i="1"/>
  <c r="L109" i="1"/>
  <c r="T106" i="1"/>
  <c r="T109" i="1"/>
  <c r="T107" i="1"/>
  <c r="G119" i="1"/>
  <c r="O116" i="1"/>
  <c r="O119" i="1"/>
  <c r="W116" i="1"/>
  <c r="W119" i="1"/>
  <c r="W117" i="1"/>
  <c r="J127" i="1"/>
  <c r="K129" i="1"/>
  <c r="K127" i="1" s="1"/>
  <c r="K126" i="1"/>
  <c r="S129" i="1"/>
  <c r="S127" i="1"/>
  <c r="S126" i="1"/>
  <c r="J35" i="1"/>
  <c r="F75" i="1"/>
  <c r="F76" i="1" s="1"/>
  <c r="F73" i="1"/>
  <c r="V79" i="1"/>
  <c r="V76" i="1"/>
  <c r="V77" i="1"/>
  <c r="K4" i="1"/>
  <c r="K35" i="1"/>
  <c r="R54" i="1"/>
  <c r="R55" i="1"/>
  <c r="R53" i="1"/>
  <c r="H7" i="1"/>
  <c r="I17" i="1"/>
  <c r="F74" i="1"/>
  <c r="F79" i="1" s="1"/>
  <c r="F96" i="1"/>
  <c r="F99" i="1"/>
  <c r="F97" i="1"/>
  <c r="Y98" i="1"/>
  <c r="V96" i="1"/>
  <c r="V99" i="1"/>
  <c r="K3" i="1"/>
  <c r="H9" i="1"/>
  <c r="P9" i="1"/>
  <c r="X9" i="1"/>
  <c r="I19" i="1"/>
  <c r="Q19" i="1"/>
  <c r="H23" i="1"/>
  <c r="P23" i="1"/>
  <c r="H25" i="1"/>
  <c r="P25" i="1"/>
  <c r="L26" i="1"/>
  <c r="T26" i="1"/>
  <c r="R27" i="1"/>
  <c r="G35" i="1"/>
  <c r="G33" i="1"/>
  <c r="E34" i="1"/>
  <c r="L36" i="1"/>
  <c r="L39" i="1"/>
  <c r="L37" i="1"/>
  <c r="T36" i="1"/>
  <c r="T39" i="1"/>
  <c r="T37" i="1"/>
  <c r="K39" i="1"/>
  <c r="M43" i="1"/>
  <c r="H47" i="1"/>
  <c r="J57" i="1"/>
  <c r="K56" i="1"/>
  <c r="K59" i="1"/>
  <c r="K57" i="1"/>
  <c r="S56" i="1"/>
  <c r="S59" i="1"/>
  <c r="S57" i="1"/>
  <c r="G66" i="1"/>
  <c r="G69" i="1"/>
  <c r="G67" i="1"/>
  <c r="O66" i="1"/>
  <c r="O69" i="1"/>
  <c r="O67" i="1"/>
  <c r="W66" i="1"/>
  <c r="W69" i="1"/>
  <c r="W67" i="1"/>
  <c r="Q69" i="1"/>
  <c r="E109" i="1"/>
  <c r="Y108" i="1"/>
  <c r="M106" i="1"/>
  <c r="M107" i="1" s="1"/>
  <c r="M109" i="1"/>
  <c r="U106" i="1"/>
  <c r="U109" i="1"/>
  <c r="U107" i="1"/>
  <c r="O117" i="1"/>
  <c r="E135" i="1"/>
  <c r="E136" i="1" s="1"/>
  <c r="E137" i="1" s="1"/>
  <c r="E133" i="1"/>
  <c r="E134" i="1"/>
  <c r="I204" i="1"/>
  <c r="I209" i="1"/>
  <c r="X7" i="1"/>
  <c r="R26" i="1"/>
  <c r="L3" i="1"/>
  <c r="I9" i="1"/>
  <c r="Q9" i="1"/>
  <c r="J19" i="1"/>
  <c r="R19" i="1"/>
  <c r="I23" i="1"/>
  <c r="Q23" i="1"/>
  <c r="M26" i="1"/>
  <c r="U26" i="1"/>
  <c r="P37" i="1"/>
  <c r="E39" i="1"/>
  <c r="Y38" i="1"/>
  <c r="Z50" i="1"/>
  <c r="G55" i="1"/>
  <c r="G53" i="1"/>
  <c r="O55" i="1"/>
  <c r="O53" i="1"/>
  <c r="P53" i="1"/>
  <c r="I66" i="1"/>
  <c r="H73" i="1"/>
  <c r="E86" i="1"/>
  <c r="E89" i="1"/>
  <c r="Y88" i="1"/>
  <c r="M86" i="1"/>
  <c r="M89" i="1"/>
  <c r="U86" i="1"/>
  <c r="U89" i="1"/>
  <c r="I96" i="1"/>
  <c r="H105" i="1"/>
  <c r="H106" i="1" s="1"/>
  <c r="H103" i="1"/>
  <c r="H104" i="1"/>
  <c r="H109" i="1" s="1"/>
  <c r="E117" i="1"/>
  <c r="F127" i="1"/>
  <c r="N74" i="1"/>
  <c r="N79" i="1" s="1"/>
  <c r="H143" i="1"/>
  <c r="H144" i="1"/>
  <c r="H145" i="1"/>
  <c r="J54" i="1"/>
  <c r="J55" i="1"/>
  <c r="J53" i="1"/>
  <c r="E29" i="1"/>
  <c r="Y28" i="1"/>
  <c r="M35" i="1"/>
  <c r="M33" i="1"/>
  <c r="P46" i="1"/>
  <c r="P49" i="1"/>
  <c r="E192" i="1"/>
  <c r="J27" i="1"/>
  <c r="U27" i="1"/>
  <c r="P36" i="1"/>
  <c r="Y36" i="1" s="1"/>
  <c r="F39" i="1"/>
  <c r="F37" i="1"/>
  <c r="N39" i="1"/>
  <c r="N37" i="1"/>
  <c r="V39" i="1"/>
  <c r="V37" i="1"/>
  <c r="E44" i="1"/>
  <c r="X47" i="1"/>
  <c r="P55" i="1"/>
  <c r="Y58" i="1"/>
  <c r="E57" i="1"/>
  <c r="M59" i="1"/>
  <c r="Y68" i="1"/>
  <c r="E75" i="1"/>
  <c r="E76" i="1" s="1"/>
  <c r="E73" i="1"/>
  <c r="E74" i="1"/>
  <c r="E79" i="1" s="1"/>
  <c r="M73" i="1"/>
  <c r="M75" i="1"/>
  <c r="M76" i="1" s="1"/>
  <c r="M74" i="1"/>
  <c r="M79" i="1" s="1"/>
  <c r="Y78" i="1"/>
  <c r="U76" i="1"/>
  <c r="U79" i="1"/>
  <c r="U77" i="1"/>
  <c r="F84" i="1"/>
  <c r="F89" i="1" s="1"/>
  <c r="F83" i="1"/>
  <c r="F85" i="1"/>
  <c r="G106" i="1"/>
  <c r="O107" i="1"/>
  <c r="W107" i="1"/>
  <c r="W106" i="1"/>
  <c r="W109" i="1"/>
  <c r="K175" i="1"/>
  <c r="K173" i="1"/>
  <c r="K174" i="1"/>
  <c r="L177" i="1"/>
  <c r="L176" i="1"/>
  <c r="L179" i="1"/>
  <c r="T177" i="1"/>
  <c r="T176" i="1"/>
  <c r="T179" i="1"/>
  <c r="J203" i="1"/>
  <c r="H43" i="1"/>
  <c r="P43" i="1"/>
  <c r="G47" i="1"/>
  <c r="O47" i="1"/>
  <c r="W47" i="1"/>
  <c r="F54" i="1"/>
  <c r="N54" i="1"/>
  <c r="I57" i="1"/>
  <c r="Q57" i="1"/>
  <c r="F63" i="1"/>
  <c r="N63" i="1"/>
  <c r="E67" i="1"/>
  <c r="M67" i="1"/>
  <c r="U67" i="1"/>
  <c r="K75" i="1"/>
  <c r="K76" i="1" s="1"/>
  <c r="G77" i="1"/>
  <c r="L89" i="1"/>
  <c r="L87" i="1" s="1"/>
  <c r="P89" i="1"/>
  <c r="F109" i="1"/>
  <c r="N109" i="1"/>
  <c r="H116" i="1"/>
  <c r="H119" i="1"/>
  <c r="P116" i="1"/>
  <c r="P119" i="1"/>
  <c r="P117" i="1"/>
  <c r="X116" i="1"/>
  <c r="X119" i="1"/>
  <c r="X117" i="1"/>
  <c r="E129" i="1"/>
  <c r="H167" i="1"/>
  <c r="H166" i="1"/>
  <c r="H169" i="1"/>
  <c r="P167" i="1"/>
  <c r="P166" i="1"/>
  <c r="P169" i="1"/>
  <c r="X167" i="1"/>
  <c r="X166" i="1"/>
  <c r="X169" i="1"/>
  <c r="J43" i="1"/>
  <c r="R43" i="1"/>
  <c r="G49" i="1"/>
  <c r="O49" i="1"/>
  <c r="W49" i="1"/>
  <c r="L53" i="1"/>
  <c r="I59" i="1"/>
  <c r="I51" i="1" s="1"/>
  <c r="Q59" i="1"/>
  <c r="H63" i="1"/>
  <c r="P63" i="1"/>
  <c r="E69" i="1"/>
  <c r="M69" i="1"/>
  <c r="U69" i="1"/>
  <c r="O74" i="1"/>
  <c r="O79" i="1" s="1"/>
  <c r="O77" i="1" s="1"/>
  <c r="F86" i="1"/>
  <c r="N86" i="1"/>
  <c r="N89" i="1"/>
  <c r="N87" i="1"/>
  <c r="V86" i="1"/>
  <c r="V89" i="1"/>
  <c r="V87" i="1"/>
  <c r="E95" i="1"/>
  <c r="E96" i="1" s="1"/>
  <c r="E97" i="1" s="1"/>
  <c r="G99" i="1"/>
  <c r="O96" i="1"/>
  <c r="O99" i="1"/>
  <c r="O97" i="1"/>
  <c r="W96" i="1"/>
  <c r="W99" i="1"/>
  <c r="W97" i="1"/>
  <c r="F113" i="1"/>
  <c r="J117" i="1"/>
  <c r="J119" i="1"/>
  <c r="G149" i="1"/>
  <c r="G147" i="1" s="1"/>
  <c r="K183" i="1"/>
  <c r="K184" i="1"/>
  <c r="K185" i="1"/>
  <c r="E53" i="1"/>
  <c r="M53" i="1"/>
  <c r="G89" i="1"/>
  <c r="G87" i="1" s="1"/>
  <c r="X89" i="1"/>
  <c r="E93" i="1"/>
  <c r="G95" i="1"/>
  <c r="G96" i="1" s="1"/>
  <c r="M103" i="1"/>
  <c r="I109" i="1"/>
  <c r="I107" i="1" s="1"/>
  <c r="I123" i="1"/>
  <c r="H129" i="1"/>
  <c r="P129" i="1"/>
  <c r="P126" i="1"/>
  <c r="E145" i="1"/>
  <c r="E146" i="1" s="1"/>
  <c r="E143" i="1"/>
  <c r="E144" i="1"/>
  <c r="E149" i="1" s="1"/>
  <c r="M145" i="1"/>
  <c r="M143" i="1"/>
  <c r="M144" i="1"/>
  <c r="E159" i="1"/>
  <c r="M159" i="1"/>
  <c r="M157" i="1" s="1"/>
  <c r="F53" i="1"/>
  <c r="N53" i="1"/>
  <c r="K79" i="1"/>
  <c r="Z90" i="1"/>
  <c r="G93" i="1"/>
  <c r="I97" i="1"/>
  <c r="F105" i="1"/>
  <c r="F106" i="1" s="1"/>
  <c r="F103" i="1"/>
  <c r="N105" i="1"/>
  <c r="N106" i="1" s="1"/>
  <c r="N103" i="1"/>
  <c r="F117" i="1"/>
  <c r="I126" i="1"/>
  <c r="I129" i="1"/>
  <c r="Q126" i="1"/>
  <c r="Q127" i="1"/>
  <c r="Y128" i="1"/>
  <c r="E139" i="1"/>
  <c r="Y138" i="1"/>
  <c r="M137" i="1"/>
  <c r="M136" i="1"/>
  <c r="M139" i="1"/>
  <c r="U137" i="1"/>
  <c r="U136" i="1"/>
  <c r="U139" i="1"/>
  <c r="L187" i="1"/>
  <c r="L186" i="1"/>
  <c r="T187" i="1"/>
  <c r="T186" i="1"/>
  <c r="T189" i="1"/>
  <c r="L189" i="1"/>
  <c r="L76" i="1"/>
  <c r="L77" i="1" s="1"/>
  <c r="T76" i="1"/>
  <c r="T79" i="1"/>
  <c r="H89" i="1"/>
  <c r="Z100" i="1"/>
  <c r="E105" i="1"/>
  <c r="E106" i="1" s="1"/>
  <c r="Y118" i="1"/>
  <c r="J149" i="1"/>
  <c r="R146" i="1"/>
  <c r="R149" i="1"/>
  <c r="H155" i="1"/>
  <c r="H156" i="1" s="1"/>
  <c r="H153" i="1"/>
  <c r="H154" i="1"/>
  <c r="H159" i="1" s="1"/>
  <c r="P155" i="1"/>
  <c r="P156" i="1" s="1"/>
  <c r="P153" i="1"/>
  <c r="P154" i="1"/>
  <c r="P159" i="1" s="1"/>
  <c r="E187" i="1"/>
  <c r="E186" i="1"/>
  <c r="E189" i="1"/>
  <c r="Y188" i="1"/>
  <c r="M187" i="1"/>
  <c r="M186" i="1"/>
  <c r="M189" i="1"/>
  <c r="U187" i="1"/>
  <c r="U186" i="1"/>
  <c r="U189" i="1"/>
  <c r="E83" i="1"/>
  <c r="E85" i="1"/>
  <c r="F93" i="1"/>
  <c r="F95" i="1"/>
  <c r="P106" i="1"/>
  <c r="X106" i="1"/>
  <c r="G113" i="1"/>
  <c r="G115" i="1"/>
  <c r="G116" i="1" s="1"/>
  <c r="K116" i="1"/>
  <c r="S116" i="1"/>
  <c r="H123" i="1"/>
  <c r="L124" i="1"/>
  <c r="H125" i="1"/>
  <c r="H126" i="1" s="1"/>
  <c r="N136" i="1"/>
  <c r="N139" i="1"/>
  <c r="V136" i="1"/>
  <c r="V139" i="1"/>
  <c r="Q146" i="1"/>
  <c r="Q147" i="1"/>
  <c r="F157" i="1"/>
  <c r="T156" i="1"/>
  <c r="T159" i="1"/>
  <c r="G83" i="1"/>
  <c r="H93" i="1"/>
  <c r="J123" i="1"/>
  <c r="L129" i="1"/>
  <c r="L127" i="1" s="1"/>
  <c r="F135" i="1"/>
  <c r="F136" i="1" s="1"/>
  <c r="F133" i="1"/>
  <c r="F134" i="1"/>
  <c r="F139" i="1" s="1"/>
  <c r="I144" i="1"/>
  <c r="I149" i="1" s="1"/>
  <c r="I145" i="1"/>
  <c r="I146" i="1" s="1"/>
  <c r="I143" i="1"/>
  <c r="L154" i="1"/>
  <c r="L159" i="1" s="1"/>
  <c r="L155" i="1"/>
  <c r="L156" i="1" s="1"/>
  <c r="L153" i="1"/>
  <c r="E153" i="1"/>
  <c r="Z170" i="1"/>
  <c r="G174" i="1"/>
  <c r="G175" i="1"/>
  <c r="G173" i="1"/>
  <c r="O174" i="1"/>
  <c r="O175" i="1"/>
  <c r="O173" i="1"/>
  <c r="H176" i="1"/>
  <c r="H179" i="1"/>
  <c r="P176" i="1"/>
  <c r="P179" i="1"/>
  <c r="X176" i="1"/>
  <c r="X179" i="1"/>
  <c r="H83" i="1"/>
  <c r="I93" i="1"/>
  <c r="K123" i="1"/>
  <c r="Q136" i="1"/>
  <c r="Q137" i="1"/>
  <c r="G156" i="1"/>
  <c r="O156" i="1"/>
  <c r="W157" i="1"/>
  <c r="W156" i="1"/>
  <c r="L166" i="1"/>
  <c r="L169" i="1"/>
  <c r="T166" i="1"/>
  <c r="T169" i="1"/>
  <c r="H177" i="1"/>
  <c r="I186" i="1"/>
  <c r="I189" i="1"/>
  <c r="Q186" i="1"/>
  <c r="Q189" i="1"/>
  <c r="I83" i="1"/>
  <c r="J93" i="1"/>
  <c r="L123" i="1"/>
  <c r="J136" i="1"/>
  <c r="R136" i="1"/>
  <c r="R139" i="1"/>
  <c r="M146" i="1"/>
  <c r="U147" i="1"/>
  <c r="U146" i="1"/>
  <c r="N157" i="1"/>
  <c r="X157" i="1"/>
  <c r="X156" i="1"/>
  <c r="X159" i="1"/>
  <c r="W159" i="1"/>
  <c r="I161" i="1"/>
  <c r="J83" i="1"/>
  <c r="K93" i="1"/>
  <c r="I103" i="1"/>
  <c r="E123" i="1"/>
  <c r="G129" i="1"/>
  <c r="G127" i="1" s="1"/>
  <c r="I134" i="1"/>
  <c r="I139" i="1" s="1"/>
  <c r="I135" i="1"/>
  <c r="I136" i="1" s="1"/>
  <c r="I133" i="1"/>
  <c r="F146" i="1"/>
  <c r="N146" i="1"/>
  <c r="N149" i="1"/>
  <c r="V146" i="1"/>
  <c r="V149" i="1"/>
  <c r="M149" i="1"/>
  <c r="T157" i="1"/>
  <c r="I159" i="1"/>
  <c r="Z160" i="1"/>
  <c r="G165" i="1"/>
  <c r="G163" i="1"/>
  <c r="G164" i="1"/>
  <c r="F163" i="1"/>
  <c r="F164" i="1"/>
  <c r="X177" i="1"/>
  <c r="K177" i="1"/>
  <c r="K176" i="1"/>
  <c r="S177" i="1"/>
  <c r="S176" i="1"/>
  <c r="Z180" i="1"/>
  <c r="J198" i="1"/>
  <c r="H208" i="1"/>
  <c r="P202" i="1"/>
  <c r="P204" i="1" s="1"/>
  <c r="K153" i="1"/>
  <c r="S153" i="1"/>
  <c r="G154" i="1"/>
  <c r="G159" i="1" s="1"/>
  <c r="G157" i="1" s="1"/>
  <c r="O154" i="1"/>
  <c r="O159" i="1" s="1"/>
  <c r="O157" i="1" s="1"/>
  <c r="K155" i="1"/>
  <c r="K156" i="1" s="1"/>
  <c r="K157" i="1" s="1"/>
  <c r="S155" i="1"/>
  <c r="S156" i="1" s="1"/>
  <c r="S157" i="1" s="1"/>
  <c r="Y178" i="1"/>
  <c r="H183" i="1"/>
  <c r="L184" i="1"/>
  <c r="H185" i="1"/>
  <c r="O204" i="1"/>
  <c r="J143" i="1"/>
  <c r="F144" i="1"/>
  <c r="F149" i="1" s="1"/>
  <c r="F147" i="1" s="1"/>
  <c r="J145" i="1"/>
  <c r="J146" i="1" s="1"/>
  <c r="L163" i="1"/>
  <c r="H164" i="1"/>
  <c r="L165" i="1"/>
  <c r="K167" i="1"/>
  <c r="S167" i="1"/>
  <c r="H173" i="1"/>
  <c r="P173" i="1"/>
  <c r="L174" i="1"/>
  <c r="H175" i="1"/>
  <c r="P175" i="1"/>
  <c r="G177" i="1"/>
  <c r="O177" i="1"/>
  <c r="W177" i="1"/>
  <c r="I183" i="1"/>
  <c r="E184" i="1"/>
  <c r="I185" i="1"/>
  <c r="H187" i="1"/>
  <c r="P187" i="1"/>
  <c r="X187" i="1"/>
  <c r="G153" i="1"/>
  <c r="O153" i="1"/>
  <c r="Y158" i="1"/>
  <c r="Y168" i="1"/>
  <c r="L183" i="1"/>
  <c r="F143" i="1"/>
  <c r="H163" i="1"/>
  <c r="L173" i="1"/>
  <c r="E183" i="1"/>
  <c r="F183" i="1"/>
  <c r="M147" i="1" l="1"/>
  <c r="L157" i="1"/>
  <c r="I127" i="1"/>
  <c r="Y47" i="1"/>
  <c r="I61" i="1"/>
  <c r="I41" i="1"/>
  <c r="Y37" i="1"/>
  <c r="H107" i="1"/>
  <c r="J97" i="1"/>
  <c r="L107" i="1"/>
  <c r="P157" i="1"/>
  <c r="H117" i="1"/>
  <c r="N77" i="1"/>
  <c r="I91" i="1"/>
  <c r="I137" i="1"/>
  <c r="Y126" i="1"/>
  <c r="G97" i="1"/>
  <c r="Y66" i="1"/>
  <c r="I171" i="1"/>
  <c r="Y106" i="1"/>
  <c r="Y26" i="1"/>
  <c r="Y167" i="1"/>
  <c r="M77" i="1"/>
  <c r="J137" i="1"/>
  <c r="K107" i="1"/>
  <c r="Z192" i="1"/>
  <c r="I11" i="1"/>
  <c r="Y97" i="1"/>
  <c r="F87" i="1"/>
  <c r="Y87" i="1" s="1"/>
  <c r="G117" i="1"/>
  <c r="Y117" i="1" s="1"/>
  <c r="Y17" i="1"/>
  <c r="Y46" i="1"/>
  <c r="I157" i="1"/>
  <c r="Y7" i="1"/>
  <c r="Y176" i="1"/>
  <c r="K77" i="1"/>
  <c r="F107" i="1"/>
  <c r="Y56" i="1"/>
  <c r="H137" i="1"/>
  <c r="I71" i="1"/>
  <c r="E77" i="1"/>
  <c r="F77" i="1"/>
  <c r="Y76" i="1"/>
  <c r="I147" i="1"/>
  <c r="Y146" i="1"/>
  <c r="E147" i="1"/>
  <c r="H157" i="1"/>
  <c r="Y116" i="1"/>
  <c r="H216" i="1"/>
  <c r="J208" i="1"/>
  <c r="Y156" i="1"/>
  <c r="I181" i="1"/>
  <c r="I81" i="1"/>
  <c r="Y187" i="1"/>
  <c r="Y57" i="1"/>
  <c r="I213" i="1"/>
  <c r="J204" i="1"/>
  <c r="I101" i="1"/>
  <c r="F137" i="1"/>
  <c r="Y186" i="1"/>
  <c r="Y96" i="1"/>
  <c r="I131" i="1"/>
  <c r="H127" i="1"/>
  <c r="I121" i="1"/>
  <c r="E127" i="1"/>
  <c r="H213" i="1"/>
  <c r="I31" i="1"/>
  <c r="Y67" i="1"/>
  <c r="I151" i="1"/>
  <c r="E157" i="1"/>
  <c r="Y157" i="1" s="1"/>
  <c r="J209" i="1"/>
  <c r="I216" i="1"/>
  <c r="I220" i="1" s="1"/>
  <c r="Y177" i="1"/>
  <c r="J147" i="1"/>
  <c r="Y136" i="1"/>
  <c r="I111" i="1"/>
  <c r="Y27" i="1"/>
  <c r="Y166" i="1"/>
  <c r="Y192" i="1"/>
  <c r="I21" i="1"/>
  <c r="Y86" i="1"/>
  <c r="I141" i="1"/>
  <c r="N107" i="1"/>
  <c r="E107" i="1"/>
  <c r="H77" i="1"/>
  <c r="Y107" i="1" l="1"/>
  <c r="Y137" i="1"/>
  <c r="Z194" i="1"/>
  <c r="I192" i="1"/>
  <c r="Y127" i="1"/>
  <c r="J213" i="1"/>
  <c r="H214" i="1"/>
  <c r="Z193" i="1"/>
  <c r="AA194" i="1" s="1"/>
  <c r="I214" i="1"/>
  <c r="I215" i="1" s="1"/>
  <c r="I217" i="1" s="1"/>
  <c r="H220" i="1"/>
  <c r="J220" i="1" s="1"/>
  <c r="J216" i="1"/>
  <c r="Y147" i="1"/>
  <c r="Y77" i="1"/>
  <c r="J214" i="1" l="1"/>
  <c r="Z195" i="1"/>
  <c r="I219" i="1"/>
  <c r="I221" i="1"/>
  <c r="H215" i="1"/>
  <c r="J215" i="1" s="1"/>
  <c r="H217" i="1" l="1"/>
  <c r="I222" i="1"/>
  <c r="I223" i="1" s="1"/>
  <c r="I224" i="1" l="1"/>
  <c r="I225" i="1"/>
  <c r="H219" i="1"/>
  <c r="H221" i="1" s="1"/>
  <c r="J221" i="1" s="1"/>
  <c r="J217" i="1"/>
  <c r="I226" i="1" l="1"/>
  <c r="H222" i="1"/>
  <c r="J219" i="1"/>
  <c r="J222" i="1" l="1"/>
  <c r="H223" i="1"/>
  <c r="J223" i="1" l="1"/>
  <c r="H225" i="1"/>
  <c r="J225" i="1" s="1"/>
  <c r="H224" i="1"/>
  <c r="J224" i="1" s="1"/>
  <c r="H226" i="1" l="1"/>
  <c r="J226" i="1" l="1"/>
  <c r="O206" i="1"/>
</calcChain>
</file>

<file path=xl/sharedStrings.xml><?xml version="1.0" encoding="utf-8"?>
<sst xmlns="http://schemas.openxmlformats.org/spreadsheetml/2006/main" count="2670" uniqueCount="169">
  <si>
    <t>Arroyo West</t>
  </si>
  <si>
    <t>Buildings:</t>
  </si>
  <si>
    <t>Rooms:</t>
  </si>
  <si>
    <t>kW:</t>
  </si>
  <si>
    <t>Fixture Code</t>
  </si>
  <si>
    <t>Fixture Description</t>
  </si>
  <si>
    <t>Fixture Wattage</t>
  </si>
  <si>
    <t>LED Unit Wattage</t>
  </si>
  <si>
    <t>LED TOTAL Wattage</t>
  </si>
  <si>
    <t>LED kWh Savings</t>
  </si>
  <si>
    <t>No</t>
  </si>
  <si>
    <t>TOTAL Fixtures:</t>
  </si>
  <si>
    <t>TOTAL Wattage:</t>
  </si>
  <si>
    <t>TOTAL KwH:</t>
  </si>
  <si>
    <t>Campus Canyon</t>
  </si>
  <si>
    <t>A</t>
  </si>
  <si>
    <t>B</t>
  </si>
  <si>
    <t>C</t>
  </si>
  <si>
    <t>D</t>
  </si>
  <si>
    <t>H</t>
  </si>
  <si>
    <t>I</t>
  </si>
  <si>
    <t>J</t>
  </si>
  <si>
    <t>F</t>
  </si>
  <si>
    <t>K</t>
  </si>
  <si>
    <t>V</t>
  </si>
  <si>
    <t>T</t>
  </si>
  <si>
    <t>O</t>
  </si>
  <si>
    <t>U</t>
  </si>
  <si>
    <t>Chaparral</t>
  </si>
  <si>
    <t>Community High</t>
  </si>
  <si>
    <t>District Office</t>
  </si>
  <si>
    <t>Flory Academy</t>
  </si>
  <si>
    <t>Mesa Verde Middle</t>
  </si>
  <si>
    <t>Moorpark High</t>
  </si>
  <si>
    <t>Yes</t>
  </si>
  <si>
    <t>MHS Music</t>
  </si>
  <si>
    <t>MHS Gym "O"</t>
  </si>
  <si>
    <t>MHS "D&amp;E"</t>
  </si>
  <si>
    <t>MHS "C,F,&amp;G"</t>
  </si>
  <si>
    <t>MHS Admin "A"</t>
  </si>
  <si>
    <t>MHS Admin "B"</t>
  </si>
  <si>
    <t>MHS Gym "J"</t>
  </si>
  <si>
    <t>Mountain Meadows</t>
  </si>
  <si>
    <t>Peach Hill</t>
  </si>
  <si>
    <t>Walnut Canyon</t>
  </si>
  <si>
    <t>Walnut C. Mem Aud</t>
  </si>
  <si>
    <t>TOTAL Fixtures &amp; kWh, Original:</t>
  </si>
  <si>
    <t>TOTAL kW, Original:</t>
  </si>
  <si>
    <t>EXCLUDE Exterior Fixtures, Global:</t>
  </si>
  <si>
    <t>TOTAL kW, Adjusted:</t>
  </si>
  <si>
    <t>TOTAL kWh Savings:</t>
  </si>
  <si>
    <t>LIGHTING COST</t>
  </si>
  <si>
    <t>Select:</t>
  </si>
  <si>
    <t>MHS &amp; MM Only</t>
  </si>
  <si>
    <t>ENERGY SAVINGS</t>
  </si>
  <si>
    <t>Interior</t>
  </si>
  <si>
    <t>Exterior</t>
  </si>
  <si>
    <t>Total</t>
  </si>
  <si>
    <t>AllSites Selected</t>
  </si>
  <si>
    <t>Interiopr &amp; Exterior</t>
  </si>
  <si>
    <t>TOTAL Fixt &amp; kWh, Original:</t>
  </si>
  <si>
    <t>Count</t>
  </si>
  <si>
    <t>Blended Energy Rate</t>
  </si>
  <si>
    <t>Fixture %</t>
  </si>
  <si>
    <t>Dimming Value</t>
  </si>
  <si>
    <t>Switch %</t>
  </si>
  <si>
    <t>Dimming %</t>
  </si>
  <si>
    <t>Interior Fixtures</t>
  </si>
  <si>
    <t>Fixtures</t>
  </si>
  <si>
    <t>Exterior Fixtures</t>
  </si>
  <si>
    <t>Interior Only</t>
  </si>
  <si>
    <t>Fixture, Interior</t>
  </si>
  <si>
    <t>Interior Dimming</t>
  </si>
  <si>
    <t>Fixture, Exterior</t>
  </si>
  <si>
    <t>Total Savings, Yr 1</t>
  </si>
  <si>
    <t>Switching, Non-Diming</t>
  </si>
  <si>
    <t>Switching, Diming</t>
  </si>
  <si>
    <t>SIR</t>
  </si>
  <si>
    <t>Labor</t>
  </si>
  <si>
    <t>Regular</t>
  </si>
  <si>
    <t>Exterior Only</t>
  </si>
  <si>
    <t>NPV</t>
  </si>
  <si>
    <t>FY15-16 Total Electric Costs</t>
  </si>
  <si>
    <t>FY 15-16 Lighting Electric</t>
  </si>
  <si>
    <t>Sub-Totals</t>
  </si>
  <si>
    <t>Calculate Ratio:</t>
  </si>
  <si>
    <t>Moorpark High School  &amp; Mountain Meadows</t>
  </si>
  <si>
    <t>Miscellaneous</t>
  </si>
  <si>
    <t>Predicted Lighting at Std Ratio</t>
  </si>
  <si>
    <t>Tax</t>
  </si>
  <si>
    <t>Adjusted Lighting Ratio</t>
  </si>
  <si>
    <t>COGS, Direct</t>
  </si>
  <si>
    <t>Burden</t>
  </si>
  <si>
    <t>Engineering</t>
  </si>
  <si>
    <t>Project Management</t>
  </si>
  <si>
    <t>Contingency</t>
  </si>
  <si>
    <t>COGS, Indirect</t>
  </si>
  <si>
    <t>Project Costs</t>
  </si>
  <si>
    <t>Overhead</t>
  </si>
  <si>
    <t>Profit</t>
  </si>
  <si>
    <t>Sell Price</t>
  </si>
  <si>
    <t>S</t>
  </si>
  <si>
    <t>F32W-2x4R2</t>
  </si>
  <si>
    <t>F32W-2x4R3</t>
  </si>
  <si>
    <t>F32W-2x4R4</t>
  </si>
  <si>
    <t>FU32W-2x2R2</t>
  </si>
  <si>
    <t>F32W-2x4S3</t>
  </si>
  <si>
    <t>F32W-1x4S1</t>
  </si>
  <si>
    <t>F32W-1x4S2</t>
  </si>
  <si>
    <t>CFT25W-12x12R2</t>
  </si>
  <si>
    <t>CFS25W-6"RDR1</t>
  </si>
  <si>
    <t>HPS90W-WALLS1</t>
  </si>
  <si>
    <t>HPS70W-12x12S1</t>
  </si>
  <si>
    <t>HPS250W-WALLS1</t>
  </si>
  <si>
    <t>PAR35W-8"RDR1</t>
  </si>
  <si>
    <t/>
  </si>
  <si>
    <t>FU32W-2x2S2</t>
  </si>
  <si>
    <t>W</t>
  </si>
  <si>
    <t>Y</t>
  </si>
  <si>
    <t>X</t>
  </si>
  <si>
    <t>Z</t>
  </si>
  <si>
    <t>F32W-4x4S4</t>
  </si>
  <si>
    <t>F32W-2x4R6</t>
  </si>
  <si>
    <t>F32W-1x4R2</t>
  </si>
  <si>
    <t>F40W-2x4P6</t>
  </si>
  <si>
    <t>G</t>
  </si>
  <si>
    <t>E</t>
  </si>
  <si>
    <t>L</t>
  </si>
  <si>
    <t>AA</t>
  </si>
  <si>
    <t>AB</t>
  </si>
  <si>
    <t>AC</t>
  </si>
  <si>
    <t>AD</t>
  </si>
  <si>
    <t>F32W-2x4S2</t>
  </si>
  <si>
    <t>F32W-2x4S4</t>
  </si>
  <si>
    <t>CFT16W-8"RDR2</t>
  </si>
  <si>
    <t>F32W-1x4P2</t>
  </si>
  <si>
    <t>F90W-1x8P2</t>
  </si>
  <si>
    <t>F38W-2x4P6</t>
  </si>
  <si>
    <t>LED15W-2x2R2</t>
  </si>
  <si>
    <t>AE</t>
  </si>
  <si>
    <t>AF</t>
  </si>
  <si>
    <t>AG</t>
  </si>
  <si>
    <t>P</t>
  </si>
  <si>
    <t>HPS150W-WALLS1</t>
  </si>
  <si>
    <t>MHPS175W-24"DP1</t>
  </si>
  <si>
    <t>PAR55W-8"RDR1</t>
  </si>
  <si>
    <t>CFS25W-8x8S1</t>
  </si>
  <si>
    <t>N</t>
  </si>
  <si>
    <t>CFT16W-12x12R2</t>
  </si>
  <si>
    <t>AH</t>
  </si>
  <si>
    <t>MH455W-24"DP1</t>
  </si>
  <si>
    <t>AI</t>
  </si>
  <si>
    <t>HID250W-WALLS1</t>
  </si>
  <si>
    <t>AJ</t>
  </si>
  <si>
    <t>F40W-2x4P8</t>
  </si>
  <si>
    <t>AK</t>
  </si>
  <si>
    <t>R</t>
  </si>
  <si>
    <t>F40W-4x4S6</t>
  </si>
  <si>
    <t>CFT25W-12x12S2</t>
  </si>
  <si>
    <t>AL</t>
  </si>
  <si>
    <t>AM</t>
  </si>
  <si>
    <t>AN</t>
  </si>
  <si>
    <t>AO</t>
  </si>
  <si>
    <t>AP</t>
  </si>
  <si>
    <t>F25W-1x3S2</t>
  </si>
  <si>
    <t>CF26W-7"RDR2</t>
  </si>
  <si>
    <t>CF39W-26"RDR3</t>
  </si>
  <si>
    <t>CF18W-22"RDR2</t>
  </si>
  <si>
    <t>CF42W-21"RDR8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</si>
</sst>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#,##0.0"/>
    <numFmt numFmtId="166" formatCode="#,##0&quot; kWh&quot;"/>
    <numFmt numFmtId="167" formatCode="#,##0&quot; kW&quot;"/>
    <numFmt numFmtId="168" formatCode="&quot;$&quot;#,##0.000&quot;/kWh&quot;"/>
    <numFmt numFmtId="169" formatCode="&quot;$&quot;#,##0"/>
    <numFmt numFmtId="170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0" fillId="0" borderId="0" xfId="0" applyFill="1"/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3" fontId="0" fillId="7" borderId="6" xfId="0" applyNumberFormat="1" applyFill="1" applyBorder="1"/>
    <xf numFmtId="3" fontId="0" fillId="8" borderId="6" xfId="0" applyNumberFormat="1" applyFill="1" applyBorder="1"/>
    <xf numFmtId="3" fontId="3" fillId="3" borderId="7" xfId="0" applyNumberFormat="1" applyFont="1" applyFill="1" applyBorder="1" applyAlignment="1">
      <alignment horizontal="center" vertical="center" wrapText="1"/>
    </xf>
    <xf numFmtId="3" fontId="0" fillId="3" borderId="9" xfId="0" applyNumberFormat="1" applyFill="1" applyBorder="1"/>
    <xf numFmtId="3" fontId="0" fillId="0" borderId="13" xfId="0" applyNumberFormat="1" applyBorder="1"/>
    <xf numFmtId="3" fontId="0" fillId="3" borderId="7" xfId="0" applyNumberFormat="1" applyFill="1" applyBorder="1"/>
    <xf numFmtId="1" fontId="4" fillId="3" borderId="0" xfId="0" applyNumberFormat="1" applyFont="1" applyFill="1" applyBorder="1" applyAlignment="1">
      <alignment horizontal="left"/>
    </xf>
    <xf numFmtId="0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0" xfId="0" applyNumberFormat="1" applyFont="1" applyFill="1" applyBorder="1" applyAlignment="1">
      <alignment horizontal="left"/>
    </xf>
    <xf numFmtId="0" fontId="0" fillId="3" borderId="0" xfId="0" applyFill="1"/>
    <xf numFmtId="0" fontId="0" fillId="0" borderId="0" xfId="0" applyAlignment="1">
      <alignment vertical="center" textRotation="90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165" fontId="2" fillId="0" borderId="0" xfId="0" applyNumberFormat="1" applyFont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166" fontId="2" fillId="0" borderId="0" xfId="0" applyNumberFormat="1" applyFont="1"/>
    <xf numFmtId="167" fontId="2" fillId="0" borderId="0" xfId="0" applyNumberFormat="1" applyFont="1"/>
    <xf numFmtId="0" fontId="2" fillId="0" borderId="0" xfId="0" applyFont="1" applyAlignment="1">
      <alignment vertical="center" textRotation="90"/>
    </xf>
    <xf numFmtId="0" fontId="2" fillId="0" borderId="0" xfId="0" applyFont="1"/>
    <xf numFmtId="0" fontId="2" fillId="0" borderId="6" xfId="0" applyFont="1" applyBorder="1" applyAlignment="1">
      <alignment horizontal="center"/>
    </xf>
    <xf numFmtId="167" fontId="0" fillId="0" borderId="0" xfId="0" applyNumberFormat="1"/>
    <xf numFmtId="0" fontId="10" fillId="0" borderId="0" xfId="0" applyFont="1"/>
    <xf numFmtId="0" fontId="11" fillId="0" borderId="0" xfId="0" applyFont="1"/>
    <xf numFmtId="0" fontId="0" fillId="0" borderId="18" xfId="0" applyBorder="1"/>
    <xf numFmtId="0" fontId="0" fillId="0" borderId="18" xfId="0" applyBorder="1" applyAlignment="1">
      <alignment horizontal="right"/>
    </xf>
    <xf numFmtId="3" fontId="2" fillId="0" borderId="18" xfId="0" applyNumberFormat="1" applyFont="1" applyBorder="1"/>
    <xf numFmtId="166" fontId="2" fillId="0" borderId="19" xfId="0" applyNumberFormat="1" applyFont="1" applyBorder="1"/>
    <xf numFmtId="3" fontId="11" fillId="0" borderId="0" xfId="0" applyNumberFormat="1" applyFont="1"/>
    <xf numFmtId="168" fontId="11" fillId="0" borderId="6" xfId="0" applyNumberFormat="1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167" fontId="2" fillId="0" borderId="22" xfId="0" applyNumberFormat="1" applyFont="1" applyBorder="1"/>
    <xf numFmtId="9" fontId="11" fillId="0" borderId="0" xfId="0" applyNumberFormat="1" applyFont="1"/>
    <xf numFmtId="9" fontId="11" fillId="0" borderId="6" xfId="0" applyNumberFormat="1" applyFont="1" applyBorder="1"/>
    <xf numFmtId="166" fontId="2" fillId="0" borderId="22" xfId="0" applyNumberFormat="1" applyFont="1" applyBorder="1"/>
    <xf numFmtId="169" fontId="11" fillId="0" borderId="0" xfId="0" applyNumberFormat="1" applyFont="1"/>
    <xf numFmtId="42" fontId="11" fillId="0" borderId="0" xfId="0" applyNumberFormat="1" applyFont="1"/>
    <xf numFmtId="0" fontId="0" fillId="0" borderId="23" xfId="0" applyBorder="1"/>
    <xf numFmtId="0" fontId="0" fillId="0" borderId="14" xfId="0" applyBorder="1"/>
    <xf numFmtId="0" fontId="0" fillId="0" borderId="24" xfId="0" applyBorder="1"/>
    <xf numFmtId="3" fontId="2" fillId="0" borderId="0" xfId="0" applyNumberFormat="1" applyFont="1" applyBorder="1"/>
    <xf numFmtId="41" fontId="11" fillId="0" borderId="0" xfId="0" applyNumberFormat="1" applyFont="1"/>
    <xf numFmtId="0" fontId="11" fillId="0" borderId="0" xfId="0" applyFont="1" applyBorder="1"/>
    <xf numFmtId="169" fontId="10" fillId="0" borderId="25" xfId="0" applyNumberFormat="1" applyFont="1" applyBorder="1"/>
    <xf numFmtId="42" fontId="10" fillId="0" borderId="0" xfId="0" applyNumberFormat="1" applyFont="1"/>
    <xf numFmtId="43" fontId="11" fillId="0" borderId="0" xfId="0" applyNumberFormat="1" applyFont="1"/>
    <xf numFmtId="0" fontId="11" fillId="0" borderId="6" xfId="0" applyFont="1" applyBorder="1" applyAlignment="1">
      <alignment horizontal="center"/>
    </xf>
    <xf numFmtId="41" fontId="0" fillId="0" borderId="0" xfId="0" applyNumberFormat="1"/>
    <xf numFmtId="6" fontId="10" fillId="0" borderId="0" xfId="0" applyNumberFormat="1" applyFont="1"/>
    <xf numFmtId="166" fontId="11" fillId="0" borderId="0" xfId="0" applyNumberFormat="1" applyFont="1"/>
    <xf numFmtId="0" fontId="11" fillId="0" borderId="14" xfId="0" applyFont="1" applyBorder="1"/>
    <xf numFmtId="41" fontId="11" fillId="0" borderId="14" xfId="0" applyNumberFormat="1" applyFont="1" applyBorder="1"/>
    <xf numFmtId="0" fontId="0" fillId="0" borderId="28" xfId="0" applyBorder="1"/>
    <xf numFmtId="0" fontId="0" fillId="0" borderId="29" xfId="0" applyBorder="1"/>
    <xf numFmtId="170" fontId="11" fillId="0" borderId="0" xfId="0" applyNumberFormat="1" applyFont="1"/>
    <xf numFmtId="9" fontId="11" fillId="0" borderId="0" xfId="1" applyFont="1"/>
    <xf numFmtId="10" fontId="11" fillId="0" borderId="0" xfId="1" applyNumberFormat="1" applyFont="1"/>
    <xf numFmtId="41" fontId="11" fillId="0" borderId="4" xfId="0" applyNumberFormat="1" applyFont="1" applyBorder="1"/>
    <xf numFmtId="41" fontId="11" fillId="0" borderId="25" xfId="0" applyNumberFormat="1" applyFont="1" applyBorder="1"/>
    <xf numFmtId="0" fontId="0" fillId="0" borderId="1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14" xfId="0" applyFont="1" applyFill="1" applyBorder="1" applyAlignment="1">
      <alignment horizontal="right"/>
    </xf>
    <xf numFmtId="0" fontId="7" fillId="4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0" fillId="0" borderId="27" xfId="0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26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Tedder\AppData\Local\Temp\Temp1_Lighting%20Inventory%20and%20Energy%20Audit%20Calculations.zip\Prop%2039%20EEP%20Package%20-%20Path%20Energy\Lighting%20Fixtures%20v.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ies"/>
      <sheetName val="MHS Summary"/>
      <sheetName val="Mountain Meadows"/>
      <sheetName val="Mesa Verde Middle"/>
      <sheetName val="Chaparral"/>
      <sheetName val="District Office"/>
      <sheetName val="Macro &amp; Names"/>
      <sheetName val="Codes"/>
      <sheetName val="SIR Estimate"/>
      <sheetName val="Fixture Table"/>
      <sheetName val="Arroyo West"/>
      <sheetName val="Campus Canyon"/>
      <sheetName val="Community High"/>
      <sheetName val="Flory Academy"/>
      <sheetName val="Moorpark High School"/>
      <sheetName val="MHS - Music"/>
      <sheetName val="MHS - Gym &quot;O&quot;"/>
      <sheetName val="MHS - &quot;D&quot; &amp; &quot;E&quot;"/>
      <sheetName val="MHS - &quot;C&quot; &amp; &quot;F&amp;G&quot;"/>
      <sheetName val="MHS - Admin &quot;A&quot;"/>
      <sheetName val="MHS - Admin &quot;B&quot;"/>
      <sheetName val="MHS - Gym &quot;J&quot;"/>
      <sheetName val="Peach Hill"/>
      <sheetName val="Walnut Canyon"/>
      <sheetName val="Walnut Canyon MemAud"/>
      <sheetName val="Sheet1"/>
      <sheetName val="Lighting Fixtures v.8"/>
    </sheetNames>
    <sheetDataSet>
      <sheetData sheetId="0"/>
      <sheetData sheetId="1"/>
      <sheetData sheetId="2">
        <row r="2">
          <cell r="D2">
            <v>6.9999999999999973</v>
          </cell>
          <cell r="F2">
            <v>121</v>
          </cell>
        </row>
        <row r="4">
          <cell r="D4" t="str">
            <v>C</v>
          </cell>
          <cell r="E4" t="str">
            <v>A</v>
          </cell>
          <cell r="F4" t="str">
            <v>T</v>
          </cell>
          <cell r="G4" t="str">
            <v>H</v>
          </cell>
          <cell r="H4" t="str">
            <v>O</v>
          </cell>
          <cell r="I4" t="str">
            <v>U</v>
          </cell>
          <cell r="J4" t="str">
            <v>B</v>
          </cell>
          <cell r="K4" t="str">
            <v>X</v>
          </cell>
          <cell r="L4" t="str">
            <v>D</v>
          </cell>
          <cell r="M4" t="str">
            <v>I</v>
          </cell>
          <cell r="N4" t="str">
            <v>E</v>
          </cell>
          <cell r="O4" t="str">
            <v>AK</v>
          </cell>
          <cell r="P4" t="str">
            <v>S</v>
          </cell>
          <cell r="Q4" t="str">
            <v>W</v>
          </cell>
          <cell r="R4" t="str">
            <v>R</v>
          </cell>
        </row>
        <row r="10">
          <cell r="D10">
            <v>278</v>
          </cell>
          <cell r="E10">
            <v>287</v>
          </cell>
          <cell r="F10">
            <v>25</v>
          </cell>
          <cell r="G10">
            <v>47</v>
          </cell>
          <cell r="H10">
            <v>1</v>
          </cell>
          <cell r="I10">
            <v>31</v>
          </cell>
          <cell r="J10">
            <v>123</v>
          </cell>
          <cell r="K10">
            <v>2</v>
          </cell>
          <cell r="L10">
            <v>16</v>
          </cell>
          <cell r="M10">
            <v>104</v>
          </cell>
          <cell r="N10">
            <v>12</v>
          </cell>
          <cell r="O10">
            <v>8</v>
          </cell>
          <cell r="P10">
            <v>0</v>
          </cell>
          <cell r="Q10">
            <v>2</v>
          </cell>
          <cell r="R10">
            <v>17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19460</v>
          </cell>
          <cell r="E12">
            <v>40180</v>
          </cell>
          <cell r="F12">
            <v>1825</v>
          </cell>
          <cell r="G12">
            <v>3290</v>
          </cell>
          <cell r="H12">
            <v>56</v>
          </cell>
          <cell r="I12">
            <v>2883</v>
          </cell>
          <cell r="J12">
            <v>12915</v>
          </cell>
          <cell r="K12">
            <v>140</v>
          </cell>
          <cell r="L12">
            <v>1120</v>
          </cell>
          <cell r="M12">
            <v>3640</v>
          </cell>
          <cell r="N12">
            <v>1680</v>
          </cell>
          <cell r="O12">
            <v>2064</v>
          </cell>
          <cell r="P12" t="str">
            <v/>
          </cell>
          <cell r="Q12">
            <v>280</v>
          </cell>
          <cell r="R12">
            <v>952</v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3">
        <row r="2">
          <cell r="D2">
            <v>9.9999999999999964</v>
          </cell>
          <cell r="F2">
            <v>156</v>
          </cell>
        </row>
        <row r="4">
          <cell r="D4" t="str">
            <v>C</v>
          </cell>
          <cell r="E4" t="str">
            <v>B</v>
          </cell>
          <cell r="F4" t="str">
            <v>A</v>
          </cell>
          <cell r="G4" t="str">
            <v>D</v>
          </cell>
          <cell r="H4" t="str">
            <v>E</v>
          </cell>
          <cell r="I4" t="str">
            <v>I</v>
          </cell>
          <cell r="J4" t="str">
            <v>H</v>
          </cell>
          <cell r="K4" t="str">
            <v>N</v>
          </cell>
          <cell r="L4" t="str">
            <v>S</v>
          </cell>
          <cell r="M4" t="str">
            <v>T</v>
          </cell>
          <cell r="N4" t="str">
            <v>U</v>
          </cell>
          <cell r="O4" t="str">
            <v>K</v>
          </cell>
          <cell r="P4" t="str">
            <v>AA</v>
          </cell>
        </row>
        <row r="10">
          <cell r="D10">
            <v>42</v>
          </cell>
          <cell r="E10">
            <v>456</v>
          </cell>
          <cell r="F10">
            <v>201</v>
          </cell>
          <cell r="G10">
            <v>51</v>
          </cell>
          <cell r="H10">
            <v>1</v>
          </cell>
          <cell r="I10">
            <v>58</v>
          </cell>
          <cell r="J10">
            <v>59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15</v>
          </cell>
          <cell r="P10">
            <v>11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2940</v>
          </cell>
          <cell r="E12">
            <v>47880</v>
          </cell>
          <cell r="F12">
            <v>28140</v>
          </cell>
          <cell r="G12">
            <v>3570</v>
          </cell>
          <cell r="H12">
            <v>140</v>
          </cell>
          <cell r="I12">
            <v>2030</v>
          </cell>
          <cell r="J12">
            <v>4130</v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420</v>
          </cell>
          <cell r="P12">
            <v>770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4">
        <row r="2">
          <cell r="D2">
            <v>13.999999999999977</v>
          </cell>
          <cell r="F2">
            <v>172</v>
          </cell>
        </row>
        <row r="4">
          <cell r="D4" t="str">
            <v>C</v>
          </cell>
          <cell r="E4" t="str">
            <v>B</v>
          </cell>
          <cell r="F4" t="str">
            <v>I</v>
          </cell>
          <cell r="G4" t="str">
            <v>H</v>
          </cell>
          <cell r="H4" t="str">
            <v>S</v>
          </cell>
          <cell r="I4" t="str">
            <v>U</v>
          </cell>
          <cell r="J4" t="str">
            <v>F</v>
          </cell>
          <cell r="K4" t="str">
            <v>W</v>
          </cell>
          <cell r="L4" t="str">
            <v>V</v>
          </cell>
          <cell r="M4" t="str">
            <v>A</v>
          </cell>
          <cell r="N4" t="str">
            <v>Y</v>
          </cell>
          <cell r="O4" t="str">
            <v>X</v>
          </cell>
          <cell r="P4" t="str">
            <v>Z</v>
          </cell>
        </row>
        <row r="10">
          <cell r="D10">
            <v>63</v>
          </cell>
          <cell r="E10">
            <v>577</v>
          </cell>
          <cell r="F10">
            <v>96</v>
          </cell>
          <cell r="G10">
            <v>78</v>
          </cell>
          <cell r="H10">
            <v>16</v>
          </cell>
          <cell r="I10">
            <v>13</v>
          </cell>
          <cell r="J10">
            <v>53</v>
          </cell>
          <cell r="K10">
            <v>6</v>
          </cell>
          <cell r="L10">
            <v>2</v>
          </cell>
          <cell r="M10">
            <v>102</v>
          </cell>
          <cell r="N10">
            <v>42</v>
          </cell>
          <cell r="O10">
            <v>12</v>
          </cell>
          <cell r="P10">
            <v>20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4410</v>
          </cell>
          <cell r="E12">
            <v>60585</v>
          </cell>
          <cell r="F12">
            <v>3360</v>
          </cell>
          <cell r="G12">
            <v>5460</v>
          </cell>
          <cell r="H12">
            <v>608</v>
          </cell>
          <cell r="I12">
            <v>1209</v>
          </cell>
          <cell r="J12">
            <v>5565</v>
          </cell>
          <cell r="K12">
            <v>840</v>
          </cell>
          <cell r="L12">
            <v>506</v>
          </cell>
          <cell r="M12">
            <v>14280</v>
          </cell>
          <cell r="N12">
            <v>8820</v>
          </cell>
          <cell r="O12">
            <v>840</v>
          </cell>
          <cell r="P12">
            <v>5160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5">
        <row r="2">
          <cell r="D2">
            <v>0.99999999999999856</v>
          </cell>
          <cell r="F2">
            <v>84</v>
          </cell>
        </row>
        <row r="4">
          <cell r="D4" t="str">
            <v>B</v>
          </cell>
          <cell r="E4" t="str">
            <v>A</v>
          </cell>
          <cell r="F4" t="str">
            <v>D</v>
          </cell>
          <cell r="G4" t="str">
            <v>H</v>
          </cell>
          <cell r="H4" t="str">
            <v>G</v>
          </cell>
          <cell r="I4" t="str">
            <v>F</v>
          </cell>
          <cell r="J4" t="str">
            <v>E</v>
          </cell>
          <cell r="K4" t="str">
            <v>L</v>
          </cell>
          <cell r="L4" t="str">
            <v>AA</v>
          </cell>
          <cell r="M4" t="str">
            <v>AB</v>
          </cell>
          <cell r="N4" t="str">
            <v>AC</v>
          </cell>
          <cell r="O4" t="str">
            <v>AD</v>
          </cell>
          <cell r="P4" t="str">
            <v>I</v>
          </cell>
          <cell r="Q4" t="str">
            <v>U</v>
          </cell>
        </row>
        <row r="10">
          <cell r="D10">
            <v>34</v>
          </cell>
          <cell r="E10">
            <v>146</v>
          </cell>
          <cell r="F10">
            <v>42</v>
          </cell>
          <cell r="G10">
            <v>19</v>
          </cell>
          <cell r="H10">
            <v>7</v>
          </cell>
          <cell r="I10">
            <v>2</v>
          </cell>
          <cell r="J10">
            <v>0</v>
          </cell>
          <cell r="K10">
            <v>44</v>
          </cell>
          <cell r="L10">
            <v>134</v>
          </cell>
          <cell r="M10">
            <v>11</v>
          </cell>
          <cell r="N10">
            <v>0</v>
          </cell>
          <cell r="O10">
            <v>18</v>
          </cell>
          <cell r="P10">
            <v>2</v>
          </cell>
          <cell r="Q10">
            <v>2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3570</v>
          </cell>
          <cell r="E12">
            <v>20440</v>
          </cell>
          <cell r="F12">
            <v>2940</v>
          </cell>
          <cell r="G12">
            <v>1330</v>
          </cell>
          <cell r="H12">
            <v>490</v>
          </cell>
          <cell r="I12">
            <v>210</v>
          </cell>
          <cell r="J12" t="str">
            <v/>
          </cell>
          <cell r="K12">
            <v>1672</v>
          </cell>
          <cell r="L12">
            <v>9380</v>
          </cell>
          <cell r="M12">
            <v>2046</v>
          </cell>
          <cell r="N12" t="str">
            <v/>
          </cell>
          <cell r="O12">
            <v>648</v>
          </cell>
          <cell r="P12">
            <v>70</v>
          </cell>
          <cell r="Q12">
            <v>186</v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6"/>
      <sheetData sheetId="7">
        <row r="3">
          <cell r="A3" t="str">
            <v>CF</v>
          </cell>
          <cell r="B3">
            <v>15</v>
          </cell>
          <cell r="C3" t="str">
            <v>1x3</v>
          </cell>
          <cell r="D3" t="str">
            <v>P</v>
          </cell>
          <cell r="F3">
            <v>1</v>
          </cell>
          <cell r="J3" t="str">
            <v>Yes</v>
          </cell>
          <cell r="L3" t="str">
            <v>Fixture, Interior</v>
          </cell>
          <cell r="O3">
            <v>110</v>
          </cell>
          <cell r="P3">
            <v>0.5</v>
          </cell>
        </row>
        <row r="4">
          <cell r="A4" t="str">
            <v>CFD</v>
          </cell>
          <cell r="B4">
            <v>16</v>
          </cell>
          <cell r="C4" t="str">
            <v>1x4</v>
          </cell>
          <cell r="D4" t="str">
            <v>R</v>
          </cell>
          <cell r="F4">
            <v>2</v>
          </cell>
          <cell r="J4" t="str">
            <v>No</v>
          </cell>
          <cell r="L4" t="str">
            <v>Fixture, Exterior</v>
          </cell>
          <cell r="O4">
            <v>180</v>
          </cell>
          <cell r="P4">
            <v>1</v>
          </cell>
        </row>
        <row r="5">
          <cell r="A5" t="str">
            <v>CFS</v>
          </cell>
          <cell r="B5">
            <v>18</v>
          </cell>
          <cell r="C5" t="str">
            <v>2x4</v>
          </cell>
          <cell r="D5" t="str">
            <v>S</v>
          </cell>
          <cell r="F5">
            <v>3</v>
          </cell>
          <cell r="L5" t="str">
            <v>Switching, Non-Diming</v>
          </cell>
          <cell r="O5">
            <v>240</v>
          </cell>
          <cell r="P5">
            <v>1.5</v>
          </cell>
        </row>
        <row r="6">
          <cell r="A6" t="str">
            <v>CFT</v>
          </cell>
          <cell r="B6">
            <v>25</v>
          </cell>
          <cell r="C6" t="str">
            <v>2x2</v>
          </cell>
          <cell r="F6">
            <v>4</v>
          </cell>
          <cell r="L6" t="str">
            <v>Switching, Diming</v>
          </cell>
          <cell r="O6">
            <v>275</v>
          </cell>
          <cell r="P6">
            <v>2.5</v>
          </cell>
        </row>
        <row r="7">
          <cell r="A7" t="str">
            <v>CFQ</v>
          </cell>
          <cell r="B7">
            <v>26</v>
          </cell>
          <cell r="C7" t="str">
            <v>PAR16</v>
          </cell>
          <cell r="F7">
            <v>6</v>
          </cell>
          <cell r="L7" t="str">
            <v>Regular</v>
          </cell>
          <cell r="P7">
            <v>85</v>
          </cell>
        </row>
        <row r="8">
          <cell r="A8" t="str">
            <v>DD</v>
          </cell>
          <cell r="B8">
            <v>28</v>
          </cell>
          <cell r="C8" t="str">
            <v>PAR35</v>
          </cell>
          <cell r="F8">
            <v>8</v>
          </cell>
          <cell r="L8" t="str">
            <v>2nd Shift</v>
          </cell>
          <cell r="P8">
            <v>100</v>
          </cell>
        </row>
        <row r="9">
          <cell r="A9" t="str">
            <v>F</v>
          </cell>
          <cell r="B9">
            <v>32</v>
          </cell>
          <cell r="C9" t="str">
            <v>6"RD</v>
          </cell>
        </row>
        <row r="10">
          <cell r="A10" t="str">
            <v>FC</v>
          </cell>
          <cell r="B10">
            <v>35</v>
          </cell>
          <cell r="C10" t="str">
            <v>7"RD</v>
          </cell>
        </row>
        <row r="11">
          <cell r="A11" t="str">
            <v>FU</v>
          </cell>
          <cell r="B11">
            <v>38</v>
          </cell>
          <cell r="C11" t="str">
            <v>8"RD</v>
          </cell>
        </row>
        <row r="12">
          <cell r="A12" t="str">
            <v>H</v>
          </cell>
          <cell r="B12">
            <v>39</v>
          </cell>
          <cell r="C12" t="str">
            <v>21"RD</v>
          </cell>
          <cell r="L12" t="str">
            <v>AllSites Selected</v>
          </cell>
        </row>
        <row r="13">
          <cell r="A13" t="str">
            <v>HLV</v>
          </cell>
          <cell r="B13">
            <v>40</v>
          </cell>
          <cell r="C13" t="str">
            <v>22"RD</v>
          </cell>
          <cell r="L13" t="str">
            <v>MHS Only</v>
          </cell>
        </row>
        <row r="14">
          <cell r="A14" t="str">
            <v>HPS</v>
          </cell>
          <cell r="B14">
            <v>42</v>
          </cell>
          <cell r="C14" t="str">
            <v>26"RD</v>
          </cell>
        </row>
        <row r="15">
          <cell r="A15" t="str">
            <v>I</v>
          </cell>
          <cell r="B15">
            <v>55</v>
          </cell>
          <cell r="C15" t="str">
            <v>8x8</v>
          </cell>
        </row>
        <row r="16">
          <cell r="A16" t="str">
            <v>LED</v>
          </cell>
          <cell r="B16">
            <v>70</v>
          </cell>
          <cell r="C16" t="str">
            <v>12x12</v>
          </cell>
        </row>
        <row r="17">
          <cell r="A17" t="str">
            <v>MH</v>
          </cell>
          <cell r="B17">
            <v>90</v>
          </cell>
          <cell r="C17" t="str">
            <v>WALL</v>
          </cell>
        </row>
        <row r="18">
          <cell r="A18" t="str">
            <v>MHPS</v>
          </cell>
          <cell r="B18">
            <v>150</v>
          </cell>
        </row>
        <row r="19">
          <cell r="A19" t="str">
            <v>MR</v>
          </cell>
          <cell r="B19">
            <v>175</v>
          </cell>
        </row>
        <row r="20">
          <cell r="A20" t="str">
            <v>MV</v>
          </cell>
          <cell r="B20">
            <v>225</v>
          </cell>
        </row>
        <row r="21">
          <cell r="A21" t="str">
            <v>PAR</v>
          </cell>
          <cell r="B21">
            <v>250</v>
          </cell>
        </row>
        <row r="22">
          <cell r="A22" t="str">
            <v>QL</v>
          </cell>
          <cell r="B22">
            <v>350</v>
          </cell>
        </row>
        <row r="23">
          <cell r="B23">
            <v>450</v>
          </cell>
        </row>
      </sheetData>
      <sheetData sheetId="8">
        <row r="17">
          <cell r="K17">
            <v>68690.461866000012</v>
          </cell>
          <cell r="L17">
            <v>72124.984959300011</v>
          </cell>
          <cell r="M17">
            <v>75731.234207265021</v>
          </cell>
          <cell r="N17">
            <v>79517.795917628275</v>
          </cell>
          <cell r="O17">
            <v>83493.685713509694</v>
          </cell>
          <cell r="P17">
            <v>87668.36999918519</v>
          </cell>
          <cell r="Q17">
            <v>92051.788499144459</v>
          </cell>
          <cell r="R17">
            <v>96654.377924101689</v>
          </cell>
          <cell r="S17">
            <v>101487.09682030678</v>
          </cell>
          <cell r="T17">
            <v>106561.45166132212</v>
          </cell>
          <cell r="U17">
            <v>111889.52424438823</v>
          </cell>
          <cell r="V17">
            <v>117484.00045660765</v>
          </cell>
          <cell r="W17">
            <v>123358.20047943805</v>
          </cell>
          <cell r="X17">
            <v>129526.11050340996</v>
          </cell>
          <cell r="Y17">
            <v>136002.41602858045</v>
          </cell>
        </row>
      </sheetData>
      <sheetData sheetId="9"/>
      <sheetData sheetId="10">
        <row r="4">
          <cell r="F4" t="str">
            <v>C</v>
          </cell>
          <cell r="G4" t="str">
            <v>B</v>
          </cell>
          <cell r="H4" t="str">
            <v>A</v>
          </cell>
          <cell r="I4" t="str">
            <v>D</v>
          </cell>
          <cell r="J4" t="str">
            <v>F</v>
          </cell>
          <cell r="K4" t="str">
            <v>I</v>
          </cell>
          <cell r="L4" t="str">
            <v>H</v>
          </cell>
          <cell r="M4" t="str">
            <v>O</v>
          </cell>
          <cell r="N4" t="str">
            <v>K</v>
          </cell>
          <cell r="O4" t="str">
            <v>U</v>
          </cell>
          <cell r="P4" t="str">
            <v>T</v>
          </cell>
          <cell r="Q4" t="str">
            <v>V</v>
          </cell>
          <cell r="R4" t="str">
            <v>S</v>
          </cell>
        </row>
        <row r="10">
          <cell r="F10">
            <v>139</v>
          </cell>
          <cell r="G10">
            <v>360</v>
          </cell>
          <cell r="H10">
            <v>58</v>
          </cell>
          <cell r="I10">
            <v>9</v>
          </cell>
          <cell r="J10">
            <v>12</v>
          </cell>
          <cell r="K10">
            <v>121</v>
          </cell>
          <cell r="L10">
            <v>57</v>
          </cell>
          <cell r="M10">
            <v>34</v>
          </cell>
          <cell r="N10">
            <v>31</v>
          </cell>
          <cell r="O10">
            <v>35</v>
          </cell>
          <cell r="P10">
            <v>6</v>
          </cell>
          <cell r="Q10">
            <v>6</v>
          </cell>
          <cell r="R10">
            <v>3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2">
          <cell r="F12">
            <v>9730</v>
          </cell>
          <cell r="G12">
            <v>37800</v>
          </cell>
          <cell r="H12">
            <v>8120</v>
          </cell>
          <cell r="I12">
            <v>630</v>
          </cell>
          <cell r="J12">
            <v>1260</v>
          </cell>
          <cell r="K12">
            <v>4235</v>
          </cell>
          <cell r="L12">
            <v>3990</v>
          </cell>
          <cell r="M12">
            <v>1904</v>
          </cell>
          <cell r="N12">
            <v>868</v>
          </cell>
          <cell r="O12">
            <v>3255</v>
          </cell>
          <cell r="P12">
            <v>438</v>
          </cell>
          <cell r="Q12">
            <v>1518</v>
          </cell>
          <cell r="R12">
            <v>114</v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</row>
        <row r="14">
          <cell r="A14" t="str">
            <v>Bldg</v>
          </cell>
        </row>
        <row r="15">
          <cell r="A15" t="str">
            <v>A</v>
          </cell>
        </row>
        <row r="16">
          <cell r="A16" t="str">
            <v>A</v>
          </cell>
        </row>
        <row r="17">
          <cell r="A17" t="str">
            <v>A</v>
          </cell>
        </row>
        <row r="18">
          <cell r="A18" t="str">
            <v>A</v>
          </cell>
        </row>
        <row r="19">
          <cell r="A19" t="str">
            <v>A</v>
          </cell>
        </row>
        <row r="20">
          <cell r="A20" t="str">
            <v>A</v>
          </cell>
        </row>
        <row r="21">
          <cell r="A21" t="str">
            <v>A</v>
          </cell>
        </row>
        <row r="22">
          <cell r="A22" t="str">
            <v>A</v>
          </cell>
        </row>
        <row r="23">
          <cell r="A23" t="str">
            <v>A</v>
          </cell>
        </row>
        <row r="24">
          <cell r="A24" t="str">
            <v>A</v>
          </cell>
        </row>
        <row r="25">
          <cell r="A25" t="str">
            <v>A</v>
          </cell>
        </row>
        <row r="26">
          <cell r="A26" t="str">
            <v>A</v>
          </cell>
        </row>
        <row r="27">
          <cell r="A27" t="str">
            <v>A</v>
          </cell>
        </row>
        <row r="28">
          <cell r="A28" t="str">
            <v>A</v>
          </cell>
        </row>
        <row r="29">
          <cell r="A29" t="str">
            <v>A</v>
          </cell>
        </row>
        <row r="30">
          <cell r="A30" t="str">
            <v>A</v>
          </cell>
        </row>
        <row r="31">
          <cell r="A31" t="str">
            <v>A</v>
          </cell>
        </row>
        <row r="32">
          <cell r="A32" t="str">
            <v>A</v>
          </cell>
        </row>
        <row r="33">
          <cell r="A33" t="str">
            <v>A</v>
          </cell>
        </row>
        <row r="34">
          <cell r="A34" t="str">
            <v>A</v>
          </cell>
        </row>
        <row r="35">
          <cell r="A35" t="str">
            <v>A</v>
          </cell>
        </row>
        <row r="36">
          <cell r="A36" t="str">
            <v>A</v>
          </cell>
        </row>
        <row r="37">
          <cell r="A37" t="str">
            <v>A</v>
          </cell>
        </row>
        <row r="38">
          <cell r="A38" t="str">
            <v>A</v>
          </cell>
        </row>
        <row r="39">
          <cell r="A39" t="str">
            <v>A</v>
          </cell>
        </row>
        <row r="40">
          <cell r="A40" t="str">
            <v>A</v>
          </cell>
        </row>
        <row r="41">
          <cell r="A41" t="str">
            <v>A</v>
          </cell>
        </row>
        <row r="42">
          <cell r="A42" t="str">
            <v>A</v>
          </cell>
        </row>
        <row r="43">
          <cell r="A43" t="str">
            <v>A</v>
          </cell>
        </row>
        <row r="44">
          <cell r="A44" t="str">
            <v>A</v>
          </cell>
        </row>
        <row r="45">
          <cell r="A45" t="str">
            <v>A</v>
          </cell>
        </row>
        <row r="46">
          <cell r="A46" t="str">
            <v>A</v>
          </cell>
        </row>
        <row r="47">
          <cell r="A47" t="str">
            <v>A</v>
          </cell>
        </row>
        <row r="48">
          <cell r="A48" t="str">
            <v>A</v>
          </cell>
        </row>
        <row r="49">
          <cell r="A49" t="str">
            <v>A</v>
          </cell>
        </row>
        <row r="50">
          <cell r="A50" t="str">
            <v>A</v>
          </cell>
        </row>
        <row r="51">
          <cell r="A51" t="str">
            <v>A</v>
          </cell>
        </row>
        <row r="52">
          <cell r="A52" t="str">
            <v>A</v>
          </cell>
        </row>
        <row r="53">
          <cell r="A53" t="str">
            <v>A</v>
          </cell>
        </row>
        <row r="54">
          <cell r="A54" t="str">
            <v>A</v>
          </cell>
        </row>
        <row r="55">
          <cell r="A55" t="str">
            <v>A</v>
          </cell>
        </row>
        <row r="56">
          <cell r="A56" t="str">
            <v>A</v>
          </cell>
        </row>
        <row r="57">
          <cell r="A57" t="str">
            <v>A</v>
          </cell>
        </row>
        <row r="58">
          <cell r="A58" t="str">
            <v>A</v>
          </cell>
        </row>
        <row r="59">
          <cell r="A59" t="str">
            <v>A</v>
          </cell>
        </row>
        <row r="60">
          <cell r="A60" t="str">
            <v>A</v>
          </cell>
        </row>
        <row r="61">
          <cell r="A61" t="str">
            <v>A</v>
          </cell>
        </row>
        <row r="62">
          <cell r="A62" t="str">
            <v>A</v>
          </cell>
        </row>
        <row r="63">
          <cell r="A63" t="str">
            <v>A</v>
          </cell>
        </row>
        <row r="64">
          <cell r="A64" t="str">
            <v>A</v>
          </cell>
        </row>
        <row r="65">
          <cell r="A65" t="str">
            <v>A</v>
          </cell>
        </row>
        <row r="66">
          <cell r="A66" t="str">
            <v>A</v>
          </cell>
        </row>
        <row r="67">
          <cell r="A67" t="str">
            <v>A</v>
          </cell>
        </row>
        <row r="68">
          <cell r="A68" t="str">
            <v>A</v>
          </cell>
        </row>
        <row r="69">
          <cell r="A69" t="str">
            <v>A</v>
          </cell>
        </row>
        <row r="70">
          <cell r="A70" t="str">
            <v>A</v>
          </cell>
        </row>
        <row r="71">
          <cell r="A71" t="str">
            <v>A</v>
          </cell>
        </row>
        <row r="72">
          <cell r="A72" t="str">
            <v>A</v>
          </cell>
        </row>
        <row r="73">
          <cell r="A73" t="str">
            <v>A</v>
          </cell>
        </row>
        <row r="74">
          <cell r="A74" t="str">
            <v>A</v>
          </cell>
        </row>
        <row r="75">
          <cell r="A75" t="str">
            <v>A</v>
          </cell>
        </row>
        <row r="76">
          <cell r="A76" t="str">
            <v>A</v>
          </cell>
        </row>
        <row r="77">
          <cell r="A77" t="str">
            <v>A</v>
          </cell>
        </row>
        <row r="78">
          <cell r="A78" t="str">
            <v>A</v>
          </cell>
        </row>
        <row r="79">
          <cell r="A79" t="str">
            <v>A</v>
          </cell>
        </row>
        <row r="80">
          <cell r="A80" t="str">
            <v>A</v>
          </cell>
        </row>
        <row r="81">
          <cell r="A81" t="str">
            <v>A</v>
          </cell>
        </row>
        <row r="82">
          <cell r="A82" t="str">
            <v>A</v>
          </cell>
        </row>
        <row r="83">
          <cell r="A83" t="str">
            <v>A</v>
          </cell>
        </row>
        <row r="84">
          <cell r="A84" t="str">
            <v>B</v>
          </cell>
        </row>
        <row r="85">
          <cell r="A85" t="str">
            <v>B</v>
          </cell>
        </row>
        <row r="86">
          <cell r="A86" t="str">
            <v>B</v>
          </cell>
        </row>
        <row r="87">
          <cell r="A87" t="str">
            <v>B</v>
          </cell>
        </row>
        <row r="88">
          <cell r="A88" t="str">
            <v>B</v>
          </cell>
        </row>
        <row r="89">
          <cell r="A89" t="str">
            <v>B</v>
          </cell>
        </row>
        <row r="90">
          <cell r="A90" t="str">
            <v>B</v>
          </cell>
        </row>
        <row r="91">
          <cell r="A91" t="str">
            <v>C</v>
          </cell>
        </row>
        <row r="92">
          <cell r="A92" t="str">
            <v>C</v>
          </cell>
        </row>
        <row r="93">
          <cell r="A93" t="str">
            <v>C</v>
          </cell>
        </row>
        <row r="94">
          <cell r="A94" t="str">
            <v>C</v>
          </cell>
        </row>
        <row r="95">
          <cell r="A95" t="str">
            <v>C</v>
          </cell>
        </row>
        <row r="96">
          <cell r="A96" t="str">
            <v>C</v>
          </cell>
        </row>
        <row r="97">
          <cell r="A97" t="str">
            <v>C</v>
          </cell>
        </row>
        <row r="98">
          <cell r="A98" t="str">
            <v>C</v>
          </cell>
        </row>
        <row r="99">
          <cell r="A99" t="str">
            <v>C</v>
          </cell>
        </row>
        <row r="100">
          <cell r="A100" t="str">
            <v>C</v>
          </cell>
        </row>
        <row r="101">
          <cell r="A101" t="str">
            <v>C</v>
          </cell>
        </row>
        <row r="102">
          <cell r="A102" t="str">
            <v>C</v>
          </cell>
        </row>
        <row r="103">
          <cell r="A103" t="str">
            <v>C</v>
          </cell>
        </row>
        <row r="104">
          <cell r="A104" t="str">
            <v>C</v>
          </cell>
        </row>
        <row r="105">
          <cell r="A105" t="str">
            <v>C</v>
          </cell>
        </row>
        <row r="106">
          <cell r="A106" t="str">
            <v>C</v>
          </cell>
        </row>
        <row r="107">
          <cell r="A107" t="str">
            <v>C</v>
          </cell>
        </row>
        <row r="108">
          <cell r="A108" t="str">
            <v>C</v>
          </cell>
        </row>
        <row r="109">
          <cell r="A109" t="str">
            <v>C</v>
          </cell>
        </row>
      </sheetData>
      <sheetData sheetId="11">
        <row r="2">
          <cell r="D2">
            <v>1.9999999999999991</v>
          </cell>
          <cell r="F2">
            <v>76</v>
          </cell>
        </row>
        <row r="10">
          <cell r="D10">
            <v>57</v>
          </cell>
          <cell r="E10">
            <v>358</v>
          </cell>
          <cell r="F10">
            <v>19</v>
          </cell>
          <cell r="G10">
            <v>4</v>
          </cell>
          <cell r="H10">
            <v>52</v>
          </cell>
          <cell r="I10">
            <v>130</v>
          </cell>
          <cell r="J10">
            <v>0</v>
          </cell>
          <cell r="K10">
            <v>12</v>
          </cell>
          <cell r="L10">
            <v>31</v>
          </cell>
          <cell r="M10">
            <v>6</v>
          </cell>
          <cell r="N10">
            <v>6</v>
          </cell>
          <cell r="O10">
            <v>14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17500.14</v>
          </cell>
          <cell r="E12">
            <v>82434.87000000001</v>
          </cell>
          <cell r="F12">
            <v>3581.9</v>
          </cell>
          <cell r="G12">
            <v>614.04</v>
          </cell>
          <cell r="H12">
            <v>6779.57</v>
          </cell>
          <cell r="I12">
            <v>9763.880000000001</v>
          </cell>
          <cell r="J12" t="str">
            <v/>
          </cell>
          <cell r="K12">
            <v>2552.13</v>
          </cell>
          <cell r="L12">
            <v>1903.5240000000001</v>
          </cell>
          <cell r="M12">
            <v>3328.9739999999997</v>
          </cell>
          <cell r="N12">
            <v>653.64200000000005</v>
          </cell>
          <cell r="O12">
            <v>1719.3120000000001</v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2">
        <row r="2">
          <cell r="D2">
            <v>3.9999999999999991</v>
          </cell>
          <cell r="F2">
            <v>37</v>
          </cell>
        </row>
        <row r="4">
          <cell r="D4" t="str">
            <v>C</v>
          </cell>
          <cell r="E4" t="str">
            <v>B</v>
          </cell>
          <cell r="F4" t="str">
            <v>I</v>
          </cell>
          <cell r="G4" t="str">
            <v>H</v>
          </cell>
          <cell r="H4" t="str">
            <v>O</v>
          </cell>
          <cell r="I4" t="str">
            <v>T</v>
          </cell>
          <cell r="J4" t="str">
            <v>U</v>
          </cell>
          <cell r="K4" t="str">
            <v>V</v>
          </cell>
          <cell r="L4" t="str">
            <v>A</v>
          </cell>
        </row>
        <row r="10">
          <cell r="D10">
            <v>8</v>
          </cell>
          <cell r="E10">
            <v>97</v>
          </cell>
          <cell r="F10">
            <v>9</v>
          </cell>
          <cell r="G10">
            <v>44</v>
          </cell>
          <cell r="H10">
            <v>19</v>
          </cell>
          <cell r="I10">
            <v>3</v>
          </cell>
          <cell r="J10">
            <v>0</v>
          </cell>
          <cell r="K10">
            <v>0</v>
          </cell>
          <cell r="L10">
            <v>96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1228.08</v>
          </cell>
          <cell r="E12">
            <v>21471.975000000002</v>
          </cell>
          <cell r="F12">
            <v>399.73499999999996</v>
          </cell>
          <cell r="G12">
            <v>6959.12</v>
          </cell>
          <cell r="H12">
            <v>2333.3519999999999</v>
          </cell>
          <cell r="I12">
            <v>480.267</v>
          </cell>
          <cell r="J12" t="str">
            <v/>
          </cell>
          <cell r="K12" t="str">
            <v/>
          </cell>
          <cell r="L12">
            <v>29473.919999999998</v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3">
        <row r="2">
          <cell r="D2">
            <v>11.999999999999989</v>
          </cell>
          <cell r="F2">
            <v>158</v>
          </cell>
        </row>
        <row r="4">
          <cell r="D4" t="str">
            <v>B</v>
          </cell>
          <cell r="E4" t="str">
            <v>F</v>
          </cell>
          <cell r="F4" t="str">
            <v>K</v>
          </cell>
          <cell r="G4" t="str">
            <v>U</v>
          </cell>
          <cell r="H4" t="str">
            <v>V</v>
          </cell>
          <cell r="I4" t="str">
            <v>AE</v>
          </cell>
          <cell r="J4" t="str">
            <v>I</v>
          </cell>
          <cell r="K4" t="str">
            <v>G</v>
          </cell>
          <cell r="L4" t="str">
            <v>AF</v>
          </cell>
          <cell r="M4" t="str">
            <v>C</v>
          </cell>
          <cell r="N4" t="str">
            <v>A</v>
          </cell>
          <cell r="O4" t="str">
            <v>D</v>
          </cell>
          <cell r="P4" t="str">
            <v>H</v>
          </cell>
          <cell r="Q4" t="str">
            <v>AG</v>
          </cell>
          <cell r="R4" t="str">
            <v>P</v>
          </cell>
        </row>
        <row r="10">
          <cell r="D10">
            <v>528</v>
          </cell>
          <cell r="E10">
            <v>29</v>
          </cell>
          <cell r="F10">
            <v>16</v>
          </cell>
          <cell r="G10">
            <v>74</v>
          </cell>
          <cell r="H10">
            <v>33</v>
          </cell>
          <cell r="I10">
            <v>12</v>
          </cell>
          <cell r="J10">
            <v>2</v>
          </cell>
          <cell r="K10">
            <v>6</v>
          </cell>
          <cell r="L10">
            <v>7</v>
          </cell>
          <cell r="M10">
            <v>26</v>
          </cell>
          <cell r="N10">
            <v>133</v>
          </cell>
          <cell r="O10">
            <v>4</v>
          </cell>
          <cell r="P10">
            <v>22</v>
          </cell>
          <cell r="Q10">
            <v>0</v>
          </cell>
          <cell r="R10">
            <v>28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120697.08000000002</v>
          </cell>
          <cell r="E12">
            <v>6456.9749999999995</v>
          </cell>
          <cell r="F12">
            <v>982.46400000000006</v>
          </cell>
          <cell r="G12">
            <v>14701.254000000001</v>
          </cell>
          <cell r="H12">
            <v>18309.357</v>
          </cell>
          <cell r="I12">
            <v>4026.348</v>
          </cell>
          <cell r="J12">
            <v>153.51</v>
          </cell>
          <cell r="K12">
            <v>921.06</v>
          </cell>
          <cell r="L12">
            <v>2732.4780000000001</v>
          </cell>
          <cell r="M12">
            <v>3991.26</v>
          </cell>
          <cell r="N12">
            <v>40833.659999999996</v>
          </cell>
          <cell r="O12">
            <v>614.04</v>
          </cell>
          <cell r="P12">
            <v>3735.41</v>
          </cell>
          <cell r="Q12" t="str">
            <v/>
          </cell>
          <cell r="R12">
            <v>1719.3120000000001</v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4">
        <row r="2">
          <cell r="D2">
            <v>9.9999999999999911</v>
          </cell>
          <cell r="F2">
            <v>171</v>
          </cell>
        </row>
        <row r="4">
          <cell r="D4" t="str">
            <v>C</v>
          </cell>
          <cell r="E4" t="str">
            <v>A</v>
          </cell>
          <cell r="F4" t="str">
            <v>D</v>
          </cell>
          <cell r="G4" t="str">
            <v>I</v>
          </cell>
          <cell r="H4" t="str">
            <v>H</v>
          </cell>
          <cell r="I4" t="str">
            <v>S</v>
          </cell>
          <cell r="J4" t="str">
            <v>U</v>
          </cell>
          <cell r="K4" t="str">
            <v>B</v>
          </cell>
          <cell r="L4" t="str">
            <v>O</v>
          </cell>
          <cell r="M4" t="str">
            <v>L</v>
          </cell>
          <cell r="N4" t="str">
            <v>V</v>
          </cell>
          <cell r="O4" t="str">
            <v>F</v>
          </cell>
          <cell r="P4" t="str">
            <v>E</v>
          </cell>
          <cell r="Q4" t="str">
            <v>X</v>
          </cell>
        </row>
        <row r="10">
          <cell r="D10">
            <v>210</v>
          </cell>
          <cell r="E10">
            <v>566</v>
          </cell>
          <cell r="F10">
            <v>9</v>
          </cell>
          <cell r="G10">
            <v>30</v>
          </cell>
          <cell r="H10">
            <v>176</v>
          </cell>
          <cell r="I10">
            <v>11</v>
          </cell>
          <cell r="J10">
            <v>140</v>
          </cell>
          <cell r="K10">
            <v>674</v>
          </cell>
          <cell r="L10">
            <v>1</v>
          </cell>
          <cell r="M10">
            <v>5</v>
          </cell>
          <cell r="N10">
            <v>12</v>
          </cell>
          <cell r="O10">
            <v>2</v>
          </cell>
          <cell r="P10">
            <v>8</v>
          </cell>
          <cell r="Q10">
            <v>1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28557.9</v>
          </cell>
          <cell r="E12">
            <v>162237.04</v>
          </cell>
          <cell r="F12">
            <v>940.17</v>
          </cell>
          <cell r="G12">
            <v>2302.65</v>
          </cell>
          <cell r="H12">
            <v>26723.48</v>
          </cell>
          <cell r="I12">
            <v>916.67400000000009</v>
          </cell>
          <cell r="J12">
            <v>55050.885000000002</v>
          </cell>
          <cell r="K12">
            <v>155198.61000000002</v>
          </cell>
          <cell r="L12">
            <v>122.80800000000001</v>
          </cell>
          <cell r="M12">
            <v>416.67</v>
          </cell>
          <cell r="N12">
            <v>6657.9479999999994</v>
          </cell>
          <cell r="O12">
            <v>460.53000000000003</v>
          </cell>
          <cell r="P12">
            <v>204.96</v>
          </cell>
          <cell r="Q12">
            <v>153.51</v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5">
        <row r="2">
          <cell r="D2">
            <v>1.0000000000000004</v>
          </cell>
          <cell r="F2">
            <v>21</v>
          </cell>
        </row>
        <row r="4">
          <cell r="D4" t="str">
            <v>A</v>
          </cell>
          <cell r="E4" t="str">
            <v>C</v>
          </cell>
          <cell r="F4" t="str">
            <v>B</v>
          </cell>
          <cell r="G4" t="str">
            <v>C</v>
          </cell>
          <cell r="H4" t="str">
            <v>H</v>
          </cell>
          <cell r="I4" t="str">
            <v>E</v>
          </cell>
          <cell r="J4" t="str">
            <v>O</v>
          </cell>
          <cell r="K4" t="str">
            <v>U</v>
          </cell>
        </row>
        <row r="10">
          <cell r="D10">
            <v>0</v>
          </cell>
          <cell r="E10">
            <v>16</v>
          </cell>
          <cell r="F10">
            <v>15</v>
          </cell>
          <cell r="G10">
            <v>0</v>
          </cell>
          <cell r="H10">
            <v>17</v>
          </cell>
          <cell r="I10">
            <v>32</v>
          </cell>
          <cell r="J10">
            <v>8</v>
          </cell>
          <cell r="K10">
            <v>10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 t="str">
            <v/>
          </cell>
          <cell r="E12">
            <v>2034.13</v>
          </cell>
          <cell r="F12">
            <v>1976.625</v>
          </cell>
          <cell r="G12" t="str">
            <v/>
          </cell>
          <cell r="H12">
            <v>1797.67</v>
          </cell>
          <cell r="I12">
            <v>9824.64</v>
          </cell>
          <cell r="J12">
            <v>982.46400000000006</v>
          </cell>
          <cell r="K12">
            <v>2039.49</v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6">
        <row r="2">
          <cell r="D2">
            <v>1.0000000000000007</v>
          </cell>
          <cell r="F2">
            <v>60</v>
          </cell>
        </row>
        <row r="4">
          <cell r="D4" t="str">
            <v>A</v>
          </cell>
          <cell r="E4" t="str">
            <v>C</v>
          </cell>
          <cell r="F4" t="str">
            <v>B</v>
          </cell>
          <cell r="G4" t="str">
            <v>H</v>
          </cell>
          <cell r="H4" t="str">
            <v>E</v>
          </cell>
          <cell r="I4" t="str">
            <v>O</v>
          </cell>
          <cell r="J4" t="str">
            <v>U</v>
          </cell>
          <cell r="K4" t="str">
            <v>AH</v>
          </cell>
        </row>
        <row r="10">
          <cell r="D10">
            <v>8</v>
          </cell>
          <cell r="E10">
            <v>0</v>
          </cell>
          <cell r="F10">
            <v>18</v>
          </cell>
          <cell r="G10">
            <v>131</v>
          </cell>
          <cell r="H10">
            <v>73</v>
          </cell>
          <cell r="I10">
            <v>70</v>
          </cell>
          <cell r="J10">
            <v>0</v>
          </cell>
          <cell r="K10">
            <v>46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2456.16</v>
          </cell>
          <cell r="E12" t="str">
            <v/>
          </cell>
          <cell r="F12">
            <v>4144.7699999999995</v>
          </cell>
          <cell r="G12">
            <v>24766.49</v>
          </cell>
          <cell r="H12">
            <v>20391.559999999998</v>
          </cell>
          <cell r="I12">
            <v>10418.24</v>
          </cell>
          <cell r="J12" t="str">
            <v/>
          </cell>
          <cell r="K12">
            <v>46202.124000000003</v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7">
        <row r="2">
          <cell r="D2">
            <v>1.9999999999999996</v>
          </cell>
          <cell r="F2">
            <v>47</v>
          </cell>
        </row>
        <row r="4">
          <cell r="D4" t="str">
            <v>C</v>
          </cell>
          <cell r="E4" t="str">
            <v>A</v>
          </cell>
          <cell r="F4" t="str">
            <v>B</v>
          </cell>
          <cell r="G4" t="str">
            <v>D</v>
          </cell>
          <cell r="H4" t="str">
            <v>I</v>
          </cell>
          <cell r="I4" t="str">
            <v>H</v>
          </cell>
          <cell r="J4" t="str">
            <v>G</v>
          </cell>
          <cell r="K4" t="str">
            <v>AE</v>
          </cell>
          <cell r="L4" t="str">
            <v>U</v>
          </cell>
          <cell r="M4" t="str">
            <v>O</v>
          </cell>
          <cell r="N4" t="str">
            <v>AI</v>
          </cell>
        </row>
        <row r="10">
          <cell r="D10">
            <v>97</v>
          </cell>
          <cell r="E10">
            <v>108</v>
          </cell>
          <cell r="F10">
            <v>12</v>
          </cell>
          <cell r="G10">
            <v>12</v>
          </cell>
          <cell r="H10">
            <v>3</v>
          </cell>
          <cell r="I10">
            <v>30</v>
          </cell>
          <cell r="J10">
            <v>6</v>
          </cell>
          <cell r="K10">
            <v>15</v>
          </cell>
          <cell r="L10">
            <v>13</v>
          </cell>
          <cell r="M10">
            <v>2</v>
          </cell>
          <cell r="N10">
            <v>12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12412.12</v>
          </cell>
          <cell r="E12">
            <v>27639.360000000001</v>
          </cell>
          <cell r="F12">
            <v>2303.2800000000002</v>
          </cell>
          <cell r="G12">
            <v>1535.52</v>
          </cell>
          <cell r="H12">
            <v>191.94</v>
          </cell>
          <cell r="I12">
            <v>3838.8</v>
          </cell>
          <cell r="J12">
            <v>767.76</v>
          </cell>
          <cell r="K12">
            <v>10024.56</v>
          </cell>
          <cell r="L12">
            <v>5280.9120000000003</v>
          </cell>
          <cell r="M12">
            <v>489.21600000000001</v>
          </cell>
          <cell r="N12">
            <v>13261.248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8">
        <row r="2">
          <cell r="D2">
            <v>2.9999999999999991</v>
          </cell>
          <cell r="F2">
            <v>31</v>
          </cell>
        </row>
        <row r="4">
          <cell r="D4" t="str">
            <v>C</v>
          </cell>
          <cell r="E4" t="str">
            <v>B</v>
          </cell>
          <cell r="F4" t="str">
            <v>C</v>
          </cell>
          <cell r="G4" t="str">
            <v>A</v>
          </cell>
          <cell r="H4" t="str">
            <v>I</v>
          </cell>
          <cell r="I4" t="str">
            <v>H</v>
          </cell>
        </row>
        <row r="10">
          <cell r="D10">
            <v>5</v>
          </cell>
          <cell r="E10">
            <v>182</v>
          </cell>
          <cell r="F10">
            <v>16</v>
          </cell>
          <cell r="G10">
            <v>100</v>
          </cell>
          <cell r="H10">
            <v>9</v>
          </cell>
          <cell r="I10">
            <v>18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767.55</v>
          </cell>
          <cell r="E12">
            <v>34933.08</v>
          </cell>
          <cell r="F12">
            <v>2149.56</v>
          </cell>
          <cell r="G12">
            <v>25898.600000000002</v>
          </cell>
          <cell r="H12">
            <v>57.645000000000003</v>
          </cell>
          <cell r="I12">
            <v>1356.1799999999998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19">
        <row r="2">
          <cell r="D2">
            <v>0.99999999999999911</v>
          </cell>
          <cell r="F2">
            <v>37</v>
          </cell>
        </row>
        <row r="4">
          <cell r="D4" t="str">
            <v>C</v>
          </cell>
          <cell r="E4" t="str">
            <v>B</v>
          </cell>
          <cell r="F4" t="str">
            <v>F</v>
          </cell>
          <cell r="G4" t="str">
            <v>G</v>
          </cell>
          <cell r="H4" t="str">
            <v>H</v>
          </cell>
          <cell r="I4" t="str">
            <v>I</v>
          </cell>
          <cell r="J4" t="str">
            <v>E</v>
          </cell>
          <cell r="K4" t="str">
            <v>A</v>
          </cell>
        </row>
        <row r="10">
          <cell r="D10">
            <v>21</v>
          </cell>
          <cell r="E10">
            <v>51</v>
          </cell>
          <cell r="F10">
            <v>12</v>
          </cell>
          <cell r="G10">
            <v>90</v>
          </cell>
          <cell r="H10">
            <v>19</v>
          </cell>
          <cell r="I10">
            <v>42</v>
          </cell>
          <cell r="J10">
            <v>13</v>
          </cell>
          <cell r="K10">
            <v>3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3095.8199999999997</v>
          </cell>
          <cell r="E12">
            <v>9941.82</v>
          </cell>
          <cell r="F12">
            <v>2303.2800000000002</v>
          </cell>
          <cell r="G12">
            <v>13815.9</v>
          </cell>
          <cell r="H12">
            <v>1931.7900000000002</v>
          </cell>
          <cell r="I12">
            <v>2449.8599999999997</v>
          </cell>
          <cell r="J12">
            <v>3991.26</v>
          </cell>
          <cell r="K12">
            <v>921.06</v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20">
        <row r="2">
          <cell r="D2">
            <v>0.99999999999999967</v>
          </cell>
          <cell r="F2">
            <v>22</v>
          </cell>
        </row>
        <row r="4">
          <cell r="D4" t="str">
            <v>AJ</v>
          </cell>
          <cell r="E4" t="str">
            <v>B</v>
          </cell>
          <cell r="F4" t="str">
            <v>C</v>
          </cell>
          <cell r="G4" t="str">
            <v>H</v>
          </cell>
          <cell r="H4" t="str">
            <v>F</v>
          </cell>
          <cell r="I4" t="str">
            <v>I</v>
          </cell>
        </row>
        <row r="10">
          <cell r="D10">
            <v>3</v>
          </cell>
          <cell r="E10">
            <v>65</v>
          </cell>
          <cell r="F10">
            <v>3</v>
          </cell>
          <cell r="G10">
            <v>2</v>
          </cell>
          <cell r="H10">
            <v>2</v>
          </cell>
          <cell r="I10">
            <v>38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2263.1759999999999</v>
          </cell>
          <cell r="E12">
            <v>14967.224999999999</v>
          </cell>
          <cell r="F12">
            <v>460.53</v>
          </cell>
          <cell r="G12">
            <v>307.02</v>
          </cell>
          <cell r="H12">
            <v>460.53000000000003</v>
          </cell>
          <cell r="I12">
            <v>2916.69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21">
        <row r="2">
          <cell r="D2">
            <v>0.99999999999999867</v>
          </cell>
          <cell r="F2">
            <v>85</v>
          </cell>
        </row>
        <row r="4">
          <cell r="D4" t="str">
            <v>C</v>
          </cell>
          <cell r="E4" t="str">
            <v>I</v>
          </cell>
          <cell r="F4" t="str">
            <v>H</v>
          </cell>
          <cell r="G4" t="str">
            <v>AE</v>
          </cell>
          <cell r="H4" t="str">
            <v>AH</v>
          </cell>
          <cell r="I4" t="str">
            <v>E</v>
          </cell>
          <cell r="J4" t="str">
            <v>C</v>
          </cell>
          <cell r="K4" t="str">
            <v>F</v>
          </cell>
          <cell r="L4" t="str">
            <v>A</v>
          </cell>
        </row>
        <row r="10">
          <cell r="D10">
            <v>33</v>
          </cell>
          <cell r="E10">
            <v>137</v>
          </cell>
          <cell r="F10">
            <v>126</v>
          </cell>
          <cell r="G10">
            <v>0</v>
          </cell>
          <cell r="H10">
            <v>40</v>
          </cell>
          <cell r="I10">
            <v>9</v>
          </cell>
          <cell r="J10">
            <v>0</v>
          </cell>
          <cell r="K10">
            <v>6</v>
          </cell>
          <cell r="L10">
            <v>49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5065.83</v>
          </cell>
          <cell r="E12">
            <v>9178.7849999999999</v>
          </cell>
          <cell r="F12">
            <v>16528.259999999998</v>
          </cell>
          <cell r="G12" t="str">
            <v/>
          </cell>
          <cell r="H12">
            <v>40175.760000000002</v>
          </cell>
          <cell r="I12">
            <v>2763.18</v>
          </cell>
          <cell r="J12" t="str">
            <v/>
          </cell>
          <cell r="K12">
            <v>1381.59</v>
          </cell>
          <cell r="L12">
            <v>15043.98</v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22">
        <row r="2">
          <cell r="D2">
            <v>5.9999999999999911</v>
          </cell>
          <cell r="F2">
            <v>105</v>
          </cell>
        </row>
        <row r="4">
          <cell r="D4" t="str">
            <v>C</v>
          </cell>
          <cell r="E4" t="str">
            <v>A</v>
          </cell>
          <cell r="F4" t="str">
            <v>H</v>
          </cell>
          <cell r="G4" t="str">
            <v>S</v>
          </cell>
          <cell r="H4" t="str">
            <v>G</v>
          </cell>
          <cell r="I4" t="str">
            <v>U</v>
          </cell>
          <cell r="J4" t="str">
            <v>E</v>
          </cell>
          <cell r="K4" t="str">
            <v>O</v>
          </cell>
          <cell r="L4" t="str">
            <v>B</v>
          </cell>
        </row>
        <row r="10">
          <cell r="D10">
            <v>422</v>
          </cell>
          <cell r="E10">
            <v>37</v>
          </cell>
          <cell r="F10">
            <v>79</v>
          </cell>
          <cell r="G10">
            <v>16</v>
          </cell>
          <cell r="H10">
            <v>3</v>
          </cell>
          <cell r="I10">
            <v>87</v>
          </cell>
          <cell r="J10">
            <v>13</v>
          </cell>
          <cell r="K10">
            <v>24</v>
          </cell>
          <cell r="L10">
            <v>74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64781.22</v>
          </cell>
          <cell r="E12">
            <v>11359.740000000002</v>
          </cell>
          <cell r="F12">
            <v>12127.29</v>
          </cell>
          <cell r="G12">
            <v>1333.3440000000001</v>
          </cell>
          <cell r="H12">
            <v>460.53</v>
          </cell>
          <cell r="I12">
            <v>17743.562999999998</v>
          </cell>
          <cell r="J12">
            <v>3991.26</v>
          </cell>
          <cell r="K12">
            <v>2947.3919999999998</v>
          </cell>
          <cell r="L12">
            <v>17039.61</v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23">
        <row r="2">
          <cell r="D2">
            <v>0.99999999999999822</v>
          </cell>
          <cell r="F2">
            <v>68</v>
          </cell>
        </row>
        <row r="4">
          <cell r="D4" t="str">
            <v>C</v>
          </cell>
          <cell r="E4" t="str">
            <v>B</v>
          </cell>
          <cell r="F4" t="str">
            <v>A</v>
          </cell>
          <cell r="G4" t="str">
            <v>D</v>
          </cell>
          <cell r="H4" t="str">
            <v>F</v>
          </cell>
          <cell r="I4" t="str">
            <v>I</v>
          </cell>
          <cell r="J4" t="str">
            <v>H</v>
          </cell>
          <cell r="K4" t="str">
            <v>O</v>
          </cell>
          <cell r="L4" t="str">
            <v>L</v>
          </cell>
          <cell r="M4" t="str">
            <v>V</v>
          </cell>
          <cell r="N4" t="str">
            <v>U</v>
          </cell>
          <cell r="O4" t="str">
            <v>S</v>
          </cell>
          <cell r="P4" t="str">
            <v>T</v>
          </cell>
        </row>
        <row r="10">
          <cell r="D10">
            <v>21</v>
          </cell>
          <cell r="E10">
            <v>238</v>
          </cell>
          <cell r="F10">
            <v>57</v>
          </cell>
          <cell r="G10">
            <v>4</v>
          </cell>
          <cell r="H10">
            <v>12</v>
          </cell>
          <cell r="I10">
            <v>119</v>
          </cell>
          <cell r="J10">
            <v>43</v>
          </cell>
          <cell r="K10">
            <v>0</v>
          </cell>
          <cell r="L10">
            <v>31</v>
          </cell>
          <cell r="M10">
            <v>6</v>
          </cell>
          <cell r="N10">
            <v>0</v>
          </cell>
          <cell r="O10">
            <v>4</v>
          </cell>
          <cell r="P10">
            <v>4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3223.71</v>
          </cell>
          <cell r="E12">
            <v>54803.07</v>
          </cell>
          <cell r="F12">
            <v>17500.14</v>
          </cell>
          <cell r="G12">
            <v>614.04</v>
          </cell>
          <cell r="H12">
            <v>2763.18</v>
          </cell>
          <cell r="I12">
            <v>9133.8449999999993</v>
          </cell>
          <cell r="J12">
            <v>6600.93</v>
          </cell>
          <cell r="K12" t="str">
            <v/>
          </cell>
          <cell r="L12">
            <v>2583.3540000000003</v>
          </cell>
          <cell r="M12">
            <v>3328.9739999999997</v>
          </cell>
          <cell r="N12" t="str">
            <v/>
          </cell>
          <cell r="O12">
            <v>333.33600000000001</v>
          </cell>
          <cell r="P12">
            <v>640.35599999999999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24">
        <row r="2">
          <cell r="D2">
            <v>0.99999999999999956</v>
          </cell>
          <cell r="F2">
            <v>18</v>
          </cell>
        </row>
        <row r="4">
          <cell r="D4" t="str">
            <v>H</v>
          </cell>
          <cell r="E4" t="str">
            <v>K</v>
          </cell>
          <cell r="F4" t="str">
            <v>AA</v>
          </cell>
          <cell r="G4" t="str">
            <v>AL</v>
          </cell>
          <cell r="H4" t="str">
            <v>AM</v>
          </cell>
          <cell r="I4" t="str">
            <v>AN</v>
          </cell>
          <cell r="J4" t="str">
            <v>AO</v>
          </cell>
          <cell r="K4" t="str">
            <v>AP</v>
          </cell>
        </row>
        <row r="10">
          <cell r="D10">
            <v>30</v>
          </cell>
          <cell r="E10">
            <v>1</v>
          </cell>
          <cell r="F10">
            <v>9</v>
          </cell>
          <cell r="G10">
            <v>10</v>
          </cell>
          <cell r="H10">
            <v>19</v>
          </cell>
          <cell r="I10">
            <v>2</v>
          </cell>
          <cell r="J10">
            <v>6</v>
          </cell>
          <cell r="K10">
            <v>12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D12">
            <v>4758.8100000000004</v>
          </cell>
          <cell r="E12">
            <v>61.404000000000003</v>
          </cell>
          <cell r="F12">
            <v>1381.59</v>
          </cell>
          <cell r="G12">
            <v>1228.08</v>
          </cell>
          <cell r="H12">
            <v>4578.9839999999995</v>
          </cell>
          <cell r="I12">
            <v>552.63599999999997</v>
          </cell>
          <cell r="J12">
            <v>552.63599999999997</v>
          </cell>
          <cell r="K12">
            <v>9473.76</v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</row>
      </sheetData>
      <sheetData sheetId="25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7"/>
  <sheetViews>
    <sheetView tabSelected="1" topLeftCell="A121" workbookViewId="0">
      <pane xSplit="4" topLeftCell="E1" activePane="topRight" state="frozen"/>
      <selection pane="topRight" activeCell="Y192" sqref="Y192:AA226"/>
    </sheetView>
  </sheetViews>
  <sheetFormatPr defaultColWidth="8.85546875" defaultRowHeight="15" x14ac:dyDescent="0.25"/>
  <cols>
    <col min="1" max="1" width="5.7109375" customWidth="1"/>
    <col min="8" max="8" width="9.5703125" customWidth="1"/>
    <col min="15" max="15" width="13.140625" customWidth="1"/>
    <col min="16" max="16" width="9.5703125" customWidth="1"/>
    <col min="18" max="18" width="10.5703125" customWidth="1"/>
    <col min="25" max="26" width="14.7109375" customWidth="1"/>
    <col min="27" max="27" width="12.7109375" customWidth="1"/>
  </cols>
  <sheetData>
    <row r="1" spans="1:26" ht="19.5" customHeight="1" thickBot="1" x14ac:dyDescent="0.35">
      <c r="A1" s="72" t="s">
        <v>0</v>
      </c>
      <c r="B1" s="74" t="s">
        <v>1</v>
      </c>
      <c r="C1" s="74"/>
      <c r="D1" s="74"/>
      <c r="E1" s="1">
        <f>IF($A8="Yes",3,0)</f>
        <v>0</v>
      </c>
      <c r="F1" s="2" t="s">
        <v>2</v>
      </c>
      <c r="G1" s="3">
        <f>IF($A8="Yes",95,0)</f>
        <v>0</v>
      </c>
      <c r="H1" s="2" t="s">
        <v>3</v>
      </c>
      <c r="I1" s="4">
        <f>IF($A8="Yes",73.862,0)</f>
        <v>0</v>
      </c>
      <c r="J1" s="5"/>
      <c r="K1" s="5"/>
      <c r="L1" s="5"/>
      <c r="M1" s="5"/>
      <c r="N1" s="5"/>
      <c r="O1" s="5"/>
      <c r="P1" s="6"/>
      <c r="Q1" s="6"/>
      <c r="R1" s="7"/>
      <c r="S1" s="8"/>
      <c r="T1" s="5"/>
      <c r="U1" s="6"/>
      <c r="V1" s="6"/>
      <c r="W1" s="7"/>
      <c r="X1" s="8"/>
    </row>
    <row r="2" spans="1:26" ht="16.5" thickBot="1" x14ac:dyDescent="0.3">
      <c r="A2" s="73"/>
      <c r="B2" s="75" t="s">
        <v>4</v>
      </c>
      <c r="C2" s="75"/>
      <c r="D2" s="76"/>
      <c r="E2" s="9" t="str">
        <f>'[1]Arroyo West'!F4</f>
        <v>C</v>
      </c>
      <c r="F2" s="9" t="str">
        <f>'[1]Arroyo West'!G4</f>
        <v>B</v>
      </c>
      <c r="G2" s="9" t="str">
        <f>'[1]Arroyo West'!H4</f>
        <v>A</v>
      </c>
      <c r="H2" s="9" t="str">
        <f>'[1]Arroyo West'!I4</f>
        <v>D</v>
      </c>
      <c r="I2" s="9" t="str">
        <f>'[1]Arroyo West'!J4</f>
        <v>F</v>
      </c>
      <c r="J2" s="9" t="str">
        <f>'[1]Arroyo West'!K4</f>
        <v>I</v>
      </c>
      <c r="K2" s="9" t="str">
        <f>'[1]Arroyo West'!L4</f>
        <v>H</v>
      </c>
      <c r="L2" s="9" t="str">
        <f>'[1]Arroyo West'!M4</f>
        <v>O</v>
      </c>
      <c r="M2" s="9" t="str">
        <f>'[1]Arroyo West'!N4</f>
        <v>K</v>
      </c>
      <c r="N2" s="9" t="str">
        <f>'[1]Arroyo West'!O4</f>
        <v>U</v>
      </c>
      <c r="O2" s="9" t="str">
        <f>'[1]Arroyo West'!P4</f>
        <v>T</v>
      </c>
      <c r="P2" s="9" t="str">
        <f>'[1]Arroyo West'!Q4</f>
        <v>V</v>
      </c>
      <c r="Q2" s="9" t="str">
        <f>'[1]Arroyo West'!R4</f>
        <v>S</v>
      </c>
      <c r="R2" s="9"/>
      <c r="S2" s="9"/>
      <c r="T2" s="9"/>
      <c r="U2" s="9"/>
      <c r="V2" s="9"/>
      <c r="W2" s="9"/>
      <c r="X2" s="9"/>
    </row>
    <row r="3" spans="1:26" ht="22.35" customHeight="1" x14ac:dyDescent="0.25">
      <c r="A3" s="73"/>
      <c r="B3" s="75" t="s">
        <v>5</v>
      </c>
      <c r="C3" s="75"/>
      <c r="D3" s="76"/>
      <c r="E3" s="10" t="str">
        <f t="shared" ref="E3" si="0">IF(E2="","",VLOOKUP(E2,Fixture_Table,2,FALSE))</f>
        <v>F32W-2x4R2</v>
      </c>
      <c r="F3" s="10" t="str">
        <f t="shared" ref="F3:X3" si="1">IF(F2="","",VLOOKUP(F2,Fixture_Table,2,FALSE))</f>
        <v>F32W-2x4R3</v>
      </c>
      <c r="G3" s="10" t="str">
        <f t="shared" si="1"/>
        <v>F32W-2x4R4</v>
      </c>
      <c r="H3" s="10" t="str">
        <f t="shared" si="1"/>
        <v>FU32W-2x2R2</v>
      </c>
      <c r="I3" s="10" t="str">
        <f t="shared" si="1"/>
        <v>F32W-2x4S3</v>
      </c>
      <c r="J3" s="10" t="str">
        <f t="shared" si="1"/>
        <v>F32W-1x4S1</v>
      </c>
      <c r="K3" s="10" t="str">
        <f t="shared" si="1"/>
        <v>F32W-1x4S2</v>
      </c>
      <c r="L3" s="10" t="str">
        <f t="shared" si="1"/>
        <v>CFT25W-12x12R2</v>
      </c>
      <c r="M3" s="10" t="str">
        <f t="shared" si="1"/>
        <v>CFS25W-6"RDR1</v>
      </c>
      <c r="N3" s="10" t="str">
        <f t="shared" si="1"/>
        <v>HPS90W-WALLS1</v>
      </c>
      <c r="O3" s="10" t="str">
        <f t="shared" si="1"/>
        <v>HPS70W-12x12S1</v>
      </c>
      <c r="P3" s="10" t="str">
        <f t="shared" si="1"/>
        <v>HPS250W-WALLS1</v>
      </c>
      <c r="Q3" s="10" t="str">
        <f t="shared" si="1"/>
        <v>PAR35W-8"RDR1</v>
      </c>
      <c r="R3" s="10" t="str">
        <f t="shared" si="1"/>
        <v/>
      </c>
      <c r="S3" s="10" t="str">
        <f t="shared" si="1"/>
        <v/>
      </c>
      <c r="T3" s="10" t="str">
        <f t="shared" si="1"/>
        <v/>
      </c>
      <c r="U3" s="10" t="str">
        <f t="shared" si="1"/>
        <v/>
      </c>
      <c r="V3" s="10" t="str">
        <f t="shared" si="1"/>
        <v/>
      </c>
      <c r="W3" s="10" t="str">
        <f t="shared" si="1"/>
        <v/>
      </c>
      <c r="X3" s="10" t="str">
        <f t="shared" si="1"/>
        <v/>
      </c>
    </row>
    <row r="4" spans="1:26" ht="15.75" x14ac:dyDescent="0.25">
      <c r="A4" s="73"/>
      <c r="B4" s="75" t="s">
        <v>6</v>
      </c>
      <c r="C4" s="75"/>
      <c r="D4" s="76"/>
      <c r="E4" s="11">
        <f t="shared" ref="E4:X4" si="2">IF(E2="","",VLOOKUP(E2,Fixture_Table,8,FALSE))</f>
        <v>70</v>
      </c>
      <c r="F4" s="11">
        <f t="shared" si="2"/>
        <v>105</v>
      </c>
      <c r="G4" s="11">
        <f t="shared" si="2"/>
        <v>140</v>
      </c>
      <c r="H4" s="11">
        <f t="shared" si="2"/>
        <v>70</v>
      </c>
      <c r="I4" s="11">
        <f t="shared" si="2"/>
        <v>105</v>
      </c>
      <c r="J4" s="11">
        <f t="shared" si="2"/>
        <v>35</v>
      </c>
      <c r="K4" s="11">
        <f t="shared" si="2"/>
        <v>70</v>
      </c>
      <c r="L4" s="11">
        <f t="shared" si="2"/>
        <v>56</v>
      </c>
      <c r="M4" s="11">
        <f t="shared" si="2"/>
        <v>28</v>
      </c>
      <c r="N4" s="11">
        <f t="shared" si="2"/>
        <v>93</v>
      </c>
      <c r="O4" s="11">
        <f t="shared" si="2"/>
        <v>73</v>
      </c>
      <c r="P4" s="11">
        <f t="shared" si="2"/>
        <v>253</v>
      </c>
      <c r="Q4" s="11">
        <f t="shared" si="2"/>
        <v>38</v>
      </c>
      <c r="R4" s="11" t="str">
        <f t="shared" si="2"/>
        <v/>
      </c>
      <c r="S4" s="11" t="str">
        <f t="shared" si="2"/>
        <v/>
      </c>
      <c r="T4" s="11" t="str">
        <f t="shared" si="2"/>
        <v/>
      </c>
      <c r="U4" s="11" t="str">
        <f t="shared" si="2"/>
        <v/>
      </c>
      <c r="V4" s="11" t="str">
        <f t="shared" si="2"/>
        <v/>
      </c>
      <c r="W4" s="11" t="str">
        <f t="shared" si="2"/>
        <v/>
      </c>
      <c r="X4" s="11" t="str">
        <f t="shared" si="2"/>
        <v/>
      </c>
    </row>
    <row r="5" spans="1:26" ht="16.5" thickBot="1" x14ac:dyDescent="0.3">
      <c r="A5" s="73"/>
      <c r="B5" s="75" t="s">
        <v>7</v>
      </c>
      <c r="C5" s="75"/>
      <c r="D5" s="75"/>
      <c r="E5" s="11">
        <f t="shared" ref="E5:X5" si="3">IF(E2="","",VLOOKUP(E2,Fixture_Table,11,FALSE))</f>
        <v>28</v>
      </c>
      <c r="F5" s="11">
        <f t="shared" si="3"/>
        <v>58</v>
      </c>
      <c r="G5" s="11">
        <f t="shared" si="3"/>
        <v>58</v>
      </c>
      <c r="H5" s="11">
        <f t="shared" si="3"/>
        <v>28</v>
      </c>
      <c r="I5" s="11">
        <f t="shared" si="3"/>
        <v>58</v>
      </c>
      <c r="J5" s="11">
        <f t="shared" si="3"/>
        <v>18</v>
      </c>
      <c r="K5" s="11">
        <f t="shared" si="3"/>
        <v>28</v>
      </c>
      <c r="L5" s="11">
        <f t="shared" si="3"/>
        <v>18</v>
      </c>
      <c r="M5" s="11">
        <f t="shared" si="3"/>
        <v>15</v>
      </c>
      <c r="N5" s="11">
        <f t="shared" si="3"/>
        <v>35</v>
      </c>
      <c r="O5" s="11">
        <f t="shared" si="3"/>
        <v>28</v>
      </c>
      <c r="P5" s="11">
        <f t="shared" si="3"/>
        <v>70</v>
      </c>
      <c r="Q5" s="11">
        <f t="shared" si="3"/>
        <v>28</v>
      </c>
      <c r="R5" s="11" t="str">
        <f t="shared" si="3"/>
        <v/>
      </c>
      <c r="S5" s="11" t="str">
        <f t="shared" si="3"/>
        <v/>
      </c>
      <c r="T5" s="11" t="str">
        <f t="shared" si="3"/>
        <v/>
      </c>
      <c r="U5" s="11" t="str">
        <f t="shared" si="3"/>
        <v/>
      </c>
      <c r="V5" s="11" t="str">
        <f t="shared" si="3"/>
        <v/>
      </c>
      <c r="W5" s="11" t="str">
        <f t="shared" si="3"/>
        <v/>
      </c>
      <c r="X5" s="11" t="str">
        <f t="shared" si="3"/>
        <v/>
      </c>
    </row>
    <row r="6" spans="1:26" ht="16.5" thickBot="1" x14ac:dyDescent="0.3">
      <c r="A6" s="73"/>
      <c r="B6" s="75" t="s">
        <v>8</v>
      </c>
      <c r="C6" s="75"/>
      <c r="D6" s="76"/>
      <c r="E6" s="11" t="str">
        <f>IF(E8=0,"",E8*E5)</f>
        <v/>
      </c>
      <c r="F6" s="11" t="str">
        <f>IF(F8=0,"",F8*F5)</f>
        <v/>
      </c>
      <c r="G6" s="11" t="str">
        <f t="shared" ref="G6:X6" si="4">IF(G8=0,"",G8*G5)</f>
        <v/>
      </c>
      <c r="H6" s="11" t="str">
        <f t="shared" si="4"/>
        <v/>
      </c>
      <c r="I6" s="11" t="str">
        <f t="shared" si="4"/>
        <v/>
      </c>
      <c r="J6" s="11" t="str">
        <f t="shared" si="4"/>
        <v/>
      </c>
      <c r="K6" s="11" t="str">
        <f t="shared" si="4"/>
        <v/>
      </c>
      <c r="L6" s="11" t="str">
        <f t="shared" si="4"/>
        <v/>
      </c>
      <c r="M6" s="11" t="str">
        <f t="shared" si="4"/>
        <v/>
      </c>
      <c r="N6" s="11" t="str">
        <f t="shared" si="4"/>
        <v/>
      </c>
      <c r="O6" s="11" t="str">
        <f t="shared" si="4"/>
        <v/>
      </c>
      <c r="P6" s="11" t="str">
        <f t="shared" si="4"/>
        <v/>
      </c>
      <c r="Q6" s="11" t="str">
        <f t="shared" si="4"/>
        <v/>
      </c>
      <c r="R6" s="11" t="str">
        <f t="shared" si="4"/>
        <v/>
      </c>
      <c r="S6" s="11" t="str">
        <f t="shared" si="4"/>
        <v/>
      </c>
      <c r="T6" s="11" t="str">
        <f t="shared" si="4"/>
        <v/>
      </c>
      <c r="U6" s="11" t="str">
        <f t="shared" si="4"/>
        <v/>
      </c>
      <c r="V6" s="11" t="str">
        <f t="shared" si="4"/>
        <v/>
      </c>
      <c r="W6" s="11" t="str">
        <f t="shared" si="4"/>
        <v/>
      </c>
      <c r="X6" s="11" t="str">
        <f t="shared" si="4"/>
        <v/>
      </c>
      <c r="Y6" s="12">
        <f t="shared" ref="Y6:Y7" si="5">SUM(E6:X6)</f>
        <v>0</v>
      </c>
    </row>
    <row r="7" spans="1:26" ht="16.5" thickBot="1" x14ac:dyDescent="0.3">
      <c r="A7" s="73"/>
      <c r="B7" s="75" t="s">
        <v>9</v>
      </c>
      <c r="C7" s="75"/>
      <c r="D7" s="76"/>
      <c r="E7" s="11" t="str">
        <f>IF(E8=0,"",ROUND((E9-E6)/E9*E10,0))</f>
        <v/>
      </c>
      <c r="F7" s="11" t="str">
        <f>IF(F8=0,"",ROUND((F9-F6)/F9*F10,0))</f>
        <v/>
      </c>
      <c r="G7" s="11" t="str">
        <f t="shared" ref="G7:X7" si="6">IF(G8=0,"",ROUND((G9-G6)/G9*G10,0))</f>
        <v/>
      </c>
      <c r="H7" s="11" t="str">
        <f t="shared" si="6"/>
        <v/>
      </c>
      <c r="I7" s="11" t="str">
        <f t="shared" si="6"/>
        <v/>
      </c>
      <c r="J7" s="11" t="str">
        <f t="shared" si="6"/>
        <v/>
      </c>
      <c r="K7" s="11" t="str">
        <f t="shared" si="6"/>
        <v/>
      </c>
      <c r="L7" s="11" t="str">
        <f t="shared" si="6"/>
        <v/>
      </c>
      <c r="M7" s="11" t="str">
        <f t="shared" si="6"/>
        <v/>
      </c>
      <c r="N7" s="11" t="str">
        <f t="shared" si="6"/>
        <v/>
      </c>
      <c r="O7" s="11" t="str">
        <f t="shared" si="6"/>
        <v/>
      </c>
      <c r="P7" s="11" t="str">
        <f t="shared" si="6"/>
        <v/>
      </c>
      <c r="Q7" s="11" t="str">
        <f t="shared" si="6"/>
        <v/>
      </c>
      <c r="R7" s="11" t="str">
        <f t="shared" si="6"/>
        <v/>
      </c>
      <c r="S7" s="11" t="str">
        <f t="shared" si="6"/>
        <v/>
      </c>
      <c r="T7" s="11" t="str">
        <f t="shared" si="6"/>
        <v/>
      </c>
      <c r="U7" s="11" t="str">
        <f t="shared" si="6"/>
        <v/>
      </c>
      <c r="V7" s="11" t="str">
        <f t="shared" si="6"/>
        <v/>
      </c>
      <c r="W7" s="11" t="str">
        <f t="shared" si="6"/>
        <v/>
      </c>
      <c r="X7" s="11" t="str">
        <f t="shared" si="6"/>
        <v/>
      </c>
      <c r="Y7" s="13">
        <f t="shared" si="5"/>
        <v>0</v>
      </c>
    </row>
    <row r="8" spans="1:26" ht="15.75" customHeight="1" x14ac:dyDescent="0.25">
      <c r="A8" s="77" t="s">
        <v>10</v>
      </c>
      <c r="B8" s="80" t="s">
        <v>11</v>
      </c>
      <c r="C8" s="80"/>
      <c r="D8" s="81"/>
      <c r="E8" s="14">
        <f>IF($A8="Yes",'[1]Arroyo West'!F10,0)</f>
        <v>0</v>
      </c>
      <c r="F8" s="14">
        <f>IF($A8="Yes",'[1]Arroyo West'!G10,0)</f>
        <v>0</v>
      </c>
      <c r="G8" s="14">
        <f>IF($A8="Yes",'[1]Arroyo West'!H10,0)</f>
        <v>0</v>
      </c>
      <c r="H8" s="14">
        <f>IF($A8="Yes",'[1]Arroyo West'!I10,0)</f>
        <v>0</v>
      </c>
      <c r="I8" s="14">
        <f>IF($A8="Yes",'[1]Arroyo West'!J10,0)</f>
        <v>0</v>
      </c>
      <c r="J8" s="14">
        <f>IF($A8="Yes",'[1]Arroyo West'!K10,0)</f>
        <v>0</v>
      </c>
      <c r="K8" s="14">
        <f>IF($A8="Yes",'[1]Arroyo West'!L10,0)</f>
        <v>0</v>
      </c>
      <c r="L8" s="14">
        <f>IF($A8="Yes",'[1]Arroyo West'!M10,0)</f>
        <v>0</v>
      </c>
      <c r="M8" s="14">
        <f>IF($A8="Yes",'[1]Arroyo West'!N10,0)</f>
        <v>0</v>
      </c>
      <c r="N8" s="14">
        <f>IF($A8="Yes",'[1]Arroyo West'!O10,0)</f>
        <v>0</v>
      </c>
      <c r="O8" s="14">
        <f>IF($A8="Yes",'[1]Arroyo West'!P10,0)</f>
        <v>0</v>
      </c>
      <c r="P8" s="14">
        <f>IF($A8="Yes",'[1]Arroyo West'!Q10,0)</f>
        <v>0</v>
      </c>
      <c r="Q8" s="14">
        <f>IF($A8="Yes",'[1]Arroyo West'!R10,0)</f>
        <v>0</v>
      </c>
      <c r="R8" s="14">
        <f>IF($A8="Yes",'[1]Arroyo West'!S10,0)</f>
        <v>0</v>
      </c>
      <c r="S8" s="14">
        <f>IF($A8="Yes",'[1]Arroyo West'!T10,0)</f>
        <v>0</v>
      </c>
      <c r="T8" s="14">
        <f>IF($A8="Yes",'[1]Arroyo West'!U10,0)</f>
        <v>0</v>
      </c>
      <c r="U8" s="14">
        <f>IF($A8="Yes",'[1]Arroyo West'!V10,0)</f>
        <v>0</v>
      </c>
      <c r="V8" s="14">
        <f>IF($A8="Yes",'[1]Arroyo West'!W10,0)</f>
        <v>0</v>
      </c>
      <c r="W8" s="14">
        <f>IF($A8="Yes",'[1]Arroyo West'!X10,0)</f>
        <v>0</v>
      </c>
      <c r="X8" s="14">
        <f>IF($A8="Yes",'[1]Arroyo West'!Y10,0)</f>
        <v>0</v>
      </c>
      <c r="Y8" s="15">
        <f>SUM(E8:X8)</f>
        <v>0</v>
      </c>
    </row>
    <row r="9" spans="1:26" ht="16.5" thickBot="1" x14ac:dyDescent="0.3">
      <c r="A9" s="78"/>
      <c r="B9" s="82" t="s">
        <v>12</v>
      </c>
      <c r="C9" s="82"/>
      <c r="D9" s="83"/>
      <c r="E9" s="14" t="str">
        <f t="shared" ref="E9:X9" si="7">IF(E8&gt;0,E4*E8,"")</f>
        <v/>
      </c>
      <c r="F9" s="14" t="str">
        <f t="shared" si="7"/>
        <v/>
      </c>
      <c r="G9" s="14" t="str">
        <f t="shared" si="7"/>
        <v/>
      </c>
      <c r="H9" s="14" t="str">
        <f t="shared" si="7"/>
        <v/>
      </c>
      <c r="I9" s="14" t="str">
        <f t="shared" si="7"/>
        <v/>
      </c>
      <c r="J9" s="14" t="str">
        <f t="shared" si="7"/>
        <v/>
      </c>
      <c r="K9" s="14" t="str">
        <f t="shared" si="7"/>
        <v/>
      </c>
      <c r="L9" s="14" t="str">
        <f t="shared" si="7"/>
        <v/>
      </c>
      <c r="M9" s="14" t="str">
        <f t="shared" si="7"/>
        <v/>
      </c>
      <c r="N9" s="14" t="str">
        <f t="shared" si="7"/>
        <v/>
      </c>
      <c r="O9" s="14" t="str">
        <f t="shared" si="7"/>
        <v/>
      </c>
      <c r="P9" s="14" t="str">
        <f t="shared" si="7"/>
        <v/>
      </c>
      <c r="Q9" s="14" t="str">
        <f t="shared" si="7"/>
        <v/>
      </c>
      <c r="R9" s="14" t="str">
        <f t="shared" si="7"/>
        <v/>
      </c>
      <c r="S9" s="14" t="str">
        <f t="shared" si="7"/>
        <v/>
      </c>
      <c r="T9" s="14" t="str">
        <f t="shared" si="7"/>
        <v/>
      </c>
      <c r="U9" s="14" t="str">
        <f t="shared" si="7"/>
        <v/>
      </c>
      <c r="V9" s="14" t="str">
        <f t="shared" si="7"/>
        <v/>
      </c>
      <c r="W9" s="14" t="str">
        <f t="shared" si="7"/>
        <v/>
      </c>
      <c r="X9" s="14" t="str">
        <f t="shared" si="7"/>
        <v/>
      </c>
    </row>
    <row r="10" spans="1:26" ht="16.5" thickBot="1" x14ac:dyDescent="0.3">
      <c r="A10" s="79"/>
      <c r="B10" s="82" t="s">
        <v>13</v>
      </c>
      <c r="C10" s="82"/>
      <c r="D10" s="83"/>
      <c r="E10" s="14">
        <f>IF($A8="Yes",'[1]Arroyo West'!F12,0)</f>
        <v>0</v>
      </c>
      <c r="F10" s="14">
        <f>IF($A8="Yes",'[1]Arroyo West'!G12,0)</f>
        <v>0</v>
      </c>
      <c r="G10" s="14">
        <f>IF($A8="Yes",'[1]Arroyo West'!H12,0)</f>
        <v>0</v>
      </c>
      <c r="H10" s="14">
        <f>IF($A8="Yes",'[1]Arroyo West'!I12,0)</f>
        <v>0</v>
      </c>
      <c r="I10" s="14">
        <f>IF($A8="Yes",'[1]Arroyo West'!J12,0)</f>
        <v>0</v>
      </c>
      <c r="J10" s="14">
        <f>IF($A8="Yes",'[1]Arroyo West'!K12,0)</f>
        <v>0</v>
      </c>
      <c r="K10" s="14">
        <f>IF($A8="Yes",'[1]Arroyo West'!L12,0)</f>
        <v>0</v>
      </c>
      <c r="L10" s="14">
        <f>IF($A8="Yes",'[1]Arroyo West'!M12,0)</f>
        <v>0</v>
      </c>
      <c r="M10" s="14">
        <f>IF($A8="Yes",'[1]Arroyo West'!N12,0)</f>
        <v>0</v>
      </c>
      <c r="N10" s="14">
        <f>IF($A8="Yes",'[1]Arroyo West'!O12,0)</f>
        <v>0</v>
      </c>
      <c r="O10" s="14">
        <f>IF($A8="Yes",'[1]Arroyo West'!P12,0)</f>
        <v>0</v>
      </c>
      <c r="P10" s="14">
        <f>IF($A8="Yes",'[1]Arroyo West'!Q12,0)</f>
        <v>0</v>
      </c>
      <c r="Q10" s="14">
        <f>IF($A8="Yes",'[1]Arroyo West'!R12,0)</f>
        <v>0</v>
      </c>
      <c r="R10" s="14">
        <f>IF($A8="Yes",'[1]Arroyo West'!S12,0)</f>
        <v>0</v>
      </c>
      <c r="S10" s="14">
        <f>IF($A8="Yes",'[1]Arroyo West'!T12,0)</f>
        <v>0</v>
      </c>
      <c r="T10" s="14">
        <f>IF($A8="Yes",'[1]Arroyo West'!U12,0)</f>
        <v>0</v>
      </c>
      <c r="U10" s="14">
        <f>IF($A8="Yes",'[1]Arroyo West'!V12,0)</f>
        <v>0</v>
      </c>
      <c r="V10" s="14">
        <f>IF($A8="Yes",'[1]Arroyo West'!W12,0)</f>
        <v>0</v>
      </c>
      <c r="W10" s="14">
        <f>IF($A8="Yes",'[1]Arroyo West'!X12,0)</f>
        <v>0</v>
      </c>
      <c r="X10" s="14">
        <f>IF($A8="Yes",'[1]Arroyo West'!Y12,0)</f>
        <v>0</v>
      </c>
      <c r="Y10" s="16"/>
      <c r="Z10" s="17">
        <f>SUM(E10:X10)</f>
        <v>0</v>
      </c>
    </row>
    <row r="11" spans="1:26" ht="19.5" customHeight="1" thickBot="1" x14ac:dyDescent="0.35">
      <c r="A11" s="72" t="s">
        <v>14</v>
      </c>
      <c r="B11" s="84" t="s">
        <v>1</v>
      </c>
      <c r="C11" s="84"/>
      <c r="D11" s="84"/>
      <c r="E11" s="18">
        <f>IF($A18="Yes",'[1]Campus Canyon'!D2,0)</f>
        <v>0</v>
      </c>
      <c r="F11" s="2" t="s">
        <v>2</v>
      </c>
      <c r="G11" s="18">
        <f>IF($A18="Yes",'[1]Campus Canyon'!F2,0)</f>
        <v>0</v>
      </c>
      <c r="H11" s="2" t="s">
        <v>3</v>
      </c>
      <c r="I11" s="4">
        <f>SUM(E19:X19)/1000</f>
        <v>0</v>
      </c>
      <c r="J11" s="5"/>
      <c r="K11" s="5"/>
      <c r="L11" s="5"/>
      <c r="M11" s="5"/>
      <c r="N11" s="5"/>
      <c r="O11" s="5"/>
      <c r="P11" s="6"/>
      <c r="Q11" s="6"/>
      <c r="R11" s="7"/>
      <c r="S11" s="8"/>
      <c r="T11" s="5"/>
      <c r="U11" s="6"/>
      <c r="V11" s="6"/>
      <c r="W11" s="7"/>
      <c r="X11" s="8"/>
    </row>
    <row r="12" spans="1:26" ht="16.5" customHeight="1" thickBot="1" x14ac:dyDescent="0.3">
      <c r="A12" s="73"/>
      <c r="B12" s="85" t="s">
        <v>4</v>
      </c>
      <c r="C12" s="75"/>
      <c r="D12" s="75"/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19" t="s">
        <v>21</v>
      </c>
      <c r="L12" s="19" t="s">
        <v>22</v>
      </c>
      <c r="M12" s="9" t="s">
        <v>23</v>
      </c>
      <c r="N12" s="9" t="s">
        <v>24</v>
      </c>
      <c r="O12" s="9" t="s">
        <v>25</v>
      </c>
      <c r="P12" s="9" t="s">
        <v>26</v>
      </c>
      <c r="Q12" s="9" t="s">
        <v>27</v>
      </c>
      <c r="R12" s="9"/>
      <c r="S12" s="9"/>
      <c r="T12" s="9"/>
      <c r="U12" s="9"/>
      <c r="V12" s="9"/>
      <c r="W12" s="9"/>
      <c r="X12" s="9"/>
    </row>
    <row r="13" spans="1:26" ht="22.5" customHeight="1" x14ac:dyDescent="0.25">
      <c r="A13" s="73"/>
      <c r="B13" s="85" t="s">
        <v>5</v>
      </c>
      <c r="C13" s="75"/>
      <c r="D13" s="76"/>
      <c r="E13" s="10" t="str">
        <f t="shared" ref="E13:X13" si="8">IF(E12="","",VLOOKUP(E12,Fixture_Table,2,FALSE))</f>
        <v>F32W-2x4R4</v>
      </c>
      <c r="F13" s="10" t="str">
        <f t="shared" si="8"/>
        <v>F32W-2x4R3</v>
      </c>
      <c r="G13" s="10" t="str">
        <f t="shared" si="8"/>
        <v>F32W-2x4R2</v>
      </c>
      <c r="H13" s="10" t="str">
        <f t="shared" si="8"/>
        <v>FU32W-2x2R2</v>
      </c>
      <c r="I13" s="10" t="str">
        <f t="shared" si="8"/>
        <v>F32W-1x4S2</v>
      </c>
      <c r="J13" s="10" t="str">
        <f t="shared" si="8"/>
        <v>F32W-1x4S1</v>
      </c>
      <c r="K13" s="10" t="str">
        <f t="shared" si="8"/>
        <v>FU32W-2x2S2</v>
      </c>
      <c r="L13" s="10" t="str">
        <f t="shared" si="8"/>
        <v>F32W-2x4S3</v>
      </c>
      <c r="M13" s="10" t="str">
        <f t="shared" si="8"/>
        <v>CFS25W-6"RDR1</v>
      </c>
      <c r="N13" s="10" t="str">
        <f t="shared" si="8"/>
        <v>HPS250W-WALLS1</v>
      </c>
      <c r="O13" s="10" t="str">
        <f t="shared" si="8"/>
        <v>HPS70W-12x12S1</v>
      </c>
      <c r="P13" s="10" t="str">
        <f t="shared" si="8"/>
        <v>CFT25W-12x12R2</v>
      </c>
      <c r="Q13" s="10" t="str">
        <f t="shared" si="8"/>
        <v>HPS90W-WALLS1</v>
      </c>
      <c r="R13" s="10" t="str">
        <f t="shared" si="8"/>
        <v/>
      </c>
      <c r="S13" s="10" t="str">
        <f t="shared" si="8"/>
        <v/>
      </c>
      <c r="T13" s="10" t="str">
        <f t="shared" si="8"/>
        <v/>
      </c>
      <c r="U13" s="10" t="str">
        <f t="shared" si="8"/>
        <v/>
      </c>
      <c r="V13" s="10" t="str">
        <f t="shared" si="8"/>
        <v/>
      </c>
      <c r="W13" s="10" t="str">
        <f t="shared" si="8"/>
        <v/>
      </c>
      <c r="X13" s="10" t="str">
        <f t="shared" si="8"/>
        <v/>
      </c>
    </row>
    <row r="14" spans="1:26" ht="15.75" customHeight="1" x14ac:dyDescent="0.25">
      <c r="A14" s="73"/>
      <c r="B14" s="85" t="s">
        <v>6</v>
      </c>
      <c r="C14" s="75"/>
      <c r="D14" s="76"/>
      <c r="E14" s="11">
        <f t="shared" ref="E14:X14" si="9">IF(E12="","",VLOOKUP(E12,Fixture_Table,8,FALSE))</f>
        <v>140</v>
      </c>
      <c r="F14" s="11">
        <f t="shared" si="9"/>
        <v>105</v>
      </c>
      <c r="G14" s="11">
        <f t="shared" si="9"/>
        <v>70</v>
      </c>
      <c r="H14" s="11">
        <f t="shared" si="9"/>
        <v>70</v>
      </c>
      <c r="I14" s="11">
        <f t="shared" si="9"/>
        <v>70</v>
      </c>
      <c r="J14" s="11">
        <f t="shared" si="9"/>
        <v>35</v>
      </c>
      <c r="K14" s="11">
        <f t="shared" si="9"/>
        <v>70</v>
      </c>
      <c r="L14" s="11">
        <f t="shared" si="9"/>
        <v>105</v>
      </c>
      <c r="M14" s="11">
        <f t="shared" si="9"/>
        <v>28</v>
      </c>
      <c r="N14" s="11">
        <f t="shared" si="9"/>
        <v>253</v>
      </c>
      <c r="O14" s="11">
        <f t="shared" si="9"/>
        <v>73</v>
      </c>
      <c r="P14" s="11">
        <f t="shared" si="9"/>
        <v>56</v>
      </c>
      <c r="Q14" s="11">
        <f t="shared" si="9"/>
        <v>93</v>
      </c>
      <c r="R14" s="11" t="str">
        <f t="shared" si="9"/>
        <v/>
      </c>
      <c r="S14" s="11" t="str">
        <f t="shared" si="9"/>
        <v/>
      </c>
      <c r="T14" s="11" t="str">
        <f t="shared" si="9"/>
        <v/>
      </c>
      <c r="U14" s="11" t="str">
        <f t="shared" si="9"/>
        <v/>
      </c>
      <c r="V14" s="11" t="str">
        <f t="shared" si="9"/>
        <v/>
      </c>
      <c r="W14" s="11" t="str">
        <f t="shared" si="9"/>
        <v/>
      </c>
      <c r="X14" s="11" t="str">
        <f t="shared" si="9"/>
        <v/>
      </c>
    </row>
    <row r="15" spans="1:26" ht="15.75" customHeight="1" thickBot="1" x14ac:dyDescent="0.3">
      <c r="A15" s="73"/>
      <c r="B15" s="85" t="s">
        <v>7</v>
      </c>
      <c r="C15" s="75"/>
      <c r="D15" s="76"/>
      <c r="E15" s="11">
        <f t="shared" ref="E15:X15" si="10">IF(E12="","",VLOOKUP(E12,Fixture_Table,11,FALSE))</f>
        <v>58</v>
      </c>
      <c r="F15" s="11">
        <f t="shared" si="10"/>
        <v>58</v>
      </c>
      <c r="G15" s="11">
        <f t="shared" si="10"/>
        <v>28</v>
      </c>
      <c r="H15" s="11">
        <f t="shared" si="10"/>
        <v>28</v>
      </c>
      <c r="I15" s="11">
        <f t="shared" si="10"/>
        <v>28</v>
      </c>
      <c r="J15" s="11">
        <f t="shared" si="10"/>
        <v>18</v>
      </c>
      <c r="K15" s="11">
        <f t="shared" si="10"/>
        <v>28</v>
      </c>
      <c r="L15" s="11">
        <f t="shared" si="10"/>
        <v>58</v>
      </c>
      <c r="M15" s="11">
        <f t="shared" si="10"/>
        <v>15</v>
      </c>
      <c r="N15" s="11">
        <f t="shared" si="10"/>
        <v>70</v>
      </c>
      <c r="O15" s="11">
        <f t="shared" si="10"/>
        <v>28</v>
      </c>
      <c r="P15" s="11">
        <f t="shared" si="10"/>
        <v>18</v>
      </c>
      <c r="Q15" s="11">
        <f t="shared" si="10"/>
        <v>35</v>
      </c>
      <c r="R15" s="11" t="str">
        <f t="shared" si="10"/>
        <v/>
      </c>
      <c r="S15" s="11" t="str">
        <f t="shared" si="10"/>
        <v/>
      </c>
      <c r="T15" s="11" t="str">
        <f t="shared" si="10"/>
        <v/>
      </c>
      <c r="U15" s="11" t="str">
        <f t="shared" si="10"/>
        <v/>
      </c>
      <c r="V15" s="11" t="str">
        <f t="shared" si="10"/>
        <v/>
      </c>
      <c r="W15" s="11" t="str">
        <f t="shared" si="10"/>
        <v/>
      </c>
      <c r="X15" s="11" t="str">
        <f t="shared" si="10"/>
        <v/>
      </c>
    </row>
    <row r="16" spans="1:26" ht="15.75" customHeight="1" thickBot="1" x14ac:dyDescent="0.3">
      <c r="A16" s="73"/>
      <c r="B16" s="85" t="s">
        <v>8</v>
      </c>
      <c r="C16" s="75"/>
      <c r="D16" s="76"/>
      <c r="E16" s="11" t="str">
        <f>IF(E18=0,"",E18*E15)</f>
        <v/>
      </c>
      <c r="F16" s="11" t="str">
        <f>IF(F18=0,"",F18*F15)</f>
        <v/>
      </c>
      <c r="G16" s="11" t="str">
        <f t="shared" ref="G16:X16" si="11">IF(G18=0,"",G18*G15)</f>
        <v/>
      </c>
      <c r="H16" s="11" t="str">
        <f t="shared" si="11"/>
        <v/>
      </c>
      <c r="I16" s="11" t="str">
        <f t="shared" si="11"/>
        <v/>
      </c>
      <c r="J16" s="11" t="str">
        <f t="shared" si="11"/>
        <v/>
      </c>
      <c r="K16" s="11" t="str">
        <f t="shared" si="11"/>
        <v/>
      </c>
      <c r="L16" s="11" t="str">
        <f t="shared" si="11"/>
        <v/>
      </c>
      <c r="M16" s="11" t="str">
        <f t="shared" si="11"/>
        <v/>
      </c>
      <c r="N16" s="11" t="str">
        <f t="shared" si="11"/>
        <v/>
      </c>
      <c r="O16" s="11" t="str">
        <f t="shared" si="11"/>
        <v/>
      </c>
      <c r="P16" s="11" t="str">
        <f t="shared" si="11"/>
        <v/>
      </c>
      <c r="Q16" s="11" t="str">
        <f t="shared" si="11"/>
        <v/>
      </c>
      <c r="R16" s="11" t="str">
        <f t="shared" si="11"/>
        <v/>
      </c>
      <c r="S16" s="11" t="str">
        <f t="shared" si="11"/>
        <v/>
      </c>
      <c r="T16" s="11" t="str">
        <f t="shared" si="11"/>
        <v/>
      </c>
      <c r="U16" s="11" t="str">
        <f t="shared" si="11"/>
        <v/>
      </c>
      <c r="V16" s="11" t="str">
        <f t="shared" si="11"/>
        <v/>
      </c>
      <c r="W16" s="11" t="str">
        <f t="shared" si="11"/>
        <v/>
      </c>
      <c r="X16" s="11" t="str">
        <f t="shared" si="11"/>
        <v/>
      </c>
      <c r="Y16" s="12">
        <f t="shared" ref="Y16:Y17" si="12">SUM(E16:X16)</f>
        <v>0</v>
      </c>
    </row>
    <row r="17" spans="1:26" ht="15.75" customHeight="1" thickBot="1" x14ac:dyDescent="0.3">
      <c r="A17" s="73"/>
      <c r="B17" s="85" t="s">
        <v>9</v>
      </c>
      <c r="C17" s="75"/>
      <c r="D17" s="76"/>
      <c r="E17" s="11" t="str">
        <f>IF(E18=0,"",ROUND((E19-E16)/E19*E20,0))</f>
        <v/>
      </c>
      <c r="F17" s="11" t="str">
        <f>IF(F18=0,"",ROUND((F19-F16)/F19*F20,0))</f>
        <v/>
      </c>
      <c r="G17" s="11" t="str">
        <f t="shared" ref="G17:X17" si="13">IF(G18=0,"",ROUND((G19-G16)/G19*G20,0))</f>
        <v/>
      </c>
      <c r="H17" s="11" t="str">
        <f t="shared" si="13"/>
        <v/>
      </c>
      <c r="I17" s="11" t="str">
        <f t="shared" si="13"/>
        <v/>
      </c>
      <c r="J17" s="11" t="str">
        <f t="shared" si="13"/>
        <v/>
      </c>
      <c r="K17" s="11" t="str">
        <f t="shared" si="13"/>
        <v/>
      </c>
      <c r="L17" s="11" t="str">
        <f t="shared" si="13"/>
        <v/>
      </c>
      <c r="M17" s="11" t="str">
        <f t="shared" si="13"/>
        <v/>
      </c>
      <c r="N17" s="11" t="str">
        <f t="shared" si="13"/>
        <v/>
      </c>
      <c r="O17" s="11" t="str">
        <f t="shared" si="13"/>
        <v/>
      </c>
      <c r="P17" s="11" t="str">
        <f t="shared" si="13"/>
        <v/>
      </c>
      <c r="Q17" s="11" t="str">
        <f t="shared" si="13"/>
        <v/>
      </c>
      <c r="R17" s="11" t="str">
        <f t="shared" si="13"/>
        <v/>
      </c>
      <c r="S17" s="11" t="str">
        <f t="shared" si="13"/>
        <v/>
      </c>
      <c r="T17" s="11" t="str">
        <f t="shared" si="13"/>
        <v/>
      </c>
      <c r="U17" s="11" t="str">
        <f t="shared" si="13"/>
        <v/>
      </c>
      <c r="V17" s="11" t="str">
        <f t="shared" si="13"/>
        <v/>
      </c>
      <c r="W17" s="11" t="str">
        <f t="shared" si="13"/>
        <v/>
      </c>
      <c r="X17" s="11" t="str">
        <f t="shared" si="13"/>
        <v/>
      </c>
      <c r="Y17" s="13">
        <f t="shared" si="12"/>
        <v>0</v>
      </c>
    </row>
    <row r="18" spans="1:26" ht="15.75" customHeight="1" x14ac:dyDescent="0.25">
      <c r="A18" s="77" t="s">
        <v>10</v>
      </c>
      <c r="B18" s="80" t="s">
        <v>11</v>
      </c>
      <c r="C18" s="80"/>
      <c r="D18" s="81"/>
      <c r="E18" s="14">
        <f>IF($A18="Yes",'[1]Campus Canyon'!D10,0)</f>
        <v>0</v>
      </c>
      <c r="F18" s="14">
        <f>IF($A18="Yes",'[1]Campus Canyon'!E10,0)</f>
        <v>0</v>
      </c>
      <c r="G18" s="14">
        <f>IF($A18="Yes",'[1]Campus Canyon'!F10,0)</f>
        <v>0</v>
      </c>
      <c r="H18" s="14">
        <f>IF($A18="Yes",'[1]Campus Canyon'!G10,0)</f>
        <v>0</v>
      </c>
      <c r="I18" s="14">
        <f>IF($A18="Yes",'[1]Campus Canyon'!H10,0)</f>
        <v>0</v>
      </c>
      <c r="J18" s="14">
        <f>IF($A18="Yes",'[1]Campus Canyon'!I10,0)</f>
        <v>0</v>
      </c>
      <c r="K18" s="14">
        <f>IF($A18="Yes",'[1]Campus Canyon'!J10,0)</f>
        <v>0</v>
      </c>
      <c r="L18" s="14">
        <f>IF($A18="Yes",'[1]Campus Canyon'!K10,0)</f>
        <v>0</v>
      </c>
      <c r="M18" s="14">
        <f>IF($A18="Yes",'[1]Campus Canyon'!L10,0)</f>
        <v>0</v>
      </c>
      <c r="N18" s="14">
        <f>IF($A18="Yes",'[1]Campus Canyon'!M10,0)</f>
        <v>0</v>
      </c>
      <c r="O18" s="14">
        <f>IF($A18="Yes",'[1]Campus Canyon'!N10,0)</f>
        <v>0</v>
      </c>
      <c r="P18" s="14">
        <f>IF($A18="Yes",'[1]Campus Canyon'!O10,0)</f>
        <v>0</v>
      </c>
      <c r="Q18" s="14">
        <f>IF($A18="Yes",'[1]Campus Canyon'!P10,0)</f>
        <v>0</v>
      </c>
      <c r="R18" s="14">
        <f>IF($A18="Yes",'[1]Campus Canyon'!Q10,0)</f>
        <v>0</v>
      </c>
      <c r="S18" s="14">
        <f>IF($A18="Yes",'[1]Campus Canyon'!R10,0)</f>
        <v>0</v>
      </c>
      <c r="T18" s="14">
        <f>IF($A18="Yes",'[1]Campus Canyon'!S10,0)</f>
        <v>0</v>
      </c>
      <c r="U18" s="14">
        <f>IF($A18="Yes",'[1]Campus Canyon'!T10,0)</f>
        <v>0</v>
      </c>
      <c r="V18" s="14">
        <f>IF($A18="Yes",'[1]Campus Canyon'!U10,0)</f>
        <v>0</v>
      </c>
      <c r="W18" s="14">
        <f>IF($A18="Yes",'[1]Campus Canyon'!V10,0)</f>
        <v>0</v>
      </c>
      <c r="X18" s="14">
        <f>IF($A18="Yes",'[1]Campus Canyon'!W10,0)</f>
        <v>0</v>
      </c>
      <c r="Y18" s="17">
        <f>SUM(E18:X18)</f>
        <v>0</v>
      </c>
    </row>
    <row r="19" spans="1:26" ht="16.5" customHeight="1" thickBot="1" x14ac:dyDescent="0.3">
      <c r="A19" s="78"/>
      <c r="B19" s="82" t="s">
        <v>12</v>
      </c>
      <c r="C19" s="82"/>
      <c r="D19" s="83"/>
      <c r="E19" s="14" t="str">
        <f t="shared" ref="E19:X19" si="14">IF(E18&gt;0,E14*E18,"")</f>
        <v/>
      </c>
      <c r="F19" s="14" t="str">
        <f t="shared" si="14"/>
        <v/>
      </c>
      <c r="G19" s="14" t="str">
        <f t="shared" si="14"/>
        <v/>
      </c>
      <c r="H19" s="14" t="str">
        <f t="shared" si="14"/>
        <v/>
      </c>
      <c r="I19" s="14" t="str">
        <f t="shared" si="14"/>
        <v/>
      </c>
      <c r="J19" s="14" t="str">
        <f t="shared" si="14"/>
        <v/>
      </c>
      <c r="K19" s="14" t="str">
        <f t="shared" si="14"/>
        <v/>
      </c>
      <c r="L19" s="14" t="str">
        <f t="shared" si="14"/>
        <v/>
      </c>
      <c r="M19" s="14" t="str">
        <f t="shared" si="14"/>
        <v/>
      </c>
      <c r="N19" s="14" t="str">
        <f t="shared" si="14"/>
        <v/>
      </c>
      <c r="O19" s="14" t="str">
        <f t="shared" si="14"/>
        <v/>
      </c>
      <c r="P19" s="14" t="str">
        <f t="shared" si="14"/>
        <v/>
      </c>
      <c r="Q19" s="14" t="str">
        <f t="shared" si="14"/>
        <v/>
      </c>
      <c r="R19" s="14" t="str">
        <f t="shared" si="14"/>
        <v/>
      </c>
      <c r="S19" s="14" t="str">
        <f t="shared" si="14"/>
        <v/>
      </c>
      <c r="T19" s="14" t="str">
        <f t="shared" si="14"/>
        <v/>
      </c>
      <c r="U19" s="14" t="str">
        <f t="shared" si="14"/>
        <v/>
      </c>
      <c r="V19" s="14" t="str">
        <f t="shared" si="14"/>
        <v/>
      </c>
      <c r="W19" s="14" t="str">
        <f t="shared" si="14"/>
        <v/>
      </c>
      <c r="X19" s="14" t="str">
        <f t="shared" si="14"/>
        <v/>
      </c>
    </row>
    <row r="20" spans="1:26" ht="16.5" thickBot="1" x14ac:dyDescent="0.3">
      <c r="A20" s="79"/>
      <c r="B20" s="82" t="s">
        <v>13</v>
      </c>
      <c r="C20" s="82"/>
      <c r="D20" s="83"/>
      <c r="E20" s="14">
        <f>IF($A18="Yes",'[1]Campus Canyon'!D12,0)</f>
        <v>0</v>
      </c>
      <c r="F20" s="14">
        <f>IF($A18="Yes",'[1]Campus Canyon'!E12,0)</f>
        <v>0</v>
      </c>
      <c r="G20" s="14">
        <f>IF($A18="Yes",'[1]Campus Canyon'!F12,0)</f>
        <v>0</v>
      </c>
      <c r="H20" s="14">
        <f>IF($A18="Yes",'[1]Campus Canyon'!G12,0)</f>
        <v>0</v>
      </c>
      <c r="I20" s="14">
        <f>IF($A18="Yes",'[1]Campus Canyon'!H12,0)</f>
        <v>0</v>
      </c>
      <c r="J20" s="14">
        <f>IF($A18="Yes",'[1]Campus Canyon'!I12,0)</f>
        <v>0</v>
      </c>
      <c r="K20" s="14">
        <f>IF($A18="Yes",'[1]Campus Canyon'!J12,0)</f>
        <v>0</v>
      </c>
      <c r="L20" s="14">
        <f>IF($A18="Yes",'[1]Campus Canyon'!K12,0)</f>
        <v>0</v>
      </c>
      <c r="M20" s="14">
        <f>IF($A18="Yes",'[1]Campus Canyon'!L12,0)</f>
        <v>0</v>
      </c>
      <c r="N20" s="14">
        <f>IF($A18="Yes",'[1]Campus Canyon'!M12,0)</f>
        <v>0</v>
      </c>
      <c r="O20" s="14">
        <f>IF($A18="Yes",'[1]Campus Canyon'!N12,0)</f>
        <v>0</v>
      </c>
      <c r="P20" s="14">
        <f>IF($A18="Yes",'[1]Campus Canyon'!O12,0)</f>
        <v>0</v>
      </c>
      <c r="Q20" s="14">
        <f>IF($A18="Yes",'[1]Campus Canyon'!P12,0)</f>
        <v>0</v>
      </c>
      <c r="R20" s="14">
        <f>IF($A18="Yes",'[1]Campus Canyon'!Q12,0)</f>
        <v>0</v>
      </c>
      <c r="S20" s="14">
        <f>IF($A18="Yes",'[1]Campus Canyon'!R12,0)</f>
        <v>0</v>
      </c>
      <c r="T20" s="14">
        <f>IF($A18="Yes",'[1]Campus Canyon'!S12,0)</f>
        <v>0</v>
      </c>
      <c r="U20" s="14">
        <f>IF($A18="Yes",'[1]Campus Canyon'!T12,0)</f>
        <v>0</v>
      </c>
      <c r="V20" s="14">
        <f>IF($A18="Yes",'[1]Campus Canyon'!U12,0)</f>
        <v>0</v>
      </c>
      <c r="W20" s="14">
        <f>IF($A18="Yes",'[1]Campus Canyon'!V12,0)</f>
        <v>0</v>
      </c>
      <c r="X20" s="14">
        <f>IF($A18="Yes",'[1]Campus Canyon'!W12,0)</f>
        <v>0</v>
      </c>
      <c r="Y20" s="16"/>
      <c r="Z20" s="17">
        <f>SUM(E20:X20)</f>
        <v>0</v>
      </c>
    </row>
    <row r="21" spans="1:26" ht="19.5" customHeight="1" thickBot="1" x14ac:dyDescent="0.35">
      <c r="A21" s="72" t="s">
        <v>28</v>
      </c>
      <c r="B21" s="84" t="s">
        <v>1</v>
      </c>
      <c r="C21" s="84"/>
      <c r="D21" s="84"/>
      <c r="E21" s="18">
        <f>IF($A28="Yes",[1]Chaparral!D2,0)</f>
        <v>0</v>
      </c>
      <c r="F21" s="2" t="s">
        <v>2</v>
      </c>
      <c r="G21" s="20">
        <f>IF($A28="Yes",[1]Chaparral!F2,0)</f>
        <v>0</v>
      </c>
      <c r="H21" s="2" t="s">
        <v>3</v>
      </c>
      <c r="I21" s="4">
        <f>SUM(E29:X29)/1000</f>
        <v>0</v>
      </c>
      <c r="J21" s="5"/>
      <c r="K21" s="5"/>
      <c r="L21" s="5"/>
      <c r="M21" s="5"/>
      <c r="N21" s="5"/>
      <c r="O21" s="5"/>
      <c r="P21" s="6"/>
      <c r="Q21" s="6"/>
      <c r="R21" s="7"/>
      <c r="S21" s="8"/>
      <c r="T21" s="5"/>
      <c r="U21" s="6"/>
      <c r="V21" s="6"/>
      <c r="W21" s="7"/>
      <c r="X21" s="8"/>
    </row>
    <row r="22" spans="1:26" ht="16.5" thickBot="1" x14ac:dyDescent="0.3">
      <c r="A22" s="73"/>
      <c r="B22" s="85" t="s">
        <v>4</v>
      </c>
      <c r="C22" s="75"/>
      <c r="D22" s="75"/>
      <c r="E22" s="9" t="str">
        <f>[1]Chaparral!D4</f>
        <v>C</v>
      </c>
      <c r="F22" s="9" t="str">
        <f>[1]Chaparral!E4</f>
        <v>B</v>
      </c>
      <c r="G22" s="9" t="str">
        <f>[1]Chaparral!F4</f>
        <v>I</v>
      </c>
      <c r="H22" s="9" t="str">
        <f>[1]Chaparral!G4</f>
        <v>H</v>
      </c>
      <c r="I22" s="9" t="str">
        <f>[1]Chaparral!H4</f>
        <v>S</v>
      </c>
      <c r="J22" s="9" t="str">
        <f>[1]Chaparral!I4</f>
        <v>U</v>
      </c>
      <c r="K22" s="9" t="str">
        <f>[1]Chaparral!J4</f>
        <v>F</v>
      </c>
      <c r="L22" s="9" t="str">
        <f>[1]Chaparral!K4</f>
        <v>W</v>
      </c>
      <c r="M22" s="9" t="str">
        <f>[1]Chaparral!L4</f>
        <v>V</v>
      </c>
      <c r="N22" s="9" t="str">
        <f>[1]Chaparral!M4</f>
        <v>A</v>
      </c>
      <c r="O22" s="9" t="str">
        <f>[1]Chaparral!N4</f>
        <v>Y</v>
      </c>
      <c r="P22" s="9" t="str">
        <f>[1]Chaparral!O4</f>
        <v>X</v>
      </c>
      <c r="Q22" s="9" t="str">
        <f>[1]Chaparral!P4</f>
        <v>Z</v>
      </c>
      <c r="R22" s="9"/>
      <c r="S22" s="9"/>
      <c r="T22" s="9"/>
      <c r="U22" s="9"/>
      <c r="V22" s="9"/>
      <c r="W22" s="9"/>
      <c r="X22" s="9"/>
    </row>
    <row r="23" spans="1:26" ht="22.5" customHeight="1" x14ac:dyDescent="0.25">
      <c r="A23" s="73"/>
      <c r="B23" s="85" t="s">
        <v>5</v>
      </c>
      <c r="C23" s="75"/>
      <c r="D23" s="76"/>
      <c r="E23" s="10" t="str">
        <f t="shared" ref="E23:X23" si="15">IF(E22="","",VLOOKUP(E22,Fixture_Table,2,FALSE))</f>
        <v>F32W-2x4R2</v>
      </c>
      <c r="F23" s="10" t="str">
        <f t="shared" si="15"/>
        <v>F32W-2x4R3</v>
      </c>
      <c r="G23" s="10" t="str">
        <f t="shared" si="15"/>
        <v>F32W-1x4S1</v>
      </c>
      <c r="H23" s="10" t="str">
        <f t="shared" si="15"/>
        <v>F32W-1x4S2</v>
      </c>
      <c r="I23" s="10" t="str">
        <f t="shared" si="15"/>
        <v>PAR35W-8"RDR1</v>
      </c>
      <c r="J23" s="10" t="str">
        <f t="shared" si="15"/>
        <v>HPS90W-WALLS1</v>
      </c>
      <c r="K23" s="10" t="str">
        <f t="shared" si="15"/>
        <v>F32W-2x4S3</v>
      </c>
      <c r="L23" s="10" t="str">
        <f t="shared" si="15"/>
        <v>F32W-4x4S4</v>
      </c>
      <c r="M23" s="10" t="str">
        <f t="shared" si="15"/>
        <v>HPS250W-WALLS1</v>
      </c>
      <c r="N23" s="10" t="str">
        <f t="shared" si="15"/>
        <v>F32W-2x4R4</v>
      </c>
      <c r="O23" s="10" t="str">
        <f t="shared" si="15"/>
        <v>F32W-2x4R6</v>
      </c>
      <c r="P23" s="10" t="str">
        <f t="shared" si="15"/>
        <v>F32W-1x4R2</v>
      </c>
      <c r="Q23" s="10" t="str">
        <f t="shared" si="15"/>
        <v>F40W-2x4P6</v>
      </c>
      <c r="R23" s="10" t="str">
        <f t="shared" si="15"/>
        <v/>
      </c>
      <c r="S23" s="10" t="str">
        <f t="shared" si="15"/>
        <v/>
      </c>
      <c r="T23" s="10" t="str">
        <f t="shared" si="15"/>
        <v/>
      </c>
      <c r="U23" s="10" t="str">
        <f t="shared" si="15"/>
        <v/>
      </c>
      <c r="V23" s="10" t="str">
        <f t="shared" si="15"/>
        <v/>
      </c>
      <c r="W23" s="10" t="str">
        <f t="shared" si="15"/>
        <v/>
      </c>
      <c r="X23" s="10" t="str">
        <f t="shared" si="15"/>
        <v/>
      </c>
    </row>
    <row r="24" spans="1:26" ht="15.75" x14ac:dyDescent="0.25">
      <c r="A24" s="73"/>
      <c r="B24" s="85" t="s">
        <v>6</v>
      </c>
      <c r="C24" s="75"/>
      <c r="D24" s="76"/>
      <c r="E24" s="11">
        <f t="shared" ref="E24:X24" si="16">IF(E22="","",VLOOKUP(E22,Fixture_Table,8,FALSE))</f>
        <v>70</v>
      </c>
      <c r="F24" s="11">
        <f t="shared" si="16"/>
        <v>105</v>
      </c>
      <c r="G24" s="11">
        <f t="shared" si="16"/>
        <v>35</v>
      </c>
      <c r="H24" s="11">
        <f t="shared" si="16"/>
        <v>70</v>
      </c>
      <c r="I24" s="11">
        <f t="shared" si="16"/>
        <v>38</v>
      </c>
      <c r="J24" s="11">
        <f t="shared" si="16"/>
        <v>93</v>
      </c>
      <c r="K24" s="11">
        <f t="shared" si="16"/>
        <v>105</v>
      </c>
      <c r="L24" s="11">
        <f t="shared" si="16"/>
        <v>140</v>
      </c>
      <c r="M24" s="11">
        <f t="shared" si="16"/>
        <v>253</v>
      </c>
      <c r="N24" s="11">
        <f t="shared" si="16"/>
        <v>140</v>
      </c>
      <c r="O24" s="11">
        <f t="shared" si="16"/>
        <v>210</v>
      </c>
      <c r="P24" s="11">
        <f t="shared" si="16"/>
        <v>70</v>
      </c>
      <c r="Q24" s="11">
        <f t="shared" si="16"/>
        <v>258</v>
      </c>
      <c r="R24" s="11" t="str">
        <f t="shared" si="16"/>
        <v/>
      </c>
      <c r="S24" s="11" t="str">
        <f t="shared" si="16"/>
        <v/>
      </c>
      <c r="T24" s="11" t="str">
        <f t="shared" si="16"/>
        <v/>
      </c>
      <c r="U24" s="11" t="str">
        <f t="shared" si="16"/>
        <v/>
      </c>
      <c r="V24" s="11" t="str">
        <f t="shared" si="16"/>
        <v/>
      </c>
      <c r="W24" s="11" t="str">
        <f t="shared" si="16"/>
        <v/>
      </c>
      <c r="X24" s="11" t="str">
        <f t="shared" si="16"/>
        <v/>
      </c>
    </row>
    <row r="25" spans="1:26" ht="16.5" thickBot="1" x14ac:dyDescent="0.3">
      <c r="A25" s="73"/>
      <c r="B25" s="85" t="s">
        <v>7</v>
      </c>
      <c r="C25" s="75"/>
      <c r="D25" s="75"/>
      <c r="E25" s="11">
        <f t="shared" ref="E25:X25" si="17">IF(E22="","",VLOOKUP(E22,Fixture_Table,11,FALSE))</f>
        <v>28</v>
      </c>
      <c r="F25" s="11">
        <f t="shared" si="17"/>
        <v>58</v>
      </c>
      <c r="G25" s="11">
        <f t="shared" si="17"/>
        <v>18</v>
      </c>
      <c r="H25" s="11">
        <f t="shared" si="17"/>
        <v>28</v>
      </c>
      <c r="I25" s="11">
        <f t="shared" si="17"/>
        <v>28</v>
      </c>
      <c r="J25" s="11">
        <f t="shared" si="17"/>
        <v>35</v>
      </c>
      <c r="K25" s="11">
        <f t="shared" si="17"/>
        <v>58</v>
      </c>
      <c r="L25" s="11">
        <f t="shared" si="17"/>
        <v>35</v>
      </c>
      <c r="M25" s="11">
        <f t="shared" si="17"/>
        <v>70</v>
      </c>
      <c r="N25" s="11">
        <f t="shared" si="17"/>
        <v>58</v>
      </c>
      <c r="O25" s="11">
        <f t="shared" si="17"/>
        <v>76</v>
      </c>
      <c r="P25" s="11">
        <f t="shared" si="17"/>
        <v>28</v>
      </c>
      <c r="Q25" s="11">
        <f t="shared" si="17"/>
        <v>76</v>
      </c>
      <c r="R25" s="11" t="str">
        <f t="shared" si="17"/>
        <v/>
      </c>
      <c r="S25" s="11" t="str">
        <f t="shared" si="17"/>
        <v/>
      </c>
      <c r="T25" s="11" t="str">
        <f t="shared" si="17"/>
        <v/>
      </c>
      <c r="U25" s="11" t="str">
        <f t="shared" si="17"/>
        <v/>
      </c>
      <c r="V25" s="11" t="str">
        <f t="shared" si="17"/>
        <v/>
      </c>
      <c r="W25" s="11" t="str">
        <f t="shared" si="17"/>
        <v/>
      </c>
      <c r="X25" s="11" t="str">
        <f t="shared" si="17"/>
        <v/>
      </c>
    </row>
    <row r="26" spans="1:26" ht="16.5" thickBot="1" x14ac:dyDescent="0.3">
      <c r="A26" s="73"/>
      <c r="B26" s="85" t="s">
        <v>8</v>
      </c>
      <c r="C26" s="75"/>
      <c r="D26" s="76"/>
      <c r="E26" s="11" t="str">
        <f>IF(E28=0,"",E28*E25)</f>
        <v/>
      </c>
      <c r="F26" s="11" t="str">
        <f>IF(F28=0,"",F28*F25)</f>
        <v/>
      </c>
      <c r="G26" s="11" t="str">
        <f t="shared" ref="G26:X26" si="18">IF(G28=0,"",G28*G25)</f>
        <v/>
      </c>
      <c r="H26" s="11" t="str">
        <f t="shared" si="18"/>
        <v/>
      </c>
      <c r="I26" s="11" t="str">
        <f t="shared" si="18"/>
        <v/>
      </c>
      <c r="J26" s="11" t="str">
        <f t="shared" si="18"/>
        <v/>
      </c>
      <c r="K26" s="11" t="str">
        <f t="shared" si="18"/>
        <v/>
      </c>
      <c r="L26" s="11" t="str">
        <f t="shared" si="18"/>
        <v/>
      </c>
      <c r="M26" s="11" t="str">
        <f t="shared" si="18"/>
        <v/>
      </c>
      <c r="N26" s="11" t="str">
        <f t="shared" si="18"/>
        <v/>
      </c>
      <c r="O26" s="11" t="str">
        <f t="shared" si="18"/>
        <v/>
      </c>
      <c r="P26" s="11" t="str">
        <f t="shared" si="18"/>
        <v/>
      </c>
      <c r="Q26" s="11" t="str">
        <f t="shared" si="18"/>
        <v/>
      </c>
      <c r="R26" s="11" t="str">
        <f t="shared" si="18"/>
        <v/>
      </c>
      <c r="S26" s="11" t="str">
        <f t="shared" si="18"/>
        <v/>
      </c>
      <c r="T26" s="11" t="str">
        <f t="shared" si="18"/>
        <v/>
      </c>
      <c r="U26" s="11" t="str">
        <f t="shared" si="18"/>
        <v/>
      </c>
      <c r="V26" s="11" t="str">
        <f t="shared" si="18"/>
        <v/>
      </c>
      <c r="W26" s="11" t="str">
        <f t="shared" si="18"/>
        <v/>
      </c>
      <c r="X26" s="11" t="str">
        <f t="shared" si="18"/>
        <v/>
      </c>
      <c r="Y26" s="12">
        <f t="shared" ref="Y26:Y27" si="19">SUM(E26:X26)</f>
        <v>0</v>
      </c>
    </row>
    <row r="27" spans="1:26" ht="16.5" thickBot="1" x14ac:dyDescent="0.3">
      <c r="A27" s="73"/>
      <c r="B27" s="85" t="s">
        <v>9</v>
      </c>
      <c r="C27" s="75"/>
      <c r="D27" s="76"/>
      <c r="E27" s="11" t="str">
        <f>IF(E28=0,"",ROUND((E29-E26)/E29*E30,0))</f>
        <v/>
      </c>
      <c r="F27" s="11" t="str">
        <f>IF(F28=0,"",ROUND((F29-F26)/F29*F30,0))</f>
        <v/>
      </c>
      <c r="G27" s="11" t="str">
        <f t="shared" ref="G27:X27" si="20">IF(G28=0,"",ROUND((G29-G26)/G29*G30,0))</f>
        <v/>
      </c>
      <c r="H27" s="11" t="str">
        <f t="shared" si="20"/>
        <v/>
      </c>
      <c r="I27" s="11" t="str">
        <f t="shared" si="20"/>
        <v/>
      </c>
      <c r="J27" s="11" t="str">
        <f t="shared" si="20"/>
        <v/>
      </c>
      <c r="K27" s="11" t="str">
        <f t="shared" si="20"/>
        <v/>
      </c>
      <c r="L27" s="11" t="str">
        <f t="shared" si="20"/>
        <v/>
      </c>
      <c r="M27" s="11" t="str">
        <f t="shared" si="20"/>
        <v/>
      </c>
      <c r="N27" s="11" t="str">
        <f t="shared" si="20"/>
        <v/>
      </c>
      <c r="O27" s="11" t="str">
        <f t="shared" si="20"/>
        <v/>
      </c>
      <c r="P27" s="11" t="str">
        <f t="shared" si="20"/>
        <v/>
      </c>
      <c r="Q27" s="11" t="str">
        <f t="shared" si="20"/>
        <v/>
      </c>
      <c r="R27" s="11" t="str">
        <f t="shared" si="20"/>
        <v/>
      </c>
      <c r="S27" s="11" t="str">
        <f t="shared" si="20"/>
        <v/>
      </c>
      <c r="T27" s="11" t="str">
        <f t="shared" si="20"/>
        <v/>
      </c>
      <c r="U27" s="11" t="str">
        <f t="shared" si="20"/>
        <v/>
      </c>
      <c r="V27" s="11" t="str">
        <f t="shared" si="20"/>
        <v/>
      </c>
      <c r="W27" s="11" t="str">
        <f t="shared" si="20"/>
        <v/>
      </c>
      <c r="X27" s="11" t="str">
        <f t="shared" si="20"/>
        <v/>
      </c>
      <c r="Y27" s="13">
        <f t="shared" si="19"/>
        <v>0</v>
      </c>
    </row>
    <row r="28" spans="1:26" ht="21.75" customHeight="1" x14ac:dyDescent="0.25">
      <c r="A28" s="77" t="s">
        <v>10</v>
      </c>
      <c r="B28" s="80" t="s">
        <v>11</v>
      </c>
      <c r="C28" s="80"/>
      <c r="D28" s="81"/>
      <c r="E28" s="14">
        <f>IF($A28="Yes",[1]Chaparral!D10,0)</f>
        <v>0</v>
      </c>
      <c r="F28" s="14">
        <f>IF($A28="Yes",[1]Chaparral!E10,0)</f>
        <v>0</v>
      </c>
      <c r="G28" s="14">
        <f>IF($A28="Yes",[1]Chaparral!F10,0)</f>
        <v>0</v>
      </c>
      <c r="H28" s="14">
        <f>IF($A28="Yes",[1]Chaparral!G10,0)</f>
        <v>0</v>
      </c>
      <c r="I28" s="14">
        <f>IF($A28="Yes",[1]Chaparral!H10,0)</f>
        <v>0</v>
      </c>
      <c r="J28" s="14">
        <f>IF($A28="Yes",[1]Chaparral!I10,0)</f>
        <v>0</v>
      </c>
      <c r="K28" s="14">
        <f>IF($A28="Yes",[1]Chaparral!J10,0)</f>
        <v>0</v>
      </c>
      <c r="L28" s="14">
        <f>IF($A28="Yes",[1]Chaparral!K10,0)</f>
        <v>0</v>
      </c>
      <c r="M28" s="14">
        <f>IF($A28="Yes",[1]Chaparral!L10,0)</f>
        <v>0</v>
      </c>
      <c r="N28" s="14">
        <f>IF($A28="Yes",[1]Chaparral!M10,0)</f>
        <v>0</v>
      </c>
      <c r="O28" s="14">
        <f>IF($A28="Yes",[1]Chaparral!N10,0)</f>
        <v>0</v>
      </c>
      <c r="P28" s="14">
        <f>IF($A28="Yes",[1]Chaparral!O10,0)</f>
        <v>0</v>
      </c>
      <c r="Q28" s="14">
        <f>IF($A28="Yes",[1]Chaparral!P10,0)</f>
        <v>0</v>
      </c>
      <c r="R28" s="14">
        <f>IF($A28="Yes",[1]Chaparral!Q10,0)</f>
        <v>0</v>
      </c>
      <c r="S28" s="14">
        <f>IF($A28="Yes",[1]Chaparral!R10,0)</f>
        <v>0</v>
      </c>
      <c r="T28" s="14">
        <f>IF($A28="Yes",[1]Chaparral!S10,0)</f>
        <v>0</v>
      </c>
      <c r="U28" s="14">
        <f>IF($A28="Yes",[1]Chaparral!T10,0)</f>
        <v>0</v>
      </c>
      <c r="V28" s="14">
        <f>IF($A28="Yes",[1]Chaparral!U10,0)</f>
        <v>0</v>
      </c>
      <c r="W28" s="14">
        <f>IF($A28="Yes",[1]Chaparral!V10,0)</f>
        <v>0</v>
      </c>
      <c r="X28" s="14">
        <f>IF($A28="Yes",[1]Chaparral!W10,0)</f>
        <v>0</v>
      </c>
      <c r="Y28" s="17">
        <f>SUM(E28:X28)</f>
        <v>0</v>
      </c>
    </row>
    <row r="29" spans="1:26" ht="16.5" thickBot="1" x14ac:dyDescent="0.3">
      <c r="A29" s="78"/>
      <c r="B29" s="82" t="s">
        <v>12</v>
      </c>
      <c r="C29" s="82"/>
      <c r="D29" s="83"/>
      <c r="E29" s="14" t="str">
        <f t="shared" ref="E29:X29" si="21">IF(E28&gt;0,E24*E28,"")</f>
        <v/>
      </c>
      <c r="F29" s="14" t="str">
        <f t="shared" si="21"/>
        <v/>
      </c>
      <c r="G29" s="14" t="str">
        <f t="shared" si="21"/>
        <v/>
      </c>
      <c r="H29" s="14" t="str">
        <f t="shared" si="21"/>
        <v/>
      </c>
      <c r="I29" s="14" t="str">
        <f t="shared" si="21"/>
        <v/>
      </c>
      <c r="J29" s="14" t="str">
        <f t="shared" si="21"/>
        <v/>
      </c>
      <c r="K29" s="14" t="str">
        <f t="shared" si="21"/>
        <v/>
      </c>
      <c r="L29" s="14" t="str">
        <f t="shared" si="21"/>
        <v/>
      </c>
      <c r="M29" s="14" t="str">
        <f t="shared" si="21"/>
        <v/>
      </c>
      <c r="N29" s="14" t="str">
        <f t="shared" si="21"/>
        <v/>
      </c>
      <c r="O29" s="14" t="str">
        <f t="shared" si="21"/>
        <v/>
      </c>
      <c r="P29" s="14" t="str">
        <f t="shared" si="21"/>
        <v/>
      </c>
      <c r="Q29" s="14" t="str">
        <f t="shared" si="21"/>
        <v/>
      </c>
      <c r="R29" s="14" t="str">
        <f t="shared" si="21"/>
        <v/>
      </c>
      <c r="S29" s="14" t="str">
        <f t="shared" si="21"/>
        <v/>
      </c>
      <c r="T29" s="14" t="str">
        <f t="shared" si="21"/>
        <v/>
      </c>
      <c r="U29" s="14" t="str">
        <f t="shared" si="21"/>
        <v/>
      </c>
      <c r="V29" s="14" t="str">
        <f t="shared" si="21"/>
        <v/>
      </c>
      <c r="W29" s="14" t="str">
        <f t="shared" si="21"/>
        <v/>
      </c>
      <c r="X29" s="14" t="str">
        <f t="shared" si="21"/>
        <v/>
      </c>
    </row>
    <row r="30" spans="1:26" ht="16.5" thickBot="1" x14ac:dyDescent="0.3">
      <c r="A30" s="79"/>
      <c r="B30" s="82" t="s">
        <v>13</v>
      </c>
      <c r="C30" s="82"/>
      <c r="D30" s="83"/>
      <c r="E30" s="14">
        <f>IF($A28="Yes",[1]Chaparral!D12,0)</f>
        <v>0</v>
      </c>
      <c r="F30" s="14">
        <f>IF($A28="Yes",[1]Chaparral!E12,0)</f>
        <v>0</v>
      </c>
      <c r="G30" s="14">
        <f>IF($A28="Yes",[1]Chaparral!F12,0)</f>
        <v>0</v>
      </c>
      <c r="H30" s="14">
        <f>IF($A28="Yes",[1]Chaparral!G12,0)</f>
        <v>0</v>
      </c>
      <c r="I30" s="14">
        <f>IF($A28="Yes",[1]Chaparral!H12,0)</f>
        <v>0</v>
      </c>
      <c r="J30" s="14">
        <f>IF($A28="Yes",[1]Chaparral!I12,0)</f>
        <v>0</v>
      </c>
      <c r="K30" s="14">
        <f>IF($A28="Yes",[1]Chaparral!J12,0)</f>
        <v>0</v>
      </c>
      <c r="L30" s="14">
        <f>IF($A28="Yes",[1]Chaparral!K12,0)</f>
        <v>0</v>
      </c>
      <c r="M30" s="14">
        <f>IF($A28="Yes",[1]Chaparral!L12,0)</f>
        <v>0</v>
      </c>
      <c r="N30" s="14">
        <f>IF($A28="Yes",[1]Chaparral!M12,0)</f>
        <v>0</v>
      </c>
      <c r="O30" s="14">
        <f>IF($A28="Yes",[1]Chaparral!N12,0)</f>
        <v>0</v>
      </c>
      <c r="P30" s="14">
        <f>IF($A28="Yes",[1]Chaparral!O12,0)</f>
        <v>0</v>
      </c>
      <c r="Q30" s="14">
        <f>IF($A28="Yes",[1]Chaparral!P12,0)</f>
        <v>0</v>
      </c>
      <c r="R30" s="14">
        <f>IF($A28="Yes",[1]Chaparral!Q12,0)</f>
        <v>0</v>
      </c>
      <c r="S30" s="14">
        <f>IF($A28="Yes",[1]Chaparral!R12,0)</f>
        <v>0</v>
      </c>
      <c r="T30" s="14">
        <f>IF($A28="Yes",[1]Chaparral!S12,0)</f>
        <v>0</v>
      </c>
      <c r="U30" s="14">
        <f>IF($A28="Yes",[1]Chaparral!T12,0)</f>
        <v>0</v>
      </c>
      <c r="V30" s="14">
        <f>IF($A28="Yes",[1]Chaparral!U12,0)</f>
        <v>0</v>
      </c>
      <c r="W30" s="14">
        <f>IF($A28="Yes",[1]Chaparral!V12,0)</f>
        <v>0</v>
      </c>
      <c r="X30" s="14">
        <f>IF($A28="Yes",[1]Chaparral!W12,0)</f>
        <v>0</v>
      </c>
      <c r="Y30" s="16"/>
      <c r="Z30" s="17">
        <f>SUM(E30:X30)</f>
        <v>0</v>
      </c>
    </row>
    <row r="31" spans="1:26" ht="19.5" customHeight="1" thickBot="1" x14ac:dyDescent="0.35">
      <c r="A31" s="72" t="s">
        <v>29</v>
      </c>
      <c r="B31" s="84" t="s">
        <v>1</v>
      </c>
      <c r="C31" s="84"/>
      <c r="D31" s="84"/>
      <c r="E31" s="18">
        <f>IF($A38="Yes",'[1]Community High'!D2,0)</f>
        <v>0</v>
      </c>
      <c r="F31" s="2" t="s">
        <v>2</v>
      </c>
      <c r="G31" s="20">
        <f>IF($A38="Yes",'[1]Community High'!F2,0)</f>
        <v>0</v>
      </c>
      <c r="H31" s="2" t="s">
        <v>3</v>
      </c>
      <c r="I31" s="4">
        <f t="shared" ref="I31" si="22">SUM(E39:X39)/1000</f>
        <v>0</v>
      </c>
      <c r="J31" s="5"/>
      <c r="K31" s="5"/>
      <c r="L31" s="5"/>
      <c r="M31" s="5"/>
      <c r="N31" s="5"/>
      <c r="O31" s="5"/>
      <c r="P31" s="6"/>
      <c r="Q31" s="6"/>
      <c r="R31" s="7"/>
      <c r="S31" s="8"/>
      <c r="T31" s="5"/>
      <c r="U31" s="6"/>
      <c r="V31" s="6"/>
      <c r="W31" s="7"/>
      <c r="X31" s="8"/>
    </row>
    <row r="32" spans="1:26" ht="16.5" thickBot="1" x14ac:dyDescent="0.3">
      <c r="A32" s="73"/>
      <c r="B32" s="85" t="s">
        <v>4</v>
      </c>
      <c r="C32" s="75"/>
      <c r="D32" s="75"/>
      <c r="E32" s="9" t="str">
        <f>'[1]Community High'!D4</f>
        <v>C</v>
      </c>
      <c r="F32" s="9" t="str">
        <f>'[1]Community High'!E4</f>
        <v>B</v>
      </c>
      <c r="G32" s="9" t="str">
        <f>'[1]Community High'!F4</f>
        <v>I</v>
      </c>
      <c r="H32" s="9" t="str">
        <f>'[1]Community High'!G4</f>
        <v>H</v>
      </c>
      <c r="I32" s="9" t="str">
        <f>'[1]Community High'!H4</f>
        <v>O</v>
      </c>
      <c r="J32" s="9" t="str">
        <f>'[1]Community High'!I4</f>
        <v>T</v>
      </c>
      <c r="K32" s="9" t="str">
        <f>'[1]Community High'!J4</f>
        <v>U</v>
      </c>
      <c r="L32" s="9" t="str">
        <f>'[1]Community High'!K4</f>
        <v>V</v>
      </c>
      <c r="M32" s="9" t="str">
        <f>'[1]Community High'!L4</f>
        <v>A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6" ht="22.5" customHeight="1" x14ac:dyDescent="0.25">
      <c r="A33" s="73"/>
      <c r="B33" s="85" t="s">
        <v>5</v>
      </c>
      <c r="C33" s="75"/>
      <c r="D33" s="76"/>
      <c r="E33" s="10" t="str">
        <f t="shared" ref="E33:X33" si="23">IF(E32="","",VLOOKUP(E32,Fixture_Table,2,FALSE))</f>
        <v>F32W-2x4R2</v>
      </c>
      <c r="F33" s="10" t="str">
        <f t="shared" si="23"/>
        <v>F32W-2x4R3</v>
      </c>
      <c r="G33" s="10" t="str">
        <f t="shared" si="23"/>
        <v>F32W-1x4S1</v>
      </c>
      <c r="H33" s="10" t="str">
        <f t="shared" si="23"/>
        <v>F32W-1x4S2</v>
      </c>
      <c r="I33" s="10" t="str">
        <f t="shared" si="23"/>
        <v>CFT25W-12x12R2</v>
      </c>
      <c r="J33" s="10" t="str">
        <f t="shared" si="23"/>
        <v>HPS70W-12x12S1</v>
      </c>
      <c r="K33" s="10" t="str">
        <f t="shared" si="23"/>
        <v>HPS90W-WALLS1</v>
      </c>
      <c r="L33" s="10" t="str">
        <f t="shared" si="23"/>
        <v>HPS250W-WALLS1</v>
      </c>
      <c r="M33" s="10" t="str">
        <f t="shared" si="23"/>
        <v>F32W-2x4R4</v>
      </c>
      <c r="N33" s="10" t="str">
        <f t="shared" si="23"/>
        <v/>
      </c>
      <c r="O33" s="10" t="str">
        <f t="shared" si="23"/>
        <v/>
      </c>
      <c r="P33" s="10" t="str">
        <f t="shared" si="23"/>
        <v/>
      </c>
      <c r="Q33" s="10" t="str">
        <f t="shared" si="23"/>
        <v/>
      </c>
      <c r="R33" s="10" t="str">
        <f t="shared" si="23"/>
        <v/>
      </c>
      <c r="S33" s="10" t="str">
        <f t="shared" si="23"/>
        <v/>
      </c>
      <c r="T33" s="10" t="str">
        <f t="shared" si="23"/>
        <v/>
      </c>
      <c r="U33" s="10" t="str">
        <f t="shared" si="23"/>
        <v/>
      </c>
      <c r="V33" s="10" t="str">
        <f t="shared" si="23"/>
        <v/>
      </c>
      <c r="W33" s="10" t="str">
        <f t="shared" si="23"/>
        <v/>
      </c>
      <c r="X33" s="10" t="str">
        <f t="shared" si="23"/>
        <v/>
      </c>
    </row>
    <row r="34" spans="1:26" ht="15.75" x14ac:dyDescent="0.25">
      <c r="A34" s="73"/>
      <c r="B34" s="85" t="s">
        <v>6</v>
      </c>
      <c r="C34" s="75"/>
      <c r="D34" s="76"/>
      <c r="E34" s="11">
        <f t="shared" ref="E34:X34" si="24">IF(E32="","",VLOOKUP(E32,Fixture_Table,8,FALSE))</f>
        <v>70</v>
      </c>
      <c r="F34" s="11">
        <f t="shared" si="24"/>
        <v>105</v>
      </c>
      <c r="G34" s="11">
        <f t="shared" si="24"/>
        <v>35</v>
      </c>
      <c r="H34" s="11">
        <f t="shared" si="24"/>
        <v>70</v>
      </c>
      <c r="I34" s="11">
        <f t="shared" si="24"/>
        <v>56</v>
      </c>
      <c r="J34" s="11">
        <f t="shared" si="24"/>
        <v>73</v>
      </c>
      <c r="K34" s="11">
        <f t="shared" si="24"/>
        <v>93</v>
      </c>
      <c r="L34" s="11">
        <f t="shared" si="24"/>
        <v>253</v>
      </c>
      <c r="M34" s="11">
        <f t="shared" si="24"/>
        <v>140</v>
      </c>
      <c r="N34" s="11" t="str">
        <f t="shared" si="24"/>
        <v/>
      </c>
      <c r="O34" s="11" t="str">
        <f t="shared" si="24"/>
        <v/>
      </c>
      <c r="P34" s="11" t="str">
        <f t="shared" si="24"/>
        <v/>
      </c>
      <c r="Q34" s="11" t="str">
        <f t="shared" si="24"/>
        <v/>
      </c>
      <c r="R34" s="11" t="str">
        <f t="shared" si="24"/>
        <v/>
      </c>
      <c r="S34" s="11" t="str">
        <f t="shared" si="24"/>
        <v/>
      </c>
      <c r="T34" s="11" t="str">
        <f t="shared" si="24"/>
        <v/>
      </c>
      <c r="U34" s="11" t="str">
        <f t="shared" si="24"/>
        <v/>
      </c>
      <c r="V34" s="11" t="str">
        <f t="shared" si="24"/>
        <v/>
      </c>
      <c r="W34" s="11" t="str">
        <f t="shared" si="24"/>
        <v/>
      </c>
      <c r="X34" s="11" t="str">
        <f t="shared" si="24"/>
        <v/>
      </c>
    </row>
    <row r="35" spans="1:26" ht="16.5" thickBot="1" x14ac:dyDescent="0.3">
      <c r="A35" s="73"/>
      <c r="B35" s="85" t="s">
        <v>7</v>
      </c>
      <c r="C35" s="75"/>
      <c r="D35" s="75"/>
      <c r="E35" s="11">
        <f t="shared" ref="E35:X35" si="25">IF(E32="","",VLOOKUP(E32,Fixture_Table,11,FALSE))</f>
        <v>28</v>
      </c>
      <c r="F35" s="11">
        <f t="shared" si="25"/>
        <v>58</v>
      </c>
      <c r="G35" s="11">
        <f t="shared" si="25"/>
        <v>18</v>
      </c>
      <c r="H35" s="11">
        <f t="shared" si="25"/>
        <v>28</v>
      </c>
      <c r="I35" s="11">
        <f t="shared" si="25"/>
        <v>18</v>
      </c>
      <c r="J35" s="11">
        <f t="shared" si="25"/>
        <v>28</v>
      </c>
      <c r="K35" s="11">
        <f t="shared" si="25"/>
        <v>35</v>
      </c>
      <c r="L35" s="11">
        <f t="shared" si="25"/>
        <v>70</v>
      </c>
      <c r="M35" s="11">
        <f t="shared" si="25"/>
        <v>58</v>
      </c>
      <c r="N35" s="11" t="str">
        <f t="shared" si="25"/>
        <v/>
      </c>
      <c r="O35" s="11" t="str">
        <f t="shared" si="25"/>
        <v/>
      </c>
      <c r="P35" s="11" t="str">
        <f t="shared" si="25"/>
        <v/>
      </c>
      <c r="Q35" s="11" t="str">
        <f t="shared" si="25"/>
        <v/>
      </c>
      <c r="R35" s="11" t="str">
        <f t="shared" si="25"/>
        <v/>
      </c>
      <c r="S35" s="11" t="str">
        <f t="shared" si="25"/>
        <v/>
      </c>
      <c r="T35" s="11" t="str">
        <f t="shared" si="25"/>
        <v/>
      </c>
      <c r="U35" s="11" t="str">
        <f t="shared" si="25"/>
        <v/>
      </c>
      <c r="V35" s="11" t="str">
        <f t="shared" si="25"/>
        <v/>
      </c>
      <c r="W35" s="11" t="str">
        <f t="shared" si="25"/>
        <v/>
      </c>
      <c r="X35" s="11" t="str">
        <f t="shared" si="25"/>
        <v/>
      </c>
    </row>
    <row r="36" spans="1:26" ht="16.5" thickBot="1" x14ac:dyDescent="0.3">
      <c r="A36" s="73"/>
      <c r="B36" s="85" t="s">
        <v>8</v>
      </c>
      <c r="C36" s="75"/>
      <c r="D36" s="76"/>
      <c r="E36" s="11" t="str">
        <f>IF(E38=0,"",E38*E35)</f>
        <v/>
      </c>
      <c r="F36" s="11" t="str">
        <f>IF(F38=0,"",F38*F35)</f>
        <v/>
      </c>
      <c r="G36" s="11" t="str">
        <f t="shared" ref="G36:X36" si="26">IF(G38=0,"",G38*G35)</f>
        <v/>
      </c>
      <c r="H36" s="11" t="str">
        <f t="shared" si="26"/>
        <v/>
      </c>
      <c r="I36" s="11" t="str">
        <f t="shared" si="26"/>
        <v/>
      </c>
      <c r="J36" s="11" t="str">
        <f t="shared" si="26"/>
        <v/>
      </c>
      <c r="K36" s="11" t="str">
        <f t="shared" si="26"/>
        <v/>
      </c>
      <c r="L36" s="11" t="str">
        <f t="shared" si="26"/>
        <v/>
      </c>
      <c r="M36" s="11" t="str">
        <f t="shared" si="26"/>
        <v/>
      </c>
      <c r="N36" s="11" t="str">
        <f t="shared" si="26"/>
        <v/>
      </c>
      <c r="O36" s="11" t="str">
        <f t="shared" si="26"/>
        <v/>
      </c>
      <c r="P36" s="11" t="str">
        <f t="shared" si="26"/>
        <v/>
      </c>
      <c r="Q36" s="11" t="str">
        <f t="shared" si="26"/>
        <v/>
      </c>
      <c r="R36" s="11" t="str">
        <f t="shared" si="26"/>
        <v/>
      </c>
      <c r="S36" s="11" t="str">
        <f t="shared" si="26"/>
        <v/>
      </c>
      <c r="T36" s="11" t="str">
        <f t="shared" si="26"/>
        <v/>
      </c>
      <c r="U36" s="11" t="str">
        <f t="shared" si="26"/>
        <v/>
      </c>
      <c r="V36" s="11" t="str">
        <f t="shared" si="26"/>
        <v/>
      </c>
      <c r="W36" s="11" t="str">
        <f t="shared" si="26"/>
        <v/>
      </c>
      <c r="X36" s="11" t="str">
        <f t="shared" si="26"/>
        <v/>
      </c>
      <c r="Y36" s="12">
        <f t="shared" ref="Y36:Y37" si="27">SUM(E36:X36)</f>
        <v>0</v>
      </c>
    </row>
    <row r="37" spans="1:26" ht="16.5" thickBot="1" x14ac:dyDescent="0.3">
      <c r="A37" s="73"/>
      <c r="B37" s="85" t="s">
        <v>9</v>
      </c>
      <c r="C37" s="75"/>
      <c r="D37" s="76"/>
      <c r="E37" s="11" t="str">
        <f>IF(E38=0,"",ROUND((E39-E36)/E39*E40,0))</f>
        <v/>
      </c>
      <c r="F37" s="11" t="str">
        <f>IF(F38=0,"",ROUND((F39-F36)/F39*F40,0))</f>
        <v/>
      </c>
      <c r="G37" s="11" t="str">
        <f t="shared" ref="G37:X37" si="28">IF(G38=0,"",ROUND((G39-G36)/G39*G40,0))</f>
        <v/>
      </c>
      <c r="H37" s="11" t="str">
        <f t="shared" si="28"/>
        <v/>
      </c>
      <c r="I37" s="11" t="str">
        <f t="shared" si="28"/>
        <v/>
      </c>
      <c r="J37" s="11" t="str">
        <f t="shared" si="28"/>
        <v/>
      </c>
      <c r="K37" s="11" t="str">
        <f t="shared" si="28"/>
        <v/>
      </c>
      <c r="L37" s="11" t="str">
        <f t="shared" si="28"/>
        <v/>
      </c>
      <c r="M37" s="11" t="str">
        <f t="shared" si="28"/>
        <v/>
      </c>
      <c r="N37" s="11" t="str">
        <f t="shared" si="28"/>
        <v/>
      </c>
      <c r="O37" s="11" t="str">
        <f t="shared" si="28"/>
        <v/>
      </c>
      <c r="P37" s="11" t="str">
        <f t="shared" si="28"/>
        <v/>
      </c>
      <c r="Q37" s="11" t="str">
        <f t="shared" si="28"/>
        <v/>
      </c>
      <c r="R37" s="11" t="str">
        <f t="shared" si="28"/>
        <v/>
      </c>
      <c r="S37" s="11" t="str">
        <f t="shared" si="28"/>
        <v/>
      </c>
      <c r="T37" s="11" t="str">
        <f t="shared" si="28"/>
        <v/>
      </c>
      <c r="U37" s="11" t="str">
        <f t="shared" si="28"/>
        <v/>
      </c>
      <c r="V37" s="11" t="str">
        <f t="shared" si="28"/>
        <v/>
      </c>
      <c r="W37" s="11" t="str">
        <f t="shared" si="28"/>
        <v/>
      </c>
      <c r="X37" s="11" t="str">
        <f t="shared" si="28"/>
        <v/>
      </c>
      <c r="Y37" s="13">
        <f t="shared" si="27"/>
        <v>0</v>
      </c>
    </row>
    <row r="38" spans="1:26" ht="21.75" customHeight="1" x14ac:dyDescent="0.25">
      <c r="A38" s="77" t="s">
        <v>10</v>
      </c>
      <c r="B38" s="80" t="s">
        <v>11</v>
      </c>
      <c r="C38" s="80"/>
      <c r="D38" s="81"/>
      <c r="E38" s="14">
        <f>IF($A38="Yes",'[1]Community High'!D10,0)</f>
        <v>0</v>
      </c>
      <c r="F38" s="14">
        <f>IF($A38="Yes",'[1]Community High'!E10,0)</f>
        <v>0</v>
      </c>
      <c r="G38" s="14">
        <f>IF($A38="Yes",'[1]Community High'!F10,0)</f>
        <v>0</v>
      </c>
      <c r="H38" s="14">
        <f>IF($A38="Yes",'[1]Community High'!G10,0)</f>
        <v>0</v>
      </c>
      <c r="I38" s="14">
        <f>IF($A38="Yes",'[1]Community High'!H10,0)</f>
        <v>0</v>
      </c>
      <c r="J38" s="14">
        <f>IF($A38="Yes",'[1]Community High'!I10,0)</f>
        <v>0</v>
      </c>
      <c r="K38" s="14">
        <f>IF($A38="Yes",'[1]Community High'!J10,0)</f>
        <v>0</v>
      </c>
      <c r="L38" s="14">
        <f>IF($A38="Yes",'[1]Community High'!K10,0)</f>
        <v>0</v>
      </c>
      <c r="M38" s="14">
        <f>IF($A38="Yes",'[1]Community High'!L10,0)</f>
        <v>0</v>
      </c>
      <c r="N38" s="14">
        <f>IF($A38="Yes",'[1]Community High'!M10,0)</f>
        <v>0</v>
      </c>
      <c r="O38" s="14">
        <f>IF($A38="Yes",'[1]Community High'!N10,0)</f>
        <v>0</v>
      </c>
      <c r="P38" s="14">
        <f>IF($A38="Yes",'[1]Community High'!O10,0)</f>
        <v>0</v>
      </c>
      <c r="Q38" s="14">
        <f>IF($A38="Yes",'[1]Community High'!P10,0)</f>
        <v>0</v>
      </c>
      <c r="R38" s="14">
        <f>IF($A38="Yes",'[1]Community High'!Q10,0)</f>
        <v>0</v>
      </c>
      <c r="S38" s="14">
        <f>IF($A38="Yes",'[1]Community High'!R10,0)</f>
        <v>0</v>
      </c>
      <c r="T38" s="14">
        <f>IF($A38="Yes",'[1]Community High'!S10,0)</f>
        <v>0</v>
      </c>
      <c r="U38" s="14">
        <f>IF($A38="Yes",'[1]Community High'!T10,0)</f>
        <v>0</v>
      </c>
      <c r="V38" s="14">
        <f>IF($A38="Yes",'[1]Community High'!U10,0)</f>
        <v>0</v>
      </c>
      <c r="W38" s="14">
        <f>IF($A38="Yes",'[1]Community High'!V10,0)</f>
        <v>0</v>
      </c>
      <c r="X38" s="14">
        <f>IF($A38="Yes",'[1]Community High'!W10,0)</f>
        <v>0</v>
      </c>
      <c r="Y38" s="17">
        <f>SUM(E38:X38)</f>
        <v>0</v>
      </c>
    </row>
    <row r="39" spans="1:26" ht="16.5" thickBot="1" x14ac:dyDescent="0.3">
      <c r="A39" s="78"/>
      <c r="B39" s="82" t="s">
        <v>12</v>
      </c>
      <c r="C39" s="82"/>
      <c r="D39" s="83"/>
      <c r="E39" s="14" t="str">
        <f t="shared" ref="E39:X39" si="29">IF(E38&gt;0,E34*E38,"")</f>
        <v/>
      </c>
      <c r="F39" s="14" t="str">
        <f t="shared" si="29"/>
        <v/>
      </c>
      <c r="G39" s="14" t="str">
        <f t="shared" si="29"/>
        <v/>
      </c>
      <c r="H39" s="14" t="str">
        <f t="shared" si="29"/>
        <v/>
      </c>
      <c r="I39" s="14" t="str">
        <f t="shared" si="29"/>
        <v/>
      </c>
      <c r="J39" s="14" t="str">
        <f t="shared" si="29"/>
        <v/>
      </c>
      <c r="K39" s="14" t="str">
        <f t="shared" si="29"/>
        <v/>
      </c>
      <c r="L39" s="14" t="str">
        <f t="shared" si="29"/>
        <v/>
      </c>
      <c r="M39" s="14" t="str">
        <f t="shared" si="29"/>
        <v/>
      </c>
      <c r="N39" s="14" t="str">
        <f t="shared" si="29"/>
        <v/>
      </c>
      <c r="O39" s="14" t="str">
        <f t="shared" si="29"/>
        <v/>
      </c>
      <c r="P39" s="14" t="str">
        <f t="shared" si="29"/>
        <v/>
      </c>
      <c r="Q39" s="14" t="str">
        <f t="shared" si="29"/>
        <v/>
      </c>
      <c r="R39" s="14" t="str">
        <f t="shared" si="29"/>
        <v/>
      </c>
      <c r="S39" s="14" t="str">
        <f t="shared" si="29"/>
        <v/>
      </c>
      <c r="T39" s="14" t="str">
        <f t="shared" si="29"/>
        <v/>
      </c>
      <c r="U39" s="14" t="str">
        <f t="shared" si="29"/>
        <v/>
      </c>
      <c r="V39" s="14" t="str">
        <f t="shared" si="29"/>
        <v/>
      </c>
      <c r="W39" s="14" t="str">
        <f t="shared" si="29"/>
        <v/>
      </c>
      <c r="X39" s="14" t="str">
        <f t="shared" si="29"/>
        <v/>
      </c>
    </row>
    <row r="40" spans="1:26" ht="16.5" thickBot="1" x14ac:dyDescent="0.3">
      <c r="A40" s="79"/>
      <c r="B40" s="82" t="s">
        <v>13</v>
      </c>
      <c r="C40" s="82"/>
      <c r="D40" s="83"/>
      <c r="E40" s="14">
        <f>IF($A38="Yes",'[1]Community High'!D12,0)</f>
        <v>0</v>
      </c>
      <c r="F40" s="14">
        <f>IF($A38="Yes",'[1]Community High'!E12,0)</f>
        <v>0</v>
      </c>
      <c r="G40" s="14">
        <f>IF($A38="Yes",'[1]Community High'!F12,0)</f>
        <v>0</v>
      </c>
      <c r="H40" s="14">
        <f>IF($A38="Yes",'[1]Community High'!G12,0)</f>
        <v>0</v>
      </c>
      <c r="I40" s="14">
        <f>IF($A38="Yes",'[1]Community High'!H12,0)</f>
        <v>0</v>
      </c>
      <c r="J40" s="14">
        <f>IF($A38="Yes",'[1]Community High'!I12,0)</f>
        <v>0</v>
      </c>
      <c r="K40" s="14">
        <f>IF($A38="Yes",'[1]Community High'!J12,0)</f>
        <v>0</v>
      </c>
      <c r="L40" s="14">
        <f>IF($A38="Yes",'[1]Community High'!K12,0)</f>
        <v>0</v>
      </c>
      <c r="M40" s="14">
        <f>IF($A38="Yes",'[1]Community High'!L12,0)</f>
        <v>0</v>
      </c>
      <c r="N40" s="14">
        <f>IF($A38="Yes",'[1]Community High'!M12,0)</f>
        <v>0</v>
      </c>
      <c r="O40" s="14">
        <f>IF($A38="Yes",'[1]Community High'!N12,0)</f>
        <v>0</v>
      </c>
      <c r="P40" s="14">
        <f>IF($A38="Yes",'[1]Community High'!O12,0)</f>
        <v>0</v>
      </c>
      <c r="Q40" s="14">
        <f>IF($A38="Yes",'[1]Community High'!P12,0)</f>
        <v>0</v>
      </c>
      <c r="R40" s="14">
        <f>IF($A38="Yes",'[1]Community High'!Q12,0)</f>
        <v>0</v>
      </c>
      <c r="S40" s="14">
        <f>IF($A38="Yes",'[1]Community High'!R12,0)</f>
        <v>0</v>
      </c>
      <c r="T40" s="14">
        <f>IF($A38="Yes",'[1]Community High'!S12,0)</f>
        <v>0</v>
      </c>
      <c r="U40" s="14">
        <f>IF($A38="Yes",'[1]Community High'!T12,0)</f>
        <v>0</v>
      </c>
      <c r="V40" s="14">
        <f>IF($A38="Yes",'[1]Community High'!U12,0)</f>
        <v>0</v>
      </c>
      <c r="W40" s="14">
        <f>IF($A38="Yes",'[1]Community High'!V12,0)</f>
        <v>0</v>
      </c>
      <c r="X40" s="14">
        <f>IF($A38="Yes",'[1]Community High'!W12,0)</f>
        <v>0</v>
      </c>
      <c r="Y40" s="16"/>
      <c r="Z40" s="17">
        <f>SUM(E40:X40)</f>
        <v>0</v>
      </c>
    </row>
    <row r="41" spans="1:26" ht="19.5" customHeight="1" thickBot="1" x14ac:dyDescent="0.35">
      <c r="A41" s="72" t="s">
        <v>30</v>
      </c>
      <c r="B41" s="84" t="s">
        <v>1</v>
      </c>
      <c r="C41" s="84"/>
      <c r="D41" s="84"/>
      <c r="E41" s="18">
        <f>IF($A48="Yes",'[1]District Office'!D2,0)</f>
        <v>0</v>
      </c>
      <c r="F41" s="2" t="s">
        <v>2</v>
      </c>
      <c r="G41" s="20">
        <f>IF($A48="Yes",'[1]District Office'!F2,0)</f>
        <v>0</v>
      </c>
      <c r="H41" s="2" t="s">
        <v>3</v>
      </c>
      <c r="I41" s="4">
        <f t="shared" ref="I41" si="30">SUM(E49:X49)/1000</f>
        <v>0</v>
      </c>
      <c r="J41" s="5"/>
      <c r="K41" s="5"/>
      <c r="L41" s="5"/>
      <c r="M41" s="5"/>
      <c r="N41" s="5"/>
      <c r="O41" s="5"/>
      <c r="P41" s="6"/>
      <c r="Q41" s="6"/>
      <c r="R41" s="7"/>
      <c r="S41" s="8"/>
      <c r="T41" s="5"/>
      <c r="U41" s="6"/>
      <c r="V41" s="6"/>
      <c r="W41" s="7"/>
      <c r="X41" s="8"/>
    </row>
    <row r="42" spans="1:26" ht="16.5" thickBot="1" x14ac:dyDescent="0.3">
      <c r="A42" s="73"/>
      <c r="B42" s="85" t="s">
        <v>4</v>
      </c>
      <c r="C42" s="75"/>
      <c r="D42" s="75"/>
      <c r="E42" s="9" t="str">
        <f>'[1]District Office'!D4</f>
        <v>B</v>
      </c>
      <c r="F42" s="9" t="str">
        <f>'[1]District Office'!E4</f>
        <v>A</v>
      </c>
      <c r="G42" s="9" t="str">
        <f>'[1]District Office'!F4</f>
        <v>D</v>
      </c>
      <c r="H42" s="9" t="str">
        <f>'[1]District Office'!G4</f>
        <v>H</v>
      </c>
      <c r="I42" s="9" t="str">
        <f>'[1]District Office'!H4</f>
        <v>G</v>
      </c>
      <c r="J42" s="9" t="str">
        <f>'[1]District Office'!I4</f>
        <v>F</v>
      </c>
      <c r="K42" s="9" t="str">
        <f>'[1]District Office'!J4</f>
        <v>E</v>
      </c>
      <c r="L42" s="9" t="str">
        <f>'[1]District Office'!K4</f>
        <v>L</v>
      </c>
      <c r="M42" s="9" t="str">
        <f>'[1]District Office'!L4</f>
        <v>AA</v>
      </c>
      <c r="N42" s="9" t="str">
        <f>'[1]District Office'!M4</f>
        <v>AB</v>
      </c>
      <c r="O42" s="9" t="str">
        <f>'[1]District Office'!N4</f>
        <v>AC</v>
      </c>
      <c r="P42" s="9" t="str">
        <f>'[1]District Office'!O4</f>
        <v>AD</v>
      </c>
      <c r="Q42" s="9" t="str">
        <f>'[1]District Office'!P4</f>
        <v>I</v>
      </c>
      <c r="R42" s="9" t="str">
        <f>'[1]District Office'!Q4</f>
        <v>U</v>
      </c>
      <c r="S42" s="9"/>
      <c r="T42" s="9"/>
      <c r="U42" s="9"/>
      <c r="V42" s="9"/>
      <c r="W42" s="9"/>
      <c r="X42" s="9"/>
    </row>
    <row r="43" spans="1:26" ht="22.5" customHeight="1" x14ac:dyDescent="0.25">
      <c r="A43" s="73"/>
      <c r="B43" s="85" t="s">
        <v>5</v>
      </c>
      <c r="C43" s="75"/>
      <c r="D43" s="76"/>
      <c r="E43" s="10" t="str">
        <f t="shared" ref="E43:X43" si="31">IF(E42="","",VLOOKUP(E42,Fixture_Table,2,FALSE))</f>
        <v>F32W-2x4R3</v>
      </c>
      <c r="F43" s="10" t="str">
        <f t="shared" si="31"/>
        <v>F32W-2x4R4</v>
      </c>
      <c r="G43" s="10" t="str">
        <f t="shared" si="31"/>
        <v>FU32W-2x2R2</v>
      </c>
      <c r="H43" s="10" t="str">
        <f t="shared" si="31"/>
        <v>F32W-1x4S2</v>
      </c>
      <c r="I43" s="10" t="str">
        <f t="shared" si="31"/>
        <v>F32W-2x4S2</v>
      </c>
      <c r="J43" s="10" t="str">
        <f t="shared" si="31"/>
        <v>F32W-2x4S3</v>
      </c>
      <c r="K43" s="10" t="str">
        <f t="shared" si="31"/>
        <v>F32W-2x4S4</v>
      </c>
      <c r="L43" s="10" t="str">
        <f t="shared" si="31"/>
        <v>CFT16W-8"RDR2</v>
      </c>
      <c r="M43" s="10" t="str">
        <f t="shared" si="31"/>
        <v>F32W-1x4P2</v>
      </c>
      <c r="N43" s="10" t="str">
        <f t="shared" si="31"/>
        <v>F90W-1x8P2</v>
      </c>
      <c r="O43" s="10" t="str">
        <f t="shared" si="31"/>
        <v>F38W-2x4P6</v>
      </c>
      <c r="P43" s="10" t="str">
        <f t="shared" si="31"/>
        <v>LED15W-2x2R2</v>
      </c>
      <c r="Q43" s="10" t="str">
        <f t="shared" si="31"/>
        <v>F32W-1x4S1</v>
      </c>
      <c r="R43" s="10" t="str">
        <f t="shared" si="31"/>
        <v>HPS90W-WALLS1</v>
      </c>
      <c r="S43" s="10" t="str">
        <f t="shared" si="31"/>
        <v/>
      </c>
      <c r="T43" s="10" t="str">
        <f t="shared" si="31"/>
        <v/>
      </c>
      <c r="U43" s="10" t="str">
        <f t="shared" si="31"/>
        <v/>
      </c>
      <c r="V43" s="10" t="str">
        <f t="shared" si="31"/>
        <v/>
      </c>
      <c r="W43" s="10" t="str">
        <f t="shared" si="31"/>
        <v/>
      </c>
      <c r="X43" s="10" t="str">
        <f t="shared" si="31"/>
        <v/>
      </c>
    </row>
    <row r="44" spans="1:26" ht="15.75" x14ac:dyDescent="0.25">
      <c r="A44" s="73"/>
      <c r="B44" s="85" t="s">
        <v>6</v>
      </c>
      <c r="C44" s="75"/>
      <c r="D44" s="76"/>
      <c r="E44" s="11">
        <f t="shared" ref="E44:X44" si="32">IF(E42="","",VLOOKUP(E42,Fixture_Table,8,FALSE))</f>
        <v>105</v>
      </c>
      <c r="F44" s="11">
        <f t="shared" si="32"/>
        <v>140</v>
      </c>
      <c r="G44" s="11">
        <f t="shared" si="32"/>
        <v>70</v>
      </c>
      <c r="H44" s="11">
        <f t="shared" si="32"/>
        <v>70</v>
      </c>
      <c r="I44" s="11">
        <f t="shared" si="32"/>
        <v>70</v>
      </c>
      <c r="J44" s="11">
        <f t="shared" si="32"/>
        <v>105</v>
      </c>
      <c r="K44" s="11">
        <f t="shared" si="32"/>
        <v>140</v>
      </c>
      <c r="L44" s="11">
        <f t="shared" si="32"/>
        <v>38</v>
      </c>
      <c r="M44" s="11">
        <f t="shared" si="32"/>
        <v>70</v>
      </c>
      <c r="N44" s="11">
        <f t="shared" si="32"/>
        <v>186</v>
      </c>
      <c r="O44" s="11">
        <f t="shared" si="32"/>
        <v>246</v>
      </c>
      <c r="P44" s="11">
        <f t="shared" si="32"/>
        <v>36</v>
      </c>
      <c r="Q44" s="11">
        <f t="shared" si="32"/>
        <v>35</v>
      </c>
      <c r="R44" s="11">
        <f t="shared" si="32"/>
        <v>93</v>
      </c>
      <c r="S44" s="11" t="str">
        <f t="shared" si="32"/>
        <v/>
      </c>
      <c r="T44" s="11" t="str">
        <f t="shared" si="32"/>
        <v/>
      </c>
      <c r="U44" s="11" t="str">
        <f t="shared" si="32"/>
        <v/>
      </c>
      <c r="V44" s="11" t="str">
        <f t="shared" si="32"/>
        <v/>
      </c>
      <c r="W44" s="11" t="str">
        <f t="shared" si="32"/>
        <v/>
      </c>
      <c r="X44" s="11" t="str">
        <f t="shared" si="32"/>
        <v/>
      </c>
    </row>
    <row r="45" spans="1:26" ht="16.5" thickBot="1" x14ac:dyDescent="0.3">
      <c r="A45" s="73"/>
      <c r="B45" s="85" t="s">
        <v>7</v>
      </c>
      <c r="C45" s="75"/>
      <c r="D45" s="75"/>
      <c r="E45" s="11">
        <f t="shared" ref="E45:X45" si="33">IF(E42="","",VLOOKUP(E42,Fixture_Table,11,FALSE))</f>
        <v>58</v>
      </c>
      <c r="F45" s="11">
        <f t="shared" si="33"/>
        <v>58</v>
      </c>
      <c r="G45" s="11">
        <f t="shared" si="33"/>
        <v>28</v>
      </c>
      <c r="H45" s="11">
        <f t="shared" si="33"/>
        <v>28</v>
      </c>
      <c r="I45" s="11">
        <f t="shared" si="33"/>
        <v>28</v>
      </c>
      <c r="J45" s="11">
        <f t="shared" si="33"/>
        <v>58</v>
      </c>
      <c r="K45" s="11">
        <f t="shared" si="33"/>
        <v>58</v>
      </c>
      <c r="L45" s="11">
        <f t="shared" si="33"/>
        <v>15</v>
      </c>
      <c r="M45" s="11">
        <f t="shared" si="33"/>
        <v>28</v>
      </c>
      <c r="N45" s="11">
        <f t="shared" si="33"/>
        <v>76</v>
      </c>
      <c r="O45" s="11">
        <f t="shared" si="33"/>
        <v>76</v>
      </c>
      <c r="P45" s="11">
        <f t="shared" si="33"/>
        <v>15</v>
      </c>
      <c r="Q45" s="11">
        <f t="shared" si="33"/>
        <v>18</v>
      </c>
      <c r="R45" s="11">
        <f t="shared" si="33"/>
        <v>35</v>
      </c>
      <c r="S45" s="11" t="str">
        <f t="shared" si="33"/>
        <v/>
      </c>
      <c r="T45" s="11" t="str">
        <f t="shared" si="33"/>
        <v/>
      </c>
      <c r="U45" s="11" t="str">
        <f t="shared" si="33"/>
        <v/>
      </c>
      <c r="V45" s="11" t="str">
        <f t="shared" si="33"/>
        <v/>
      </c>
      <c r="W45" s="11" t="str">
        <f t="shared" si="33"/>
        <v/>
      </c>
      <c r="X45" s="11" t="str">
        <f t="shared" si="33"/>
        <v/>
      </c>
    </row>
    <row r="46" spans="1:26" ht="16.5" thickBot="1" x14ac:dyDescent="0.3">
      <c r="A46" s="73"/>
      <c r="B46" s="85" t="s">
        <v>8</v>
      </c>
      <c r="C46" s="75"/>
      <c r="D46" s="76"/>
      <c r="E46" s="11" t="str">
        <f>IF(E48=0,"",E48*E45)</f>
        <v/>
      </c>
      <c r="F46" s="11" t="str">
        <f>IF(F48=0,"",F48*F45)</f>
        <v/>
      </c>
      <c r="G46" s="11" t="str">
        <f t="shared" ref="G46:X46" si="34">IF(G48=0,"",G48*G45)</f>
        <v/>
      </c>
      <c r="H46" s="11" t="str">
        <f t="shared" si="34"/>
        <v/>
      </c>
      <c r="I46" s="11" t="str">
        <f t="shared" si="34"/>
        <v/>
      </c>
      <c r="J46" s="11" t="str">
        <f t="shared" si="34"/>
        <v/>
      </c>
      <c r="K46" s="11" t="str">
        <f t="shared" si="34"/>
        <v/>
      </c>
      <c r="L46" s="11" t="str">
        <f t="shared" si="34"/>
        <v/>
      </c>
      <c r="M46" s="11" t="str">
        <f t="shared" si="34"/>
        <v/>
      </c>
      <c r="N46" s="11" t="str">
        <f t="shared" si="34"/>
        <v/>
      </c>
      <c r="O46" s="11" t="str">
        <f t="shared" si="34"/>
        <v/>
      </c>
      <c r="P46" s="11" t="str">
        <f t="shared" si="34"/>
        <v/>
      </c>
      <c r="Q46" s="11" t="str">
        <f t="shared" si="34"/>
        <v/>
      </c>
      <c r="R46" s="11" t="str">
        <f t="shared" si="34"/>
        <v/>
      </c>
      <c r="S46" s="11" t="str">
        <f t="shared" si="34"/>
        <v/>
      </c>
      <c r="T46" s="11" t="str">
        <f t="shared" si="34"/>
        <v/>
      </c>
      <c r="U46" s="11" t="str">
        <f t="shared" si="34"/>
        <v/>
      </c>
      <c r="V46" s="11" t="str">
        <f t="shared" si="34"/>
        <v/>
      </c>
      <c r="W46" s="11" t="str">
        <f t="shared" si="34"/>
        <v/>
      </c>
      <c r="X46" s="11" t="str">
        <f t="shared" si="34"/>
        <v/>
      </c>
      <c r="Y46" s="12">
        <f t="shared" ref="Y46:Y47" si="35">SUM(E46:X46)</f>
        <v>0</v>
      </c>
    </row>
    <row r="47" spans="1:26" ht="16.5" thickBot="1" x14ac:dyDescent="0.3">
      <c r="A47" s="73"/>
      <c r="B47" s="85" t="s">
        <v>9</v>
      </c>
      <c r="C47" s="75"/>
      <c r="D47" s="76"/>
      <c r="E47" s="11" t="str">
        <f>IF(E48=0,"",ROUND((E49-E46)/E49*E50,0))</f>
        <v/>
      </c>
      <c r="F47" s="11" t="str">
        <f>IF(F48=0,"",ROUND((F49-F46)/F49*F50,0))</f>
        <v/>
      </c>
      <c r="G47" s="11" t="str">
        <f t="shared" ref="G47:X47" si="36">IF(G48=0,"",ROUND((G49-G46)/G49*G50,0))</f>
        <v/>
      </c>
      <c r="H47" s="11" t="str">
        <f t="shared" si="36"/>
        <v/>
      </c>
      <c r="I47" s="11" t="str">
        <f t="shared" si="36"/>
        <v/>
      </c>
      <c r="J47" s="11" t="str">
        <f t="shared" si="36"/>
        <v/>
      </c>
      <c r="K47" s="11" t="str">
        <f t="shared" si="36"/>
        <v/>
      </c>
      <c r="L47" s="11" t="str">
        <f t="shared" si="36"/>
        <v/>
      </c>
      <c r="M47" s="11" t="str">
        <f t="shared" si="36"/>
        <v/>
      </c>
      <c r="N47" s="11" t="str">
        <f t="shared" si="36"/>
        <v/>
      </c>
      <c r="O47" s="11" t="str">
        <f t="shared" si="36"/>
        <v/>
      </c>
      <c r="P47" s="11" t="str">
        <f t="shared" si="36"/>
        <v/>
      </c>
      <c r="Q47" s="11" t="str">
        <f t="shared" si="36"/>
        <v/>
      </c>
      <c r="R47" s="11" t="str">
        <f t="shared" si="36"/>
        <v/>
      </c>
      <c r="S47" s="11" t="str">
        <f t="shared" si="36"/>
        <v/>
      </c>
      <c r="T47" s="11" t="str">
        <f t="shared" si="36"/>
        <v/>
      </c>
      <c r="U47" s="11" t="str">
        <f t="shared" si="36"/>
        <v/>
      </c>
      <c r="V47" s="11" t="str">
        <f t="shared" si="36"/>
        <v/>
      </c>
      <c r="W47" s="11" t="str">
        <f t="shared" si="36"/>
        <v/>
      </c>
      <c r="X47" s="11" t="str">
        <f t="shared" si="36"/>
        <v/>
      </c>
      <c r="Y47" s="13">
        <f t="shared" si="35"/>
        <v>0</v>
      </c>
    </row>
    <row r="48" spans="1:26" ht="21.75" customHeight="1" x14ac:dyDescent="0.25">
      <c r="A48" s="77" t="s">
        <v>10</v>
      </c>
      <c r="B48" s="80" t="s">
        <v>11</v>
      </c>
      <c r="C48" s="80"/>
      <c r="D48" s="81"/>
      <c r="E48" s="14">
        <f>IF($A48="Yes",'[1]District Office'!D10,0)</f>
        <v>0</v>
      </c>
      <c r="F48" s="14">
        <f>IF($A48="Yes",'[1]District Office'!E10,0)</f>
        <v>0</v>
      </c>
      <c r="G48" s="14">
        <f>IF($A48="Yes",'[1]District Office'!F10,0)</f>
        <v>0</v>
      </c>
      <c r="H48" s="14">
        <f>IF($A48="Yes",'[1]District Office'!G10,0)</f>
        <v>0</v>
      </c>
      <c r="I48" s="14">
        <f>IF($A48="Yes",'[1]District Office'!H10,0)</f>
        <v>0</v>
      </c>
      <c r="J48" s="14">
        <f>IF($A48="Yes",'[1]District Office'!I10,0)</f>
        <v>0</v>
      </c>
      <c r="K48" s="14">
        <f>IF($A48="Yes",'[1]District Office'!J10,0)</f>
        <v>0</v>
      </c>
      <c r="L48" s="14">
        <f>IF($A48="Yes",'[1]District Office'!K10,0)</f>
        <v>0</v>
      </c>
      <c r="M48" s="14">
        <f>IF($A48="Yes",'[1]District Office'!L10,0)</f>
        <v>0</v>
      </c>
      <c r="N48" s="14">
        <f>IF($A48="Yes",'[1]District Office'!M10,0)</f>
        <v>0</v>
      </c>
      <c r="O48" s="14">
        <f>IF($A48="Yes",'[1]District Office'!N10,0)</f>
        <v>0</v>
      </c>
      <c r="P48" s="14">
        <f>IF($A48="Yes",'[1]District Office'!O10,0)</f>
        <v>0</v>
      </c>
      <c r="Q48" s="14">
        <f>IF($A48="Yes",'[1]District Office'!P10,0)</f>
        <v>0</v>
      </c>
      <c r="R48" s="14">
        <f>IF($A48="Yes",'[1]District Office'!Q10,0)</f>
        <v>0</v>
      </c>
      <c r="S48" s="14">
        <f>IF($A48="Yes",'[1]District Office'!R10,0)</f>
        <v>0</v>
      </c>
      <c r="T48" s="14">
        <f>IF($A48="Yes",'[1]District Office'!S10,0)</f>
        <v>0</v>
      </c>
      <c r="U48" s="14">
        <f>IF($A48="Yes",'[1]District Office'!T10,0)</f>
        <v>0</v>
      </c>
      <c r="V48" s="14">
        <f>IF($A48="Yes",'[1]District Office'!U10,0)</f>
        <v>0</v>
      </c>
      <c r="W48" s="14">
        <f>IF($A48="Yes",'[1]District Office'!V10,0)</f>
        <v>0</v>
      </c>
      <c r="X48" s="14">
        <f>IF($A48="Yes",'[1]District Office'!W10,0)</f>
        <v>0</v>
      </c>
      <c r="Y48" s="17">
        <f>SUM(E48:X48)</f>
        <v>0</v>
      </c>
    </row>
    <row r="49" spans="1:26" ht="16.5" thickBot="1" x14ac:dyDescent="0.3">
      <c r="A49" s="78"/>
      <c r="B49" s="82" t="s">
        <v>12</v>
      </c>
      <c r="C49" s="82"/>
      <c r="D49" s="83"/>
      <c r="E49" s="14" t="str">
        <f t="shared" ref="E49:X49" si="37">IF(E48&gt;0,E44*E48,"")</f>
        <v/>
      </c>
      <c r="F49" s="14" t="str">
        <f t="shared" si="37"/>
        <v/>
      </c>
      <c r="G49" s="14" t="str">
        <f t="shared" si="37"/>
        <v/>
      </c>
      <c r="H49" s="14" t="str">
        <f t="shared" si="37"/>
        <v/>
      </c>
      <c r="I49" s="14" t="str">
        <f t="shared" si="37"/>
        <v/>
      </c>
      <c r="J49" s="14" t="str">
        <f t="shared" si="37"/>
        <v/>
      </c>
      <c r="K49" s="14" t="str">
        <f t="shared" si="37"/>
        <v/>
      </c>
      <c r="L49" s="14" t="str">
        <f t="shared" si="37"/>
        <v/>
      </c>
      <c r="M49" s="14" t="str">
        <f t="shared" si="37"/>
        <v/>
      </c>
      <c r="N49" s="14" t="str">
        <f t="shared" si="37"/>
        <v/>
      </c>
      <c r="O49" s="14" t="str">
        <f t="shared" si="37"/>
        <v/>
      </c>
      <c r="P49" s="14" t="str">
        <f t="shared" si="37"/>
        <v/>
      </c>
      <c r="Q49" s="14" t="str">
        <f t="shared" si="37"/>
        <v/>
      </c>
      <c r="R49" s="14" t="str">
        <f t="shared" si="37"/>
        <v/>
      </c>
      <c r="S49" s="14" t="str">
        <f t="shared" si="37"/>
        <v/>
      </c>
      <c r="T49" s="14" t="str">
        <f t="shared" si="37"/>
        <v/>
      </c>
      <c r="U49" s="14" t="str">
        <f t="shared" si="37"/>
        <v/>
      </c>
      <c r="V49" s="14" t="str">
        <f t="shared" si="37"/>
        <v/>
      </c>
      <c r="W49" s="14" t="str">
        <f t="shared" si="37"/>
        <v/>
      </c>
      <c r="X49" s="14" t="str">
        <f t="shared" si="37"/>
        <v/>
      </c>
    </row>
    <row r="50" spans="1:26" ht="16.5" thickBot="1" x14ac:dyDescent="0.3">
      <c r="A50" s="79"/>
      <c r="B50" s="82" t="s">
        <v>13</v>
      </c>
      <c r="C50" s="82"/>
      <c r="D50" s="83"/>
      <c r="E50" s="14">
        <f>IF($A48="Yes",'[1]District Office'!D12,0)</f>
        <v>0</v>
      </c>
      <c r="F50" s="14">
        <f>IF($A48="Yes",'[1]District Office'!E12,0)</f>
        <v>0</v>
      </c>
      <c r="G50" s="14">
        <f>IF($A48="Yes",'[1]District Office'!F12,0)</f>
        <v>0</v>
      </c>
      <c r="H50" s="14">
        <f>IF($A48="Yes",'[1]District Office'!G12,0)</f>
        <v>0</v>
      </c>
      <c r="I50" s="14">
        <f>IF($A48="Yes",'[1]District Office'!H12,0)</f>
        <v>0</v>
      </c>
      <c r="J50" s="14">
        <f>IF($A48="Yes",'[1]District Office'!I12,0)</f>
        <v>0</v>
      </c>
      <c r="K50" s="14">
        <f>IF($A48="Yes",'[1]District Office'!J12,0)</f>
        <v>0</v>
      </c>
      <c r="L50" s="14">
        <f>IF($A48="Yes",'[1]District Office'!K12,0)</f>
        <v>0</v>
      </c>
      <c r="M50" s="14">
        <f>IF($A48="Yes",'[1]District Office'!L12,0)</f>
        <v>0</v>
      </c>
      <c r="N50" s="14">
        <f>IF($A48="Yes",'[1]District Office'!M12,0)</f>
        <v>0</v>
      </c>
      <c r="O50" s="14">
        <f>IF($A48="Yes",'[1]District Office'!N12,0)</f>
        <v>0</v>
      </c>
      <c r="P50" s="14">
        <f>IF($A48="Yes",'[1]District Office'!O12,0)</f>
        <v>0</v>
      </c>
      <c r="Q50" s="14">
        <f>IF($A48="Yes",'[1]District Office'!P12,0)</f>
        <v>0</v>
      </c>
      <c r="R50" s="14">
        <f>IF($A48="Yes",'[1]District Office'!Q12,0)</f>
        <v>0</v>
      </c>
      <c r="S50" s="14">
        <f>IF($A48="Yes",'[1]District Office'!R12,0)</f>
        <v>0</v>
      </c>
      <c r="T50" s="14">
        <f>IF($A48="Yes",'[1]District Office'!S12,0)</f>
        <v>0</v>
      </c>
      <c r="U50" s="14">
        <f>IF($A48="Yes",'[1]District Office'!T12,0)</f>
        <v>0</v>
      </c>
      <c r="V50" s="14">
        <f>IF($A48="Yes",'[1]District Office'!U12,0)</f>
        <v>0</v>
      </c>
      <c r="W50" s="14">
        <f>IF($A48="Yes",'[1]District Office'!V12,0)</f>
        <v>0</v>
      </c>
      <c r="X50" s="14">
        <f>IF($A48="Yes",'[1]District Office'!W12,0)</f>
        <v>0</v>
      </c>
      <c r="Y50" s="16"/>
      <c r="Z50" s="17">
        <f>SUM(E50:X50)</f>
        <v>0</v>
      </c>
    </row>
    <row r="51" spans="1:26" ht="19.5" customHeight="1" thickBot="1" x14ac:dyDescent="0.35">
      <c r="A51" s="72" t="s">
        <v>31</v>
      </c>
      <c r="B51" s="84" t="s">
        <v>1</v>
      </c>
      <c r="C51" s="84"/>
      <c r="D51" s="84"/>
      <c r="E51" s="18">
        <f>IF($A58="Yes",'[1]Flory Academy'!D2,0)</f>
        <v>0</v>
      </c>
      <c r="F51" s="2" t="s">
        <v>2</v>
      </c>
      <c r="G51" s="20">
        <f>IF($A58="Yes",'[1]Flory Academy'!F2,0)</f>
        <v>0</v>
      </c>
      <c r="H51" s="2" t="s">
        <v>3</v>
      </c>
      <c r="I51" s="4">
        <f t="shared" ref="I51" si="38">SUM(E59:X59)/1000</f>
        <v>0</v>
      </c>
      <c r="J51" s="5"/>
      <c r="K51" s="5"/>
      <c r="L51" s="5"/>
      <c r="M51" s="5"/>
      <c r="N51" s="5"/>
      <c r="O51" s="5"/>
      <c r="P51" s="6"/>
      <c r="Q51" s="6"/>
      <c r="R51" s="7"/>
      <c r="S51" s="8"/>
      <c r="T51" s="5"/>
      <c r="U51" s="6"/>
      <c r="V51" s="6"/>
      <c r="W51" s="7"/>
      <c r="X51" s="8"/>
    </row>
    <row r="52" spans="1:26" ht="16.5" thickBot="1" x14ac:dyDescent="0.3">
      <c r="A52" s="73"/>
      <c r="B52" s="85" t="s">
        <v>4</v>
      </c>
      <c r="C52" s="75"/>
      <c r="D52" s="75"/>
      <c r="E52" s="9" t="str">
        <f>'[1]Flory Academy'!D4</f>
        <v>B</v>
      </c>
      <c r="F52" s="9" t="str">
        <f>'[1]Flory Academy'!E4</f>
        <v>F</v>
      </c>
      <c r="G52" s="9" t="str">
        <f>'[1]Flory Academy'!F4</f>
        <v>K</v>
      </c>
      <c r="H52" s="9" t="str">
        <f>'[1]Flory Academy'!G4</f>
        <v>U</v>
      </c>
      <c r="I52" s="9" t="str">
        <f>'[1]Flory Academy'!H4</f>
        <v>V</v>
      </c>
      <c r="J52" s="9" t="str">
        <f>'[1]Flory Academy'!I4</f>
        <v>AE</v>
      </c>
      <c r="K52" s="9" t="str">
        <f>'[1]Flory Academy'!J4</f>
        <v>I</v>
      </c>
      <c r="L52" s="9" t="str">
        <f>'[1]Flory Academy'!K4</f>
        <v>G</v>
      </c>
      <c r="M52" s="9" t="str">
        <f>'[1]Flory Academy'!L4</f>
        <v>AF</v>
      </c>
      <c r="N52" s="9" t="str">
        <f>'[1]Flory Academy'!M4</f>
        <v>C</v>
      </c>
      <c r="O52" s="9" t="str">
        <f>'[1]Flory Academy'!N4</f>
        <v>A</v>
      </c>
      <c r="P52" s="9" t="str">
        <f>'[1]Flory Academy'!O4</f>
        <v>D</v>
      </c>
      <c r="Q52" s="9" t="str">
        <f>'[1]Flory Academy'!P4</f>
        <v>H</v>
      </c>
      <c r="R52" s="9" t="str">
        <f>'[1]Flory Academy'!Q4</f>
        <v>AG</v>
      </c>
      <c r="S52" s="9" t="str">
        <f>'[1]Flory Academy'!R4</f>
        <v>P</v>
      </c>
      <c r="T52" s="9"/>
      <c r="U52" s="9"/>
      <c r="V52" s="9"/>
      <c r="W52" s="9"/>
      <c r="X52" s="9"/>
    </row>
    <row r="53" spans="1:26" ht="22.5" customHeight="1" x14ac:dyDescent="0.25">
      <c r="A53" s="73"/>
      <c r="B53" s="85" t="s">
        <v>5</v>
      </c>
      <c r="C53" s="75"/>
      <c r="D53" s="76"/>
      <c r="E53" s="10" t="str">
        <f t="shared" ref="E53:X53" si="39">IF(E52="","",VLOOKUP(E52,Fixture_Table,2,FALSE))</f>
        <v>F32W-2x4R3</v>
      </c>
      <c r="F53" s="10" t="str">
        <f t="shared" si="39"/>
        <v>F32W-2x4S3</v>
      </c>
      <c r="G53" s="10" t="str">
        <f t="shared" si="39"/>
        <v>CFS25W-6"RDR1</v>
      </c>
      <c r="H53" s="10" t="str">
        <f t="shared" si="39"/>
        <v>HPS90W-WALLS1</v>
      </c>
      <c r="I53" s="10" t="str">
        <f t="shared" si="39"/>
        <v>HPS250W-WALLS1</v>
      </c>
      <c r="J53" s="10" t="str">
        <f t="shared" si="39"/>
        <v>HPS150W-WALLS1</v>
      </c>
      <c r="K53" s="10" t="str">
        <f t="shared" si="39"/>
        <v>F32W-1x4S1</v>
      </c>
      <c r="L53" s="10" t="str">
        <f t="shared" si="39"/>
        <v>F32W-2x4S2</v>
      </c>
      <c r="M53" s="10" t="str">
        <f t="shared" si="39"/>
        <v>MHPS175W-24"DP1</v>
      </c>
      <c r="N53" s="10" t="str">
        <f t="shared" si="39"/>
        <v>F32W-2x4R2</v>
      </c>
      <c r="O53" s="10" t="str">
        <f t="shared" si="39"/>
        <v>F32W-2x4R4</v>
      </c>
      <c r="P53" s="10" t="str">
        <f t="shared" si="39"/>
        <v>FU32W-2x2R2</v>
      </c>
      <c r="Q53" s="10" t="str">
        <f t="shared" si="39"/>
        <v>F32W-1x4S2</v>
      </c>
      <c r="R53" s="10" t="str">
        <f t="shared" si="39"/>
        <v>PAR55W-8"RDR1</v>
      </c>
      <c r="S53" s="10" t="str">
        <f t="shared" si="39"/>
        <v>CFS25W-8x8S1</v>
      </c>
      <c r="T53" s="10" t="str">
        <f t="shared" si="39"/>
        <v/>
      </c>
      <c r="U53" s="10" t="str">
        <f t="shared" si="39"/>
        <v/>
      </c>
      <c r="V53" s="10" t="str">
        <f t="shared" si="39"/>
        <v/>
      </c>
      <c r="W53" s="10" t="str">
        <f t="shared" si="39"/>
        <v/>
      </c>
      <c r="X53" s="10" t="str">
        <f t="shared" si="39"/>
        <v/>
      </c>
    </row>
    <row r="54" spans="1:26" ht="15.75" x14ac:dyDescent="0.25">
      <c r="A54" s="73"/>
      <c r="B54" s="85" t="s">
        <v>6</v>
      </c>
      <c r="C54" s="75"/>
      <c r="D54" s="76"/>
      <c r="E54" s="11">
        <f t="shared" ref="E54:X54" si="40">IF(E52="","",VLOOKUP(E52,Fixture_Table,8,FALSE))</f>
        <v>105</v>
      </c>
      <c r="F54" s="11">
        <f t="shared" si="40"/>
        <v>105</v>
      </c>
      <c r="G54" s="11">
        <f t="shared" si="40"/>
        <v>28</v>
      </c>
      <c r="H54" s="11">
        <f t="shared" si="40"/>
        <v>93</v>
      </c>
      <c r="I54" s="11">
        <f t="shared" si="40"/>
        <v>253</v>
      </c>
      <c r="J54" s="11">
        <f t="shared" si="40"/>
        <v>153</v>
      </c>
      <c r="K54" s="11">
        <f t="shared" si="40"/>
        <v>35</v>
      </c>
      <c r="L54" s="11">
        <f t="shared" si="40"/>
        <v>70</v>
      </c>
      <c r="M54" s="11">
        <f t="shared" si="40"/>
        <v>178</v>
      </c>
      <c r="N54" s="11">
        <f t="shared" si="40"/>
        <v>70</v>
      </c>
      <c r="O54" s="11">
        <f t="shared" si="40"/>
        <v>140</v>
      </c>
      <c r="P54" s="11">
        <f t="shared" si="40"/>
        <v>70</v>
      </c>
      <c r="Q54" s="11">
        <f t="shared" si="40"/>
        <v>70</v>
      </c>
      <c r="R54" s="11">
        <f t="shared" si="40"/>
        <v>58</v>
      </c>
      <c r="S54" s="11">
        <f t="shared" si="40"/>
        <v>28</v>
      </c>
      <c r="T54" s="11" t="str">
        <f t="shared" si="40"/>
        <v/>
      </c>
      <c r="U54" s="11" t="str">
        <f t="shared" si="40"/>
        <v/>
      </c>
      <c r="V54" s="11" t="str">
        <f t="shared" si="40"/>
        <v/>
      </c>
      <c r="W54" s="11" t="str">
        <f t="shared" si="40"/>
        <v/>
      </c>
      <c r="X54" s="11" t="str">
        <f t="shared" si="40"/>
        <v/>
      </c>
    </row>
    <row r="55" spans="1:26" ht="16.5" thickBot="1" x14ac:dyDescent="0.3">
      <c r="A55" s="73"/>
      <c r="B55" s="85" t="s">
        <v>7</v>
      </c>
      <c r="C55" s="75"/>
      <c r="D55" s="75"/>
      <c r="E55" s="11">
        <f t="shared" ref="E55:X55" si="41">IF(E52="","",VLOOKUP(E52,Fixture_Table,11,FALSE))</f>
        <v>58</v>
      </c>
      <c r="F55" s="11">
        <f t="shared" si="41"/>
        <v>58</v>
      </c>
      <c r="G55" s="11">
        <f t="shared" si="41"/>
        <v>15</v>
      </c>
      <c r="H55" s="11">
        <f t="shared" si="41"/>
        <v>35</v>
      </c>
      <c r="I55" s="11">
        <f t="shared" si="41"/>
        <v>70</v>
      </c>
      <c r="J55" s="11">
        <f t="shared" si="41"/>
        <v>58</v>
      </c>
      <c r="K55" s="11">
        <f t="shared" si="41"/>
        <v>18</v>
      </c>
      <c r="L55" s="11">
        <f t="shared" si="41"/>
        <v>28</v>
      </c>
      <c r="M55" s="11">
        <f t="shared" si="41"/>
        <v>58</v>
      </c>
      <c r="N55" s="11">
        <f t="shared" si="41"/>
        <v>28</v>
      </c>
      <c r="O55" s="11">
        <f t="shared" si="41"/>
        <v>58</v>
      </c>
      <c r="P55" s="11">
        <f t="shared" si="41"/>
        <v>28</v>
      </c>
      <c r="Q55" s="11">
        <f t="shared" si="41"/>
        <v>28</v>
      </c>
      <c r="R55" s="11">
        <f t="shared" si="41"/>
        <v>18</v>
      </c>
      <c r="S55" s="11">
        <f t="shared" si="41"/>
        <v>15</v>
      </c>
      <c r="T55" s="11" t="str">
        <f t="shared" si="41"/>
        <v/>
      </c>
      <c r="U55" s="11" t="str">
        <f t="shared" si="41"/>
        <v/>
      </c>
      <c r="V55" s="11" t="str">
        <f t="shared" si="41"/>
        <v/>
      </c>
      <c r="W55" s="11" t="str">
        <f t="shared" si="41"/>
        <v/>
      </c>
      <c r="X55" s="11" t="str">
        <f t="shared" si="41"/>
        <v/>
      </c>
    </row>
    <row r="56" spans="1:26" ht="16.5" thickBot="1" x14ac:dyDescent="0.3">
      <c r="A56" s="73"/>
      <c r="B56" s="85" t="s">
        <v>8</v>
      </c>
      <c r="C56" s="75"/>
      <c r="D56" s="76"/>
      <c r="E56" s="11" t="str">
        <f>IF(E58=0,"",E58*E55)</f>
        <v/>
      </c>
      <c r="F56" s="11" t="str">
        <f>IF(F58=0,"",F58*F55)</f>
        <v/>
      </c>
      <c r="G56" s="11" t="str">
        <f t="shared" ref="G56:X56" si="42">IF(G58=0,"",G58*G55)</f>
        <v/>
      </c>
      <c r="H56" s="11" t="str">
        <f t="shared" si="42"/>
        <v/>
      </c>
      <c r="I56" s="11" t="str">
        <f t="shared" si="42"/>
        <v/>
      </c>
      <c r="J56" s="11" t="str">
        <f t="shared" si="42"/>
        <v/>
      </c>
      <c r="K56" s="11" t="str">
        <f t="shared" si="42"/>
        <v/>
      </c>
      <c r="L56" s="11" t="str">
        <f t="shared" si="42"/>
        <v/>
      </c>
      <c r="M56" s="11" t="str">
        <f t="shared" si="42"/>
        <v/>
      </c>
      <c r="N56" s="11" t="str">
        <f t="shared" si="42"/>
        <v/>
      </c>
      <c r="O56" s="11" t="str">
        <f t="shared" si="42"/>
        <v/>
      </c>
      <c r="P56" s="11" t="str">
        <f t="shared" si="42"/>
        <v/>
      </c>
      <c r="Q56" s="11" t="str">
        <f t="shared" si="42"/>
        <v/>
      </c>
      <c r="R56" s="11" t="str">
        <f t="shared" si="42"/>
        <v/>
      </c>
      <c r="S56" s="11" t="str">
        <f t="shared" si="42"/>
        <v/>
      </c>
      <c r="T56" s="11" t="str">
        <f t="shared" si="42"/>
        <v/>
      </c>
      <c r="U56" s="11" t="str">
        <f t="shared" si="42"/>
        <v/>
      </c>
      <c r="V56" s="11" t="str">
        <f t="shared" si="42"/>
        <v/>
      </c>
      <c r="W56" s="11" t="str">
        <f t="shared" si="42"/>
        <v/>
      </c>
      <c r="X56" s="11" t="str">
        <f t="shared" si="42"/>
        <v/>
      </c>
      <c r="Y56" s="12">
        <f t="shared" ref="Y56:Y57" si="43">SUM(E56:X56)</f>
        <v>0</v>
      </c>
    </row>
    <row r="57" spans="1:26" ht="16.5" thickBot="1" x14ac:dyDescent="0.3">
      <c r="A57" s="73"/>
      <c r="B57" s="85" t="s">
        <v>9</v>
      </c>
      <c r="C57" s="75"/>
      <c r="D57" s="76"/>
      <c r="E57" s="11" t="str">
        <f>IF(E58=0,"",ROUND((E59-E56)/E59*E60,0))</f>
        <v/>
      </c>
      <c r="F57" s="11" t="str">
        <f>IF(F58=0,"",ROUND((F59-F56)/F59*F60,0))</f>
        <v/>
      </c>
      <c r="G57" s="11" t="str">
        <f t="shared" ref="G57:X57" si="44">IF(G58=0,"",ROUND((G59-G56)/G59*G60,0))</f>
        <v/>
      </c>
      <c r="H57" s="11" t="str">
        <f t="shared" si="44"/>
        <v/>
      </c>
      <c r="I57" s="11" t="str">
        <f t="shared" si="44"/>
        <v/>
      </c>
      <c r="J57" s="11" t="str">
        <f t="shared" si="44"/>
        <v/>
      </c>
      <c r="K57" s="11" t="str">
        <f t="shared" si="44"/>
        <v/>
      </c>
      <c r="L57" s="11" t="str">
        <f t="shared" si="44"/>
        <v/>
      </c>
      <c r="M57" s="11" t="str">
        <f t="shared" si="44"/>
        <v/>
      </c>
      <c r="N57" s="11" t="str">
        <f t="shared" si="44"/>
        <v/>
      </c>
      <c r="O57" s="11" t="str">
        <f t="shared" si="44"/>
        <v/>
      </c>
      <c r="P57" s="11" t="str">
        <f t="shared" si="44"/>
        <v/>
      </c>
      <c r="Q57" s="11" t="str">
        <f t="shared" si="44"/>
        <v/>
      </c>
      <c r="R57" s="11" t="str">
        <f t="shared" si="44"/>
        <v/>
      </c>
      <c r="S57" s="11" t="str">
        <f t="shared" si="44"/>
        <v/>
      </c>
      <c r="T57" s="11" t="str">
        <f t="shared" si="44"/>
        <v/>
      </c>
      <c r="U57" s="11" t="str">
        <f t="shared" si="44"/>
        <v/>
      </c>
      <c r="V57" s="11" t="str">
        <f t="shared" si="44"/>
        <v/>
      </c>
      <c r="W57" s="11" t="str">
        <f t="shared" si="44"/>
        <v/>
      </c>
      <c r="X57" s="11" t="str">
        <f t="shared" si="44"/>
        <v/>
      </c>
      <c r="Y57" s="13">
        <f t="shared" si="43"/>
        <v>0</v>
      </c>
    </row>
    <row r="58" spans="1:26" ht="21.75" customHeight="1" x14ac:dyDescent="0.25">
      <c r="A58" s="77" t="s">
        <v>10</v>
      </c>
      <c r="B58" s="80" t="s">
        <v>11</v>
      </c>
      <c r="C58" s="80"/>
      <c r="D58" s="81"/>
      <c r="E58" s="14">
        <f>IF($A58="Yes",'[1]Flory Academy'!D10,0)</f>
        <v>0</v>
      </c>
      <c r="F58" s="14">
        <f>IF($A58="Yes",'[1]Flory Academy'!E10,0)</f>
        <v>0</v>
      </c>
      <c r="G58" s="14">
        <f>IF($A58="Yes",'[1]Flory Academy'!F10,0)</f>
        <v>0</v>
      </c>
      <c r="H58" s="14">
        <f>IF($A58="Yes",'[1]Flory Academy'!G10,0)</f>
        <v>0</v>
      </c>
      <c r="I58" s="14">
        <f>IF($A58="Yes",'[1]Flory Academy'!H10,0)</f>
        <v>0</v>
      </c>
      <c r="J58" s="14">
        <f>IF($A58="Yes",'[1]Flory Academy'!I10,0)</f>
        <v>0</v>
      </c>
      <c r="K58" s="14">
        <f>IF($A58="Yes",'[1]Flory Academy'!J10,0)</f>
        <v>0</v>
      </c>
      <c r="L58" s="14">
        <f>IF($A58="Yes",'[1]Flory Academy'!K10,0)</f>
        <v>0</v>
      </c>
      <c r="M58" s="14">
        <f>IF($A58="Yes",'[1]Flory Academy'!L10,0)</f>
        <v>0</v>
      </c>
      <c r="N58" s="14">
        <f>IF($A58="Yes",'[1]Flory Academy'!M10,0)</f>
        <v>0</v>
      </c>
      <c r="O58" s="14">
        <f>IF($A58="Yes",'[1]Flory Academy'!N10,0)</f>
        <v>0</v>
      </c>
      <c r="P58" s="14">
        <f>IF($A58="Yes",'[1]Flory Academy'!O10,0)</f>
        <v>0</v>
      </c>
      <c r="Q58" s="14">
        <f>IF($A58="Yes",'[1]Flory Academy'!P10,0)</f>
        <v>0</v>
      </c>
      <c r="R58" s="14">
        <f>IF($A58="Yes",'[1]Flory Academy'!Q10,0)</f>
        <v>0</v>
      </c>
      <c r="S58" s="14">
        <f>IF($A58="Yes",'[1]Flory Academy'!R10,0)</f>
        <v>0</v>
      </c>
      <c r="T58" s="14">
        <f>IF($A58="Yes",'[1]Flory Academy'!S10,0)</f>
        <v>0</v>
      </c>
      <c r="U58" s="14">
        <f>IF($A58="Yes",'[1]Flory Academy'!T10,0)</f>
        <v>0</v>
      </c>
      <c r="V58" s="14">
        <f>IF($A58="Yes",'[1]Flory Academy'!U10,0)</f>
        <v>0</v>
      </c>
      <c r="W58" s="14">
        <f>IF($A58="Yes",'[1]Flory Academy'!V10,0)</f>
        <v>0</v>
      </c>
      <c r="X58" s="14">
        <f>IF($A58="Yes",'[1]Flory Academy'!W10,0)</f>
        <v>0</v>
      </c>
      <c r="Y58" s="17">
        <f>SUM(E58:X58)</f>
        <v>0</v>
      </c>
    </row>
    <row r="59" spans="1:26" ht="16.5" thickBot="1" x14ac:dyDescent="0.3">
      <c r="A59" s="78"/>
      <c r="B59" s="82" t="s">
        <v>12</v>
      </c>
      <c r="C59" s="82"/>
      <c r="D59" s="83"/>
      <c r="E59" s="14" t="str">
        <f t="shared" ref="E59:X59" si="45">IF(E58&gt;0,E54*E58,"")</f>
        <v/>
      </c>
      <c r="F59" s="14" t="str">
        <f t="shared" si="45"/>
        <v/>
      </c>
      <c r="G59" s="14" t="str">
        <f t="shared" si="45"/>
        <v/>
      </c>
      <c r="H59" s="14" t="str">
        <f t="shared" si="45"/>
        <v/>
      </c>
      <c r="I59" s="14" t="str">
        <f t="shared" si="45"/>
        <v/>
      </c>
      <c r="J59" s="14" t="str">
        <f t="shared" si="45"/>
        <v/>
      </c>
      <c r="K59" s="14" t="str">
        <f t="shared" si="45"/>
        <v/>
      </c>
      <c r="L59" s="14" t="str">
        <f t="shared" si="45"/>
        <v/>
      </c>
      <c r="M59" s="14" t="str">
        <f t="shared" si="45"/>
        <v/>
      </c>
      <c r="N59" s="14" t="str">
        <f t="shared" si="45"/>
        <v/>
      </c>
      <c r="O59" s="14" t="str">
        <f t="shared" si="45"/>
        <v/>
      </c>
      <c r="P59" s="14" t="str">
        <f t="shared" si="45"/>
        <v/>
      </c>
      <c r="Q59" s="14" t="str">
        <f t="shared" si="45"/>
        <v/>
      </c>
      <c r="R59" s="14" t="str">
        <f t="shared" si="45"/>
        <v/>
      </c>
      <c r="S59" s="14" t="str">
        <f t="shared" si="45"/>
        <v/>
      </c>
      <c r="T59" s="14" t="str">
        <f t="shared" si="45"/>
        <v/>
      </c>
      <c r="U59" s="14" t="str">
        <f t="shared" si="45"/>
        <v/>
      </c>
      <c r="V59" s="14" t="str">
        <f t="shared" si="45"/>
        <v/>
      </c>
      <c r="W59" s="14" t="str">
        <f t="shared" si="45"/>
        <v/>
      </c>
      <c r="X59" s="14" t="str">
        <f t="shared" si="45"/>
        <v/>
      </c>
    </row>
    <row r="60" spans="1:26" ht="16.5" thickBot="1" x14ac:dyDescent="0.3">
      <c r="A60" s="79"/>
      <c r="B60" s="82" t="s">
        <v>13</v>
      </c>
      <c r="C60" s="82"/>
      <c r="D60" s="83"/>
      <c r="E60" s="14">
        <f>IF($A58="Yes",'[1]Flory Academy'!D12,0)</f>
        <v>0</v>
      </c>
      <c r="F60" s="14">
        <f>IF($A58="Yes",'[1]Flory Academy'!E12,0)</f>
        <v>0</v>
      </c>
      <c r="G60" s="14">
        <f>IF($A58="Yes",'[1]Flory Academy'!F12,0)</f>
        <v>0</v>
      </c>
      <c r="H60" s="14">
        <f>IF($A58="Yes",'[1]Flory Academy'!G12,0)</f>
        <v>0</v>
      </c>
      <c r="I60" s="14">
        <f>IF($A58="Yes",'[1]Flory Academy'!H12,0)</f>
        <v>0</v>
      </c>
      <c r="J60" s="14">
        <f>IF($A58="Yes",'[1]Flory Academy'!I12,0)</f>
        <v>0</v>
      </c>
      <c r="K60" s="14">
        <f>IF($A58="Yes",'[1]Flory Academy'!J12,0)</f>
        <v>0</v>
      </c>
      <c r="L60" s="14">
        <f>IF($A58="Yes",'[1]Flory Academy'!K12,0)</f>
        <v>0</v>
      </c>
      <c r="M60" s="14">
        <f>IF($A58="Yes",'[1]Flory Academy'!L12,0)</f>
        <v>0</v>
      </c>
      <c r="N60" s="14">
        <f>IF($A58="Yes",'[1]Flory Academy'!M12,0)</f>
        <v>0</v>
      </c>
      <c r="O60" s="14">
        <f>IF($A58="Yes",'[1]Flory Academy'!N12,0)</f>
        <v>0</v>
      </c>
      <c r="P60" s="14">
        <f>IF($A58="Yes",'[1]Flory Academy'!O12,0)</f>
        <v>0</v>
      </c>
      <c r="Q60" s="14">
        <f>IF($A58="Yes",'[1]Flory Academy'!P12,0)</f>
        <v>0</v>
      </c>
      <c r="R60" s="14">
        <f>IF($A58="Yes",'[1]Flory Academy'!Q12,0)</f>
        <v>0</v>
      </c>
      <c r="S60" s="14">
        <f>IF($A58="Yes",'[1]Flory Academy'!R12,0)</f>
        <v>0</v>
      </c>
      <c r="T60" s="14">
        <f>IF($A58="Yes",'[1]Flory Academy'!S12,0)</f>
        <v>0</v>
      </c>
      <c r="U60" s="14">
        <f>IF($A58="Yes",'[1]Flory Academy'!T12,0)</f>
        <v>0</v>
      </c>
      <c r="V60" s="14">
        <f>IF($A58="Yes",'[1]Flory Academy'!U12,0)</f>
        <v>0</v>
      </c>
      <c r="W60" s="14">
        <f>IF($A58="Yes",'[1]Flory Academy'!V12,0)</f>
        <v>0</v>
      </c>
      <c r="X60" s="14">
        <f>IF($A58="Yes",'[1]Flory Academy'!W12,0)</f>
        <v>0</v>
      </c>
      <c r="Y60" s="16"/>
      <c r="Z60" s="17">
        <f>SUM(E60:X60)</f>
        <v>0</v>
      </c>
    </row>
    <row r="61" spans="1:26" ht="19.5" customHeight="1" thickBot="1" x14ac:dyDescent="0.35">
      <c r="A61" s="72" t="s">
        <v>32</v>
      </c>
      <c r="B61" s="84" t="s">
        <v>1</v>
      </c>
      <c r="C61" s="84"/>
      <c r="D61" s="84"/>
      <c r="E61" s="18">
        <f>IF($A68="Yes",'[1]Mesa Verde Middle'!D2,0)</f>
        <v>0</v>
      </c>
      <c r="F61" s="2" t="s">
        <v>2</v>
      </c>
      <c r="G61" s="20">
        <f>IF($A68="Yes",'[1]Mesa Verde Middle'!F2,0)</f>
        <v>0</v>
      </c>
      <c r="H61" s="2" t="s">
        <v>3</v>
      </c>
      <c r="I61" s="4">
        <f t="shared" ref="I61" si="46">SUM(E69:X69)/1000</f>
        <v>0</v>
      </c>
      <c r="J61" s="5"/>
      <c r="K61" s="5"/>
      <c r="L61" s="5"/>
      <c r="M61" s="5"/>
      <c r="N61" s="5"/>
      <c r="O61" s="5"/>
      <c r="P61" s="6"/>
      <c r="Q61" s="6"/>
      <c r="R61" s="7"/>
      <c r="S61" s="8"/>
      <c r="T61" s="5"/>
      <c r="U61" s="6"/>
      <c r="V61" s="6"/>
      <c r="W61" s="7"/>
      <c r="X61" s="8"/>
    </row>
    <row r="62" spans="1:26" ht="16.5" thickBot="1" x14ac:dyDescent="0.3">
      <c r="A62" s="73"/>
      <c r="B62" s="85" t="s">
        <v>4</v>
      </c>
      <c r="C62" s="75"/>
      <c r="D62" s="75"/>
      <c r="E62" s="9" t="str">
        <f>'[1]Mesa Verde Middle'!D4</f>
        <v>C</v>
      </c>
      <c r="F62" s="9" t="str">
        <f>'[1]Mesa Verde Middle'!E4</f>
        <v>B</v>
      </c>
      <c r="G62" s="9" t="str">
        <f>'[1]Mesa Verde Middle'!F4</f>
        <v>A</v>
      </c>
      <c r="H62" s="9" t="str">
        <f>'[1]Mesa Verde Middle'!G4</f>
        <v>D</v>
      </c>
      <c r="I62" s="9" t="str">
        <f>'[1]Mesa Verde Middle'!H4</f>
        <v>E</v>
      </c>
      <c r="J62" s="9" t="str">
        <f>'[1]Mesa Verde Middle'!I4</f>
        <v>I</v>
      </c>
      <c r="K62" s="9" t="str">
        <f>'[1]Mesa Verde Middle'!J4</f>
        <v>H</v>
      </c>
      <c r="L62" s="9" t="str">
        <f>'[1]Mesa Verde Middle'!K4</f>
        <v>N</v>
      </c>
      <c r="M62" s="9" t="str">
        <f>'[1]Mesa Verde Middle'!L4</f>
        <v>S</v>
      </c>
      <c r="N62" s="9" t="str">
        <f>'[1]Mesa Verde Middle'!M4</f>
        <v>T</v>
      </c>
      <c r="O62" s="9" t="str">
        <f>'[1]Mesa Verde Middle'!N4</f>
        <v>U</v>
      </c>
      <c r="P62" s="9" t="str">
        <f>'[1]Mesa Verde Middle'!O4</f>
        <v>K</v>
      </c>
      <c r="Q62" s="9" t="str">
        <f>'[1]Mesa Verde Middle'!P4</f>
        <v>AA</v>
      </c>
      <c r="R62" s="9"/>
      <c r="S62" s="9"/>
      <c r="T62" s="9"/>
      <c r="U62" s="9"/>
      <c r="V62" s="9"/>
      <c r="W62" s="9"/>
      <c r="X62" s="9"/>
    </row>
    <row r="63" spans="1:26" ht="22.5" customHeight="1" x14ac:dyDescent="0.25">
      <c r="A63" s="73"/>
      <c r="B63" s="85" t="s">
        <v>5</v>
      </c>
      <c r="C63" s="75"/>
      <c r="D63" s="76"/>
      <c r="E63" s="10" t="str">
        <f t="shared" ref="E63:X63" si="47">IF(E62="","",VLOOKUP(E62,Fixture_Table,2,FALSE))</f>
        <v>F32W-2x4R2</v>
      </c>
      <c r="F63" s="10" t="str">
        <f t="shared" si="47"/>
        <v>F32W-2x4R3</v>
      </c>
      <c r="G63" s="10" t="str">
        <f t="shared" si="47"/>
        <v>F32W-2x4R4</v>
      </c>
      <c r="H63" s="10" t="str">
        <f t="shared" si="47"/>
        <v>FU32W-2x2R2</v>
      </c>
      <c r="I63" s="10" t="str">
        <f t="shared" si="47"/>
        <v>F32W-2x4S4</v>
      </c>
      <c r="J63" s="10" t="str">
        <f t="shared" si="47"/>
        <v>F32W-1x4S1</v>
      </c>
      <c r="K63" s="10" t="str">
        <f t="shared" si="47"/>
        <v>F32W-1x4S2</v>
      </c>
      <c r="L63" s="10" t="str">
        <f t="shared" si="47"/>
        <v>CFT16W-12x12R2</v>
      </c>
      <c r="M63" s="10" t="str">
        <f t="shared" si="47"/>
        <v>PAR35W-8"RDR1</v>
      </c>
      <c r="N63" s="10" t="str">
        <f t="shared" si="47"/>
        <v>HPS70W-12x12S1</v>
      </c>
      <c r="O63" s="10" t="str">
        <f t="shared" si="47"/>
        <v>HPS90W-WALLS1</v>
      </c>
      <c r="P63" s="10" t="str">
        <f t="shared" si="47"/>
        <v>CFS25W-6"RDR1</v>
      </c>
      <c r="Q63" s="10" t="str">
        <f t="shared" si="47"/>
        <v>F32W-1x4P2</v>
      </c>
      <c r="R63" s="10" t="str">
        <f t="shared" si="47"/>
        <v/>
      </c>
      <c r="S63" s="10" t="str">
        <f t="shared" si="47"/>
        <v/>
      </c>
      <c r="T63" s="10" t="str">
        <f t="shared" si="47"/>
        <v/>
      </c>
      <c r="U63" s="10" t="str">
        <f t="shared" si="47"/>
        <v/>
      </c>
      <c r="V63" s="10" t="str">
        <f t="shared" si="47"/>
        <v/>
      </c>
      <c r="W63" s="10" t="str">
        <f t="shared" si="47"/>
        <v/>
      </c>
      <c r="X63" s="10" t="str">
        <f t="shared" si="47"/>
        <v/>
      </c>
    </row>
    <row r="64" spans="1:26" ht="15.75" x14ac:dyDescent="0.25">
      <c r="A64" s="73"/>
      <c r="B64" s="85" t="s">
        <v>6</v>
      </c>
      <c r="C64" s="75"/>
      <c r="D64" s="76"/>
      <c r="E64" s="11">
        <f t="shared" ref="E64:X64" si="48">IF(E62="","",VLOOKUP(E62,Fixture_Table,8,FALSE))</f>
        <v>70</v>
      </c>
      <c r="F64" s="11">
        <f t="shared" si="48"/>
        <v>105</v>
      </c>
      <c r="G64" s="11">
        <f t="shared" si="48"/>
        <v>140</v>
      </c>
      <c r="H64" s="11">
        <f t="shared" si="48"/>
        <v>70</v>
      </c>
      <c r="I64" s="11">
        <f t="shared" si="48"/>
        <v>140</v>
      </c>
      <c r="J64" s="11">
        <f t="shared" si="48"/>
        <v>35</v>
      </c>
      <c r="K64" s="11">
        <f t="shared" si="48"/>
        <v>70</v>
      </c>
      <c r="L64" s="11">
        <f t="shared" si="48"/>
        <v>38</v>
      </c>
      <c r="M64" s="11">
        <f t="shared" si="48"/>
        <v>38</v>
      </c>
      <c r="N64" s="11">
        <f t="shared" si="48"/>
        <v>73</v>
      </c>
      <c r="O64" s="11">
        <f t="shared" si="48"/>
        <v>93</v>
      </c>
      <c r="P64" s="11">
        <f t="shared" si="48"/>
        <v>28</v>
      </c>
      <c r="Q64" s="11">
        <f t="shared" si="48"/>
        <v>70</v>
      </c>
      <c r="R64" s="11" t="str">
        <f t="shared" si="48"/>
        <v/>
      </c>
      <c r="S64" s="11" t="str">
        <f t="shared" si="48"/>
        <v/>
      </c>
      <c r="T64" s="11" t="str">
        <f t="shared" si="48"/>
        <v/>
      </c>
      <c r="U64" s="11" t="str">
        <f t="shared" si="48"/>
        <v/>
      </c>
      <c r="V64" s="11" t="str">
        <f t="shared" si="48"/>
        <v/>
      </c>
      <c r="W64" s="11" t="str">
        <f t="shared" si="48"/>
        <v/>
      </c>
      <c r="X64" s="11" t="str">
        <f t="shared" si="48"/>
        <v/>
      </c>
    </row>
    <row r="65" spans="1:26" ht="16.5" thickBot="1" x14ac:dyDescent="0.3">
      <c r="A65" s="73"/>
      <c r="B65" s="85" t="s">
        <v>7</v>
      </c>
      <c r="C65" s="75"/>
      <c r="D65" s="75"/>
      <c r="E65" s="11">
        <f t="shared" ref="E65:X65" si="49">IF(E62="","",VLOOKUP(E62,Fixture_Table,11,FALSE))</f>
        <v>28</v>
      </c>
      <c r="F65" s="11">
        <f t="shared" si="49"/>
        <v>58</v>
      </c>
      <c r="G65" s="11">
        <f t="shared" si="49"/>
        <v>58</v>
      </c>
      <c r="H65" s="11">
        <f t="shared" si="49"/>
        <v>28</v>
      </c>
      <c r="I65" s="11">
        <f t="shared" si="49"/>
        <v>58</v>
      </c>
      <c r="J65" s="11">
        <f t="shared" si="49"/>
        <v>18</v>
      </c>
      <c r="K65" s="11">
        <f t="shared" si="49"/>
        <v>28</v>
      </c>
      <c r="L65" s="11">
        <f t="shared" si="49"/>
        <v>15</v>
      </c>
      <c r="M65" s="11">
        <f t="shared" si="49"/>
        <v>28</v>
      </c>
      <c r="N65" s="11">
        <f t="shared" si="49"/>
        <v>28</v>
      </c>
      <c r="O65" s="11">
        <f t="shared" si="49"/>
        <v>35</v>
      </c>
      <c r="P65" s="11">
        <f t="shared" si="49"/>
        <v>15</v>
      </c>
      <c r="Q65" s="11">
        <f t="shared" si="49"/>
        <v>28</v>
      </c>
      <c r="R65" s="11" t="str">
        <f t="shared" si="49"/>
        <v/>
      </c>
      <c r="S65" s="11" t="str">
        <f t="shared" si="49"/>
        <v/>
      </c>
      <c r="T65" s="11" t="str">
        <f t="shared" si="49"/>
        <v/>
      </c>
      <c r="U65" s="11" t="str">
        <f t="shared" si="49"/>
        <v/>
      </c>
      <c r="V65" s="11" t="str">
        <f t="shared" si="49"/>
        <v/>
      </c>
      <c r="W65" s="11" t="str">
        <f t="shared" si="49"/>
        <v/>
      </c>
      <c r="X65" s="11" t="str">
        <f t="shared" si="49"/>
        <v/>
      </c>
    </row>
    <row r="66" spans="1:26" ht="16.5" thickBot="1" x14ac:dyDescent="0.3">
      <c r="A66" s="73"/>
      <c r="B66" s="85" t="s">
        <v>8</v>
      </c>
      <c r="C66" s="75"/>
      <c r="D66" s="76"/>
      <c r="E66" s="11" t="str">
        <f>IF(E68=0,"",E68*E65)</f>
        <v/>
      </c>
      <c r="F66" s="11" t="str">
        <f>IF(F68=0,"",F68*F65)</f>
        <v/>
      </c>
      <c r="G66" s="11" t="str">
        <f t="shared" ref="G66:X66" si="50">IF(G68=0,"",G68*G65)</f>
        <v/>
      </c>
      <c r="H66" s="11" t="str">
        <f t="shared" si="50"/>
        <v/>
      </c>
      <c r="I66" s="11" t="str">
        <f t="shared" si="50"/>
        <v/>
      </c>
      <c r="J66" s="11" t="str">
        <f t="shared" si="50"/>
        <v/>
      </c>
      <c r="K66" s="11" t="str">
        <f t="shared" si="50"/>
        <v/>
      </c>
      <c r="L66" s="11" t="str">
        <f t="shared" si="50"/>
        <v/>
      </c>
      <c r="M66" s="11" t="str">
        <f t="shared" si="50"/>
        <v/>
      </c>
      <c r="N66" s="11" t="str">
        <f t="shared" si="50"/>
        <v/>
      </c>
      <c r="O66" s="11" t="str">
        <f t="shared" si="50"/>
        <v/>
      </c>
      <c r="P66" s="11" t="str">
        <f t="shared" si="50"/>
        <v/>
      </c>
      <c r="Q66" s="11" t="str">
        <f t="shared" si="50"/>
        <v/>
      </c>
      <c r="R66" s="11" t="str">
        <f t="shared" si="50"/>
        <v/>
      </c>
      <c r="S66" s="11" t="str">
        <f t="shared" si="50"/>
        <v/>
      </c>
      <c r="T66" s="11" t="str">
        <f t="shared" si="50"/>
        <v/>
      </c>
      <c r="U66" s="11" t="str">
        <f t="shared" si="50"/>
        <v/>
      </c>
      <c r="V66" s="11" t="str">
        <f t="shared" si="50"/>
        <v/>
      </c>
      <c r="W66" s="11" t="str">
        <f t="shared" si="50"/>
        <v/>
      </c>
      <c r="X66" s="11" t="str">
        <f t="shared" si="50"/>
        <v/>
      </c>
      <c r="Y66" s="12">
        <f t="shared" ref="Y66:Y67" si="51">SUM(E66:X66)</f>
        <v>0</v>
      </c>
    </row>
    <row r="67" spans="1:26" ht="16.5" thickBot="1" x14ac:dyDescent="0.3">
      <c r="A67" s="73"/>
      <c r="B67" s="85" t="s">
        <v>9</v>
      </c>
      <c r="C67" s="75"/>
      <c r="D67" s="76"/>
      <c r="E67" s="11" t="str">
        <f>IF(E68=0,"",ROUND((E69-E66)/E69*E70,0))</f>
        <v/>
      </c>
      <c r="F67" s="11" t="str">
        <f>IF(F68=0,"",ROUND((F69-F66)/F69*F70,0))</f>
        <v/>
      </c>
      <c r="G67" s="11" t="str">
        <f t="shared" ref="G67:X67" si="52">IF(G68=0,"",ROUND((G69-G66)/G69*G70,0))</f>
        <v/>
      </c>
      <c r="H67" s="11" t="str">
        <f t="shared" si="52"/>
        <v/>
      </c>
      <c r="I67" s="11" t="str">
        <f t="shared" si="52"/>
        <v/>
      </c>
      <c r="J67" s="11" t="str">
        <f t="shared" si="52"/>
        <v/>
      </c>
      <c r="K67" s="11" t="str">
        <f t="shared" si="52"/>
        <v/>
      </c>
      <c r="L67" s="11" t="str">
        <f t="shared" si="52"/>
        <v/>
      </c>
      <c r="M67" s="11" t="str">
        <f t="shared" si="52"/>
        <v/>
      </c>
      <c r="N67" s="11" t="str">
        <f t="shared" si="52"/>
        <v/>
      </c>
      <c r="O67" s="11" t="str">
        <f t="shared" si="52"/>
        <v/>
      </c>
      <c r="P67" s="11" t="str">
        <f t="shared" si="52"/>
        <v/>
      </c>
      <c r="Q67" s="11" t="str">
        <f t="shared" si="52"/>
        <v/>
      </c>
      <c r="R67" s="11" t="str">
        <f t="shared" si="52"/>
        <v/>
      </c>
      <c r="S67" s="11" t="str">
        <f t="shared" si="52"/>
        <v/>
      </c>
      <c r="T67" s="11" t="str">
        <f t="shared" si="52"/>
        <v/>
      </c>
      <c r="U67" s="11" t="str">
        <f t="shared" si="52"/>
        <v/>
      </c>
      <c r="V67" s="11" t="str">
        <f t="shared" si="52"/>
        <v/>
      </c>
      <c r="W67" s="11" t="str">
        <f t="shared" si="52"/>
        <v/>
      </c>
      <c r="X67" s="11" t="str">
        <f t="shared" si="52"/>
        <v/>
      </c>
      <c r="Y67" s="13">
        <f t="shared" si="51"/>
        <v>0</v>
      </c>
    </row>
    <row r="68" spans="1:26" ht="21.75" customHeight="1" x14ac:dyDescent="0.25">
      <c r="A68" s="77" t="s">
        <v>10</v>
      </c>
      <c r="B68" s="80" t="s">
        <v>11</v>
      </c>
      <c r="C68" s="80"/>
      <c r="D68" s="81"/>
      <c r="E68" s="14">
        <f>IF($A68="Yes",'[1]Mesa Verde Middle'!D10,0)</f>
        <v>0</v>
      </c>
      <c r="F68" s="14">
        <f>IF($A68="Yes",'[1]Mesa Verde Middle'!E10,0)</f>
        <v>0</v>
      </c>
      <c r="G68" s="14">
        <f>IF($A68="Yes",'[1]Mesa Verde Middle'!F10,0)</f>
        <v>0</v>
      </c>
      <c r="H68" s="14">
        <f>IF($A68="Yes",'[1]Mesa Verde Middle'!G10,0)</f>
        <v>0</v>
      </c>
      <c r="I68" s="14">
        <f>IF($A68="Yes",'[1]Mesa Verde Middle'!H10,0)</f>
        <v>0</v>
      </c>
      <c r="J68" s="14">
        <f>IF($A68="Yes",'[1]Mesa Verde Middle'!I10,0)</f>
        <v>0</v>
      </c>
      <c r="K68" s="14">
        <f>IF($A68="Yes",'[1]Mesa Verde Middle'!J10,0)</f>
        <v>0</v>
      </c>
      <c r="L68" s="14">
        <f>IF($A68="Yes",'[1]Mesa Verde Middle'!K10,0)</f>
        <v>0</v>
      </c>
      <c r="M68" s="14">
        <f>IF($A68="Yes",'[1]Mesa Verde Middle'!L10,0)</f>
        <v>0</v>
      </c>
      <c r="N68" s="14">
        <f>IF($A68="Yes",'[1]Mesa Verde Middle'!M10,0)</f>
        <v>0</v>
      </c>
      <c r="O68" s="14">
        <f>IF($A68="Yes",'[1]Mesa Verde Middle'!N10,0)</f>
        <v>0</v>
      </c>
      <c r="P68" s="14">
        <f>IF($A68="Yes",'[1]Mesa Verde Middle'!O10,0)</f>
        <v>0</v>
      </c>
      <c r="Q68" s="14">
        <f>IF($A68="Yes",'[1]Mesa Verde Middle'!P10,0)</f>
        <v>0</v>
      </c>
      <c r="R68" s="14">
        <f>IF($A68="Yes",'[1]Mesa Verde Middle'!Q10,0)</f>
        <v>0</v>
      </c>
      <c r="S68" s="14">
        <f>IF($A68="Yes",'[1]Mesa Verde Middle'!R10,0)</f>
        <v>0</v>
      </c>
      <c r="T68" s="14">
        <f>IF($A68="Yes",'[1]Mesa Verde Middle'!S10,0)</f>
        <v>0</v>
      </c>
      <c r="U68" s="14">
        <f>IF($A68="Yes",'[1]Mesa Verde Middle'!T10,0)</f>
        <v>0</v>
      </c>
      <c r="V68" s="14">
        <f>IF($A68="Yes",'[1]Mesa Verde Middle'!U10,0)</f>
        <v>0</v>
      </c>
      <c r="W68" s="14">
        <f>IF($A68="Yes",'[1]Mesa Verde Middle'!V10,0)</f>
        <v>0</v>
      </c>
      <c r="X68" s="14">
        <f>IF($A68="Yes",'[1]Mesa Verde Middle'!W10,0)</f>
        <v>0</v>
      </c>
      <c r="Y68" s="17">
        <f>SUM(E68:X68)</f>
        <v>0</v>
      </c>
    </row>
    <row r="69" spans="1:26" ht="16.5" thickBot="1" x14ac:dyDescent="0.3">
      <c r="A69" s="78"/>
      <c r="B69" s="82" t="s">
        <v>12</v>
      </c>
      <c r="C69" s="82"/>
      <c r="D69" s="83"/>
      <c r="E69" s="14" t="str">
        <f t="shared" ref="E69:X69" si="53">IF(E68&gt;0,E64*E68,"")</f>
        <v/>
      </c>
      <c r="F69" s="14" t="str">
        <f t="shared" si="53"/>
        <v/>
      </c>
      <c r="G69" s="14" t="str">
        <f t="shared" si="53"/>
        <v/>
      </c>
      <c r="H69" s="14" t="str">
        <f t="shared" si="53"/>
        <v/>
      </c>
      <c r="I69" s="14" t="str">
        <f t="shared" si="53"/>
        <v/>
      </c>
      <c r="J69" s="14" t="str">
        <f t="shared" si="53"/>
        <v/>
      </c>
      <c r="K69" s="14" t="str">
        <f t="shared" si="53"/>
        <v/>
      </c>
      <c r="L69" s="14" t="str">
        <f t="shared" si="53"/>
        <v/>
      </c>
      <c r="M69" s="14" t="str">
        <f t="shared" si="53"/>
        <v/>
      </c>
      <c r="N69" s="14" t="str">
        <f t="shared" si="53"/>
        <v/>
      </c>
      <c r="O69" s="14" t="str">
        <f t="shared" si="53"/>
        <v/>
      </c>
      <c r="P69" s="14" t="str">
        <f t="shared" si="53"/>
        <v/>
      </c>
      <c r="Q69" s="14" t="str">
        <f t="shared" si="53"/>
        <v/>
      </c>
      <c r="R69" s="14" t="str">
        <f t="shared" si="53"/>
        <v/>
      </c>
      <c r="S69" s="14" t="str">
        <f t="shared" si="53"/>
        <v/>
      </c>
      <c r="T69" s="14" t="str">
        <f t="shared" si="53"/>
        <v/>
      </c>
      <c r="U69" s="14" t="str">
        <f t="shared" si="53"/>
        <v/>
      </c>
      <c r="V69" s="14" t="str">
        <f t="shared" si="53"/>
        <v/>
      </c>
      <c r="W69" s="14" t="str">
        <f t="shared" si="53"/>
        <v/>
      </c>
      <c r="X69" s="14" t="str">
        <f t="shared" si="53"/>
        <v/>
      </c>
    </row>
    <row r="70" spans="1:26" ht="16.5" thickBot="1" x14ac:dyDescent="0.3">
      <c r="A70" s="79"/>
      <c r="B70" s="82" t="s">
        <v>13</v>
      </c>
      <c r="C70" s="82"/>
      <c r="D70" s="83"/>
      <c r="E70" s="14">
        <f>IF($A68="Yes",'[1]Mesa Verde Middle'!D12,0)</f>
        <v>0</v>
      </c>
      <c r="F70" s="14">
        <f>IF($A68="Yes",'[1]Mesa Verde Middle'!E12,0)</f>
        <v>0</v>
      </c>
      <c r="G70" s="14">
        <f>IF($A68="Yes",'[1]Mesa Verde Middle'!F12,0)</f>
        <v>0</v>
      </c>
      <c r="H70" s="14">
        <f>IF($A68="Yes",'[1]Mesa Verde Middle'!G12,0)</f>
        <v>0</v>
      </c>
      <c r="I70" s="14">
        <f>IF($A68="Yes",'[1]Mesa Verde Middle'!H12,0)</f>
        <v>0</v>
      </c>
      <c r="J70" s="14">
        <f>IF($A68="Yes",'[1]Mesa Verde Middle'!I12,0)</f>
        <v>0</v>
      </c>
      <c r="K70" s="14">
        <f>IF($A68="Yes",'[1]Mesa Verde Middle'!J12,0)</f>
        <v>0</v>
      </c>
      <c r="L70" s="14">
        <f>IF($A68="Yes",'[1]Mesa Verde Middle'!K12,0)</f>
        <v>0</v>
      </c>
      <c r="M70" s="14">
        <f>IF($A68="Yes",'[1]Mesa Verde Middle'!L12,0)</f>
        <v>0</v>
      </c>
      <c r="N70" s="14">
        <f>IF($A68="Yes",'[1]Mesa Verde Middle'!M12,0)</f>
        <v>0</v>
      </c>
      <c r="O70" s="14">
        <f>IF($A68="Yes",'[1]Mesa Verde Middle'!N12,0)</f>
        <v>0</v>
      </c>
      <c r="P70" s="14">
        <f>IF($A68="Yes",'[1]Mesa Verde Middle'!O12,0)</f>
        <v>0</v>
      </c>
      <c r="Q70" s="14">
        <f>IF($A68="Yes",'[1]Mesa Verde Middle'!P12,0)</f>
        <v>0</v>
      </c>
      <c r="R70" s="14">
        <f>IF($A68="Yes",'[1]Mesa Verde Middle'!Q12,0)</f>
        <v>0</v>
      </c>
      <c r="S70" s="14">
        <f>IF($A68="Yes",'[1]Mesa Verde Middle'!R12,0)</f>
        <v>0</v>
      </c>
      <c r="T70" s="14">
        <f>IF($A68="Yes",'[1]Mesa Verde Middle'!S12,0)</f>
        <v>0</v>
      </c>
      <c r="U70" s="14">
        <f>IF($A68="Yes",'[1]Mesa Verde Middle'!T12,0)</f>
        <v>0</v>
      </c>
      <c r="V70" s="14">
        <f>IF($A68="Yes",'[1]Mesa Verde Middle'!U12,0)</f>
        <v>0</v>
      </c>
      <c r="W70" s="14">
        <f>IF($A68="Yes",'[1]Mesa Verde Middle'!V12,0)</f>
        <v>0</v>
      </c>
      <c r="X70" s="14">
        <f>IF($A68="Yes",'[1]Mesa Verde Middle'!W12,0)</f>
        <v>0</v>
      </c>
      <c r="Y70" s="16"/>
      <c r="Z70" s="17">
        <f>SUM(E70:X70)</f>
        <v>0</v>
      </c>
    </row>
    <row r="71" spans="1:26" ht="19.5" customHeight="1" thickBot="1" x14ac:dyDescent="0.35">
      <c r="A71" s="72" t="s">
        <v>33</v>
      </c>
      <c r="B71" s="84" t="s">
        <v>1</v>
      </c>
      <c r="C71" s="84"/>
      <c r="D71" s="84"/>
      <c r="E71" s="18">
        <f>IF($A78="Yes",'[1]Moorpark High School'!D2,0)</f>
        <v>9.9999999999999911</v>
      </c>
      <c r="F71" s="2" t="s">
        <v>2</v>
      </c>
      <c r="G71" s="20">
        <f>IF($A78="Yes",'[1]Moorpark High School'!F2,0)</f>
        <v>171</v>
      </c>
      <c r="H71" s="2" t="s">
        <v>3</v>
      </c>
      <c r="I71" s="4">
        <f t="shared" ref="I71" si="54">SUM(E79:X79)/1000</f>
        <v>196.83</v>
      </c>
      <c r="J71" s="5"/>
      <c r="K71" s="5"/>
      <c r="L71" s="5"/>
      <c r="M71" s="5"/>
      <c r="N71" s="5"/>
      <c r="O71" s="5"/>
      <c r="P71" s="6"/>
      <c r="Q71" s="6"/>
      <c r="R71" s="7"/>
      <c r="S71" s="8"/>
      <c r="T71" s="5"/>
      <c r="U71" s="6"/>
      <c r="V71" s="6"/>
      <c r="W71" s="7"/>
      <c r="X71" s="8"/>
    </row>
    <row r="72" spans="1:26" ht="16.5" thickBot="1" x14ac:dyDescent="0.3">
      <c r="A72" s="73"/>
      <c r="B72" s="85" t="s">
        <v>4</v>
      </c>
      <c r="C72" s="75"/>
      <c r="D72" s="75"/>
      <c r="E72" s="9" t="str">
        <f>'[1]Moorpark High School'!D4</f>
        <v>C</v>
      </c>
      <c r="F72" s="9" t="str">
        <f>'[1]Moorpark High School'!E4</f>
        <v>A</v>
      </c>
      <c r="G72" s="9" t="str">
        <f>'[1]Moorpark High School'!F4</f>
        <v>D</v>
      </c>
      <c r="H72" s="9" t="str">
        <f>'[1]Moorpark High School'!G4</f>
        <v>I</v>
      </c>
      <c r="I72" s="9" t="str">
        <f>'[1]Moorpark High School'!H4</f>
        <v>H</v>
      </c>
      <c r="J72" s="9" t="str">
        <f>'[1]Moorpark High School'!I4</f>
        <v>S</v>
      </c>
      <c r="K72" s="9" t="str">
        <f>'[1]Moorpark High School'!J4</f>
        <v>U</v>
      </c>
      <c r="L72" s="9" t="str">
        <f>'[1]Moorpark High School'!K4</f>
        <v>B</v>
      </c>
      <c r="M72" s="9" t="str">
        <f>'[1]Moorpark High School'!L4</f>
        <v>O</v>
      </c>
      <c r="N72" s="9" t="str">
        <f>'[1]Moorpark High School'!M4</f>
        <v>L</v>
      </c>
      <c r="O72" s="9" t="str">
        <f>'[1]Moorpark High School'!N4</f>
        <v>V</v>
      </c>
      <c r="P72" s="9" t="str">
        <f>'[1]Moorpark High School'!O4</f>
        <v>F</v>
      </c>
      <c r="Q72" s="9" t="str">
        <f>'[1]Moorpark High School'!P4</f>
        <v>E</v>
      </c>
      <c r="R72" s="9" t="str">
        <f>'[1]Moorpark High School'!Q4</f>
        <v>X</v>
      </c>
      <c r="S72" s="9"/>
      <c r="T72" s="9"/>
      <c r="U72" s="9"/>
      <c r="V72" s="9"/>
      <c r="W72" s="9"/>
      <c r="X72" s="9"/>
    </row>
    <row r="73" spans="1:26" ht="22.5" customHeight="1" x14ac:dyDescent="0.25">
      <c r="A73" s="73"/>
      <c r="B73" s="85" t="s">
        <v>5</v>
      </c>
      <c r="C73" s="75"/>
      <c r="D73" s="76"/>
      <c r="E73" s="10" t="str">
        <f t="shared" ref="E73:X73" si="55">IF(E72="","",VLOOKUP(E72,Fixture_Table,2,FALSE))</f>
        <v>F32W-2x4R2</v>
      </c>
      <c r="F73" s="10" t="str">
        <f t="shared" si="55"/>
        <v>F32W-2x4R4</v>
      </c>
      <c r="G73" s="10" t="str">
        <f t="shared" si="55"/>
        <v>FU32W-2x2R2</v>
      </c>
      <c r="H73" s="10" t="str">
        <f t="shared" si="55"/>
        <v>F32W-1x4S1</v>
      </c>
      <c r="I73" s="10" t="str">
        <f t="shared" si="55"/>
        <v>F32W-1x4S2</v>
      </c>
      <c r="J73" s="10" t="str">
        <f t="shared" si="55"/>
        <v>PAR35W-8"RDR1</v>
      </c>
      <c r="K73" s="10" t="str">
        <f t="shared" si="55"/>
        <v>HPS90W-WALLS1</v>
      </c>
      <c r="L73" s="10" t="str">
        <f t="shared" si="55"/>
        <v>F32W-2x4R3</v>
      </c>
      <c r="M73" s="10" t="str">
        <f t="shared" si="55"/>
        <v>CFT25W-12x12R2</v>
      </c>
      <c r="N73" s="10" t="str">
        <f t="shared" si="55"/>
        <v>CFT16W-8"RDR2</v>
      </c>
      <c r="O73" s="10" t="str">
        <f t="shared" si="55"/>
        <v>HPS250W-WALLS1</v>
      </c>
      <c r="P73" s="10" t="str">
        <f t="shared" si="55"/>
        <v>F32W-2x4S3</v>
      </c>
      <c r="Q73" s="10" t="str">
        <f t="shared" si="55"/>
        <v>F32W-2x4S4</v>
      </c>
      <c r="R73" s="10" t="str">
        <f t="shared" si="55"/>
        <v>F32W-1x4R2</v>
      </c>
      <c r="S73" s="10" t="str">
        <f t="shared" si="55"/>
        <v/>
      </c>
      <c r="T73" s="10" t="str">
        <f t="shared" si="55"/>
        <v/>
      </c>
      <c r="U73" s="10" t="str">
        <f t="shared" si="55"/>
        <v/>
      </c>
      <c r="V73" s="10" t="str">
        <f t="shared" si="55"/>
        <v/>
      </c>
      <c r="W73" s="10" t="str">
        <f t="shared" si="55"/>
        <v/>
      </c>
      <c r="X73" s="10" t="str">
        <f t="shared" si="55"/>
        <v/>
      </c>
    </row>
    <row r="74" spans="1:26" ht="15.75" x14ac:dyDescent="0.25">
      <c r="A74" s="73"/>
      <c r="B74" s="85" t="s">
        <v>6</v>
      </c>
      <c r="C74" s="75"/>
      <c r="D74" s="76"/>
      <c r="E74" s="11">
        <f t="shared" ref="E74:X74" si="56">IF(E72="","",VLOOKUP(E72,Fixture_Table,8,FALSE))</f>
        <v>70</v>
      </c>
      <c r="F74" s="11">
        <f t="shared" si="56"/>
        <v>140</v>
      </c>
      <c r="G74" s="11">
        <f t="shared" si="56"/>
        <v>70</v>
      </c>
      <c r="H74" s="11">
        <f t="shared" si="56"/>
        <v>35</v>
      </c>
      <c r="I74" s="11">
        <f t="shared" si="56"/>
        <v>70</v>
      </c>
      <c r="J74" s="11">
        <f t="shared" si="56"/>
        <v>38</v>
      </c>
      <c r="K74" s="11">
        <f t="shared" si="56"/>
        <v>93</v>
      </c>
      <c r="L74" s="11">
        <f t="shared" si="56"/>
        <v>105</v>
      </c>
      <c r="M74" s="11">
        <f t="shared" si="56"/>
        <v>56</v>
      </c>
      <c r="N74" s="11">
        <f t="shared" si="56"/>
        <v>38</v>
      </c>
      <c r="O74" s="11">
        <f t="shared" si="56"/>
        <v>253</v>
      </c>
      <c r="P74" s="11">
        <f t="shared" si="56"/>
        <v>105</v>
      </c>
      <c r="Q74" s="11">
        <f t="shared" si="56"/>
        <v>140</v>
      </c>
      <c r="R74" s="11">
        <f t="shared" si="56"/>
        <v>70</v>
      </c>
      <c r="S74" s="11" t="str">
        <f t="shared" si="56"/>
        <v/>
      </c>
      <c r="T74" s="11" t="str">
        <f t="shared" si="56"/>
        <v/>
      </c>
      <c r="U74" s="11" t="str">
        <f t="shared" si="56"/>
        <v/>
      </c>
      <c r="V74" s="11" t="str">
        <f t="shared" si="56"/>
        <v/>
      </c>
      <c r="W74" s="11" t="str">
        <f t="shared" si="56"/>
        <v/>
      </c>
      <c r="X74" s="11" t="str">
        <f t="shared" si="56"/>
        <v/>
      </c>
    </row>
    <row r="75" spans="1:26" ht="16.5" thickBot="1" x14ac:dyDescent="0.3">
      <c r="A75" s="73"/>
      <c r="B75" s="85" t="s">
        <v>7</v>
      </c>
      <c r="C75" s="75"/>
      <c r="D75" s="75"/>
      <c r="E75" s="11">
        <f t="shared" ref="E75:X75" si="57">IF(E72="","",VLOOKUP(E72,Fixture_Table,11,FALSE))</f>
        <v>28</v>
      </c>
      <c r="F75" s="11">
        <f t="shared" si="57"/>
        <v>58</v>
      </c>
      <c r="G75" s="11">
        <f t="shared" si="57"/>
        <v>28</v>
      </c>
      <c r="H75" s="11">
        <f t="shared" si="57"/>
        <v>18</v>
      </c>
      <c r="I75" s="11">
        <f t="shared" si="57"/>
        <v>28</v>
      </c>
      <c r="J75" s="11">
        <f t="shared" si="57"/>
        <v>28</v>
      </c>
      <c r="K75" s="11">
        <f t="shared" si="57"/>
        <v>35</v>
      </c>
      <c r="L75" s="11">
        <f t="shared" si="57"/>
        <v>58</v>
      </c>
      <c r="M75" s="11">
        <f t="shared" si="57"/>
        <v>18</v>
      </c>
      <c r="N75" s="11">
        <f t="shared" si="57"/>
        <v>15</v>
      </c>
      <c r="O75" s="11">
        <f t="shared" si="57"/>
        <v>70</v>
      </c>
      <c r="P75" s="11">
        <f t="shared" si="57"/>
        <v>58</v>
      </c>
      <c r="Q75" s="11">
        <f t="shared" si="57"/>
        <v>58</v>
      </c>
      <c r="R75" s="11">
        <f t="shared" si="57"/>
        <v>28</v>
      </c>
      <c r="S75" s="11" t="str">
        <f t="shared" si="57"/>
        <v/>
      </c>
      <c r="T75" s="11" t="str">
        <f t="shared" si="57"/>
        <v/>
      </c>
      <c r="U75" s="11" t="str">
        <f t="shared" si="57"/>
        <v/>
      </c>
      <c r="V75" s="11" t="str">
        <f t="shared" si="57"/>
        <v/>
      </c>
      <c r="W75" s="11" t="str">
        <f t="shared" si="57"/>
        <v/>
      </c>
      <c r="X75" s="11" t="str">
        <f t="shared" si="57"/>
        <v/>
      </c>
    </row>
    <row r="76" spans="1:26" ht="16.5" thickBot="1" x14ac:dyDescent="0.3">
      <c r="A76" s="73"/>
      <c r="B76" s="85" t="s">
        <v>8</v>
      </c>
      <c r="C76" s="75"/>
      <c r="D76" s="76"/>
      <c r="E76" s="11">
        <f>IF(E78=0,"",E78*E75)</f>
        <v>5880</v>
      </c>
      <c r="F76" s="11">
        <f>IF(F78=0,"",F78*F75)</f>
        <v>32828</v>
      </c>
      <c r="G76" s="11">
        <f t="shared" ref="G76:X76" si="58">IF(G78=0,"",G78*G75)</f>
        <v>252</v>
      </c>
      <c r="H76" s="11">
        <f t="shared" si="58"/>
        <v>540</v>
      </c>
      <c r="I76" s="11">
        <f t="shared" si="58"/>
        <v>4928</v>
      </c>
      <c r="J76" s="11">
        <f t="shared" si="58"/>
        <v>308</v>
      </c>
      <c r="K76" s="11">
        <f t="shared" si="58"/>
        <v>4900</v>
      </c>
      <c r="L76" s="11">
        <f t="shared" si="58"/>
        <v>39092</v>
      </c>
      <c r="M76" s="11">
        <f t="shared" si="58"/>
        <v>18</v>
      </c>
      <c r="N76" s="11">
        <f t="shared" si="58"/>
        <v>75</v>
      </c>
      <c r="O76" s="11">
        <f t="shared" si="58"/>
        <v>840</v>
      </c>
      <c r="P76" s="11">
        <f t="shared" si="58"/>
        <v>116</v>
      </c>
      <c r="Q76" s="11">
        <f t="shared" si="58"/>
        <v>464</v>
      </c>
      <c r="R76" s="11">
        <f t="shared" si="58"/>
        <v>28</v>
      </c>
      <c r="S76" s="11" t="str">
        <f t="shared" si="58"/>
        <v/>
      </c>
      <c r="T76" s="11" t="str">
        <f t="shared" si="58"/>
        <v/>
      </c>
      <c r="U76" s="11" t="str">
        <f t="shared" si="58"/>
        <v/>
      </c>
      <c r="V76" s="11" t="str">
        <f t="shared" si="58"/>
        <v/>
      </c>
      <c r="W76" s="11" t="str">
        <f t="shared" si="58"/>
        <v/>
      </c>
      <c r="X76" s="11" t="str">
        <f t="shared" si="58"/>
        <v/>
      </c>
      <c r="Y76" s="12">
        <f t="shared" ref="Y76:Y77" si="59">SUM(E76:X76)</f>
        <v>90269</v>
      </c>
    </row>
    <row r="77" spans="1:26" ht="16.5" thickBot="1" x14ac:dyDescent="0.3">
      <c r="A77" s="73"/>
      <c r="B77" s="85" t="s">
        <v>9</v>
      </c>
      <c r="C77" s="75"/>
      <c r="D77" s="76"/>
      <c r="E77" s="11">
        <f>IF(E78=0,"",ROUND((E79-E76)/E79*E80,0))</f>
        <v>17135</v>
      </c>
      <c r="F77" s="11">
        <f>IF(F78=0,"",ROUND((F79-F76)/F79*F80,0))</f>
        <v>95025</v>
      </c>
      <c r="G77" s="11">
        <f t="shared" ref="G77:X77" si="60">IF(G78=0,"",ROUND((G79-G76)/G79*G80,0))</f>
        <v>564</v>
      </c>
      <c r="H77" s="11">
        <f t="shared" si="60"/>
        <v>1118</v>
      </c>
      <c r="I77" s="11">
        <f t="shared" si="60"/>
        <v>16034</v>
      </c>
      <c r="J77" s="11">
        <f t="shared" si="60"/>
        <v>241</v>
      </c>
      <c r="K77" s="11">
        <f t="shared" si="60"/>
        <v>34333</v>
      </c>
      <c r="L77" s="11">
        <f t="shared" si="60"/>
        <v>69470</v>
      </c>
      <c r="M77" s="11">
        <f t="shared" si="60"/>
        <v>83</v>
      </c>
      <c r="N77" s="11">
        <f t="shared" si="60"/>
        <v>252</v>
      </c>
      <c r="O77" s="11">
        <f t="shared" si="60"/>
        <v>4816</v>
      </c>
      <c r="P77" s="11">
        <f t="shared" si="60"/>
        <v>206</v>
      </c>
      <c r="Q77" s="11">
        <f t="shared" si="60"/>
        <v>120</v>
      </c>
      <c r="R77" s="11">
        <f t="shared" si="60"/>
        <v>92</v>
      </c>
      <c r="S77" s="11" t="str">
        <f t="shared" si="60"/>
        <v/>
      </c>
      <c r="T77" s="11" t="str">
        <f t="shared" si="60"/>
        <v/>
      </c>
      <c r="U77" s="11" t="str">
        <f t="shared" si="60"/>
        <v/>
      </c>
      <c r="V77" s="11" t="str">
        <f t="shared" si="60"/>
        <v/>
      </c>
      <c r="W77" s="11" t="str">
        <f t="shared" si="60"/>
        <v/>
      </c>
      <c r="X77" s="11" t="str">
        <f t="shared" si="60"/>
        <v/>
      </c>
      <c r="Y77" s="13">
        <f t="shared" si="59"/>
        <v>239489</v>
      </c>
    </row>
    <row r="78" spans="1:26" ht="21.75" customHeight="1" x14ac:dyDescent="0.25">
      <c r="A78" s="77" t="s">
        <v>34</v>
      </c>
      <c r="B78" s="80" t="s">
        <v>11</v>
      </c>
      <c r="C78" s="80"/>
      <c r="D78" s="81"/>
      <c r="E78" s="14">
        <f>IF($A78="Yes",'[1]Moorpark High School'!D10,0)</f>
        <v>210</v>
      </c>
      <c r="F78" s="14">
        <f>IF($A78="Yes",'[1]Moorpark High School'!E10,0)</f>
        <v>566</v>
      </c>
      <c r="G78" s="14">
        <f>IF($A78="Yes",'[1]Moorpark High School'!F10,0)</f>
        <v>9</v>
      </c>
      <c r="H78" s="14">
        <f>IF($A78="Yes",'[1]Moorpark High School'!G10,0)</f>
        <v>30</v>
      </c>
      <c r="I78" s="14">
        <f>IF($A78="Yes",'[1]Moorpark High School'!H10,0)</f>
        <v>176</v>
      </c>
      <c r="J78" s="14">
        <f>IF($A78="Yes",'[1]Moorpark High School'!I10,0)</f>
        <v>11</v>
      </c>
      <c r="K78" s="14">
        <f>IF($A78="Yes",'[1]Moorpark High School'!J10,0)</f>
        <v>140</v>
      </c>
      <c r="L78" s="14">
        <f>IF($A78="Yes",'[1]Moorpark High School'!K10,0)</f>
        <v>674</v>
      </c>
      <c r="M78" s="14">
        <f>IF($A78="Yes",'[1]Moorpark High School'!L10,0)</f>
        <v>1</v>
      </c>
      <c r="N78" s="14">
        <f>IF($A78="Yes",'[1]Moorpark High School'!M10,0)</f>
        <v>5</v>
      </c>
      <c r="O78" s="14">
        <f>IF($A78="Yes",'[1]Moorpark High School'!N10,0)</f>
        <v>12</v>
      </c>
      <c r="P78" s="14">
        <f>IF($A78="Yes",'[1]Moorpark High School'!O10,0)</f>
        <v>2</v>
      </c>
      <c r="Q78" s="14">
        <f>IF($A78="Yes",'[1]Moorpark High School'!P10,0)</f>
        <v>8</v>
      </c>
      <c r="R78" s="14">
        <f>IF($A78="Yes",'[1]Moorpark High School'!Q10,0)</f>
        <v>1</v>
      </c>
      <c r="S78" s="14">
        <f>IF($A78="Yes",'[1]Moorpark High School'!R10,0)</f>
        <v>0</v>
      </c>
      <c r="T78" s="14">
        <f>IF($A78="Yes",'[1]Moorpark High School'!S10,0)</f>
        <v>0</v>
      </c>
      <c r="U78" s="14">
        <f>IF($A78="Yes",'[1]Moorpark High School'!T10,0)</f>
        <v>0</v>
      </c>
      <c r="V78" s="14">
        <f>IF($A78="Yes",'[1]Moorpark High School'!U10,0)</f>
        <v>0</v>
      </c>
      <c r="W78" s="14">
        <f>IF($A78="Yes",'[1]Moorpark High School'!V10,0)</f>
        <v>0</v>
      </c>
      <c r="X78" s="14">
        <f>IF($A78="Yes",'[1]Moorpark High School'!W10,0)</f>
        <v>0</v>
      </c>
      <c r="Y78" s="17">
        <f>SUM(E78:X78)</f>
        <v>1845</v>
      </c>
    </row>
    <row r="79" spans="1:26" ht="16.5" thickBot="1" x14ac:dyDescent="0.3">
      <c r="A79" s="78"/>
      <c r="B79" s="82" t="s">
        <v>12</v>
      </c>
      <c r="C79" s="82"/>
      <c r="D79" s="83"/>
      <c r="E79" s="14">
        <f t="shared" ref="E79:X79" si="61">IF(E78&gt;0,E74*E78,"")</f>
        <v>14700</v>
      </c>
      <c r="F79" s="14">
        <f t="shared" si="61"/>
        <v>79240</v>
      </c>
      <c r="G79" s="14">
        <f t="shared" si="61"/>
        <v>630</v>
      </c>
      <c r="H79" s="14">
        <f t="shared" si="61"/>
        <v>1050</v>
      </c>
      <c r="I79" s="14">
        <f t="shared" si="61"/>
        <v>12320</v>
      </c>
      <c r="J79" s="14">
        <f t="shared" si="61"/>
        <v>418</v>
      </c>
      <c r="K79" s="14">
        <f t="shared" si="61"/>
        <v>13020</v>
      </c>
      <c r="L79" s="14">
        <f t="shared" si="61"/>
        <v>70770</v>
      </c>
      <c r="M79" s="14">
        <f t="shared" si="61"/>
        <v>56</v>
      </c>
      <c r="N79" s="14">
        <f t="shared" si="61"/>
        <v>190</v>
      </c>
      <c r="O79" s="14">
        <f t="shared" si="61"/>
        <v>3036</v>
      </c>
      <c r="P79" s="14">
        <f t="shared" si="61"/>
        <v>210</v>
      </c>
      <c r="Q79" s="14">
        <f t="shared" si="61"/>
        <v>1120</v>
      </c>
      <c r="R79" s="14">
        <f t="shared" si="61"/>
        <v>70</v>
      </c>
      <c r="S79" s="14" t="str">
        <f t="shared" si="61"/>
        <v/>
      </c>
      <c r="T79" s="14" t="str">
        <f t="shared" si="61"/>
        <v/>
      </c>
      <c r="U79" s="14" t="str">
        <f t="shared" si="61"/>
        <v/>
      </c>
      <c r="V79" s="14" t="str">
        <f t="shared" si="61"/>
        <v/>
      </c>
      <c r="W79" s="14" t="str">
        <f t="shared" si="61"/>
        <v/>
      </c>
      <c r="X79" s="14" t="str">
        <f t="shared" si="61"/>
        <v/>
      </c>
    </row>
    <row r="80" spans="1:26" ht="16.5" thickBot="1" x14ac:dyDescent="0.3">
      <c r="A80" s="79"/>
      <c r="B80" s="82" t="s">
        <v>13</v>
      </c>
      <c r="C80" s="82"/>
      <c r="D80" s="83"/>
      <c r="E80" s="14">
        <f>IF($A78="Yes",'[1]Moorpark High School'!D12,0)</f>
        <v>28557.9</v>
      </c>
      <c r="F80" s="14">
        <f>IF($A78="Yes",'[1]Moorpark High School'!E12,0)</f>
        <v>162237.04</v>
      </c>
      <c r="G80" s="14">
        <f>IF($A78="Yes",'[1]Moorpark High School'!F12,0)</f>
        <v>940.17</v>
      </c>
      <c r="H80" s="14">
        <f>IF($A78="Yes",'[1]Moorpark High School'!G12,0)</f>
        <v>2302.65</v>
      </c>
      <c r="I80" s="14">
        <f>IF($A78="Yes",'[1]Moorpark High School'!H12,0)</f>
        <v>26723.48</v>
      </c>
      <c r="J80" s="14">
        <f>IF($A78="Yes",'[1]Moorpark High School'!I12,0)</f>
        <v>916.67400000000009</v>
      </c>
      <c r="K80" s="14">
        <f>IF($A78="Yes",'[1]Moorpark High School'!J12,0)</f>
        <v>55050.885000000002</v>
      </c>
      <c r="L80" s="14">
        <f>IF($A78="Yes",'[1]Moorpark High School'!K12,0)</f>
        <v>155198.61000000002</v>
      </c>
      <c r="M80" s="14">
        <f>IF($A78="Yes",'[1]Moorpark High School'!L12,0)</f>
        <v>122.80800000000001</v>
      </c>
      <c r="N80" s="14">
        <f>IF($A78="Yes",'[1]Moorpark High School'!M12,0)</f>
        <v>416.67</v>
      </c>
      <c r="O80" s="14">
        <f>IF($A78="Yes",'[1]Moorpark High School'!N12,0)</f>
        <v>6657.9479999999994</v>
      </c>
      <c r="P80" s="14">
        <f>IF($A78="Yes",'[1]Moorpark High School'!O12,0)</f>
        <v>460.53000000000003</v>
      </c>
      <c r="Q80" s="14">
        <f>IF($A78="Yes",'[1]Moorpark High School'!P12,0)</f>
        <v>204.96</v>
      </c>
      <c r="R80" s="14">
        <f>IF($A78="Yes",'[1]Moorpark High School'!Q12,0)</f>
        <v>153.51</v>
      </c>
      <c r="S80" s="14" t="str">
        <f>IF($A78="Yes",'[1]Moorpark High School'!R12,0)</f>
        <v/>
      </c>
      <c r="T80" s="14" t="str">
        <f>IF($A78="Yes",'[1]Moorpark High School'!S12,0)</f>
        <v/>
      </c>
      <c r="U80" s="14" t="str">
        <f>IF($A78="Yes",'[1]Moorpark High School'!T12,0)</f>
        <v/>
      </c>
      <c r="V80" s="14" t="str">
        <f>IF($A78="Yes",'[1]Moorpark High School'!U12,0)</f>
        <v/>
      </c>
      <c r="W80" s="14" t="str">
        <f>IF($A78="Yes",'[1]Moorpark High School'!V12,0)</f>
        <v/>
      </c>
      <c r="X80" s="14" t="str">
        <f>IF($A78="Yes",'[1]Moorpark High School'!W12,0)</f>
        <v/>
      </c>
      <c r="Y80" s="16"/>
      <c r="Z80" s="17">
        <f>SUM(E80:X80)</f>
        <v>439943.83500000002</v>
      </c>
    </row>
    <row r="81" spans="1:26" ht="19.5" customHeight="1" thickBot="1" x14ac:dyDescent="0.35">
      <c r="A81" s="72" t="s">
        <v>35</v>
      </c>
      <c r="B81" s="84" t="s">
        <v>1</v>
      </c>
      <c r="C81" s="84"/>
      <c r="D81" s="84"/>
      <c r="E81" s="18">
        <f>IF($A88="Yes",'[1]MHS - Music'!D2,0)</f>
        <v>1.0000000000000004</v>
      </c>
      <c r="F81" s="2" t="s">
        <v>2</v>
      </c>
      <c r="G81" s="20">
        <f>IF($A88="Yes",'[1]MHS - Music'!F2,0)</f>
        <v>21</v>
      </c>
      <c r="H81" s="2" t="s">
        <v>3</v>
      </c>
      <c r="I81" s="4">
        <f t="shared" ref="I81" si="62">SUM(E89:X89)/1000</f>
        <v>9.7430000000000003</v>
      </c>
      <c r="J81" s="5"/>
      <c r="K81" s="5"/>
      <c r="L81" s="5"/>
      <c r="M81" s="5"/>
      <c r="N81" s="5"/>
      <c r="O81" s="5"/>
      <c r="P81" s="6"/>
      <c r="Q81" s="6"/>
      <c r="R81" s="7"/>
      <c r="S81" s="8"/>
      <c r="T81" s="5"/>
      <c r="U81" s="6"/>
      <c r="V81" s="6"/>
      <c r="W81" s="7"/>
      <c r="X81" s="8"/>
    </row>
    <row r="82" spans="1:26" ht="16.5" thickBot="1" x14ac:dyDescent="0.3">
      <c r="A82" s="73"/>
      <c r="B82" s="85" t="s">
        <v>4</v>
      </c>
      <c r="C82" s="75"/>
      <c r="D82" s="75"/>
      <c r="E82" s="9" t="str">
        <f>'[1]MHS - Music'!D4</f>
        <v>A</v>
      </c>
      <c r="F82" s="9" t="str">
        <f>'[1]MHS - Music'!E4</f>
        <v>C</v>
      </c>
      <c r="G82" s="9" t="str">
        <f>'[1]MHS - Music'!F4</f>
        <v>B</v>
      </c>
      <c r="H82" s="9" t="str">
        <f>'[1]MHS - Music'!G4</f>
        <v>C</v>
      </c>
      <c r="I82" s="9" t="str">
        <f>'[1]MHS - Music'!H4</f>
        <v>H</v>
      </c>
      <c r="J82" s="9" t="str">
        <f>'[1]MHS - Music'!I4</f>
        <v>E</v>
      </c>
      <c r="K82" s="9" t="str">
        <f>'[1]MHS - Music'!J4</f>
        <v>O</v>
      </c>
      <c r="L82" s="9" t="str">
        <f>'[1]MHS - Music'!K4</f>
        <v>U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6" ht="22.5" customHeight="1" x14ac:dyDescent="0.25">
      <c r="A83" s="73"/>
      <c r="B83" s="85" t="s">
        <v>5</v>
      </c>
      <c r="C83" s="75"/>
      <c r="D83" s="76"/>
      <c r="E83" s="10" t="str">
        <f t="shared" ref="E83:X83" si="63">IF(E82="","",VLOOKUP(E82,Fixture_Table,2,FALSE))</f>
        <v>F32W-2x4R4</v>
      </c>
      <c r="F83" s="10" t="str">
        <f t="shared" si="63"/>
        <v>F32W-2x4R2</v>
      </c>
      <c r="G83" s="10" t="str">
        <f t="shared" si="63"/>
        <v>F32W-2x4R3</v>
      </c>
      <c r="H83" s="10" t="str">
        <f t="shared" si="63"/>
        <v>F32W-2x4R2</v>
      </c>
      <c r="I83" s="10" t="str">
        <f t="shared" si="63"/>
        <v>F32W-1x4S2</v>
      </c>
      <c r="J83" s="10" t="str">
        <f t="shared" si="63"/>
        <v>F32W-2x4S4</v>
      </c>
      <c r="K83" s="10" t="str">
        <f t="shared" si="63"/>
        <v>CFT25W-12x12R2</v>
      </c>
      <c r="L83" s="10" t="str">
        <f t="shared" si="63"/>
        <v>HPS90W-WALLS1</v>
      </c>
      <c r="M83" s="10" t="str">
        <f t="shared" si="63"/>
        <v/>
      </c>
      <c r="N83" s="10" t="str">
        <f t="shared" si="63"/>
        <v/>
      </c>
      <c r="O83" s="10" t="str">
        <f t="shared" si="63"/>
        <v/>
      </c>
      <c r="P83" s="10" t="str">
        <f t="shared" si="63"/>
        <v/>
      </c>
      <c r="Q83" s="10" t="str">
        <f t="shared" si="63"/>
        <v/>
      </c>
      <c r="R83" s="10" t="str">
        <f t="shared" si="63"/>
        <v/>
      </c>
      <c r="S83" s="10" t="str">
        <f t="shared" si="63"/>
        <v/>
      </c>
      <c r="T83" s="10" t="str">
        <f t="shared" si="63"/>
        <v/>
      </c>
      <c r="U83" s="10" t="str">
        <f t="shared" si="63"/>
        <v/>
      </c>
      <c r="V83" s="10" t="str">
        <f t="shared" si="63"/>
        <v/>
      </c>
      <c r="W83" s="10" t="str">
        <f t="shared" si="63"/>
        <v/>
      </c>
      <c r="X83" s="10" t="str">
        <f t="shared" si="63"/>
        <v/>
      </c>
    </row>
    <row r="84" spans="1:26" ht="15.75" x14ac:dyDescent="0.25">
      <c r="A84" s="73"/>
      <c r="B84" s="85" t="s">
        <v>6</v>
      </c>
      <c r="C84" s="75"/>
      <c r="D84" s="76"/>
      <c r="E84" s="11">
        <f t="shared" ref="E84:X84" si="64">IF(E82="","",VLOOKUP(E82,Fixture_Table,8,FALSE))</f>
        <v>140</v>
      </c>
      <c r="F84" s="11">
        <f t="shared" si="64"/>
        <v>70</v>
      </c>
      <c r="G84" s="11">
        <f t="shared" si="64"/>
        <v>105</v>
      </c>
      <c r="H84" s="11">
        <f t="shared" si="64"/>
        <v>70</v>
      </c>
      <c r="I84" s="11">
        <f t="shared" si="64"/>
        <v>70</v>
      </c>
      <c r="J84" s="11">
        <f t="shared" si="64"/>
        <v>140</v>
      </c>
      <c r="K84" s="11">
        <f t="shared" si="64"/>
        <v>56</v>
      </c>
      <c r="L84" s="11">
        <f t="shared" si="64"/>
        <v>93</v>
      </c>
      <c r="M84" s="11" t="str">
        <f t="shared" si="64"/>
        <v/>
      </c>
      <c r="N84" s="11" t="str">
        <f t="shared" si="64"/>
        <v/>
      </c>
      <c r="O84" s="11" t="str">
        <f t="shared" si="64"/>
        <v/>
      </c>
      <c r="P84" s="11" t="str">
        <f t="shared" si="64"/>
        <v/>
      </c>
      <c r="Q84" s="11" t="str">
        <f t="shared" si="64"/>
        <v/>
      </c>
      <c r="R84" s="11" t="str">
        <f t="shared" si="64"/>
        <v/>
      </c>
      <c r="S84" s="11" t="str">
        <f t="shared" si="64"/>
        <v/>
      </c>
      <c r="T84" s="11" t="str">
        <f t="shared" si="64"/>
        <v/>
      </c>
      <c r="U84" s="11" t="str">
        <f t="shared" si="64"/>
        <v/>
      </c>
      <c r="V84" s="11" t="str">
        <f t="shared" si="64"/>
        <v/>
      </c>
      <c r="W84" s="11" t="str">
        <f t="shared" si="64"/>
        <v/>
      </c>
      <c r="X84" s="11" t="str">
        <f t="shared" si="64"/>
        <v/>
      </c>
    </row>
    <row r="85" spans="1:26" ht="16.5" thickBot="1" x14ac:dyDescent="0.3">
      <c r="A85" s="73"/>
      <c r="B85" s="85" t="s">
        <v>7</v>
      </c>
      <c r="C85" s="75"/>
      <c r="D85" s="75"/>
      <c r="E85" s="11">
        <f t="shared" ref="E85:X85" si="65">IF(E82="","",VLOOKUP(E82,Fixture_Table,11,FALSE))</f>
        <v>58</v>
      </c>
      <c r="F85" s="11">
        <f t="shared" si="65"/>
        <v>28</v>
      </c>
      <c r="G85" s="11">
        <f t="shared" si="65"/>
        <v>58</v>
      </c>
      <c r="H85" s="11">
        <f t="shared" si="65"/>
        <v>28</v>
      </c>
      <c r="I85" s="11">
        <f t="shared" si="65"/>
        <v>28</v>
      </c>
      <c r="J85" s="11">
        <f t="shared" si="65"/>
        <v>58</v>
      </c>
      <c r="K85" s="11">
        <f t="shared" si="65"/>
        <v>18</v>
      </c>
      <c r="L85" s="11">
        <f t="shared" si="65"/>
        <v>35</v>
      </c>
      <c r="M85" s="11" t="str">
        <f t="shared" si="65"/>
        <v/>
      </c>
      <c r="N85" s="11" t="str">
        <f t="shared" si="65"/>
        <v/>
      </c>
      <c r="O85" s="11" t="str">
        <f t="shared" si="65"/>
        <v/>
      </c>
      <c r="P85" s="11" t="str">
        <f t="shared" si="65"/>
        <v/>
      </c>
      <c r="Q85" s="11" t="str">
        <f t="shared" si="65"/>
        <v/>
      </c>
      <c r="R85" s="11" t="str">
        <f t="shared" si="65"/>
        <v/>
      </c>
      <c r="S85" s="11" t="str">
        <f t="shared" si="65"/>
        <v/>
      </c>
      <c r="T85" s="11" t="str">
        <f t="shared" si="65"/>
        <v/>
      </c>
      <c r="U85" s="11" t="str">
        <f t="shared" si="65"/>
        <v/>
      </c>
      <c r="V85" s="11" t="str">
        <f t="shared" si="65"/>
        <v/>
      </c>
      <c r="W85" s="11" t="str">
        <f t="shared" si="65"/>
        <v/>
      </c>
      <c r="X85" s="11" t="str">
        <f t="shared" si="65"/>
        <v/>
      </c>
    </row>
    <row r="86" spans="1:26" ht="16.5" thickBot="1" x14ac:dyDescent="0.3">
      <c r="A86" s="73"/>
      <c r="B86" s="85" t="s">
        <v>8</v>
      </c>
      <c r="C86" s="75"/>
      <c r="D86" s="76"/>
      <c r="E86" s="11" t="str">
        <f>IF(E88=0,"",E88*E85)</f>
        <v/>
      </c>
      <c r="F86" s="11">
        <f>IF(F88=0,"",F88*F85)</f>
        <v>448</v>
      </c>
      <c r="G86" s="11">
        <f t="shared" ref="G86:X86" si="66">IF(G88=0,"",G88*G85)</f>
        <v>870</v>
      </c>
      <c r="H86" s="11" t="str">
        <f t="shared" si="66"/>
        <v/>
      </c>
      <c r="I86" s="11">
        <f t="shared" si="66"/>
        <v>476</v>
      </c>
      <c r="J86" s="11">
        <f t="shared" si="66"/>
        <v>1856</v>
      </c>
      <c r="K86" s="11">
        <f t="shared" si="66"/>
        <v>144</v>
      </c>
      <c r="L86" s="11">
        <f t="shared" si="66"/>
        <v>350</v>
      </c>
      <c r="M86" s="11" t="str">
        <f t="shared" si="66"/>
        <v/>
      </c>
      <c r="N86" s="11" t="str">
        <f t="shared" si="66"/>
        <v/>
      </c>
      <c r="O86" s="11" t="str">
        <f t="shared" si="66"/>
        <v/>
      </c>
      <c r="P86" s="11" t="str">
        <f t="shared" si="66"/>
        <v/>
      </c>
      <c r="Q86" s="11" t="str">
        <f t="shared" si="66"/>
        <v/>
      </c>
      <c r="R86" s="11" t="str">
        <f t="shared" si="66"/>
        <v/>
      </c>
      <c r="S86" s="11" t="str">
        <f t="shared" si="66"/>
        <v/>
      </c>
      <c r="T86" s="11" t="str">
        <f t="shared" si="66"/>
        <v/>
      </c>
      <c r="U86" s="11" t="str">
        <f t="shared" si="66"/>
        <v/>
      </c>
      <c r="V86" s="11" t="str">
        <f t="shared" si="66"/>
        <v/>
      </c>
      <c r="W86" s="11" t="str">
        <f t="shared" si="66"/>
        <v/>
      </c>
      <c r="X86" s="11" t="str">
        <f t="shared" si="66"/>
        <v/>
      </c>
      <c r="Y86" s="12">
        <f t="shared" ref="Y86:Y87" si="67">SUM(E86:X86)</f>
        <v>4144</v>
      </c>
    </row>
    <row r="87" spans="1:26" ht="16.5" thickBot="1" x14ac:dyDescent="0.3">
      <c r="A87" s="73"/>
      <c r="B87" s="85" t="s">
        <v>9</v>
      </c>
      <c r="C87" s="75"/>
      <c r="D87" s="76"/>
      <c r="E87" s="11" t="str">
        <f>IF(E88=0,"",ROUND((E89-E86)/E89*E90,0))</f>
        <v/>
      </c>
      <c r="F87" s="11">
        <f>IF(F88=0,"",ROUND((F89-F86)/F89*F90,0))</f>
        <v>1220</v>
      </c>
      <c r="G87" s="11">
        <f t="shared" ref="G87:X87" si="68">IF(G88=0,"",ROUND((G89-G86)/G89*G90,0))</f>
        <v>885</v>
      </c>
      <c r="H87" s="11" t="str">
        <f t="shared" si="68"/>
        <v/>
      </c>
      <c r="I87" s="11">
        <f t="shared" si="68"/>
        <v>1079</v>
      </c>
      <c r="J87" s="11">
        <f t="shared" si="68"/>
        <v>5754</v>
      </c>
      <c r="K87" s="11">
        <f t="shared" si="68"/>
        <v>667</v>
      </c>
      <c r="L87" s="11">
        <f t="shared" si="68"/>
        <v>1272</v>
      </c>
      <c r="M87" s="11" t="str">
        <f t="shared" si="68"/>
        <v/>
      </c>
      <c r="N87" s="11" t="str">
        <f t="shared" si="68"/>
        <v/>
      </c>
      <c r="O87" s="11" t="str">
        <f t="shared" si="68"/>
        <v/>
      </c>
      <c r="P87" s="11" t="str">
        <f t="shared" si="68"/>
        <v/>
      </c>
      <c r="Q87" s="11" t="str">
        <f t="shared" si="68"/>
        <v/>
      </c>
      <c r="R87" s="11" t="str">
        <f t="shared" si="68"/>
        <v/>
      </c>
      <c r="S87" s="11" t="str">
        <f t="shared" si="68"/>
        <v/>
      </c>
      <c r="T87" s="11" t="str">
        <f t="shared" si="68"/>
        <v/>
      </c>
      <c r="U87" s="11" t="str">
        <f t="shared" si="68"/>
        <v/>
      </c>
      <c r="V87" s="11" t="str">
        <f t="shared" si="68"/>
        <v/>
      </c>
      <c r="W87" s="11" t="str">
        <f t="shared" si="68"/>
        <v/>
      </c>
      <c r="X87" s="11" t="str">
        <f t="shared" si="68"/>
        <v/>
      </c>
      <c r="Y87" s="13">
        <f t="shared" si="67"/>
        <v>10877</v>
      </c>
    </row>
    <row r="88" spans="1:26" ht="21.75" customHeight="1" x14ac:dyDescent="0.25">
      <c r="A88" s="77" t="s">
        <v>34</v>
      </c>
      <c r="B88" s="80" t="s">
        <v>11</v>
      </c>
      <c r="C88" s="80"/>
      <c r="D88" s="81"/>
      <c r="E88" s="14">
        <f>IF($A88="Yes",'[1]MHS - Music'!D10,0)</f>
        <v>0</v>
      </c>
      <c r="F88" s="14">
        <f>IF($A88="Yes",'[1]MHS - Music'!E10,0)</f>
        <v>16</v>
      </c>
      <c r="G88" s="14">
        <f>IF($A88="Yes",'[1]MHS - Music'!F10,0)</f>
        <v>15</v>
      </c>
      <c r="H88" s="14">
        <f>IF($A88="Yes",'[1]MHS - Music'!G10,0)</f>
        <v>0</v>
      </c>
      <c r="I88" s="14">
        <f>IF($A88="Yes",'[1]MHS - Music'!H10,0)</f>
        <v>17</v>
      </c>
      <c r="J88" s="14">
        <f>IF($A88="Yes",'[1]MHS - Music'!I10,0)</f>
        <v>32</v>
      </c>
      <c r="K88" s="14">
        <f>IF($A88="Yes",'[1]MHS - Music'!J10,0)</f>
        <v>8</v>
      </c>
      <c r="L88" s="14">
        <f>IF($A88="Yes",'[1]MHS - Music'!K10,0)</f>
        <v>10</v>
      </c>
      <c r="M88" s="14">
        <f>IF($A88="Yes",'[1]MHS - Music'!L10,0)</f>
        <v>0</v>
      </c>
      <c r="N88" s="14">
        <f>IF($A88="Yes",'[1]MHS - Music'!M10,0)</f>
        <v>0</v>
      </c>
      <c r="O88" s="14">
        <f>IF($A88="Yes",'[1]MHS - Music'!N10,0)</f>
        <v>0</v>
      </c>
      <c r="P88" s="14">
        <f>IF($A88="Yes",'[1]MHS - Music'!O10,0)</f>
        <v>0</v>
      </c>
      <c r="Q88" s="14">
        <f>IF($A88="Yes",'[1]MHS - Music'!P10,0)</f>
        <v>0</v>
      </c>
      <c r="R88" s="14">
        <f>IF($A88="Yes",'[1]MHS - Music'!Q10,0)</f>
        <v>0</v>
      </c>
      <c r="S88" s="14">
        <f>IF($A88="Yes",'[1]MHS - Music'!R10,0)</f>
        <v>0</v>
      </c>
      <c r="T88" s="14">
        <f>IF($A88="Yes",'[1]MHS - Music'!S10,0)</f>
        <v>0</v>
      </c>
      <c r="U88" s="14">
        <f>IF($A88="Yes",'[1]MHS - Music'!T10,0)</f>
        <v>0</v>
      </c>
      <c r="V88" s="14">
        <f>IF($A88="Yes",'[1]MHS - Music'!U10,0)</f>
        <v>0</v>
      </c>
      <c r="W88" s="14">
        <f>IF($A88="Yes",'[1]MHS - Music'!V10,0)</f>
        <v>0</v>
      </c>
      <c r="X88" s="14">
        <f>IF($A88="Yes",'[1]MHS - Music'!W10,0)</f>
        <v>0</v>
      </c>
      <c r="Y88" s="17">
        <f>SUM(E88:X88)</f>
        <v>98</v>
      </c>
    </row>
    <row r="89" spans="1:26" ht="16.5" thickBot="1" x14ac:dyDescent="0.3">
      <c r="A89" s="78"/>
      <c r="B89" s="82" t="s">
        <v>12</v>
      </c>
      <c r="C89" s="82"/>
      <c r="D89" s="83"/>
      <c r="E89" s="14" t="str">
        <f t="shared" ref="E89:X89" si="69">IF(E88&gt;0,E84*E88,"")</f>
        <v/>
      </c>
      <c r="F89" s="14">
        <f t="shared" si="69"/>
        <v>1120</v>
      </c>
      <c r="G89" s="14">
        <f t="shared" si="69"/>
        <v>1575</v>
      </c>
      <c r="H89" s="14" t="str">
        <f t="shared" si="69"/>
        <v/>
      </c>
      <c r="I89" s="14">
        <f t="shared" si="69"/>
        <v>1190</v>
      </c>
      <c r="J89" s="14">
        <f t="shared" si="69"/>
        <v>4480</v>
      </c>
      <c r="K89" s="14">
        <f t="shared" si="69"/>
        <v>448</v>
      </c>
      <c r="L89" s="14">
        <f t="shared" si="69"/>
        <v>930</v>
      </c>
      <c r="M89" s="14" t="str">
        <f t="shared" si="69"/>
        <v/>
      </c>
      <c r="N89" s="14" t="str">
        <f t="shared" si="69"/>
        <v/>
      </c>
      <c r="O89" s="14" t="str">
        <f t="shared" si="69"/>
        <v/>
      </c>
      <c r="P89" s="14" t="str">
        <f t="shared" si="69"/>
        <v/>
      </c>
      <c r="Q89" s="14" t="str">
        <f t="shared" si="69"/>
        <v/>
      </c>
      <c r="R89" s="14" t="str">
        <f t="shared" si="69"/>
        <v/>
      </c>
      <c r="S89" s="14" t="str">
        <f t="shared" si="69"/>
        <v/>
      </c>
      <c r="T89" s="14" t="str">
        <f t="shared" si="69"/>
        <v/>
      </c>
      <c r="U89" s="14" t="str">
        <f t="shared" si="69"/>
        <v/>
      </c>
      <c r="V89" s="14" t="str">
        <f t="shared" si="69"/>
        <v/>
      </c>
      <c r="W89" s="14" t="str">
        <f t="shared" si="69"/>
        <v/>
      </c>
      <c r="X89" s="14" t="str">
        <f t="shared" si="69"/>
        <v/>
      </c>
      <c r="Y89" s="21"/>
    </row>
    <row r="90" spans="1:26" ht="16.5" thickBot="1" x14ac:dyDescent="0.3">
      <c r="A90" s="79"/>
      <c r="B90" s="82" t="s">
        <v>13</v>
      </c>
      <c r="C90" s="82"/>
      <c r="D90" s="83"/>
      <c r="E90" s="14" t="str">
        <f>IF($A88="Yes",'[1]MHS - Music'!D12,0)</f>
        <v/>
      </c>
      <c r="F90" s="14">
        <f>IF($A88="Yes",'[1]MHS - Music'!E12,0)</f>
        <v>2034.13</v>
      </c>
      <c r="G90" s="14">
        <f>IF($A88="Yes",'[1]MHS - Music'!F12,0)</f>
        <v>1976.625</v>
      </c>
      <c r="H90" s="14" t="str">
        <f>IF($A88="Yes",'[1]MHS - Music'!G12,0)</f>
        <v/>
      </c>
      <c r="I90" s="14">
        <f>IF($A88="Yes",'[1]MHS - Music'!H12,0)</f>
        <v>1797.67</v>
      </c>
      <c r="J90" s="14">
        <f>IF($A88="Yes",'[1]MHS - Music'!I12,0)</f>
        <v>9824.64</v>
      </c>
      <c r="K90" s="14">
        <f>IF($A88="Yes",'[1]MHS - Music'!J12,0)</f>
        <v>982.46400000000006</v>
      </c>
      <c r="L90" s="14">
        <f>IF($A88="Yes",'[1]MHS - Music'!K12,0)</f>
        <v>2039.49</v>
      </c>
      <c r="M90" s="14" t="str">
        <f>IF($A88="Yes",'[1]MHS - Music'!L12,0)</f>
        <v/>
      </c>
      <c r="N90" s="14" t="str">
        <f>IF($A88="Yes",'[1]MHS - Music'!M12,0)</f>
        <v/>
      </c>
      <c r="O90" s="14" t="str">
        <f>IF($A88="Yes",'[1]MHS - Music'!N12,0)</f>
        <v/>
      </c>
      <c r="P90" s="14" t="str">
        <f>IF($A88="Yes",'[1]MHS - Music'!O12,0)</f>
        <v/>
      </c>
      <c r="Q90" s="14" t="str">
        <f>IF($A88="Yes",'[1]MHS - Music'!P12,0)</f>
        <v/>
      </c>
      <c r="R90" s="14" t="str">
        <f>IF($A88="Yes",'[1]MHS - Music'!Q12,0)</f>
        <v/>
      </c>
      <c r="S90" s="14" t="str">
        <f>IF($A88="Yes",'[1]MHS - Music'!R12,0)</f>
        <v/>
      </c>
      <c r="T90" s="14" t="str">
        <f>IF($A88="Yes",'[1]MHS - Music'!S12,0)</f>
        <v/>
      </c>
      <c r="U90" s="14" t="str">
        <f>IF($A88="Yes",'[1]MHS - Music'!T12,0)</f>
        <v/>
      </c>
      <c r="V90" s="14" t="str">
        <f>IF($A88="Yes",'[1]MHS - Music'!U12,0)</f>
        <v/>
      </c>
      <c r="W90" s="14" t="str">
        <f>IF($A88="Yes",'[1]MHS - Music'!V12,0)</f>
        <v/>
      </c>
      <c r="X90" s="14" t="str">
        <f>IF($A88="Yes",'[1]MHS - Music'!W12,0)</f>
        <v/>
      </c>
      <c r="Y90" s="16"/>
      <c r="Z90" s="17">
        <f>SUM(E90:X90)</f>
        <v>18655.019</v>
      </c>
    </row>
    <row r="91" spans="1:26" ht="19.5" customHeight="1" thickBot="1" x14ac:dyDescent="0.35">
      <c r="A91" s="72" t="s">
        <v>36</v>
      </c>
      <c r="B91" s="84" t="s">
        <v>1</v>
      </c>
      <c r="C91" s="84"/>
      <c r="D91" s="84"/>
      <c r="E91" s="18">
        <f>IF($A98="Yes",'[1]MHS - Gym "O"'!D2,0)</f>
        <v>1.0000000000000007</v>
      </c>
      <c r="F91" s="2" t="s">
        <v>2</v>
      </c>
      <c r="G91" s="20">
        <f>IF($A98="Yes",'[1]MHS - Gym "O"'!F2,0)</f>
        <v>60</v>
      </c>
      <c r="H91" s="2" t="s">
        <v>3</v>
      </c>
      <c r="I91" s="4">
        <f t="shared" ref="I91" si="70">SUM(E99:X99)/1000</f>
        <v>47.387999999999998</v>
      </c>
      <c r="J91" s="5"/>
      <c r="K91" s="5"/>
      <c r="L91" s="5"/>
      <c r="M91" s="5"/>
      <c r="N91" s="5"/>
      <c r="O91" s="5"/>
      <c r="P91" s="6"/>
      <c r="Q91" s="6"/>
      <c r="R91" s="7"/>
      <c r="S91" s="8"/>
      <c r="T91" s="5"/>
      <c r="U91" s="6"/>
      <c r="V91" s="6"/>
      <c r="W91" s="7"/>
      <c r="X91" s="8"/>
    </row>
    <row r="92" spans="1:26" ht="16.5" thickBot="1" x14ac:dyDescent="0.3">
      <c r="A92" s="73"/>
      <c r="B92" s="85" t="s">
        <v>4</v>
      </c>
      <c r="C92" s="75"/>
      <c r="D92" s="75"/>
      <c r="E92" s="9" t="str">
        <f>'[1]MHS - Gym "O"'!D4</f>
        <v>A</v>
      </c>
      <c r="F92" s="9" t="str">
        <f>'[1]MHS - Gym "O"'!E4</f>
        <v>C</v>
      </c>
      <c r="G92" s="9" t="str">
        <f>'[1]MHS - Gym "O"'!F4</f>
        <v>B</v>
      </c>
      <c r="H92" s="9" t="str">
        <f>'[1]MHS - Gym "O"'!G4</f>
        <v>H</v>
      </c>
      <c r="I92" s="9" t="str">
        <f>'[1]MHS - Gym "O"'!H4</f>
        <v>E</v>
      </c>
      <c r="J92" s="9" t="str">
        <f>'[1]MHS - Gym "O"'!I4</f>
        <v>O</v>
      </c>
      <c r="K92" s="9" t="str">
        <f>'[1]MHS - Gym "O"'!J4</f>
        <v>U</v>
      </c>
      <c r="L92" s="9" t="str">
        <f>'[1]MHS - Gym "O"'!K4</f>
        <v>AH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6" ht="22.5" customHeight="1" x14ac:dyDescent="0.25">
      <c r="A93" s="73"/>
      <c r="B93" s="85" t="s">
        <v>5</v>
      </c>
      <c r="C93" s="75"/>
      <c r="D93" s="76"/>
      <c r="E93" s="10" t="str">
        <f t="shared" ref="E93:X93" si="71">IF(E92="","",VLOOKUP(E92,Fixture_Table,2,FALSE))</f>
        <v>F32W-2x4R4</v>
      </c>
      <c r="F93" s="10" t="str">
        <f t="shared" si="71"/>
        <v>F32W-2x4R2</v>
      </c>
      <c r="G93" s="10" t="str">
        <f t="shared" si="71"/>
        <v>F32W-2x4R3</v>
      </c>
      <c r="H93" s="10" t="str">
        <f t="shared" si="71"/>
        <v>F32W-1x4S2</v>
      </c>
      <c r="I93" s="10" t="str">
        <f t="shared" si="71"/>
        <v>F32W-2x4S4</v>
      </c>
      <c r="J93" s="10" t="str">
        <f t="shared" si="71"/>
        <v>CFT25W-12x12R2</v>
      </c>
      <c r="K93" s="10" t="str">
        <f t="shared" si="71"/>
        <v>HPS90W-WALLS1</v>
      </c>
      <c r="L93" s="10" t="str">
        <f t="shared" si="71"/>
        <v>MH455W-24"DP1</v>
      </c>
      <c r="M93" s="10" t="str">
        <f t="shared" si="71"/>
        <v/>
      </c>
      <c r="N93" s="10" t="str">
        <f t="shared" si="71"/>
        <v/>
      </c>
      <c r="O93" s="10" t="str">
        <f t="shared" si="71"/>
        <v/>
      </c>
      <c r="P93" s="10" t="str">
        <f t="shared" si="71"/>
        <v/>
      </c>
      <c r="Q93" s="10" t="str">
        <f t="shared" si="71"/>
        <v/>
      </c>
      <c r="R93" s="10" t="str">
        <f t="shared" si="71"/>
        <v/>
      </c>
      <c r="S93" s="10" t="str">
        <f t="shared" si="71"/>
        <v/>
      </c>
      <c r="T93" s="10" t="str">
        <f t="shared" si="71"/>
        <v/>
      </c>
      <c r="U93" s="10" t="str">
        <f t="shared" si="71"/>
        <v/>
      </c>
      <c r="V93" s="10" t="str">
        <f t="shared" si="71"/>
        <v/>
      </c>
      <c r="W93" s="10" t="str">
        <f t="shared" si="71"/>
        <v/>
      </c>
      <c r="X93" s="10" t="str">
        <f t="shared" si="71"/>
        <v/>
      </c>
    </row>
    <row r="94" spans="1:26" ht="15.75" x14ac:dyDescent="0.25">
      <c r="A94" s="73"/>
      <c r="B94" s="85" t="s">
        <v>6</v>
      </c>
      <c r="C94" s="75"/>
      <c r="D94" s="76"/>
      <c r="E94" s="11">
        <f t="shared" ref="E94:X94" si="72">IF(E92="","",VLOOKUP(E92,Fixture_Table,8,FALSE))</f>
        <v>140</v>
      </c>
      <c r="F94" s="11">
        <f t="shared" si="72"/>
        <v>70</v>
      </c>
      <c r="G94" s="11">
        <f t="shared" si="72"/>
        <v>105</v>
      </c>
      <c r="H94" s="11">
        <f t="shared" si="72"/>
        <v>70</v>
      </c>
      <c r="I94" s="11">
        <f t="shared" si="72"/>
        <v>140</v>
      </c>
      <c r="J94" s="11">
        <f t="shared" si="72"/>
        <v>56</v>
      </c>
      <c r="K94" s="11">
        <f t="shared" si="72"/>
        <v>93</v>
      </c>
      <c r="L94" s="11">
        <f t="shared" si="72"/>
        <v>458</v>
      </c>
      <c r="M94" s="11" t="str">
        <f t="shared" si="72"/>
        <v/>
      </c>
      <c r="N94" s="11" t="str">
        <f t="shared" si="72"/>
        <v/>
      </c>
      <c r="O94" s="11" t="str">
        <f t="shared" si="72"/>
        <v/>
      </c>
      <c r="P94" s="11" t="str">
        <f t="shared" si="72"/>
        <v/>
      </c>
      <c r="Q94" s="11" t="str">
        <f t="shared" si="72"/>
        <v/>
      </c>
      <c r="R94" s="11" t="str">
        <f t="shared" si="72"/>
        <v/>
      </c>
      <c r="S94" s="11" t="str">
        <f t="shared" si="72"/>
        <v/>
      </c>
      <c r="T94" s="11" t="str">
        <f t="shared" si="72"/>
        <v/>
      </c>
      <c r="U94" s="11" t="str">
        <f t="shared" si="72"/>
        <v/>
      </c>
      <c r="V94" s="11" t="str">
        <f t="shared" si="72"/>
        <v/>
      </c>
      <c r="W94" s="11" t="str">
        <f t="shared" si="72"/>
        <v/>
      </c>
      <c r="X94" s="11" t="str">
        <f t="shared" si="72"/>
        <v/>
      </c>
    </row>
    <row r="95" spans="1:26" ht="16.5" thickBot="1" x14ac:dyDescent="0.3">
      <c r="A95" s="73"/>
      <c r="B95" s="85" t="s">
        <v>7</v>
      </c>
      <c r="C95" s="75"/>
      <c r="D95" s="75"/>
      <c r="E95" s="11">
        <f t="shared" ref="E95:X95" si="73">IF(E92="","",VLOOKUP(E92,Fixture_Table,11,FALSE))</f>
        <v>58</v>
      </c>
      <c r="F95" s="11">
        <f t="shared" si="73"/>
        <v>28</v>
      </c>
      <c r="G95" s="11">
        <f t="shared" si="73"/>
        <v>58</v>
      </c>
      <c r="H95" s="11">
        <f t="shared" si="73"/>
        <v>28</v>
      </c>
      <c r="I95" s="11">
        <f t="shared" si="73"/>
        <v>58</v>
      </c>
      <c r="J95" s="11">
        <f t="shared" si="73"/>
        <v>18</v>
      </c>
      <c r="K95" s="11">
        <f t="shared" si="73"/>
        <v>35</v>
      </c>
      <c r="L95" s="11">
        <f t="shared" si="73"/>
        <v>150</v>
      </c>
      <c r="M95" s="11" t="str">
        <f t="shared" si="73"/>
        <v/>
      </c>
      <c r="N95" s="11" t="str">
        <f t="shared" si="73"/>
        <v/>
      </c>
      <c r="O95" s="11" t="str">
        <f t="shared" si="73"/>
        <v/>
      </c>
      <c r="P95" s="11" t="str">
        <f t="shared" si="73"/>
        <v/>
      </c>
      <c r="Q95" s="11" t="str">
        <f t="shared" si="73"/>
        <v/>
      </c>
      <c r="R95" s="11" t="str">
        <f t="shared" si="73"/>
        <v/>
      </c>
      <c r="S95" s="11" t="str">
        <f t="shared" si="73"/>
        <v/>
      </c>
      <c r="T95" s="11" t="str">
        <f t="shared" si="73"/>
        <v/>
      </c>
      <c r="U95" s="11" t="str">
        <f t="shared" si="73"/>
        <v/>
      </c>
      <c r="V95" s="11" t="str">
        <f t="shared" si="73"/>
        <v/>
      </c>
      <c r="W95" s="11" t="str">
        <f t="shared" si="73"/>
        <v/>
      </c>
      <c r="X95" s="11" t="str">
        <f t="shared" si="73"/>
        <v/>
      </c>
    </row>
    <row r="96" spans="1:26" ht="16.5" thickBot="1" x14ac:dyDescent="0.3">
      <c r="A96" s="73"/>
      <c r="B96" s="85" t="s">
        <v>8</v>
      </c>
      <c r="C96" s="75"/>
      <c r="D96" s="76"/>
      <c r="E96" s="11">
        <f>IF(E98=0,"",E98*E95)</f>
        <v>464</v>
      </c>
      <c r="F96" s="11" t="str">
        <f>IF(F98=0,"",F98*F95)</f>
        <v/>
      </c>
      <c r="G96" s="11">
        <f t="shared" ref="G96:X96" si="74">IF(G98=0,"",G98*G95)</f>
        <v>1044</v>
      </c>
      <c r="H96" s="11">
        <f t="shared" si="74"/>
        <v>3668</v>
      </c>
      <c r="I96" s="11">
        <f t="shared" si="74"/>
        <v>4234</v>
      </c>
      <c r="J96" s="11">
        <f t="shared" si="74"/>
        <v>1260</v>
      </c>
      <c r="K96" s="11" t="str">
        <f t="shared" si="74"/>
        <v/>
      </c>
      <c r="L96" s="11">
        <f t="shared" si="74"/>
        <v>6900</v>
      </c>
      <c r="M96" s="11" t="str">
        <f t="shared" si="74"/>
        <v/>
      </c>
      <c r="N96" s="11" t="str">
        <f t="shared" si="74"/>
        <v/>
      </c>
      <c r="O96" s="11" t="str">
        <f t="shared" si="74"/>
        <v/>
      </c>
      <c r="P96" s="11" t="str">
        <f t="shared" si="74"/>
        <v/>
      </c>
      <c r="Q96" s="11" t="str">
        <f t="shared" si="74"/>
        <v/>
      </c>
      <c r="R96" s="11" t="str">
        <f t="shared" si="74"/>
        <v/>
      </c>
      <c r="S96" s="11" t="str">
        <f t="shared" si="74"/>
        <v/>
      </c>
      <c r="T96" s="11" t="str">
        <f t="shared" si="74"/>
        <v/>
      </c>
      <c r="U96" s="11" t="str">
        <f t="shared" si="74"/>
        <v/>
      </c>
      <c r="V96" s="11" t="str">
        <f t="shared" si="74"/>
        <v/>
      </c>
      <c r="W96" s="11" t="str">
        <f t="shared" si="74"/>
        <v/>
      </c>
      <c r="X96" s="11" t="str">
        <f t="shared" si="74"/>
        <v/>
      </c>
      <c r="Y96" s="12">
        <f t="shared" ref="Y96:Y97" si="75">SUM(E96:X96)</f>
        <v>17570</v>
      </c>
    </row>
    <row r="97" spans="1:26" ht="16.5" thickBot="1" x14ac:dyDescent="0.3">
      <c r="A97" s="73"/>
      <c r="B97" s="85" t="s">
        <v>9</v>
      </c>
      <c r="C97" s="75"/>
      <c r="D97" s="76"/>
      <c r="E97" s="11">
        <f>IF(E98=0,"",ROUND((E99-E96)/E99*E100,0))</f>
        <v>1439</v>
      </c>
      <c r="F97" s="11" t="str">
        <f>IF(F98=0,"",ROUND((F99-F96)/F99*F100,0))</f>
        <v/>
      </c>
      <c r="G97" s="11">
        <f t="shared" ref="G97:X97" si="76">IF(G98=0,"",ROUND((G99-G96)/G99*G100,0))</f>
        <v>1855</v>
      </c>
      <c r="H97" s="11">
        <f t="shared" si="76"/>
        <v>14860</v>
      </c>
      <c r="I97" s="11">
        <f t="shared" si="76"/>
        <v>11944</v>
      </c>
      <c r="J97" s="11">
        <f t="shared" si="76"/>
        <v>7070</v>
      </c>
      <c r="K97" s="11" t="str">
        <f t="shared" si="76"/>
        <v/>
      </c>
      <c r="L97" s="11">
        <f t="shared" si="76"/>
        <v>31070</v>
      </c>
      <c r="M97" s="11" t="str">
        <f t="shared" si="76"/>
        <v/>
      </c>
      <c r="N97" s="11" t="str">
        <f t="shared" si="76"/>
        <v/>
      </c>
      <c r="O97" s="11" t="str">
        <f t="shared" si="76"/>
        <v/>
      </c>
      <c r="P97" s="11" t="str">
        <f t="shared" si="76"/>
        <v/>
      </c>
      <c r="Q97" s="11" t="str">
        <f t="shared" si="76"/>
        <v/>
      </c>
      <c r="R97" s="11" t="str">
        <f t="shared" si="76"/>
        <v/>
      </c>
      <c r="S97" s="11" t="str">
        <f t="shared" si="76"/>
        <v/>
      </c>
      <c r="T97" s="11" t="str">
        <f t="shared" si="76"/>
        <v/>
      </c>
      <c r="U97" s="11" t="str">
        <f t="shared" si="76"/>
        <v/>
      </c>
      <c r="V97" s="11" t="str">
        <f t="shared" si="76"/>
        <v/>
      </c>
      <c r="W97" s="11" t="str">
        <f t="shared" si="76"/>
        <v/>
      </c>
      <c r="X97" s="11" t="str">
        <f t="shared" si="76"/>
        <v/>
      </c>
      <c r="Y97" s="13">
        <f t="shared" si="75"/>
        <v>68238</v>
      </c>
    </row>
    <row r="98" spans="1:26" ht="21.75" customHeight="1" x14ac:dyDescent="0.25">
      <c r="A98" s="77" t="s">
        <v>34</v>
      </c>
      <c r="B98" s="80" t="s">
        <v>11</v>
      </c>
      <c r="C98" s="80"/>
      <c r="D98" s="81"/>
      <c r="E98" s="14">
        <f>IF($A98="Yes",'[1]MHS - Gym "O"'!D10,0)</f>
        <v>8</v>
      </c>
      <c r="F98" s="14">
        <f>IF($A98="Yes",'[1]MHS - Gym "O"'!E10,0)</f>
        <v>0</v>
      </c>
      <c r="G98" s="14">
        <f>IF($A98="Yes",'[1]MHS - Gym "O"'!F10,0)</f>
        <v>18</v>
      </c>
      <c r="H98" s="14">
        <f>IF($A98="Yes",'[1]MHS - Gym "O"'!G10,0)</f>
        <v>131</v>
      </c>
      <c r="I98" s="14">
        <f>IF($A98="Yes",'[1]MHS - Gym "O"'!H10,0)</f>
        <v>73</v>
      </c>
      <c r="J98" s="14">
        <f>IF($A98="Yes",'[1]MHS - Gym "O"'!I10,0)</f>
        <v>70</v>
      </c>
      <c r="K98" s="14">
        <f>IF($A98="Yes",'[1]MHS - Gym "O"'!J10,0)</f>
        <v>0</v>
      </c>
      <c r="L98" s="14">
        <f>IF($A98="Yes",'[1]MHS - Gym "O"'!K10,0)</f>
        <v>46</v>
      </c>
      <c r="M98" s="14">
        <f>IF($A98="Yes",'[1]MHS - Gym "O"'!L10,0)</f>
        <v>0</v>
      </c>
      <c r="N98" s="14">
        <f>IF($A98="Yes",'[1]MHS - Gym "O"'!M10,0)</f>
        <v>0</v>
      </c>
      <c r="O98" s="14">
        <f>IF($A98="Yes",'[1]MHS - Gym "O"'!N10,0)</f>
        <v>0</v>
      </c>
      <c r="P98" s="14">
        <f>IF($A98="Yes",'[1]MHS - Gym "O"'!O10,0)</f>
        <v>0</v>
      </c>
      <c r="Q98" s="14">
        <f>IF($A98="Yes",'[1]MHS - Gym "O"'!P10,0)</f>
        <v>0</v>
      </c>
      <c r="R98" s="14">
        <f>IF($A98="Yes",'[1]MHS - Gym "O"'!Q10,0)</f>
        <v>0</v>
      </c>
      <c r="S98" s="14">
        <f>IF($A98="Yes",'[1]MHS - Gym "O"'!R10,0)</f>
        <v>0</v>
      </c>
      <c r="T98" s="14">
        <f>IF($A98="Yes",'[1]MHS - Gym "O"'!S10,0)</f>
        <v>0</v>
      </c>
      <c r="U98" s="14">
        <f>IF($A98="Yes",'[1]MHS - Gym "O"'!T10,0)</f>
        <v>0</v>
      </c>
      <c r="V98" s="14">
        <f>IF($A98="Yes",'[1]MHS - Gym "O"'!U10,0)</f>
        <v>0</v>
      </c>
      <c r="W98" s="14">
        <f>IF($A98="Yes",'[1]MHS - Gym "O"'!V10,0)</f>
        <v>0</v>
      </c>
      <c r="X98" s="14">
        <f>IF($A98="Yes",'[1]MHS - Gym "O"'!W10,0)</f>
        <v>0</v>
      </c>
      <c r="Y98" s="17">
        <f>SUM(E98:X98)</f>
        <v>346</v>
      </c>
    </row>
    <row r="99" spans="1:26" ht="16.5" thickBot="1" x14ac:dyDescent="0.3">
      <c r="A99" s="78"/>
      <c r="B99" s="82" t="s">
        <v>12</v>
      </c>
      <c r="C99" s="82"/>
      <c r="D99" s="83"/>
      <c r="E99" s="14">
        <f t="shared" ref="E99:X99" si="77">IF(E98&gt;0,E94*E98,"")</f>
        <v>1120</v>
      </c>
      <c r="F99" s="14" t="str">
        <f t="shared" si="77"/>
        <v/>
      </c>
      <c r="G99" s="14">
        <f t="shared" si="77"/>
        <v>1890</v>
      </c>
      <c r="H99" s="14">
        <f t="shared" si="77"/>
        <v>9170</v>
      </c>
      <c r="I99" s="14">
        <f t="shared" si="77"/>
        <v>10220</v>
      </c>
      <c r="J99" s="14">
        <f t="shared" si="77"/>
        <v>3920</v>
      </c>
      <c r="K99" s="14" t="str">
        <f t="shared" si="77"/>
        <v/>
      </c>
      <c r="L99" s="14">
        <f t="shared" si="77"/>
        <v>21068</v>
      </c>
      <c r="M99" s="14" t="str">
        <f t="shared" si="77"/>
        <v/>
      </c>
      <c r="N99" s="14" t="str">
        <f t="shared" si="77"/>
        <v/>
      </c>
      <c r="O99" s="14" t="str">
        <f t="shared" si="77"/>
        <v/>
      </c>
      <c r="P99" s="14" t="str">
        <f t="shared" si="77"/>
        <v/>
      </c>
      <c r="Q99" s="14" t="str">
        <f t="shared" si="77"/>
        <v/>
      </c>
      <c r="R99" s="14" t="str">
        <f t="shared" si="77"/>
        <v/>
      </c>
      <c r="S99" s="14" t="str">
        <f t="shared" si="77"/>
        <v/>
      </c>
      <c r="T99" s="14" t="str">
        <f t="shared" si="77"/>
        <v/>
      </c>
      <c r="U99" s="14" t="str">
        <f t="shared" si="77"/>
        <v/>
      </c>
      <c r="V99" s="14" t="str">
        <f t="shared" si="77"/>
        <v/>
      </c>
      <c r="W99" s="14" t="str">
        <f t="shared" si="77"/>
        <v/>
      </c>
      <c r="X99" s="14" t="str">
        <f t="shared" si="77"/>
        <v/>
      </c>
    </row>
    <row r="100" spans="1:26" ht="16.5" thickBot="1" x14ac:dyDescent="0.3">
      <c r="A100" s="79"/>
      <c r="B100" s="82" t="s">
        <v>13</v>
      </c>
      <c r="C100" s="82"/>
      <c r="D100" s="83"/>
      <c r="E100" s="14">
        <f>IF($A98="Yes",'[1]MHS - Gym "O"'!D12,0)</f>
        <v>2456.16</v>
      </c>
      <c r="F100" s="14" t="str">
        <f>IF($A98="Yes",'[1]MHS - Gym "O"'!E12,0)</f>
        <v/>
      </c>
      <c r="G100" s="14">
        <f>IF($A98="Yes",'[1]MHS - Gym "O"'!F12,0)</f>
        <v>4144.7699999999995</v>
      </c>
      <c r="H100" s="14">
        <f>IF($A98="Yes",'[1]MHS - Gym "O"'!G12,0)</f>
        <v>24766.49</v>
      </c>
      <c r="I100" s="14">
        <f>IF($A98="Yes",'[1]MHS - Gym "O"'!H12,0)</f>
        <v>20391.559999999998</v>
      </c>
      <c r="J100" s="14">
        <f>IF($A98="Yes",'[1]MHS - Gym "O"'!I12,0)</f>
        <v>10418.24</v>
      </c>
      <c r="K100" s="14" t="str">
        <f>IF($A98="Yes",'[1]MHS - Gym "O"'!J12,0)</f>
        <v/>
      </c>
      <c r="L100" s="14">
        <f>IF($A98="Yes",'[1]MHS - Gym "O"'!K12,0)</f>
        <v>46202.124000000003</v>
      </c>
      <c r="M100" s="14" t="str">
        <f>IF($A98="Yes",'[1]MHS - Gym "O"'!L12,0)</f>
        <v/>
      </c>
      <c r="N100" s="14" t="str">
        <f>IF($A98="Yes",'[1]MHS - Gym "O"'!M12,0)</f>
        <v/>
      </c>
      <c r="O100" s="14" t="str">
        <f>IF($A98="Yes",'[1]MHS - Gym "O"'!N12,0)</f>
        <v/>
      </c>
      <c r="P100" s="14" t="str">
        <f>IF($A98="Yes",'[1]MHS - Gym "O"'!O12,0)</f>
        <v/>
      </c>
      <c r="Q100" s="14" t="str">
        <f>IF($A98="Yes",'[1]MHS - Gym "O"'!P12,0)</f>
        <v/>
      </c>
      <c r="R100" s="14" t="str">
        <f>IF($A98="Yes",'[1]MHS - Gym "O"'!Q12,0)</f>
        <v/>
      </c>
      <c r="S100" s="14" t="str">
        <f>IF($A98="Yes",'[1]MHS - Gym "O"'!R12,0)</f>
        <v/>
      </c>
      <c r="T100" s="14" t="str">
        <f>IF($A98="Yes",'[1]MHS - Gym "O"'!S12,0)</f>
        <v/>
      </c>
      <c r="U100" s="14" t="str">
        <f>IF($A98="Yes",'[1]MHS - Gym "O"'!T12,0)</f>
        <v/>
      </c>
      <c r="V100" s="14" t="str">
        <f>IF($A98="Yes",'[1]MHS - Gym "O"'!U12,0)</f>
        <v/>
      </c>
      <c r="W100" s="14" t="str">
        <f>IF($A98="Yes",'[1]MHS - Gym "O"'!V12,0)</f>
        <v/>
      </c>
      <c r="X100" s="14" t="str">
        <f>IF($A98="Yes",'[1]MHS - Gym "O"'!W12,0)</f>
        <v/>
      </c>
      <c r="Y100" s="16"/>
      <c r="Z100" s="17">
        <f>SUM(E100:X100)</f>
        <v>108379.344</v>
      </c>
    </row>
    <row r="101" spans="1:26" ht="19.5" customHeight="1" thickBot="1" x14ac:dyDescent="0.35">
      <c r="A101" s="72" t="s">
        <v>37</v>
      </c>
      <c r="B101" s="84" t="s">
        <v>1</v>
      </c>
      <c r="C101" s="84"/>
      <c r="D101" s="84"/>
      <c r="E101" s="18">
        <f>IF($A108="Yes",'[1]MHS - "D" &amp; "E"'!D2,0)</f>
        <v>1.9999999999999996</v>
      </c>
      <c r="F101" s="2" t="s">
        <v>2</v>
      </c>
      <c r="G101" s="20">
        <f>IF($A108="Yes",'[1]MHS - "D" &amp; "E"'!F2,0)</f>
        <v>47</v>
      </c>
      <c r="H101" s="2" t="s">
        <v>3</v>
      </c>
      <c r="I101" s="4">
        <f t="shared" ref="I101" si="78">SUM(E109:X109)/1000</f>
        <v>33.286999999999999</v>
      </c>
      <c r="J101" s="5"/>
      <c r="K101" s="5"/>
      <c r="L101" s="5"/>
      <c r="M101" s="5"/>
      <c r="N101" s="5"/>
      <c r="O101" s="5"/>
      <c r="P101" s="6"/>
      <c r="Q101" s="6"/>
      <c r="R101" s="7"/>
      <c r="S101" s="8"/>
      <c r="T101" s="5"/>
      <c r="U101" s="6"/>
      <c r="V101" s="6"/>
      <c r="W101" s="7"/>
      <c r="X101" s="8"/>
    </row>
    <row r="102" spans="1:26" ht="16.5" thickBot="1" x14ac:dyDescent="0.3">
      <c r="A102" s="73"/>
      <c r="B102" s="85" t="s">
        <v>4</v>
      </c>
      <c r="C102" s="75"/>
      <c r="D102" s="75"/>
      <c r="E102" s="9" t="str">
        <f>'[1]MHS - "D" &amp; "E"'!D4</f>
        <v>C</v>
      </c>
      <c r="F102" s="9" t="str">
        <f>'[1]MHS - "D" &amp; "E"'!E4</f>
        <v>A</v>
      </c>
      <c r="G102" s="9" t="str">
        <f>'[1]MHS - "D" &amp; "E"'!F4</f>
        <v>B</v>
      </c>
      <c r="H102" s="9" t="str">
        <f>'[1]MHS - "D" &amp; "E"'!G4</f>
        <v>D</v>
      </c>
      <c r="I102" s="9" t="str">
        <f>'[1]MHS - "D" &amp; "E"'!H4</f>
        <v>I</v>
      </c>
      <c r="J102" s="9" t="str">
        <f>'[1]MHS - "D" &amp; "E"'!I4</f>
        <v>H</v>
      </c>
      <c r="K102" s="9" t="str">
        <f>'[1]MHS - "D" &amp; "E"'!J4</f>
        <v>G</v>
      </c>
      <c r="L102" s="9" t="str">
        <f>'[1]MHS - "D" &amp; "E"'!K4</f>
        <v>AE</v>
      </c>
      <c r="M102" s="9" t="str">
        <f>'[1]MHS - "D" &amp; "E"'!L4</f>
        <v>U</v>
      </c>
      <c r="N102" s="9" t="str">
        <f>'[1]MHS - "D" &amp; "E"'!M4</f>
        <v>O</v>
      </c>
      <c r="O102" s="9" t="str">
        <f>'[1]MHS - "D" &amp; "E"'!N4</f>
        <v>AI</v>
      </c>
      <c r="P102" s="9"/>
      <c r="Q102" s="9"/>
      <c r="R102" s="9"/>
      <c r="S102" s="9"/>
      <c r="T102" s="9"/>
      <c r="U102" s="9"/>
      <c r="V102" s="9"/>
      <c r="W102" s="9"/>
      <c r="X102" s="9"/>
    </row>
    <row r="103" spans="1:26" ht="22.5" customHeight="1" x14ac:dyDescent="0.25">
      <c r="A103" s="73"/>
      <c r="B103" s="85" t="s">
        <v>5</v>
      </c>
      <c r="C103" s="75"/>
      <c r="D103" s="76"/>
      <c r="E103" s="10" t="str">
        <f t="shared" ref="E103:X103" si="79">IF(E102="","",VLOOKUP(E102,Fixture_Table,2,FALSE))</f>
        <v>F32W-2x4R2</v>
      </c>
      <c r="F103" s="10" t="str">
        <f t="shared" si="79"/>
        <v>F32W-2x4R4</v>
      </c>
      <c r="G103" s="10" t="str">
        <f t="shared" si="79"/>
        <v>F32W-2x4R3</v>
      </c>
      <c r="H103" s="10" t="str">
        <f t="shared" si="79"/>
        <v>FU32W-2x2R2</v>
      </c>
      <c r="I103" s="10" t="str">
        <f t="shared" si="79"/>
        <v>F32W-1x4S1</v>
      </c>
      <c r="J103" s="10" t="str">
        <f t="shared" si="79"/>
        <v>F32W-1x4S2</v>
      </c>
      <c r="K103" s="10" t="str">
        <f t="shared" si="79"/>
        <v>F32W-2x4S2</v>
      </c>
      <c r="L103" s="10" t="str">
        <f t="shared" si="79"/>
        <v>HPS150W-WALLS1</v>
      </c>
      <c r="M103" s="10" t="str">
        <f t="shared" si="79"/>
        <v>HPS90W-WALLS1</v>
      </c>
      <c r="N103" s="10" t="str">
        <f t="shared" si="79"/>
        <v>CFT25W-12x12R2</v>
      </c>
      <c r="O103" s="10" t="str">
        <f t="shared" si="79"/>
        <v>HID250W-WALLS1</v>
      </c>
      <c r="P103" s="10" t="str">
        <f t="shared" si="79"/>
        <v/>
      </c>
      <c r="Q103" s="10" t="str">
        <f t="shared" si="79"/>
        <v/>
      </c>
      <c r="R103" s="10" t="str">
        <f t="shared" si="79"/>
        <v/>
      </c>
      <c r="S103" s="10" t="str">
        <f t="shared" si="79"/>
        <v/>
      </c>
      <c r="T103" s="10" t="str">
        <f t="shared" si="79"/>
        <v/>
      </c>
      <c r="U103" s="10" t="str">
        <f t="shared" si="79"/>
        <v/>
      </c>
      <c r="V103" s="10" t="str">
        <f t="shared" si="79"/>
        <v/>
      </c>
      <c r="W103" s="10" t="str">
        <f t="shared" si="79"/>
        <v/>
      </c>
      <c r="X103" s="10" t="str">
        <f t="shared" si="79"/>
        <v/>
      </c>
    </row>
    <row r="104" spans="1:26" ht="15.75" x14ac:dyDescent="0.25">
      <c r="A104" s="73"/>
      <c r="B104" s="85" t="s">
        <v>6</v>
      </c>
      <c r="C104" s="75"/>
      <c r="D104" s="76"/>
      <c r="E104" s="11">
        <f t="shared" ref="E104:X104" si="80">IF(E102="","",VLOOKUP(E102,Fixture_Table,8,FALSE))</f>
        <v>70</v>
      </c>
      <c r="F104" s="11">
        <f t="shared" si="80"/>
        <v>140</v>
      </c>
      <c r="G104" s="11">
        <f t="shared" si="80"/>
        <v>105</v>
      </c>
      <c r="H104" s="11">
        <f t="shared" si="80"/>
        <v>70</v>
      </c>
      <c r="I104" s="11">
        <f t="shared" si="80"/>
        <v>35</v>
      </c>
      <c r="J104" s="11">
        <f t="shared" si="80"/>
        <v>70</v>
      </c>
      <c r="K104" s="11">
        <f t="shared" si="80"/>
        <v>70</v>
      </c>
      <c r="L104" s="11">
        <f t="shared" si="80"/>
        <v>153</v>
      </c>
      <c r="M104" s="11">
        <f t="shared" si="80"/>
        <v>93</v>
      </c>
      <c r="N104" s="11">
        <f t="shared" si="80"/>
        <v>56</v>
      </c>
      <c r="O104" s="11">
        <f t="shared" si="80"/>
        <v>253</v>
      </c>
      <c r="P104" s="11" t="str">
        <f t="shared" si="80"/>
        <v/>
      </c>
      <c r="Q104" s="11" t="str">
        <f t="shared" si="80"/>
        <v/>
      </c>
      <c r="R104" s="11" t="str">
        <f t="shared" si="80"/>
        <v/>
      </c>
      <c r="S104" s="11" t="str">
        <f t="shared" si="80"/>
        <v/>
      </c>
      <c r="T104" s="11" t="str">
        <f t="shared" si="80"/>
        <v/>
      </c>
      <c r="U104" s="11" t="str">
        <f t="shared" si="80"/>
        <v/>
      </c>
      <c r="V104" s="11" t="str">
        <f t="shared" si="80"/>
        <v/>
      </c>
      <c r="W104" s="11" t="str">
        <f t="shared" si="80"/>
        <v/>
      </c>
      <c r="X104" s="11" t="str">
        <f t="shared" si="80"/>
        <v/>
      </c>
    </row>
    <row r="105" spans="1:26" ht="16.5" thickBot="1" x14ac:dyDescent="0.3">
      <c r="A105" s="73"/>
      <c r="B105" s="85" t="s">
        <v>7</v>
      </c>
      <c r="C105" s="75"/>
      <c r="D105" s="75"/>
      <c r="E105" s="11">
        <f t="shared" ref="E105:X105" si="81">IF(E102="","",VLOOKUP(E102,Fixture_Table,11,FALSE))</f>
        <v>28</v>
      </c>
      <c r="F105" s="11">
        <f t="shared" si="81"/>
        <v>58</v>
      </c>
      <c r="G105" s="11">
        <f t="shared" si="81"/>
        <v>58</v>
      </c>
      <c r="H105" s="11">
        <f t="shared" si="81"/>
        <v>28</v>
      </c>
      <c r="I105" s="11">
        <f t="shared" si="81"/>
        <v>18</v>
      </c>
      <c r="J105" s="11">
        <f t="shared" si="81"/>
        <v>28</v>
      </c>
      <c r="K105" s="11">
        <f t="shared" si="81"/>
        <v>28</v>
      </c>
      <c r="L105" s="11">
        <f t="shared" si="81"/>
        <v>58</v>
      </c>
      <c r="M105" s="11">
        <f t="shared" si="81"/>
        <v>35</v>
      </c>
      <c r="N105" s="11">
        <f t="shared" si="81"/>
        <v>18</v>
      </c>
      <c r="O105" s="11">
        <f t="shared" si="81"/>
        <v>86</v>
      </c>
      <c r="P105" s="11" t="str">
        <f t="shared" si="81"/>
        <v/>
      </c>
      <c r="Q105" s="11" t="str">
        <f t="shared" si="81"/>
        <v/>
      </c>
      <c r="R105" s="11" t="str">
        <f t="shared" si="81"/>
        <v/>
      </c>
      <c r="S105" s="11" t="str">
        <f t="shared" si="81"/>
        <v/>
      </c>
      <c r="T105" s="11" t="str">
        <f t="shared" si="81"/>
        <v/>
      </c>
      <c r="U105" s="11" t="str">
        <f t="shared" si="81"/>
        <v/>
      </c>
      <c r="V105" s="11" t="str">
        <f t="shared" si="81"/>
        <v/>
      </c>
      <c r="W105" s="11" t="str">
        <f t="shared" si="81"/>
        <v/>
      </c>
      <c r="X105" s="11" t="str">
        <f t="shared" si="81"/>
        <v/>
      </c>
    </row>
    <row r="106" spans="1:26" ht="16.5" thickBot="1" x14ac:dyDescent="0.3">
      <c r="A106" s="73"/>
      <c r="B106" s="85" t="s">
        <v>8</v>
      </c>
      <c r="C106" s="75"/>
      <c r="D106" s="76"/>
      <c r="E106" s="11">
        <f>IF(E108=0,"",E108*E105)</f>
        <v>2716</v>
      </c>
      <c r="F106" s="11">
        <f>IF(F108=0,"",F108*F105)</f>
        <v>6264</v>
      </c>
      <c r="G106" s="11">
        <f t="shared" ref="G106:X106" si="82">IF(G108=0,"",G108*G105)</f>
        <v>696</v>
      </c>
      <c r="H106" s="11">
        <f t="shared" si="82"/>
        <v>336</v>
      </c>
      <c r="I106" s="11">
        <f t="shared" si="82"/>
        <v>54</v>
      </c>
      <c r="J106" s="11">
        <f t="shared" si="82"/>
        <v>840</v>
      </c>
      <c r="K106" s="11">
        <f t="shared" si="82"/>
        <v>168</v>
      </c>
      <c r="L106" s="11">
        <f t="shared" si="82"/>
        <v>870</v>
      </c>
      <c r="M106" s="11">
        <f t="shared" si="82"/>
        <v>455</v>
      </c>
      <c r="N106" s="11">
        <f t="shared" si="82"/>
        <v>36</v>
      </c>
      <c r="O106" s="11">
        <f t="shared" si="82"/>
        <v>1032</v>
      </c>
      <c r="P106" s="11" t="str">
        <f t="shared" si="82"/>
        <v/>
      </c>
      <c r="Q106" s="11" t="str">
        <f t="shared" si="82"/>
        <v/>
      </c>
      <c r="R106" s="11" t="str">
        <f t="shared" si="82"/>
        <v/>
      </c>
      <c r="S106" s="11" t="str">
        <f t="shared" si="82"/>
        <v/>
      </c>
      <c r="T106" s="11" t="str">
        <f t="shared" si="82"/>
        <v/>
      </c>
      <c r="U106" s="11" t="str">
        <f t="shared" si="82"/>
        <v/>
      </c>
      <c r="V106" s="11" t="str">
        <f t="shared" si="82"/>
        <v/>
      </c>
      <c r="W106" s="11" t="str">
        <f t="shared" si="82"/>
        <v/>
      </c>
      <c r="X106" s="11" t="str">
        <f t="shared" si="82"/>
        <v/>
      </c>
      <c r="Y106" s="12">
        <f t="shared" ref="Y106:Y107" si="83">SUM(E106:X106)</f>
        <v>13467</v>
      </c>
    </row>
    <row r="107" spans="1:26" ht="16.5" thickBot="1" x14ac:dyDescent="0.3">
      <c r="A107" s="73"/>
      <c r="B107" s="85" t="s">
        <v>9</v>
      </c>
      <c r="C107" s="75"/>
      <c r="D107" s="76"/>
      <c r="E107" s="11">
        <f>IF(E108=0,"",ROUND((E109-E106)/E109*E110,0))</f>
        <v>7447</v>
      </c>
      <c r="F107" s="11">
        <f>IF(F108=0,"",ROUND((F109-F106)/F109*F110,0))</f>
        <v>16189</v>
      </c>
      <c r="G107" s="11">
        <f t="shared" ref="G107:X107" si="84">IF(G108=0,"",ROUND((G109-G106)/G109*G110,0))</f>
        <v>1031</v>
      </c>
      <c r="H107" s="11">
        <f t="shared" si="84"/>
        <v>921</v>
      </c>
      <c r="I107" s="11">
        <f t="shared" si="84"/>
        <v>93</v>
      </c>
      <c r="J107" s="11">
        <f t="shared" si="84"/>
        <v>2303</v>
      </c>
      <c r="K107" s="11">
        <f t="shared" si="84"/>
        <v>461</v>
      </c>
      <c r="L107" s="11">
        <f t="shared" si="84"/>
        <v>6224</v>
      </c>
      <c r="M107" s="11">
        <f t="shared" si="84"/>
        <v>3293</v>
      </c>
      <c r="N107" s="11">
        <f t="shared" si="84"/>
        <v>332</v>
      </c>
      <c r="O107" s="11">
        <f t="shared" si="84"/>
        <v>8753</v>
      </c>
      <c r="P107" s="11" t="str">
        <f t="shared" si="84"/>
        <v/>
      </c>
      <c r="Q107" s="11" t="str">
        <f t="shared" si="84"/>
        <v/>
      </c>
      <c r="R107" s="11" t="str">
        <f t="shared" si="84"/>
        <v/>
      </c>
      <c r="S107" s="11" t="str">
        <f t="shared" si="84"/>
        <v/>
      </c>
      <c r="T107" s="11" t="str">
        <f t="shared" si="84"/>
        <v/>
      </c>
      <c r="U107" s="11" t="str">
        <f t="shared" si="84"/>
        <v/>
      </c>
      <c r="V107" s="11" t="str">
        <f t="shared" si="84"/>
        <v/>
      </c>
      <c r="W107" s="11" t="str">
        <f t="shared" si="84"/>
        <v/>
      </c>
      <c r="X107" s="11" t="str">
        <f t="shared" si="84"/>
        <v/>
      </c>
      <c r="Y107" s="13">
        <f t="shared" si="83"/>
        <v>47047</v>
      </c>
    </row>
    <row r="108" spans="1:26" ht="21.75" customHeight="1" x14ac:dyDescent="0.25">
      <c r="A108" s="77" t="s">
        <v>34</v>
      </c>
      <c r="B108" s="80" t="s">
        <v>11</v>
      </c>
      <c r="C108" s="80"/>
      <c r="D108" s="81"/>
      <c r="E108" s="14">
        <f>IF($A108="Yes",'[1]MHS - "D" &amp; "E"'!D10,0)</f>
        <v>97</v>
      </c>
      <c r="F108" s="14">
        <f>IF($A108="Yes",'[1]MHS - "D" &amp; "E"'!E10,0)</f>
        <v>108</v>
      </c>
      <c r="G108" s="14">
        <f>IF($A108="Yes",'[1]MHS - "D" &amp; "E"'!F10,0)</f>
        <v>12</v>
      </c>
      <c r="H108" s="14">
        <f>IF($A108="Yes",'[1]MHS - "D" &amp; "E"'!G10,0)</f>
        <v>12</v>
      </c>
      <c r="I108" s="14">
        <f>IF($A108="Yes",'[1]MHS - "D" &amp; "E"'!H10,0)</f>
        <v>3</v>
      </c>
      <c r="J108" s="14">
        <f>IF($A108="Yes",'[1]MHS - "D" &amp; "E"'!I10,0)</f>
        <v>30</v>
      </c>
      <c r="K108" s="14">
        <f>IF($A108="Yes",'[1]MHS - "D" &amp; "E"'!J10,0)</f>
        <v>6</v>
      </c>
      <c r="L108" s="14">
        <f>IF($A108="Yes",'[1]MHS - "D" &amp; "E"'!K10,0)</f>
        <v>15</v>
      </c>
      <c r="M108" s="14">
        <f>IF($A108="Yes",'[1]MHS - "D" &amp; "E"'!L10,0)</f>
        <v>13</v>
      </c>
      <c r="N108" s="14">
        <f>IF($A108="Yes",'[1]MHS - "D" &amp; "E"'!M10,0)</f>
        <v>2</v>
      </c>
      <c r="O108" s="14">
        <f>IF($A108="Yes",'[1]MHS - "D" &amp; "E"'!N10,0)</f>
        <v>12</v>
      </c>
      <c r="P108" s="14">
        <f>IF($A108="Yes",'[1]MHS - "D" &amp; "E"'!O10,0)</f>
        <v>0</v>
      </c>
      <c r="Q108" s="14">
        <f>IF($A108="Yes",'[1]MHS - "D" &amp; "E"'!P10,0)</f>
        <v>0</v>
      </c>
      <c r="R108" s="14">
        <f>IF($A108="Yes",'[1]MHS - "D" &amp; "E"'!Q10,0)</f>
        <v>0</v>
      </c>
      <c r="S108" s="14">
        <f>IF($A108="Yes",'[1]MHS - "D" &amp; "E"'!R10,0)</f>
        <v>0</v>
      </c>
      <c r="T108" s="14">
        <f>IF($A108="Yes",'[1]MHS - "D" &amp; "E"'!S10,0)</f>
        <v>0</v>
      </c>
      <c r="U108" s="14">
        <f>IF($A108="Yes",'[1]MHS - "D" &amp; "E"'!T10,0)</f>
        <v>0</v>
      </c>
      <c r="V108" s="14">
        <f>IF($A108="Yes",'[1]MHS - "D" &amp; "E"'!U10,0)</f>
        <v>0</v>
      </c>
      <c r="W108" s="14">
        <f>IF($A108="Yes",'[1]MHS - "D" &amp; "E"'!V10,0)</f>
        <v>0</v>
      </c>
      <c r="X108" s="14">
        <f>IF($A108="Yes",'[1]MHS - "D" &amp; "E"'!W10,0)</f>
        <v>0</v>
      </c>
      <c r="Y108" s="17">
        <f>SUM(E108:X108)</f>
        <v>310</v>
      </c>
    </row>
    <row r="109" spans="1:26" ht="16.5" thickBot="1" x14ac:dyDescent="0.3">
      <c r="A109" s="78"/>
      <c r="B109" s="82" t="s">
        <v>12</v>
      </c>
      <c r="C109" s="82"/>
      <c r="D109" s="83"/>
      <c r="E109" s="14">
        <f t="shared" ref="E109:X109" si="85">IF(E108&gt;0,E104*E108,"")</f>
        <v>6790</v>
      </c>
      <c r="F109" s="14">
        <f t="shared" si="85"/>
        <v>15120</v>
      </c>
      <c r="G109" s="14">
        <f t="shared" si="85"/>
        <v>1260</v>
      </c>
      <c r="H109" s="14">
        <f t="shared" si="85"/>
        <v>840</v>
      </c>
      <c r="I109" s="14">
        <f t="shared" si="85"/>
        <v>105</v>
      </c>
      <c r="J109" s="14">
        <f t="shared" si="85"/>
        <v>2100</v>
      </c>
      <c r="K109" s="14">
        <f t="shared" si="85"/>
        <v>420</v>
      </c>
      <c r="L109" s="14">
        <f t="shared" si="85"/>
        <v>2295</v>
      </c>
      <c r="M109" s="14">
        <f t="shared" si="85"/>
        <v>1209</v>
      </c>
      <c r="N109" s="14">
        <f t="shared" si="85"/>
        <v>112</v>
      </c>
      <c r="O109" s="14">
        <f t="shared" si="85"/>
        <v>3036</v>
      </c>
      <c r="P109" s="14" t="str">
        <f t="shared" si="85"/>
        <v/>
      </c>
      <c r="Q109" s="14" t="str">
        <f t="shared" si="85"/>
        <v/>
      </c>
      <c r="R109" s="14" t="str">
        <f t="shared" si="85"/>
        <v/>
      </c>
      <c r="S109" s="14" t="str">
        <f t="shared" si="85"/>
        <v/>
      </c>
      <c r="T109" s="14" t="str">
        <f t="shared" si="85"/>
        <v/>
      </c>
      <c r="U109" s="14" t="str">
        <f t="shared" si="85"/>
        <v/>
      </c>
      <c r="V109" s="14" t="str">
        <f t="shared" si="85"/>
        <v/>
      </c>
      <c r="W109" s="14" t="str">
        <f t="shared" si="85"/>
        <v/>
      </c>
      <c r="X109" s="14" t="str">
        <f t="shared" si="85"/>
        <v/>
      </c>
    </row>
    <row r="110" spans="1:26" ht="16.5" thickBot="1" x14ac:dyDescent="0.3">
      <c r="A110" s="79"/>
      <c r="B110" s="82" t="s">
        <v>13</v>
      </c>
      <c r="C110" s="82"/>
      <c r="D110" s="83"/>
      <c r="E110" s="14">
        <f>IF($A108="Yes",'[1]MHS - "D" &amp; "E"'!D12,0)</f>
        <v>12412.12</v>
      </c>
      <c r="F110" s="14">
        <f>IF($A108="Yes",'[1]MHS - "D" &amp; "E"'!E12,0)</f>
        <v>27639.360000000001</v>
      </c>
      <c r="G110" s="14">
        <f>IF($A108="Yes",'[1]MHS - "D" &amp; "E"'!F12,0)</f>
        <v>2303.2800000000002</v>
      </c>
      <c r="H110" s="14">
        <f>IF($A108="Yes",'[1]MHS - "D" &amp; "E"'!G12,0)</f>
        <v>1535.52</v>
      </c>
      <c r="I110" s="14">
        <f>IF($A108="Yes",'[1]MHS - "D" &amp; "E"'!H12,0)</f>
        <v>191.94</v>
      </c>
      <c r="J110" s="14">
        <f>IF($A108="Yes",'[1]MHS - "D" &amp; "E"'!I12,0)</f>
        <v>3838.8</v>
      </c>
      <c r="K110" s="14">
        <f>IF($A108="Yes",'[1]MHS - "D" &amp; "E"'!J12,0)</f>
        <v>767.76</v>
      </c>
      <c r="L110" s="14">
        <f>IF($A108="Yes",'[1]MHS - "D" &amp; "E"'!K12,0)</f>
        <v>10024.56</v>
      </c>
      <c r="M110" s="14">
        <f>IF($A108="Yes",'[1]MHS - "D" &amp; "E"'!L12,0)</f>
        <v>5280.9120000000003</v>
      </c>
      <c r="N110" s="14">
        <f>IF($A108="Yes",'[1]MHS - "D" &amp; "E"'!M12,0)</f>
        <v>489.21600000000001</v>
      </c>
      <c r="O110" s="14">
        <f>IF($A108="Yes",'[1]MHS - "D" &amp; "E"'!N12,0)</f>
        <v>13261.248</v>
      </c>
      <c r="P110" s="14" t="str">
        <f>IF($A108="Yes",'[1]MHS - "D" &amp; "E"'!O12,0)</f>
        <v/>
      </c>
      <c r="Q110" s="14" t="str">
        <f>IF($A108="Yes",'[1]MHS - "D" &amp; "E"'!P12,0)</f>
        <v/>
      </c>
      <c r="R110" s="14" t="str">
        <f>IF($A108="Yes",'[1]MHS - "D" &amp; "E"'!Q12,0)</f>
        <v/>
      </c>
      <c r="S110" s="14" t="str">
        <f>IF($A108="Yes",'[1]MHS - "D" &amp; "E"'!R12,0)</f>
        <v/>
      </c>
      <c r="T110" s="14" t="str">
        <f>IF($A108="Yes",'[1]MHS - "D" &amp; "E"'!S12,0)</f>
        <v/>
      </c>
      <c r="U110" s="14" t="str">
        <f>IF($A108="Yes",'[1]MHS - "D" &amp; "E"'!T12,0)</f>
        <v/>
      </c>
      <c r="V110" s="14" t="str">
        <f>IF($A108="Yes",'[1]MHS - "D" &amp; "E"'!U12,0)</f>
        <v/>
      </c>
      <c r="W110" s="14" t="str">
        <f>IF($A108="Yes",'[1]MHS - "D" &amp; "E"'!V12,0)</f>
        <v/>
      </c>
      <c r="X110" s="14" t="str">
        <f>IF($A108="Yes",'[1]MHS - "D" &amp; "E"'!W12,0)</f>
        <v/>
      </c>
      <c r="Y110" s="16"/>
      <c r="Z110" s="17">
        <f>SUM(E110:X110)</f>
        <v>77744.716000000015</v>
      </c>
    </row>
    <row r="111" spans="1:26" ht="19.5" customHeight="1" thickBot="1" x14ac:dyDescent="0.35">
      <c r="A111" s="72" t="s">
        <v>38</v>
      </c>
      <c r="B111" s="84" t="s">
        <v>1</v>
      </c>
      <c r="C111" s="84"/>
      <c r="D111" s="84"/>
      <c r="E111" s="18">
        <f>IF($A118="Yes",'[1]MHS - "C" &amp; "F&amp;G"'!D2,0)</f>
        <v>2.9999999999999991</v>
      </c>
      <c r="F111" s="2" t="s">
        <v>2</v>
      </c>
      <c r="G111" s="20">
        <f>IF($A118="Yes",'[1]MHS - "C" &amp; "F&amp;G"'!F2,0)</f>
        <v>31</v>
      </c>
      <c r="H111" s="2" t="s">
        <v>3</v>
      </c>
      <c r="I111" s="4">
        <f t="shared" ref="I111" si="86">SUM(E119:X119)/1000</f>
        <v>36.155000000000001</v>
      </c>
      <c r="J111" s="5"/>
      <c r="K111" s="5"/>
      <c r="L111" s="5"/>
      <c r="M111" s="5"/>
      <c r="N111" s="5"/>
      <c r="O111" s="5"/>
      <c r="P111" s="6"/>
      <c r="Q111" s="6"/>
      <c r="R111" s="7"/>
      <c r="S111" s="8"/>
      <c r="T111" s="5"/>
      <c r="U111" s="6"/>
      <c r="V111" s="6"/>
      <c r="W111" s="7"/>
      <c r="X111" s="8"/>
    </row>
    <row r="112" spans="1:26" ht="16.5" thickBot="1" x14ac:dyDescent="0.3">
      <c r="A112" s="73"/>
      <c r="B112" s="85" t="s">
        <v>4</v>
      </c>
      <c r="C112" s="75"/>
      <c r="D112" s="75"/>
      <c r="E112" s="9" t="str">
        <f>'[1]MHS - "C" &amp; "F&amp;G"'!D4</f>
        <v>C</v>
      </c>
      <c r="F112" s="9" t="str">
        <f>'[1]MHS - "C" &amp; "F&amp;G"'!E4</f>
        <v>B</v>
      </c>
      <c r="G112" s="9" t="str">
        <f>'[1]MHS - "C" &amp; "F&amp;G"'!F4</f>
        <v>C</v>
      </c>
      <c r="H112" s="9" t="str">
        <f>'[1]MHS - "C" &amp; "F&amp;G"'!G4</f>
        <v>A</v>
      </c>
      <c r="I112" s="9" t="str">
        <f>'[1]MHS - "C" &amp; "F&amp;G"'!H4</f>
        <v>I</v>
      </c>
      <c r="J112" s="9" t="str">
        <f>'[1]MHS - "C" &amp; "F&amp;G"'!I4</f>
        <v>H</v>
      </c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6" ht="22.5" customHeight="1" x14ac:dyDescent="0.25">
      <c r="A113" s="73"/>
      <c r="B113" s="85" t="s">
        <v>5</v>
      </c>
      <c r="C113" s="75"/>
      <c r="D113" s="76"/>
      <c r="E113" s="10" t="str">
        <f t="shared" ref="E113:X113" si="87">IF(E112="","",VLOOKUP(E112,Fixture_Table,2,FALSE))</f>
        <v>F32W-2x4R2</v>
      </c>
      <c r="F113" s="10" t="str">
        <f t="shared" si="87"/>
        <v>F32W-2x4R3</v>
      </c>
      <c r="G113" s="10" t="str">
        <f t="shared" si="87"/>
        <v>F32W-2x4R2</v>
      </c>
      <c r="H113" s="10" t="str">
        <f t="shared" si="87"/>
        <v>F32W-2x4R4</v>
      </c>
      <c r="I113" s="10" t="str">
        <f t="shared" si="87"/>
        <v>F32W-1x4S1</v>
      </c>
      <c r="J113" s="10" t="str">
        <f t="shared" si="87"/>
        <v>F32W-1x4S2</v>
      </c>
      <c r="K113" s="10" t="str">
        <f t="shared" si="87"/>
        <v/>
      </c>
      <c r="L113" s="10" t="str">
        <f t="shared" si="87"/>
        <v/>
      </c>
      <c r="M113" s="10" t="str">
        <f t="shared" si="87"/>
        <v/>
      </c>
      <c r="N113" s="10" t="str">
        <f t="shared" si="87"/>
        <v/>
      </c>
      <c r="O113" s="10" t="str">
        <f t="shared" si="87"/>
        <v/>
      </c>
      <c r="P113" s="10" t="str">
        <f t="shared" si="87"/>
        <v/>
      </c>
      <c r="Q113" s="10" t="str">
        <f t="shared" si="87"/>
        <v/>
      </c>
      <c r="R113" s="10" t="str">
        <f t="shared" si="87"/>
        <v/>
      </c>
      <c r="S113" s="10" t="str">
        <f t="shared" si="87"/>
        <v/>
      </c>
      <c r="T113" s="10" t="str">
        <f t="shared" si="87"/>
        <v/>
      </c>
      <c r="U113" s="10" t="str">
        <f t="shared" si="87"/>
        <v/>
      </c>
      <c r="V113" s="10" t="str">
        <f t="shared" si="87"/>
        <v/>
      </c>
      <c r="W113" s="10" t="str">
        <f t="shared" si="87"/>
        <v/>
      </c>
      <c r="X113" s="10" t="str">
        <f t="shared" si="87"/>
        <v/>
      </c>
    </row>
    <row r="114" spans="1:26" ht="15.75" x14ac:dyDescent="0.25">
      <c r="A114" s="73"/>
      <c r="B114" s="85" t="s">
        <v>6</v>
      </c>
      <c r="C114" s="75"/>
      <c r="D114" s="76"/>
      <c r="E114" s="11">
        <f t="shared" ref="E114:X114" si="88">IF(E112="","",VLOOKUP(E112,Fixture_Table,8,FALSE))</f>
        <v>70</v>
      </c>
      <c r="F114" s="11">
        <f t="shared" si="88"/>
        <v>105</v>
      </c>
      <c r="G114" s="11">
        <f t="shared" si="88"/>
        <v>70</v>
      </c>
      <c r="H114" s="11">
        <f t="shared" si="88"/>
        <v>140</v>
      </c>
      <c r="I114" s="11">
        <f t="shared" si="88"/>
        <v>35</v>
      </c>
      <c r="J114" s="11">
        <f t="shared" si="88"/>
        <v>70</v>
      </c>
      <c r="K114" s="11" t="str">
        <f t="shared" si="88"/>
        <v/>
      </c>
      <c r="L114" s="11" t="str">
        <f t="shared" si="88"/>
        <v/>
      </c>
      <c r="M114" s="11" t="str">
        <f t="shared" si="88"/>
        <v/>
      </c>
      <c r="N114" s="11" t="str">
        <f t="shared" si="88"/>
        <v/>
      </c>
      <c r="O114" s="11" t="str">
        <f t="shared" si="88"/>
        <v/>
      </c>
      <c r="P114" s="11" t="str">
        <f t="shared" si="88"/>
        <v/>
      </c>
      <c r="Q114" s="11" t="str">
        <f t="shared" si="88"/>
        <v/>
      </c>
      <c r="R114" s="11" t="str">
        <f t="shared" si="88"/>
        <v/>
      </c>
      <c r="S114" s="11" t="str">
        <f t="shared" si="88"/>
        <v/>
      </c>
      <c r="T114" s="11" t="str">
        <f t="shared" si="88"/>
        <v/>
      </c>
      <c r="U114" s="11" t="str">
        <f t="shared" si="88"/>
        <v/>
      </c>
      <c r="V114" s="11" t="str">
        <f t="shared" si="88"/>
        <v/>
      </c>
      <c r="W114" s="11" t="str">
        <f t="shared" si="88"/>
        <v/>
      </c>
      <c r="X114" s="11" t="str">
        <f t="shared" si="88"/>
        <v/>
      </c>
    </row>
    <row r="115" spans="1:26" ht="16.5" thickBot="1" x14ac:dyDescent="0.3">
      <c r="A115" s="73"/>
      <c r="B115" s="85" t="s">
        <v>7</v>
      </c>
      <c r="C115" s="75"/>
      <c r="D115" s="75"/>
      <c r="E115" s="11">
        <f t="shared" ref="E115:X115" si="89">IF(E112="","",VLOOKUP(E112,Fixture_Table,11,FALSE))</f>
        <v>28</v>
      </c>
      <c r="F115" s="11">
        <f t="shared" si="89"/>
        <v>58</v>
      </c>
      <c r="G115" s="11">
        <f t="shared" si="89"/>
        <v>28</v>
      </c>
      <c r="H115" s="11">
        <f t="shared" si="89"/>
        <v>58</v>
      </c>
      <c r="I115" s="11">
        <f t="shared" si="89"/>
        <v>18</v>
      </c>
      <c r="J115" s="11">
        <f t="shared" si="89"/>
        <v>28</v>
      </c>
      <c r="K115" s="11" t="str">
        <f t="shared" si="89"/>
        <v/>
      </c>
      <c r="L115" s="11" t="str">
        <f t="shared" si="89"/>
        <v/>
      </c>
      <c r="M115" s="11" t="str">
        <f t="shared" si="89"/>
        <v/>
      </c>
      <c r="N115" s="11" t="str">
        <f t="shared" si="89"/>
        <v/>
      </c>
      <c r="O115" s="11" t="str">
        <f t="shared" si="89"/>
        <v/>
      </c>
      <c r="P115" s="11" t="str">
        <f t="shared" si="89"/>
        <v/>
      </c>
      <c r="Q115" s="11" t="str">
        <f t="shared" si="89"/>
        <v/>
      </c>
      <c r="R115" s="11" t="str">
        <f t="shared" si="89"/>
        <v/>
      </c>
      <c r="S115" s="11" t="str">
        <f t="shared" si="89"/>
        <v/>
      </c>
      <c r="T115" s="11" t="str">
        <f t="shared" si="89"/>
        <v/>
      </c>
      <c r="U115" s="11" t="str">
        <f t="shared" si="89"/>
        <v/>
      </c>
      <c r="V115" s="11" t="str">
        <f t="shared" si="89"/>
        <v/>
      </c>
      <c r="W115" s="11" t="str">
        <f t="shared" si="89"/>
        <v/>
      </c>
      <c r="X115" s="11" t="str">
        <f t="shared" si="89"/>
        <v/>
      </c>
    </row>
    <row r="116" spans="1:26" ht="16.5" thickBot="1" x14ac:dyDescent="0.3">
      <c r="A116" s="73"/>
      <c r="B116" s="85" t="s">
        <v>8</v>
      </c>
      <c r="C116" s="75"/>
      <c r="D116" s="76"/>
      <c r="E116" s="11">
        <f>IF(E118=0,"",E118*E115)</f>
        <v>140</v>
      </c>
      <c r="F116" s="11">
        <f>IF(F118=0,"",F118*F115)</f>
        <v>10556</v>
      </c>
      <c r="G116" s="11">
        <f t="shared" ref="G116:X116" si="90">IF(G118=0,"",G118*G115)</f>
        <v>448</v>
      </c>
      <c r="H116" s="11">
        <f t="shared" si="90"/>
        <v>5800</v>
      </c>
      <c r="I116" s="11">
        <f t="shared" si="90"/>
        <v>162</v>
      </c>
      <c r="J116" s="11">
        <f t="shared" si="90"/>
        <v>504</v>
      </c>
      <c r="K116" s="11" t="str">
        <f t="shared" si="90"/>
        <v/>
      </c>
      <c r="L116" s="11" t="str">
        <f t="shared" si="90"/>
        <v/>
      </c>
      <c r="M116" s="11" t="str">
        <f t="shared" si="90"/>
        <v/>
      </c>
      <c r="N116" s="11" t="str">
        <f t="shared" si="90"/>
        <v/>
      </c>
      <c r="O116" s="11" t="str">
        <f t="shared" si="90"/>
        <v/>
      </c>
      <c r="P116" s="11" t="str">
        <f t="shared" si="90"/>
        <v/>
      </c>
      <c r="Q116" s="11" t="str">
        <f t="shared" si="90"/>
        <v/>
      </c>
      <c r="R116" s="11" t="str">
        <f t="shared" si="90"/>
        <v/>
      </c>
      <c r="S116" s="11" t="str">
        <f t="shared" si="90"/>
        <v/>
      </c>
      <c r="T116" s="11" t="str">
        <f t="shared" si="90"/>
        <v/>
      </c>
      <c r="U116" s="11" t="str">
        <f t="shared" si="90"/>
        <v/>
      </c>
      <c r="V116" s="11" t="str">
        <f t="shared" si="90"/>
        <v/>
      </c>
      <c r="W116" s="11" t="str">
        <f t="shared" si="90"/>
        <v/>
      </c>
      <c r="X116" s="11" t="str">
        <f t="shared" si="90"/>
        <v/>
      </c>
      <c r="Y116" s="12">
        <f t="shared" ref="Y116:Y117" si="91">SUM(E116:X116)</f>
        <v>17610</v>
      </c>
    </row>
    <row r="117" spans="1:26" ht="16.5" thickBot="1" x14ac:dyDescent="0.3">
      <c r="A117" s="73"/>
      <c r="B117" s="85" t="s">
        <v>9</v>
      </c>
      <c r="C117" s="75"/>
      <c r="D117" s="76"/>
      <c r="E117" s="11">
        <f>IF(E118=0,"",ROUND((E119-E116)/E119*E120,0))</f>
        <v>461</v>
      </c>
      <c r="F117" s="11">
        <f>IF(F118=0,"",ROUND((F119-F116)/F119*F120,0))</f>
        <v>15637</v>
      </c>
      <c r="G117" s="11">
        <f t="shared" ref="G117:X117" si="92">IF(G118=0,"",ROUND((G119-G116)/G119*G120,0))</f>
        <v>1290</v>
      </c>
      <c r="H117" s="11">
        <f t="shared" si="92"/>
        <v>15169</v>
      </c>
      <c r="I117" s="11">
        <f t="shared" si="92"/>
        <v>28</v>
      </c>
      <c r="J117" s="11">
        <f t="shared" si="92"/>
        <v>814</v>
      </c>
      <c r="K117" s="11" t="str">
        <f t="shared" si="92"/>
        <v/>
      </c>
      <c r="L117" s="11" t="str">
        <f t="shared" si="92"/>
        <v/>
      </c>
      <c r="M117" s="11" t="str">
        <f t="shared" si="92"/>
        <v/>
      </c>
      <c r="N117" s="11" t="str">
        <f t="shared" si="92"/>
        <v/>
      </c>
      <c r="O117" s="11" t="str">
        <f t="shared" si="92"/>
        <v/>
      </c>
      <c r="P117" s="11" t="str">
        <f t="shared" si="92"/>
        <v/>
      </c>
      <c r="Q117" s="11" t="str">
        <f t="shared" si="92"/>
        <v/>
      </c>
      <c r="R117" s="11" t="str">
        <f t="shared" si="92"/>
        <v/>
      </c>
      <c r="S117" s="11" t="str">
        <f t="shared" si="92"/>
        <v/>
      </c>
      <c r="T117" s="11" t="str">
        <f t="shared" si="92"/>
        <v/>
      </c>
      <c r="U117" s="11" t="str">
        <f t="shared" si="92"/>
        <v/>
      </c>
      <c r="V117" s="11" t="str">
        <f t="shared" si="92"/>
        <v/>
      </c>
      <c r="W117" s="11" t="str">
        <f t="shared" si="92"/>
        <v/>
      </c>
      <c r="X117" s="11" t="str">
        <f t="shared" si="92"/>
        <v/>
      </c>
      <c r="Y117" s="13">
        <f t="shared" si="91"/>
        <v>33399</v>
      </c>
    </row>
    <row r="118" spans="1:26" ht="21.75" customHeight="1" x14ac:dyDescent="0.25">
      <c r="A118" s="77" t="s">
        <v>34</v>
      </c>
      <c r="B118" s="80" t="s">
        <v>11</v>
      </c>
      <c r="C118" s="80"/>
      <c r="D118" s="81"/>
      <c r="E118" s="14">
        <f>IF($A118="Yes",'[1]MHS - "C" &amp; "F&amp;G"'!D10,0)</f>
        <v>5</v>
      </c>
      <c r="F118" s="14">
        <f>IF($A118="Yes",'[1]MHS - "C" &amp; "F&amp;G"'!E10,0)</f>
        <v>182</v>
      </c>
      <c r="G118" s="14">
        <f>IF($A118="Yes",'[1]MHS - "C" &amp; "F&amp;G"'!F10,0)</f>
        <v>16</v>
      </c>
      <c r="H118" s="14">
        <f>IF($A118="Yes",'[1]MHS - "C" &amp; "F&amp;G"'!G10,0)</f>
        <v>100</v>
      </c>
      <c r="I118" s="14">
        <f>IF($A118="Yes",'[1]MHS - "C" &amp; "F&amp;G"'!H10,0)</f>
        <v>9</v>
      </c>
      <c r="J118" s="14">
        <f>IF($A118="Yes",'[1]MHS - "C" &amp; "F&amp;G"'!I10,0)</f>
        <v>18</v>
      </c>
      <c r="K118" s="14">
        <f>IF($A118="Yes",'[1]MHS - "C" &amp; "F&amp;G"'!J10,0)</f>
        <v>0</v>
      </c>
      <c r="L118" s="14">
        <f>IF($A118="Yes",'[1]MHS - "C" &amp; "F&amp;G"'!K10,0)</f>
        <v>0</v>
      </c>
      <c r="M118" s="14">
        <f>IF($A118="Yes",'[1]MHS - "C" &amp; "F&amp;G"'!L10,0)</f>
        <v>0</v>
      </c>
      <c r="N118" s="14">
        <f>IF($A118="Yes",'[1]MHS - "C" &amp; "F&amp;G"'!M10,0)</f>
        <v>0</v>
      </c>
      <c r="O118" s="14">
        <f>IF($A118="Yes",'[1]MHS - "C" &amp; "F&amp;G"'!N10,0)</f>
        <v>0</v>
      </c>
      <c r="P118" s="14">
        <f>IF($A118="Yes",'[1]MHS - "C" &amp; "F&amp;G"'!O10,0)</f>
        <v>0</v>
      </c>
      <c r="Q118" s="14">
        <f>IF($A118="Yes",'[1]MHS - "C" &amp; "F&amp;G"'!P10,0)</f>
        <v>0</v>
      </c>
      <c r="R118" s="14">
        <f>IF($A118="Yes",'[1]MHS - "C" &amp; "F&amp;G"'!Q10,0)</f>
        <v>0</v>
      </c>
      <c r="S118" s="14">
        <f>IF($A118="Yes",'[1]MHS - "C" &amp; "F&amp;G"'!R10,0)</f>
        <v>0</v>
      </c>
      <c r="T118" s="14">
        <f>IF($A118="Yes",'[1]MHS - "C" &amp; "F&amp;G"'!S10,0)</f>
        <v>0</v>
      </c>
      <c r="U118" s="14">
        <f>IF($A118="Yes",'[1]MHS - "C" &amp; "F&amp;G"'!T10,0)</f>
        <v>0</v>
      </c>
      <c r="V118" s="14">
        <f>IF($A118="Yes",'[1]MHS - "C" &amp; "F&amp;G"'!U10,0)</f>
        <v>0</v>
      </c>
      <c r="W118" s="14">
        <f>IF($A118="Yes",'[1]MHS - "C" &amp; "F&amp;G"'!V10,0)</f>
        <v>0</v>
      </c>
      <c r="X118" s="14">
        <f>IF($A118="Yes",'[1]MHS - "C" &amp; "F&amp;G"'!W10,0)</f>
        <v>0</v>
      </c>
      <c r="Y118" s="17">
        <f>SUM(E118:X118)</f>
        <v>330</v>
      </c>
    </row>
    <row r="119" spans="1:26" ht="16.5" thickBot="1" x14ac:dyDescent="0.3">
      <c r="A119" s="78"/>
      <c r="B119" s="82" t="s">
        <v>12</v>
      </c>
      <c r="C119" s="82"/>
      <c r="D119" s="83"/>
      <c r="E119" s="14">
        <f t="shared" ref="E119:X119" si="93">IF(E118&gt;0,E114*E118,"")</f>
        <v>350</v>
      </c>
      <c r="F119" s="14">
        <f t="shared" si="93"/>
        <v>19110</v>
      </c>
      <c r="G119" s="14">
        <f t="shared" si="93"/>
        <v>1120</v>
      </c>
      <c r="H119" s="14">
        <f t="shared" si="93"/>
        <v>14000</v>
      </c>
      <c r="I119" s="14">
        <f t="shared" si="93"/>
        <v>315</v>
      </c>
      <c r="J119" s="14">
        <f t="shared" si="93"/>
        <v>1260</v>
      </c>
      <c r="K119" s="14" t="str">
        <f t="shared" si="93"/>
        <v/>
      </c>
      <c r="L119" s="14" t="str">
        <f t="shared" si="93"/>
        <v/>
      </c>
      <c r="M119" s="14" t="str">
        <f t="shared" si="93"/>
        <v/>
      </c>
      <c r="N119" s="14" t="str">
        <f t="shared" si="93"/>
        <v/>
      </c>
      <c r="O119" s="14" t="str">
        <f t="shared" si="93"/>
        <v/>
      </c>
      <c r="P119" s="14" t="str">
        <f t="shared" si="93"/>
        <v/>
      </c>
      <c r="Q119" s="14" t="str">
        <f t="shared" si="93"/>
        <v/>
      </c>
      <c r="R119" s="14" t="str">
        <f t="shared" si="93"/>
        <v/>
      </c>
      <c r="S119" s="14" t="str">
        <f t="shared" si="93"/>
        <v/>
      </c>
      <c r="T119" s="14" t="str">
        <f t="shared" si="93"/>
        <v/>
      </c>
      <c r="U119" s="14" t="str">
        <f t="shared" si="93"/>
        <v/>
      </c>
      <c r="V119" s="14" t="str">
        <f t="shared" si="93"/>
        <v/>
      </c>
      <c r="W119" s="14" t="str">
        <f t="shared" si="93"/>
        <v/>
      </c>
      <c r="X119" s="14" t="str">
        <f t="shared" si="93"/>
        <v/>
      </c>
    </row>
    <row r="120" spans="1:26" ht="16.5" thickBot="1" x14ac:dyDescent="0.3">
      <c r="A120" s="79"/>
      <c r="B120" s="82" t="s">
        <v>13</v>
      </c>
      <c r="C120" s="82"/>
      <c r="D120" s="83"/>
      <c r="E120" s="14">
        <f>IF($A118="Yes",'[1]MHS - "C" &amp; "F&amp;G"'!D12,0)</f>
        <v>767.55</v>
      </c>
      <c r="F120" s="14">
        <f>IF($A118="Yes",'[1]MHS - "C" &amp; "F&amp;G"'!E12,0)</f>
        <v>34933.08</v>
      </c>
      <c r="G120" s="14">
        <f>IF($A118="Yes",'[1]MHS - "C" &amp; "F&amp;G"'!F12,0)</f>
        <v>2149.56</v>
      </c>
      <c r="H120" s="14">
        <f>IF($A118="Yes",'[1]MHS - "C" &amp; "F&amp;G"'!G12,0)</f>
        <v>25898.600000000002</v>
      </c>
      <c r="I120" s="14">
        <f>IF($A118="Yes",'[1]MHS - "C" &amp; "F&amp;G"'!H12,0)</f>
        <v>57.645000000000003</v>
      </c>
      <c r="J120" s="14">
        <f>IF($A118="Yes",'[1]MHS - "C" &amp; "F&amp;G"'!I12,0)</f>
        <v>1356.1799999999998</v>
      </c>
      <c r="K120" s="14" t="str">
        <f>IF($A118="Yes",'[1]MHS - "C" &amp; "F&amp;G"'!J12,0)</f>
        <v/>
      </c>
      <c r="L120" s="14" t="str">
        <f>IF($A118="Yes",'[1]MHS - "C" &amp; "F&amp;G"'!K12,0)</f>
        <v/>
      </c>
      <c r="M120" s="14" t="str">
        <f>IF($A118="Yes",'[1]MHS - "C" &amp; "F&amp;G"'!L12,0)</f>
        <v/>
      </c>
      <c r="N120" s="14" t="str">
        <f>IF($A118="Yes",'[1]MHS - "C" &amp; "F&amp;G"'!M12,0)</f>
        <v/>
      </c>
      <c r="O120" s="14" t="str">
        <f>IF($A118="Yes",'[1]MHS - "C" &amp; "F&amp;G"'!N12,0)</f>
        <v/>
      </c>
      <c r="P120" s="14" t="str">
        <f>IF($A118="Yes",'[1]MHS - "C" &amp; "F&amp;G"'!O12,0)</f>
        <v/>
      </c>
      <c r="Q120" s="14" t="str">
        <f>IF($A118="Yes",'[1]MHS - "C" &amp; "F&amp;G"'!P12,0)</f>
        <v/>
      </c>
      <c r="R120" s="14" t="str">
        <f>IF($A118="Yes",'[1]MHS - "C" &amp; "F&amp;G"'!Q12,0)</f>
        <v/>
      </c>
      <c r="S120" s="14" t="str">
        <f>IF($A118="Yes",'[1]MHS - "C" &amp; "F&amp;G"'!R12,0)</f>
        <v/>
      </c>
      <c r="T120" s="14" t="str">
        <f>IF($A118="Yes",'[1]MHS - "C" &amp; "F&amp;G"'!S12,0)</f>
        <v/>
      </c>
      <c r="U120" s="14" t="str">
        <f>IF($A118="Yes",'[1]MHS - "C" &amp; "F&amp;G"'!T12,0)</f>
        <v/>
      </c>
      <c r="V120" s="14" t="str">
        <f>IF($A118="Yes",'[1]MHS - "C" &amp; "F&amp;G"'!U12,0)</f>
        <v/>
      </c>
      <c r="W120" s="14" t="str">
        <f>IF($A118="Yes",'[1]MHS - "C" &amp; "F&amp;G"'!V12,0)</f>
        <v/>
      </c>
      <c r="X120" s="14" t="str">
        <f>IF($A118="Yes",'[1]MHS - "C" &amp; "F&amp;G"'!W12,0)</f>
        <v/>
      </c>
      <c r="Y120" s="16"/>
      <c r="Z120" s="17">
        <f>SUM(E120:X120)</f>
        <v>65162.615000000005</v>
      </c>
    </row>
    <row r="121" spans="1:26" ht="19.5" customHeight="1" thickBot="1" x14ac:dyDescent="0.35">
      <c r="A121" s="72" t="s">
        <v>39</v>
      </c>
      <c r="B121" s="84" t="s">
        <v>1</v>
      </c>
      <c r="C121" s="84"/>
      <c r="D121" s="84"/>
      <c r="E121" s="18">
        <f>IF($A128="Yes",'[1]MHS - Admin "A"'!D2,0)</f>
        <v>0.99999999999999911</v>
      </c>
      <c r="F121" s="2" t="s">
        <v>2</v>
      </c>
      <c r="G121" s="20">
        <f>IF($A128="Yes",'[1]MHS - Admin "A"'!F2,0)</f>
        <v>37</v>
      </c>
      <c r="H121" s="2" t="s">
        <v>3</v>
      </c>
      <c r="I121" s="4">
        <f t="shared" ref="I121" si="94">SUM(E129:X129)/1000</f>
        <v>19.425000000000001</v>
      </c>
      <c r="J121" s="5"/>
      <c r="K121" s="5"/>
      <c r="L121" s="5"/>
      <c r="M121" s="5"/>
      <c r="N121" s="5"/>
      <c r="O121" s="5"/>
      <c r="P121" s="6"/>
      <c r="Q121" s="6"/>
      <c r="R121" s="7"/>
      <c r="S121" s="8"/>
      <c r="T121" s="5"/>
      <c r="U121" s="6"/>
      <c r="V121" s="6"/>
      <c r="W121" s="7"/>
      <c r="X121" s="8"/>
    </row>
    <row r="122" spans="1:26" ht="16.5" thickBot="1" x14ac:dyDescent="0.3">
      <c r="A122" s="73"/>
      <c r="B122" s="85" t="s">
        <v>4</v>
      </c>
      <c r="C122" s="75"/>
      <c r="D122" s="75"/>
      <c r="E122" s="9" t="str">
        <f>'[1]MHS - Admin "A"'!D4</f>
        <v>C</v>
      </c>
      <c r="F122" s="9" t="str">
        <f>'[1]MHS - Admin "A"'!E4</f>
        <v>B</v>
      </c>
      <c r="G122" s="9" t="str">
        <f>'[1]MHS - Admin "A"'!F4</f>
        <v>F</v>
      </c>
      <c r="H122" s="9" t="str">
        <f>'[1]MHS - Admin "A"'!G4</f>
        <v>G</v>
      </c>
      <c r="I122" s="9" t="str">
        <f>'[1]MHS - Admin "A"'!H4</f>
        <v>H</v>
      </c>
      <c r="J122" s="9" t="str">
        <f>'[1]MHS - Admin "A"'!I4</f>
        <v>I</v>
      </c>
      <c r="K122" s="9" t="str">
        <f>'[1]MHS - Admin "A"'!J4</f>
        <v>E</v>
      </c>
      <c r="L122" s="9" t="str">
        <f>'[1]MHS - Admin "A"'!K4</f>
        <v>A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6" ht="22.5" customHeight="1" x14ac:dyDescent="0.25">
      <c r="A123" s="73"/>
      <c r="B123" s="85" t="s">
        <v>5</v>
      </c>
      <c r="C123" s="75"/>
      <c r="D123" s="76"/>
      <c r="E123" s="10" t="str">
        <f t="shared" ref="E123:X123" si="95">IF(E122="","",VLOOKUP(E122,Fixture_Table,2,FALSE))</f>
        <v>F32W-2x4R2</v>
      </c>
      <c r="F123" s="10" t="str">
        <f t="shared" si="95"/>
        <v>F32W-2x4R3</v>
      </c>
      <c r="G123" s="10" t="str">
        <f t="shared" si="95"/>
        <v>F32W-2x4S3</v>
      </c>
      <c r="H123" s="10" t="str">
        <f t="shared" si="95"/>
        <v>F32W-2x4S2</v>
      </c>
      <c r="I123" s="10" t="str">
        <f t="shared" si="95"/>
        <v>F32W-1x4S2</v>
      </c>
      <c r="J123" s="10" t="str">
        <f t="shared" si="95"/>
        <v>F32W-1x4S1</v>
      </c>
      <c r="K123" s="10" t="str">
        <f t="shared" si="95"/>
        <v>F32W-2x4S4</v>
      </c>
      <c r="L123" s="10" t="str">
        <f t="shared" si="95"/>
        <v>F32W-2x4R4</v>
      </c>
      <c r="M123" s="10" t="str">
        <f t="shared" si="95"/>
        <v/>
      </c>
      <c r="N123" s="10" t="str">
        <f t="shared" si="95"/>
        <v/>
      </c>
      <c r="O123" s="10" t="str">
        <f t="shared" si="95"/>
        <v/>
      </c>
      <c r="P123" s="10" t="str">
        <f t="shared" si="95"/>
        <v/>
      </c>
      <c r="Q123" s="10" t="str">
        <f t="shared" si="95"/>
        <v/>
      </c>
      <c r="R123" s="10" t="str">
        <f t="shared" si="95"/>
        <v/>
      </c>
      <c r="S123" s="10" t="str">
        <f t="shared" si="95"/>
        <v/>
      </c>
      <c r="T123" s="10" t="str">
        <f t="shared" si="95"/>
        <v/>
      </c>
      <c r="U123" s="10" t="str">
        <f t="shared" si="95"/>
        <v/>
      </c>
      <c r="V123" s="10" t="str">
        <f t="shared" si="95"/>
        <v/>
      </c>
      <c r="W123" s="10" t="str">
        <f t="shared" si="95"/>
        <v/>
      </c>
      <c r="X123" s="10" t="str">
        <f t="shared" si="95"/>
        <v/>
      </c>
    </row>
    <row r="124" spans="1:26" ht="15.75" x14ac:dyDescent="0.25">
      <c r="A124" s="73"/>
      <c r="B124" s="85" t="s">
        <v>6</v>
      </c>
      <c r="C124" s="75"/>
      <c r="D124" s="76"/>
      <c r="E124" s="11">
        <f t="shared" ref="E124:X124" si="96">IF(E122="","",VLOOKUP(E122,Fixture_Table,8,FALSE))</f>
        <v>70</v>
      </c>
      <c r="F124" s="11">
        <f t="shared" si="96"/>
        <v>105</v>
      </c>
      <c r="G124" s="11">
        <f t="shared" si="96"/>
        <v>105</v>
      </c>
      <c r="H124" s="11">
        <f t="shared" si="96"/>
        <v>70</v>
      </c>
      <c r="I124" s="11">
        <f t="shared" si="96"/>
        <v>70</v>
      </c>
      <c r="J124" s="11">
        <f t="shared" si="96"/>
        <v>35</v>
      </c>
      <c r="K124" s="11">
        <f t="shared" si="96"/>
        <v>140</v>
      </c>
      <c r="L124" s="11">
        <f t="shared" si="96"/>
        <v>140</v>
      </c>
      <c r="M124" s="11" t="str">
        <f t="shared" si="96"/>
        <v/>
      </c>
      <c r="N124" s="11" t="str">
        <f t="shared" si="96"/>
        <v/>
      </c>
      <c r="O124" s="11" t="str">
        <f t="shared" si="96"/>
        <v/>
      </c>
      <c r="P124" s="11" t="str">
        <f t="shared" si="96"/>
        <v/>
      </c>
      <c r="Q124" s="11" t="str">
        <f t="shared" si="96"/>
        <v/>
      </c>
      <c r="R124" s="11" t="str">
        <f t="shared" si="96"/>
        <v/>
      </c>
      <c r="S124" s="11" t="str">
        <f t="shared" si="96"/>
        <v/>
      </c>
      <c r="T124" s="11" t="str">
        <f t="shared" si="96"/>
        <v/>
      </c>
      <c r="U124" s="11" t="str">
        <f t="shared" si="96"/>
        <v/>
      </c>
      <c r="V124" s="11" t="str">
        <f t="shared" si="96"/>
        <v/>
      </c>
      <c r="W124" s="11" t="str">
        <f t="shared" si="96"/>
        <v/>
      </c>
      <c r="X124" s="11" t="str">
        <f t="shared" si="96"/>
        <v/>
      </c>
    </row>
    <row r="125" spans="1:26" ht="16.5" thickBot="1" x14ac:dyDescent="0.3">
      <c r="A125" s="73"/>
      <c r="B125" s="85" t="s">
        <v>7</v>
      </c>
      <c r="C125" s="75"/>
      <c r="D125" s="75"/>
      <c r="E125" s="11">
        <f t="shared" ref="E125:X125" si="97">IF(E122="","",VLOOKUP(E122,Fixture_Table,11,FALSE))</f>
        <v>28</v>
      </c>
      <c r="F125" s="11">
        <f t="shared" si="97"/>
        <v>58</v>
      </c>
      <c r="G125" s="11">
        <f t="shared" si="97"/>
        <v>58</v>
      </c>
      <c r="H125" s="11">
        <f t="shared" si="97"/>
        <v>28</v>
      </c>
      <c r="I125" s="11">
        <f t="shared" si="97"/>
        <v>28</v>
      </c>
      <c r="J125" s="11">
        <f t="shared" si="97"/>
        <v>18</v>
      </c>
      <c r="K125" s="11">
        <f t="shared" si="97"/>
        <v>58</v>
      </c>
      <c r="L125" s="11">
        <f t="shared" si="97"/>
        <v>58</v>
      </c>
      <c r="M125" s="11" t="str">
        <f t="shared" si="97"/>
        <v/>
      </c>
      <c r="N125" s="11" t="str">
        <f t="shared" si="97"/>
        <v/>
      </c>
      <c r="O125" s="11" t="str">
        <f t="shared" si="97"/>
        <v/>
      </c>
      <c r="P125" s="11" t="str">
        <f t="shared" si="97"/>
        <v/>
      </c>
      <c r="Q125" s="11" t="str">
        <f t="shared" si="97"/>
        <v/>
      </c>
      <c r="R125" s="11" t="str">
        <f t="shared" si="97"/>
        <v/>
      </c>
      <c r="S125" s="11" t="str">
        <f t="shared" si="97"/>
        <v/>
      </c>
      <c r="T125" s="11" t="str">
        <f t="shared" si="97"/>
        <v/>
      </c>
      <c r="U125" s="11" t="str">
        <f t="shared" si="97"/>
        <v/>
      </c>
      <c r="V125" s="11" t="str">
        <f t="shared" si="97"/>
        <v/>
      </c>
      <c r="W125" s="11" t="str">
        <f t="shared" si="97"/>
        <v/>
      </c>
      <c r="X125" s="11" t="str">
        <f t="shared" si="97"/>
        <v/>
      </c>
    </row>
    <row r="126" spans="1:26" ht="16.5" thickBot="1" x14ac:dyDescent="0.3">
      <c r="A126" s="73"/>
      <c r="B126" s="85" t="s">
        <v>8</v>
      </c>
      <c r="C126" s="75"/>
      <c r="D126" s="76"/>
      <c r="E126" s="11">
        <f>IF(E128=0,"",E128*E125)</f>
        <v>588</v>
      </c>
      <c r="F126" s="11">
        <f>IF(F128=0,"",F128*F125)</f>
        <v>2958</v>
      </c>
      <c r="G126" s="11">
        <f t="shared" ref="G126:X126" si="98">IF(G128=0,"",G128*G125)</f>
        <v>696</v>
      </c>
      <c r="H126" s="11">
        <f t="shared" si="98"/>
        <v>2520</v>
      </c>
      <c r="I126" s="11">
        <f t="shared" si="98"/>
        <v>532</v>
      </c>
      <c r="J126" s="11">
        <f t="shared" si="98"/>
        <v>756</v>
      </c>
      <c r="K126" s="11">
        <f t="shared" si="98"/>
        <v>754</v>
      </c>
      <c r="L126" s="11">
        <f t="shared" si="98"/>
        <v>174</v>
      </c>
      <c r="M126" s="11" t="str">
        <f t="shared" si="98"/>
        <v/>
      </c>
      <c r="N126" s="11" t="str">
        <f t="shared" si="98"/>
        <v/>
      </c>
      <c r="O126" s="11" t="str">
        <f t="shared" si="98"/>
        <v/>
      </c>
      <c r="P126" s="11" t="str">
        <f t="shared" si="98"/>
        <v/>
      </c>
      <c r="Q126" s="11" t="str">
        <f t="shared" si="98"/>
        <v/>
      </c>
      <c r="R126" s="11" t="str">
        <f t="shared" si="98"/>
        <v/>
      </c>
      <c r="S126" s="11" t="str">
        <f t="shared" si="98"/>
        <v/>
      </c>
      <c r="T126" s="11" t="str">
        <f t="shared" si="98"/>
        <v/>
      </c>
      <c r="U126" s="11" t="str">
        <f t="shared" si="98"/>
        <v/>
      </c>
      <c r="V126" s="11" t="str">
        <f t="shared" si="98"/>
        <v/>
      </c>
      <c r="W126" s="11" t="str">
        <f t="shared" si="98"/>
        <v/>
      </c>
      <c r="X126" s="11" t="str">
        <f t="shared" si="98"/>
        <v/>
      </c>
      <c r="Y126" s="12">
        <f t="shared" ref="Y126:Y127" si="99">SUM(E126:X126)</f>
        <v>8978</v>
      </c>
    </row>
    <row r="127" spans="1:26" ht="16.5" thickBot="1" x14ac:dyDescent="0.3">
      <c r="A127" s="73"/>
      <c r="B127" s="85" t="s">
        <v>9</v>
      </c>
      <c r="C127" s="75"/>
      <c r="D127" s="76"/>
      <c r="E127" s="11">
        <f>IF(E128=0,"",ROUND((E129-E126)/E129*E130,0))</f>
        <v>1857</v>
      </c>
      <c r="F127" s="11">
        <f>IF(F128=0,"",ROUND((F129-F126)/F129*F130,0))</f>
        <v>4450</v>
      </c>
      <c r="G127" s="11">
        <f t="shared" ref="G127:X127" si="100">IF(G128=0,"",ROUND((G129-G126)/G129*G130,0))</f>
        <v>1031</v>
      </c>
      <c r="H127" s="11">
        <f t="shared" si="100"/>
        <v>8290</v>
      </c>
      <c r="I127" s="11">
        <f t="shared" si="100"/>
        <v>1159</v>
      </c>
      <c r="J127" s="11">
        <f t="shared" si="100"/>
        <v>1190</v>
      </c>
      <c r="K127" s="11">
        <f t="shared" si="100"/>
        <v>2338</v>
      </c>
      <c r="L127" s="11">
        <f t="shared" si="100"/>
        <v>539</v>
      </c>
      <c r="M127" s="11" t="str">
        <f t="shared" si="100"/>
        <v/>
      </c>
      <c r="N127" s="11" t="str">
        <f t="shared" si="100"/>
        <v/>
      </c>
      <c r="O127" s="11" t="str">
        <f t="shared" si="100"/>
        <v/>
      </c>
      <c r="P127" s="11" t="str">
        <f t="shared" si="100"/>
        <v/>
      </c>
      <c r="Q127" s="11" t="str">
        <f t="shared" si="100"/>
        <v/>
      </c>
      <c r="R127" s="11" t="str">
        <f t="shared" si="100"/>
        <v/>
      </c>
      <c r="S127" s="11" t="str">
        <f t="shared" si="100"/>
        <v/>
      </c>
      <c r="T127" s="11" t="str">
        <f t="shared" si="100"/>
        <v/>
      </c>
      <c r="U127" s="11" t="str">
        <f t="shared" si="100"/>
        <v/>
      </c>
      <c r="V127" s="11" t="str">
        <f t="shared" si="100"/>
        <v/>
      </c>
      <c r="W127" s="11" t="str">
        <f t="shared" si="100"/>
        <v/>
      </c>
      <c r="X127" s="11" t="str">
        <f t="shared" si="100"/>
        <v/>
      </c>
      <c r="Y127" s="13">
        <f t="shared" si="99"/>
        <v>20854</v>
      </c>
    </row>
    <row r="128" spans="1:26" ht="21.75" customHeight="1" x14ac:dyDescent="0.25">
      <c r="A128" s="77" t="s">
        <v>34</v>
      </c>
      <c r="B128" s="80" t="s">
        <v>11</v>
      </c>
      <c r="C128" s="80"/>
      <c r="D128" s="81"/>
      <c r="E128" s="14">
        <f>IF($A128="Yes",'[1]MHS - Admin "A"'!D10,0)</f>
        <v>21</v>
      </c>
      <c r="F128" s="14">
        <f>IF($A128="Yes",'[1]MHS - Admin "A"'!E10,0)</f>
        <v>51</v>
      </c>
      <c r="G128" s="14">
        <f>IF($A128="Yes",'[1]MHS - Admin "A"'!F10,0)</f>
        <v>12</v>
      </c>
      <c r="H128" s="14">
        <f>IF($A128="Yes",'[1]MHS - Admin "A"'!G10,0)</f>
        <v>90</v>
      </c>
      <c r="I128" s="14">
        <f>IF($A128="Yes",'[1]MHS - Admin "A"'!H10,0)</f>
        <v>19</v>
      </c>
      <c r="J128" s="14">
        <f>IF($A128="Yes",'[1]MHS - Admin "A"'!I10,0)</f>
        <v>42</v>
      </c>
      <c r="K128" s="14">
        <f>IF($A128="Yes",'[1]MHS - Admin "A"'!J10,0)</f>
        <v>13</v>
      </c>
      <c r="L128" s="14">
        <f>IF($A128="Yes",'[1]MHS - Admin "A"'!K10,0)</f>
        <v>3</v>
      </c>
      <c r="M128" s="14">
        <f>IF($A128="Yes",'[1]MHS - Admin "A"'!L10,0)</f>
        <v>0</v>
      </c>
      <c r="N128" s="14">
        <f>IF($A128="Yes",'[1]MHS - Admin "A"'!M10,0)</f>
        <v>0</v>
      </c>
      <c r="O128" s="14">
        <f>IF($A128="Yes",'[1]MHS - Admin "A"'!N10,0)</f>
        <v>0</v>
      </c>
      <c r="P128" s="14">
        <f>IF($A128="Yes",'[1]MHS - Admin "A"'!O10,0)</f>
        <v>0</v>
      </c>
      <c r="Q128" s="14">
        <f>IF($A128="Yes",'[1]MHS - Admin "A"'!P10,0)</f>
        <v>0</v>
      </c>
      <c r="R128" s="14">
        <f>IF($A128="Yes",'[1]MHS - Admin "A"'!Q10,0)</f>
        <v>0</v>
      </c>
      <c r="S128" s="14">
        <f>IF($A128="Yes",'[1]MHS - Admin "A"'!R10,0)</f>
        <v>0</v>
      </c>
      <c r="T128" s="14">
        <f>IF($A128="Yes",'[1]MHS - Admin "A"'!S10,0)</f>
        <v>0</v>
      </c>
      <c r="U128" s="14">
        <f>IF($A128="Yes",'[1]MHS - Admin "A"'!T10,0)</f>
        <v>0</v>
      </c>
      <c r="V128" s="14">
        <f>IF($A128="Yes",'[1]MHS - Admin "A"'!U10,0)</f>
        <v>0</v>
      </c>
      <c r="W128" s="14">
        <f>IF($A128="Yes",'[1]MHS - Admin "A"'!V10,0)</f>
        <v>0</v>
      </c>
      <c r="X128" s="14">
        <f>IF($A128="Yes",'[1]MHS - Admin "A"'!W10,0)</f>
        <v>0</v>
      </c>
      <c r="Y128" s="17">
        <f>SUM(E128:X128)</f>
        <v>251</v>
      </c>
    </row>
    <row r="129" spans="1:26" ht="16.5" thickBot="1" x14ac:dyDescent="0.3">
      <c r="A129" s="78"/>
      <c r="B129" s="82" t="s">
        <v>12</v>
      </c>
      <c r="C129" s="82"/>
      <c r="D129" s="83"/>
      <c r="E129" s="14">
        <f t="shared" ref="E129:X129" si="101">IF(E128&gt;0,E124*E128,"")</f>
        <v>1470</v>
      </c>
      <c r="F129" s="14">
        <f t="shared" si="101"/>
        <v>5355</v>
      </c>
      <c r="G129" s="14">
        <f t="shared" si="101"/>
        <v>1260</v>
      </c>
      <c r="H129" s="14">
        <f t="shared" si="101"/>
        <v>6300</v>
      </c>
      <c r="I129" s="14">
        <f t="shared" si="101"/>
        <v>1330</v>
      </c>
      <c r="J129" s="14">
        <f t="shared" si="101"/>
        <v>1470</v>
      </c>
      <c r="K129" s="14">
        <f t="shared" si="101"/>
        <v>1820</v>
      </c>
      <c r="L129" s="14">
        <f t="shared" si="101"/>
        <v>420</v>
      </c>
      <c r="M129" s="14" t="str">
        <f t="shared" si="101"/>
        <v/>
      </c>
      <c r="N129" s="14" t="str">
        <f t="shared" si="101"/>
        <v/>
      </c>
      <c r="O129" s="14" t="str">
        <f t="shared" si="101"/>
        <v/>
      </c>
      <c r="P129" s="14" t="str">
        <f t="shared" si="101"/>
        <v/>
      </c>
      <c r="Q129" s="14" t="str">
        <f t="shared" si="101"/>
        <v/>
      </c>
      <c r="R129" s="14" t="str">
        <f t="shared" si="101"/>
        <v/>
      </c>
      <c r="S129" s="14" t="str">
        <f t="shared" si="101"/>
        <v/>
      </c>
      <c r="T129" s="14" t="str">
        <f t="shared" si="101"/>
        <v/>
      </c>
      <c r="U129" s="14" t="str">
        <f t="shared" si="101"/>
        <v/>
      </c>
      <c r="V129" s="14" t="str">
        <f t="shared" si="101"/>
        <v/>
      </c>
      <c r="W129" s="14" t="str">
        <f t="shared" si="101"/>
        <v/>
      </c>
      <c r="X129" s="14" t="str">
        <f t="shared" si="101"/>
        <v/>
      </c>
    </row>
    <row r="130" spans="1:26" ht="16.5" thickBot="1" x14ac:dyDescent="0.3">
      <c r="A130" s="79"/>
      <c r="B130" s="82" t="s">
        <v>13</v>
      </c>
      <c r="C130" s="82"/>
      <c r="D130" s="83"/>
      <c r="E130" s="14">
        <f>IF($A128="Yes",'[1]MHS - Admin "A"'!D12,0)</f>
        <v>3095.8199999999997</v>
      </c>
      <c r="F130" s="14">
        <f>IF($A128="Yes",'[1]MHS - Admin "A"'!E12,0)</f>
        <v>9941.82</v>
      </c>
      <c r="G130" s="14">
        <f>IF($A128="Yes",'[1]MHS - Admin "A"'!F12,0)</f>
        <v>2303.2800000000002</v>
      </c>
      <c r="H130" s="14">
        <f>IF($A128="Yes",'[1]MHS - Admin "A"'!G12,0)</f>
        <v>13815.9</v>
      </c>
      <c r="I130" s="14">
        <f>IF($A128="Yes",'[1]MHS - Admin "A"'!H12,0)</f>
        <v>1931.7900000000002</v>
      </c>
      <c r="J130" s="14">
        <f>IF($A128="Yes",'[1]MHS - Admin "A"'!I12,0)</f>
        <v>2449.8599999999997</v>
      </c>
      <c r="K130" s="14">
        <f>IF($A128="Yes",'[1]MHS - Admin "A"'!J12,0)</f>
        <v>3991.26</v>
      </c>
      <c r="L130" s="14">
        <f>IF($A128="Yes",'[1]MHS - Admin "A"'!K12,0)</f>
        <v>921.06</v>
      </c>
      <c r="M130" s="14" t="str">
        <f>IF($A128="Yes",'[1]MHS - Admin "A"'!L12,0)</f>
        <v/>
      </c>
      <c r="N130" s="14" t="str">
        <f>IF($A128="Yes",'[1]MHS - Admin "A"'!M12,0)</f>
        <v/>
      </c>
      <c r="O130" s="14" t="str">
        <f>IF($A128="Yes",'[1]MHS - Admin "A"'!N12,0)</f>
        <v/>
      </c>
      <c r="P130" s="14" t="str">
        <f>IF($A128="Yes",'[1]MHS - Admin "A"'!O12,0)</f>
        <v/>
      </c>
      <c r="Q130" s="14" t="str">
        <f>IF($A128="Yes",'[1]MHS - Admin "A"'!P12,0)</f>
        <v/>
      </c>
      <c r="R130" s="14" t="str">
        <f>IF($A128="Yes",'[1]MHS - Admin "A"'!Q12,0)</f>
        <v/>
      </c>
      <c r="S130" s="14" t="str">
        <f>IF($A128="Yes",'[1]MHS - Admin "A"'!R12,0)</f>
        <v/>
      </c>
      <c r="T130" s="14" t="str">
        <f>IF($A128="Yes",'[1]MHS - Admin "A"'!S12,0)</f>
        <v/>
      </c>
      <c r="U130" s="14" t="str">
        <f>IF($A128="Yes",'[1]MHS - Admin "A"'!T12,0)</f>
        <v/>
      </c>
      <c r="V130" s="14" t="str">
        <f>IF($A128="Yes",'[1]MHS - Admin "A"'!U12,0)</f>
        <v/>
      </c>
      <c r="W130" s="14" t="str">
        <f>IF($A128="Yes",'[1]MHS - Admin "A"'!V12,0)</f>
        <v/>
      </c>
      <c r="X130" s="14" t="str">
        <f>IF($A128="Yes",'[1]MHS - Admin "A"'!W12,0)</f>
        <v/>
      </c>
      <c r="Y130" s="16"/>
      <c r="Z130" s="17">
        <f>SUM(E130:X130)</f>
        <v>38450.79</v>
      </c>
    </row>
    <row r="131" spans="1:26" ht="19.5" customHeight="1" thickBot="1" x14ac:dyDescent="0.35">
      <c r="A131" s="72" t="s">
        <v>40</v>
      </c>
      <c r="B131" s="84" t="s">
        <v>1</v>
      </c>
      <c r="C131" s="84"/>
      <c r="D131" s="84"/>
      <c r="E131" s="18">
        <f>IF($A138="Yes",'[1]MHS - Admin "B"'!D2,0)</f>
        <v>0.99999999999999967</v>
      </c>
      <c r="F131" s="2" t="s">
        <v>2</v>
      </c>
      <c r="G131" s="20">
        <f>IF($A138="Yes",'[1]MHS - Admin "B"'!F2,0)</f>
        <v>22</v>
      </c>
      <c r="H131" s="2" t="s">
        <v>3</v>
      </c>
      <c r="I131" s="4">
        <f t="shared" ref="I131" si="102">SUM(E139:X139)/1000</f>
        <v>9.7469999999999999</v>
      </c>
      <c r="J131" s="5"/>
      <c r="K131" s="5"/>
      <c r="L131" s="5"/>
      <c r="M131" s="5"/>
      <c r="N131" s="5"/>
      <c r="O131" s="5"/>
      <c r="P131" s="6"/>
      <c r="Q131" s="6"/>
      <c r="R131" s="7"/>
      <c r="S131" s="8"/>
      <c r="T131" s="5"/>
      <c r="U131" s="6"/>
      <c r="V131" s="6"/>
      <c r="W131" s="7"/>
      <c r="X131" s="8"/>
    </row>
    <row r="132" spans="1:26" ht="16.5" thickBot="1" x14ac:dyDescent="0.3">
      <c r="A132" s="73"/>
      <c r="B132" s="85" t="s">
        <v>4</v>
      </c>
      <c r="C132" s="75"/>
      <c r="D132" s="75"/>
      <c r="E132" s="9" t="str">
        <f>'[1]MHS - Admin "B"'!D4</f>
        <v>AJ</v>
      </c>
      <c r="F132" s="9" t="str">
        <f>'[1]MHS - Admin "B"'!E4</f>
        <v>B</v>
      </c>
      <c r="G132" s="9" t="str">
        <f>'[1]MHS - Admin "B"'!F4</f>
        <v>C</v>
      </c>
      <c r="H132" s="9" t="str">
        <f>'[1]MHS - Admin "B"'!G4</f>
        <v>H</v>
      </c>
      <c r="I132" s="9" t="str">
        <f>'[1]MHS - Admin "B"'!H4</f>
        <v>F</v>
      </c>
      <c r="J132" s="9" t="str">
        <f>'[1]MHS - Admin "B"'!I4</f>
        <v>I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6" ht="22.5" customHeight="1" x14ac:dyDescent="0.25">
      <c r="A133" s="73"/>
      <c r="B133" s="85" t="s">
        <v>5</v>
      </c>
      <c r="C133" s="75"/>
      <c r="D133" s="76"/>
      <c r="E133" s="10" t="str">
        <f t="shared" ref="E133:X133" si="103">IF(E132="","",VLOOKUP(E132,Fixture_Table,2,FALSE))</f>
        <v>F40W-2x4P8</v>
      </c>
      <c r="F133" s="10" t="str">
        <f t="shared" si="103"/>
        <v>F32W-2x4R3</v>
      </c>
      <c r="G133" s="10" t="str">
        <f t="shared" si="103"/>
        <v>F32W-2x4R2</v>
      </c>
      <c r="H133" s="10" t="str">
        <f t="shared" si="103"/>
        <v>F32W-1x4S2</v>
      </c>
      <c r="I133" s="10" t="str">
        <f t="shared" si="103"/>
        <v>F32W-2x4S3</v>
      </c>
      <c r="J133" s="10" t="str">
        <f t="shared" si="103"/>
        <v>F32W-1x4S1</v>
      </c>
      <c r="K133" s="10" t="str">
        <f t="shared" si="103"/>
        <v/>
      </c>
      <c r="L133" s="10" t="str">
        <f t="shared" si="103"/>
        <v/>
      </c>
      <c r="M133" s="10" t="str">
        <f t="shared" si="103"/>
        <v/>
      </c>
      <c r="N133" s="10" t="str">
        <f t="shared" si="103"/>
        <v/>
      </c>
      <c r="O133" s="10" t="str">
        <f t="shared" si="103"/>
        <v/>
      </c>
      <c r="P133" s="10" t="str">
        <f t="shared" si="103"/>
        <v/>
      </c>
      <c r="Q133" s="10" t="str">
        <f t="shared" si="103"/>
        <v/>
      </c>
      <c r="R133" s="10" t="str">
        <f t="shared" si="103"/>
        <v/>
      </c>
      <c r="S133" s="10" t="str">
        <f t="shared" si="103"/>
        <v/>
      </c>
      <c r="T133" s="10" t="str">
        <f t="shared" si="103"/>
        <v/>
      </c>
      <c r="U133" s="10" t="str">
        <f t="shared" si="103"/>
        <v/>
      </c>
      <c r="V133" s="10" t="str">
        <f t="shared" si="103"/>
        <v/>
      </c>
      <c r="W133" s="10" t="str">
        <f t="shared" si="103"/>
        <v/>
      </c>
      <c r="X133" s="10" t="str">
        <f t="shared" si="103"/>
        <v/>
      </c>
    </row>
    <row r="134" spans="1:26" ht="15.75" x14ac:dyDescent="0.25">
      <c r="A134" s="73"/>
      <c r="B134" s="85" t="s">
        <v>6</v>
      </c>
      <c r="C134" s="75"/>
      <c r="D134" s="76"/>
      <c r="E134" s="11">
        <f t="shared" ref="E134:X134" si="104">IF(E132="","",VLOOKUP(E132,Fixture_Table,8,FALSE))</f>
        <v>344</v>
      </c>
      <c r="F134" s="11">
        <f t="shared" si="104"/>
        <v>105</v>
      </c>
      <c r="G134" s="11">
        <f t="shared" si="104"/>
        <v>70</v>
      </c>
      <c r="H134" s="11">
        <f t="shared" si="104"/>
        <v>70</v>
      </c>
      <c r="I134" s="11">
        <f t="shared" si="104"/>
        <v>105</v>
      </c>
      <c r="J134" s="11">
        <f t="shared" si="104"/>
        <v>35</v>
      </c>
      <c r="K134" s="11" t="str">
        <f t="shared" si="104"/>
        <v/>
      </c>
      <c r="L134" s="11" t="str">
        <f t="shared" si="104"/>
        <v/>
      </c>
      <c r="M134" s="11" t="str">
        <f t="shared" si="104"/>
        <v/>
      </c>
      <c r="N134" s="11" t="str">
        <f t="shared" si="104"/>
        <v/>
      </c>
      <c r="O134" s="11" t="str">
        <f t="shared" si="104"/>
        <v/>
      </c>
      <c r="P134" s="11" t="str">
        <f t="shared" si="104"/>
        <v/>
      </c>
      <c r="Q134" s="11" t="str">
        <f t="shared" si="104"/>
        <v/>
      </c>
      <c r="R134" s="11" t="str">
        <f t="shared" si="104"/>
        <v/>
      </c>
      <c r="S134" s="11" t="str">
        <f t="shared" si="104"/>
        <v/>
      </c>
      <c r="T134" s="11" t="str">
        <f t="shared" si="104"/>
        <v/>
      </c>
      <c r="U134" s="11" t="str">
        <f t="shared" si="104"/>
        <v/>
      </c>
      <c r="V134" s="11" t="str">
        <f t="shared" si="104"/>
        <v/>
      </c>
      <c r="W134" s="11" t="str">
        <f t="shared" si="104"/>
        <v/>
      </c>
      <c r="X134" s="11" t="str">
        <f t="shared" si="104"/>
        <v/>
      </c>
    </row>
    <row r="135" spans="1:26" ht="16.5" thickBot="1" x14ac:dyDescent="0.3">
      <c r="A135" s="73"/>
      <c r="B135" s="85" t="s">
        <v>7</v>
      </c>
      <c r="C135" s="75"/>
      <c r="D135" s="75"/>
      <c r="E135" s="11">
        <f t="shared" ref="E135:X135" si="105">IF(E132="","",VLOOKUP(E132,Fixture_Table,11,FALSE))</f>
        <v>116</v>
      </c>
      <c r="F135" s="11">
        <f t="shared" si="105"/>
        <v>58</v>
      </c>
      <c r="G135" s="11">
        <f t="shared" si="105"/>
        <v>28</v>
      </c>
      <c r="H135" s="11">
        <f t="shared" si="105"/>
        <v>28</v>
      </c>
      <c r="I135" s="11">
        <f t="shared" si="105"/>
        <v>58</v>
      </c>
      <c r="J135" s="11">
        <f t="shared" si="105"/>
        <v>18</v>
      </c>
      <c r="K135" s="11" t="str">
        <f t="shared" si="105"/>
        <v/>
      </c>
      <c r="L135" s="11" t="str">
        <f t="shared" si="105"/>
        <v/>
      </c>
      <c r="M135" s="11" t="str">
        <f t="shared" si="105"/>
        <v/>
      </c>
      <c r="N135" s="11" t="str">
        <f t="shared" si="105"/>
        <v/>
      </c>
      <c r="O135" s="11" t="str">
        <f t="shared" si="105"/>
        <v/>
      </c>
      <c r="P135" s="11" t="str">
        <f t="shared" si="105"/>
        <v/>
      </c>
      <c r="Q135" s="11" t="str">
        <f t="shared" si="105"/>
        <v/>
      </c>
      <c r="R135" s="11" t="str">
        <f t="shared" si="105"/>
        <v/>
      </c>
      <c r="S135" s="11" t="str">
        <f t="shared" si="105"/>
        <v/>
      </c>
      <c r="T135" s="11" t="str">
        <f t="shared" si="105"/>
        <v/>
      </c>
      <c r="U135" s="11" t="str">
        <f t="shared" si="105"/>
        <v/>
      </c>
      <c r="V135" s="11" t="str">
        <f t="shared" si="105"/>
        <v/>
      </c>
      <c r="W135" s="11" t="str">
        <f t="shared" si="105"/>
        <v/>
      </c>
      <c r="X135" s="11" t="str">
        <f t="shared" si="105"/>
        <v/>
      </c>
    </row>
    <row r="136" spans="1:26" ht="16.5" thickBot="1" x14ac:dyDescent="0.3">
      <c r="A136" s="73"/>
      <c r="B136" s="85" t="s">
        <v>8</v>
      </c>
      <c r="C136" s="75"/>
      <c r="D136" s="76"/>
      <c r="E136" s="11">
        <f>IF(E138=0,"",E138*E135)</f>
        <v>348</v>
      </c>
      <c r="F136" s="11">
        <f>IF(F138=0,"",F138*F135)</f>
        <v>3770</v>
      </c>
      <c r="G136" s="11">
        <f t="shared" ref="G136:X136" si="106">IF(G138=0,"",G138*G135)</f>
        <v>84</v>
      </c>
      <c r="H136" s="11">
        <f t="shared" si="106"/>
        <v>56</v>
      </c>
      <c r="I136" s="11">
        <f t="shared" si="106"/>
        <v>116</v>
      </c>
      <c r="J136" s="11">
        <f t="shared" si="106"/>
        <v>684</v>
      </c>
      <c r="K136" s="11" t="str">
        <f t="shared" si="106"/>
        <v/>
      </c>
      <c r="L136" s="11" t="str">
        <f t="shared" si="106"/>
        <v/>
      </c>
      <c r="M136" s="11" t="str">
        <f t="shared" si="106"/>
        <v/>
      </c>
      <c r="N136" s="11" t="str">
        <f t="shared" si="106"/>
        <v/>
      </c>
      <c r="O136" s="11" t="str">
        <f t="shared" si="106"/>
        <v/>
      </c>
      <c r="P136" s="11" t="str">
        <f t="shared" si="106"/>
        <v/>
      </c>
      <c r="Q136" s="11" t="str">
        <f t="shared" si="106"/>
        <v/>
      </c>
      <c r="R136" s="11" t="str">
        <f t="shared" si="106"/>
        <v/>
      </c>
      <c r="S136" s="11" t="str">
        <f t="shared" si="106"/>
        <v/>
      </c>
      <c r="T136" s="11" t="str">
        <f t="shared" si="106"/>
        <v/>
      </c>
      <c r="U136" s="11" t="str">
        <f t="shared" si="106"/>
        <v/>
      </c>
      <c r="V136" s="11" t="str">
        <f t="shared" si="106"/>
        <v/>
      </c>
      <c r="W136" s="11" t="str">
        <f t="shared" si="106"/>
        <v/>
      </c>
      <c r="X136" s="11" t="str">
        <f t="shared" si="106"/>
        <v/>
      </c>
      <c r="Y136" s="12">
        <f t="shared" ref="Y136:Y137" si="107">SUM(E136:X136)</f>
        <v>5058</v>
      </c>
    </row>
    <row r="137" spans="1:26" ht="16.5" thickBot="1" x14ac:dyDescent="0.3">
      <c r="A137" s="73"/>
      <c r="B137" s="85" t="s">
        <v>9</v>
      </c>
      <c r="C137" s="75"/>
      <c r="D137" s="76"/>
      <c r="E137" s="11">
        <f>IF(E138=0,"",ROUND((E139-E136)/E139*E140,0))</f>
        <v>1500</v>
      </c>
      <c r="F137" s="11">
        <f>IF(F138=0,"",ROUND((F139-F136)/F139*F140,0))</f>
        <v>6700</v>
      </c>
      <c r="G137" s="11">
        <f t="shared" ref="G137:X137" si="108">IF(G138=0,"",ROUND((G139-G136)/G139*G140,0))</f>
        <v>276</v>
      </c>
      <c r="H137" s="11">
        <f t="shared" si="108"/>
        <v>184</v>
      </c>
      <c r="I137" s="11">
        <f t="shared" si="108"/>
        <v>206</v>
      </c>
      <c r="J137" s="11">
        <f t="shared" si="108"/>
        <v>1417</v>
      </c>
      <c r="K137" s="11" t="str">
        <f t="shared" si="108"/>
        <v/>
      </c>
      <c r="L137" s="11" t="str">
        <f t="shared" si="108"/>
        <v/>
      </c>
      <c r="M137" s="11" t="str">
        <f t="shared" si="108"/>
        <v/>
      </c>
      <c r="N137" s="11" t="str">
        <f t="shared" si="108"/>
        <v/>
      </c>
      <c r="O137" s="11" t="str">
        <f t="shared" si="108"/>
        <v/>
      </c>
      <c r="P137" s="11" t="str">
        <f t="shared" si="108"/>
        <v/>
      </c>
      <c r="Q137" s="11" t="str">
        <f t="shared" si="108"/>
        <v/>
      </c>
      <c r="R137" s="11" t="str">
        <f t="shared" si="108"/>
        <v/>
      </c>
      <c r="S137" s="11" t="str">
        <f t="shared" si="108"/>
        <v/>
      </c>
      <c r="T137" s="11" t="str">
        <f t="shared" si="108"/>
        <v/>
      </c>
      <c r="U137" s="11" t="str">
        <f t="shared" si="108"/>
        <v/>
      </c>
      <c r="V137" s="11" t="str">
        <f t="shared" si="108"/>
        <v/>
      </c>
      <c r="W137" s="11" t="str">
        <f t="shared" si="108"/>
        <v/>
      </c>
      <c r="X137" s="11" t="str">
        <f t="shared" si="108"/>
        <v/>
      </c>
      <c r="Y137" s="13">
        <f t="shared" si="107"/>
        <v>10283</v>
      </c>
    </row>
    <row r="138" spans="1:26" ht="21.75" customHeight="1" x14ac:dyDescent="0.25">
      <c r="A138" s="77" t="s">
        <v>34</v>
      </c>
      <c r="B138" s="80" t="s">
        <v>11</v>
      </c>
      <c r="C138" s="80"/>
      <c r="D138" s="81"/>
      <c r="E138" s="14">
        <f>IF($A138="Yes",'[1]MHS - Admin "B"'!D10,0)</f>
        <v>3</v>
      </c>
      <c r="F138" s="14">
        <f>IF($A138="Yes",'[1]MHS - Admin "B"'!E10,0)</f>
        <v>65</v>
      </c>
      <c r="G138" s="14">
        <f>IF($A138="Yes",'[1]MHS - Admin "B"'!F10,0)</f>
        <v>3</v>
      </c>
      <c r="H138" s="14">
        <f>IF($A138="Yes",'[1]MHS - Admin "B"'!G10,0)</f>
        <v>2</v>
      </c>
      <c r="I138" s="14">
        <f>IF($A138="Yes",'[1]MHS - Admin "B"'!H10,0)</f>
        <v>2</v>
      </c>
      <c r="J138" s="14">
        <f>IF($A138="Yes",'[1]MHS - Admin "B"'!I10,0)</f>
        <v>38</v>
      </c>
      <c r="K138" s="14">
        <f>IF($A138="Yes",'[1]MHS - Admin "B"'!J10,0)</f>
        <v>0</v>
      </c>
      <c r="L138" s="14">
        <f>IF($A138="Yes",'[1]MHS - Admin "B"'!K10,0)</f>
        <v>0</v>
      </c>
      <c r="M138" s="14">
        <f>IF($A138="Yes",'[1]MHS - Admin "B"'!L10,0)</f>
        <v>0</v>
      </c>
      <c r="N138" s="14">
        <f>IF($A138="Yes",'[1]MHS - Admin "B"'!M10,0)</f>
        <v>0</v>
      </c>
      <c r="O138" s="14">
        <f>IF($A138="Yes",'[1]MHS - Admin "B"'!N10,0)</f>
        <v>0</v>
      </c>
      <c r="P138" s="14">
        <f>IF($A138="Yes",'[1]MHS - Admin "B"'!O10,0)</f>
        <v>0</v>
      </c>
      <c r="Q138" s="14">
        <f>IF($A138="Yes",'[1]MHS - Admin "B"'!P10,0)</f>
        <v>0</v>
      </c>
      <c r="R138" s="14">
        <f>IF($A138="Yes",'[1]MHS - Admin "B"'!Q10,0)</f>
        <v>0</v>
      </c>
      <c r="S138" s="14">
        <f>IF($A138="Yes",'[1]MHS - Admin "B"'!R10,0)</f>
        <v>0</v>
      </c>
      <c r="T138" s="14">
        <f>IF($A138="Yes",'[1]MHS - Admin "B"'!S10,0)</f>
        <v>0</v>
      </c>
      <c r="U138" s="14">
        <f>IF($A138="Yes",'[1]MHS - Admin "B"'!T10,0)</f>
        <v>0</v>
      </c>
      <c r="V138" s="14">
        <f>IF($A138="Yes",'[1]MHS - Admin "B"'!U10,0)</f>
        <v>0</v>
      </c>
      <c r="W138" s="14">
        <f>IF($A138="Yes",'[1]MHS - Admin "B"'!V10,0)</f>
        <v>0</v>
      </c>
      <c r="X138" s="14">
        <f>IF($A138="Yes",'[1]MHS - Admin "B"'!W10,0)</f>
        <v>0</v>
      </c>
      <c r="Y138" s="17">
        <f>SUM(E138:X138)</f>
        <v>113</v>
      </c>
    </row>
    <row r="139" spans="1:26" ht="16.5" thickBot="1" x14ac:dyDescent="0.3">
      <c r="A139" s="78"/>
      <c r="B139" s="82" t="s">
        <v>12</v>
      </c>
      <c r="C139" s="82"/>
      <c r="D139" s="83"/>
      <c r="E139" s="14">
        <f t="shared" ref="E139:X139" si="109">IF(E138&gt;0,E134*E138,"")</f>
        <v>1032</v>
      </c>
      <c r="F139" s="14">
        <f t="shared" si="109"/>
        <v>6825</v>
      </c>
      <c r="G139" s="14">
        <f t="shared" si="109"/>
        <v>210</v>
      </c>
      <c r="H139" s="14">
        <f t="shared" si="109"/>
        <v>140</v>
      </c>
      <c r="I139" s="14">
        <f t="shared" si="109"/>
        <v>210</v>
      </c>
      <c r="J139" s="14">
        <f t="shared" si="109"/>
        <v>1330</v>
      </c>
      <c r="K139" s="14" t="str">
        <f t="shared" si="109"/>
        <v/>
      </c>
      <c r="L139" s="14" t="str">
        <f t="shared" si="109"/>
        <v/>
      </c>
      <c r="M139" s="14" t="str">
        <f t="shared" si="109"/>
        <v/>
      </c>
      <c r="N139" s="14" t="str">
        <f t="shared" si="109"/>
        <v/>
      </c>
      <c r="O139" s="14" t="str">
        <f t="shared" si="109"/>
        <v/>
      </c>
      <c r="P139" s="14" t="str">
        <f t="shared" si="109"/>
        <v/>
      </c>
      <c r="Q139" s="14" t="str">
        <f t="shared" si="109"/>
        <v/>
      </c>
      <c r="R139" s="14" t="str">
        <f t="shared" si="109"/>
        <v/>
      </c>
      <c r="S139" s="14" t="str">
        <f t="shared" si="109"/>
        <v/>
      </c>
      <c r="T139" s="14" t="str">
        <f t="shared" si="109"/>
        <v/>
      </c>
      <c r="U139" s="14" t="str">
        <f t="shared" si="109"/>
        <v/>
      </c>
      <c r="V139" s="14" t="str">
        <f t="shared" si="109"/>
        <v/>
      </c>
      <c r="W139" s="14" t="str">
        <f t="shared" si="109"/>
        <v/>
      </c>
      <c r="X139" s="14" t="str">
        <f t="shared" si="109"/>
        <v/>
      </c>
    </row>
    <row r="140" spans="1:26" ht="16.5" thickBot="1" x14ac:dyDescent="0.3">
      <c r="A140" s="79"/>
      <c r="B140" s="82" t="s">
        <v>13</v>
      </c>
      <c r="C140" s="82"/>
      <c r="D140" s="83"/>
      <c r="E140" s="14">
        <f>IF($A138="Yes",'[1]MHS - Admin "B"'!D12,0)</f>
        <v>2263.1759999999999</v>
      </c>
      <c r="F140" s="14">
        <f>IF($A138="Yes",'[1]MHS - Admin "B"'!E12,0)</f>
        <v>14967.224999999999</v>
      </c>
      <c r="G140" s="14">
        <f>IF($A138="Yes",'[1]MHS - Admin "B"'!F12,0)</f>
        <v>460.53</v>
      </c>
      <c r="H140" s="14">
        <f>IF($A138="Yes",'[1]MHS - Admin "B"'!G12,0)</f>
        <v>307.02</v>
      </c>
      <c r="I140" s="14">
        <f>IF($A138="Yes",'[1]MHS - Admin "B"'!H12,0)</f>
        <v>460.53000000000003</v>
      </c>
      <c r="J140" s="14">
        <f>IF($A138="Yes",'[1]MHS - Admin "B"'!I12,0)</f>
        <v>2916.69</v>
      </c>
      <c r="K140" s="14" t="str">
        <f>IF($A138="Yes",'[1]MHS - Admin "B"'!J12,0)</f>
        <v/>
      </c>
      <c r="L140" s="14" t="str">
        <f>IF($A138="Yes",'[1]MHS - Admin "B"'!K12,0)</f>
        <v/>
      </c>
      <c r="M140" s="14" t="str">
        <f>IF($A138="Yes",'[1]MHS - Admin "B"'!L12,0)</f>
        <v/>
      </c>
      <c r="N140" s="14" t="str">
        <f>IF($A138="Yes",'[1]MHS - Admin "B"'!M12,0)</f>
        <v/>
      </c>
      <c r="O140" s="14" t="str">
        <f>IF($A138="Yes",'[1]MHS - Admin "B"'!N12,0)</f>
        <v/>
      </c>
      <c r="P140" s="14" t="str">
        <f>IF($A138="Yes",'[1]MHS - Admin "B"'!O12,0)</f>
        <v/>
      </c>
      <c r="Q140" s="14" t="str">
        <f>IF($A138="Yes",'[1]MHS - Admin "B"'!P12,0)</f>
        <v/>
      </c>
      <c r="R140" s="14" t="str">
        <f>IF($A138="Yes",'[1]MHS - Admin "B"'!Q12,0)</f>
        <v/>
      </c>
      <c r="S140" s="14" t="str">
        <f>IF($A138="Yes",'[1]MHS - Admin "B"'!R12,0)</f>
        <v/>
      </c>
      <c r="T140" s="14" t="str">
        <f>IF($A138="Yes",'[1]MHS - Admin "B"'!S12,0)</f>
        <v/>
      </c>
      <c r="U140" s="14" t="str">
        <f>IF($A138="Yes",'[1]MHS - Admin "B"'!T12,0)</f>
        <v/>
      </c>
      <c r="V140" s="14" t="str">
        <f>IF($A138="Yes",'[1]MHS - Admin "B"'!U12,0)</f>
        <v/>
      </c>
      <c r="W140" s="14" t="str">
        <f>IF($A138="Yes",'[1]MHS - Admin "B"'!V12,0)</f>
        <v/>
      </c>
      <c r="X140" s="14" t="str">
        <f>IF($A138="Yes",'[1]MHS - Admin "B"'!W12,0)</f>
        <v/>
      </c>
      <c r="Y140" s="16"/>
      <c r="Z140" s="17">
        <f>SUM(E140:X140)</f>
        <v>21375.170999999995</v>
      </c>
    </row>
    <row r="141" spans="1:26" ht="19.5" customHeight="1" thickBot="1" x14ac:dyDescent="0.35">
      <c r="A141" s="72" t="s">
        <v>41</v>
      </c>
      <c r="B141" s="84" t="s">
        <v>1</v>
      </c>
      <c r="C141" s="84"/>
      <c r="D141" s="84"/>
      <c r="E141" s="18">
        <f>IF($A148="Yes",'[1]MHS - Gym "J"'!D2,0)</f>
        <v>0.99999999999999867</v>
      </c>
      <c r="F141" s="2" t="s">
        <v>2</v>
      </c>
      <c r="G141" s="20">
        <f>IF($A148="Yes",'[1]MHS - Gym "J"'!F2,0)</f>
        <v>85</v>
      </c>
      <c r="H141" s="2" t="s">
        <v>3</v>
      </c>
      <c r="I141" s="4">
        <f t="shared" ref="I141" si="110">SUM(E149:X149)/1000</f>
        <v>42.994999999999997</v>
      </c>
      <c r="J141" s="5"/>
      <c r="K141" s="5"/>
      <c r="L141" s="5"/>
      <c r="M141" s="5"/>
      <c r="N141" s="5"/>
      <c r="O141" s="5"/>
      <c r="P141" s="6"/>
      <c r="Q141" s="6"/>
      <c r="R141" s="7"/>
      <c r="S141" s="8"/>
      <c r="T141" s="5"/>
      <c r="U141" s="6"/>
      <c r="V141" s="6"/>
      <c r="W141" s="7"/>
      <c r="X141" s="8"/>
    </row>
    <row r="142" spans="1:26" ht="16.5" thickBot="1" x14ac:dyDescent="0.3">
      <c r="A142" s="73"/>
      <c r="B142" s="85" t="s">
        <v>4</v>
      </c>
      <c r="C142" s="75"/>
      <c r="D142" s="75"/>
      <c r="E142" s="9" t="str">
        <f>'[1]MHS - Gym "J"'!D4</f>
        <v>C</v>
      </c>
      <c r="F142" s="9" t="str">
        <f>'[1]MHS - Gym "J"'!E4</f>
        <v>I</v>
      </c>
      <c r="G142" s="9" t="str">
        <f>'[1]MHS - Gym "J"'!F4</f>
        <v>H</v>
      </c>
      <c r="H142" s="9" t="str">
        <f>'[1]MHS - Gym "J"'!G4</f>
        <v>AE</v>
      </c>
      <c r="I142" s="9" t="str">
        <f>'[1]MHS - Gym "J"'!H4</f>
        <v>AH</v>
      </c>
      <c r="J142" s="9" t="str">
        <f>'[1]MHS - Gym "J"'!I4</f>
        <v>E</v>
      </c>
      <c r="K142" s="9" t="str">
        <f>'[1]MHS - Gym "J"'!J4</f>
        <v>C</v>
      </c>
      <c r="L142" s="9" t="str">
        <f>'[1]MHS - Gym "J"'!K4</f>
        <v>F</v>
      </c>
      <c r="M142" s="9" t="str">
        <f>'[1]MHS - Gym "J"'!L4</f>
        <v>A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6" ht="22.5" customHeight="1" x14ac:dyDescent="0.25">
      <c r="A143" s="73"/>
      <c r="B143" s="85" t="s">
        <v>5</v>
      </c>
      <c r="C143" s="75"/>
      <c r="D143" s="76"/>
      <c r="E143" s="10" t="str">
        <f t="shared" ref="E143:X143" si="111">IF(E142="","",VLOOKUP(E142,Fixture_Table,2,FALSE))</f>
        <v>F32W-2x4R2</v>
      </c>
      <c r="F143" s="10" t="str">
        <f t="shared" si="111"/>
        <v>F32W-1x4S1</v>
      </c>
      <c r="G143" s="10" t="str">
        <f t="shared" si="111"/>
        <v>F32W-1x4S2</v>
      </c>
      <c r="H143" s="10" t="str">
        <f t="shared" si="111"/>
        <v>HPS150W-WALLS1</v>
      </c>
      <c r="I143" s="10" t="str">
        <f t="shared" si="111"/>
        <v>MH455W-24"DP1</v>
      </c>
      <c r="J143" s="10" t="str">
        <f t="shared" si="111"/>
        <v>F32W-2x4S4</v>
      </c>
      <c r="K143" s="10" t="str">
        <f t="shared" si="111"/>
        <v>F32W-2x4R2</v>
      </c>
      <c r="L143" s="10" t="str">
        <f t="shared" si="111"/>
        <v>F32W-2x4S3</v>
      </c>
      <c r="M143" s="10" t="str">
        <f t="shared" si="111"/>
        <v>F32W-2x4R4</v>
      </c>
      <c r="N143" s="10" t="str">
        <f t="shared" si="111"/>
        <v/>
      </c>
      <c r="O143" s="10" t="str">
        <f t="shared" si="111"/>
        <v/>
      </c>
      <c r="P143" s="10" t="str">
        <f t="shared" si="111"/>
        <v/>
      </c>
      <c r="Q143" s="10" t="str">
        <f t="shared" si="111"/>
        <v/>
      </c>
      <c r="R143" s="10" t="str">
        <f t="shared" si="111"/>
        <v/>
      </c>
      <c r="S143" s="10" t="str">
        <f t="shared" si="111"/>
        <v/>
      </c>
      <c r="T143" s="10" t="str">
        <f t="shared" si="111"/>
        <v/>
      </c>
      <c r="U143" s="10" t="str">
        <f t="shared" si="111"/>
        <v/>
      </c>
      <c r="V143" s="10" t="str">
        <f t="shared" si="111"/>
        <v/>
      </c>
      <c r="W143" s="10" t="str">
        <f t="shared" si="111"/>
        <v/>
      </c>
      <c r="X143" s="10" t="str">
        <f t="shared" si="111"/>
        <v/>
      </c>
    </row>
    <row r="144" spans="1:26" ht="15.75" x14ac:dyDescent="0.25">
      <c r="A144" s="73"/>
      <c r="B144" s="85" t="s">
        <v>6</v>
      </c>
      <c r="C144" s="75"/>
      <c r="D144" s="76"/>
      <c r="E144" s="11">
        <f t="shared" ref="E144:X144" si="112">IF(E142="","",VLOOKUP(E142,Fixture_Table,8,FALSE))</f>
        <v>70</v>
      </c>
      <c r="F144" s="11">
        <f t="shared" si="112"/>
        <v>35</v>
      </c>
      <c r="G144" s="11">
        <f t="shared" si="112"/>
        <v>70</v>
      </c>
      <c r="H144" s="11">
        <f t="shared" si="112"/>
        <v>153</v>
      </c>
      <c r="I144" s="11">
        <f t="shared" si="112"/>
        <v>458</v>
      </c>
      <c r="J144" s="11">
        <f t="shared" si="112"/>
        <v>140</v>
      </c>
      <c r="K144" s="11">
        <f t="shared" si="112"/>
        <v>70</v>
      </c>
      <c r="L144" s="11">
        <f t="shared" si="112"/>
        <v>105</v>
      </c>
      <c r="M144" s="11">
        <f t="shared" si="112"/>
        <v>140</v>
      </c>
      <c r="N144" s="11" t="str">
        <f t="shared" si="112"/>
        <v/>
      </c>
      <c r="O144" s="11" t="str">
        <f t="shared" si="112"/>
        <v/>
      </c>
      <c r="P144" s="11" t="str">
        <f t="shared" si="112"/>
        <v/>
      </c>
      <c r="Q144" s="11" t="str">
        <f t="shared" si="112"/>
        <v/>
      </c>
      <c r="R144" s="11" t="str">
        <f t="shared" si="112"/>
        <v/>
      </c>
      <c r="S144" s="11" t="str">
        <f t="shared" si="112"/>
        <v/>
      </c>
      <c r="T144" s="11" t="str">
        <f t="shared" si="112"/>
        <v/>
      </c>
      <c r="U144" s="11" t="str">
        <f t="shared" si="112"/>
        <v/>
      </c>
      <c r="V144" s="11" t="str">
        <f t="shared" si="112"/>
        <v/>
      </c>
      <c r="W144" s="11" t="str">
        <f t="shared" si="112"/>
        <v/>
      </c>
      <c r="X144" s="11" t="str">
        <f t="shared" si="112"/>
        <v/>
      </c>
    </row>
    <row r="145" spans="1:26" ht="16.5" thickBot="1" x14ac:dyDescent="0.3">
      <c r="A145" s="73"/>
      <c r="B145" s="85" t="s">
        <v>7</v>
      </c>
      <c r="C145" s="75"/>
      <c r="D145" s="75"/>
      <c r="E145" s="11">
        <f t="shared" ref="E145:X145" si="113">IF(E142="","",VLOOKUP(E142,Fixture_Table,11,FALSE))</f>
        <v>28</v>
      </c>
      <c r="F145" s="11">
        <f t="shared" si="113"/>
        <v>18</v>
      </c>
      <c r="G145" s="11">
        <f t="shared" si="113"/>
        <v>28</v>
      </c>
      <c r="H145" s="11">
        <f t="shared" si="113"/>
        <v>58</v>
      </c>
      <c r="I145" s="11">
        <f t="shared" si="113"/>
        <v>150</v>
      </c>
      <c r="J145" s="11">
        <f t="shared" si="113"/>
        <v>58</v>
      </c>
      <c r="K145" s="11">
        <f t="shared" si="113"/>
        <v>28</v>
      </c>
      <c r="L145" s="11">
        <f t="shared" si="113"/>
        <v>58</v>
      </c>
      <c r="M145" s="11">
        <f t="shared" si="113"/>
        <v>58</v>
      </c>
      <c r="N145" s="11" t="str">
        <f t="shared" si="113"/>
        <v/>
      </c>
      <c r="O145" s="11" t="str">
        <f t="shared" si="113"/>
        <v/>
      </c>
      <c r="P145" s="11" t="str">
        <f t="shared" si="113"/>
        <v/>
      </c>
      <c r="Q145" s="11" t="str">
        <f t="shared" si="113"/>
        <v/>
      </c>
      <c r="R145" s="11" t="str">
        <f t="shared" si="113"/>
        <v/>
      </c>
      <c r="S145" s="11" t="str">
        <f t="shared" si="113"/>
        <v/>
      </c>
      <c r="T145" s="11" t="str">
        <f t="shared" si="113"/>
        <v/>
      </c>
      <c r="U145" s="11" t="str">
        <f t="shared" si="113"/>
        <v/>
      </c>
      <c r="V145" s="11" t="str">
        <f t="shared" si="113"/>
        <v/>
      </c>
      <c r="W145" s="11" t="str">
        <f t="shared" si="113"/>
        <v/>
      </c>
      <c r="X145" s="11" t="str">
        <f t="shared" si="113"/>
        <v/>
      </c>
    </row>
    <row r="146" spans="1:26" ht="16.5" thickBot="1" x14ac:dyDescent="0.3">
      <c r="A146" s="73"/>
      <c r="B146" s="85" t="s">
        <v>8</v>
      </c>
      <c r="C146" s="75"/>
      <c r="D146" s="76"/>
      <c r="E146" s="11">
        <f>IF(E148=0,"",E148*E145)</f>
        <v>924</v>
      </c>
      <c r="F146" s="11">
        <f>IF(F148=0,"",F148*F145)</f>
        <v>2466</v>
      </c>
      <c r="G146" s="11">
        <f t="shared" ref="G146:X146" si="114">IF(G148=0,"",G148*G145)</f>
        <v>3528</v>
      </c>
      <c r="H146" s="11" t="str">
        <f t="shared" si="114"/>
        <v/>
      </c>
      <c r="I146" s="11">
        <f t="shared" si="114"/>
        <v>6000</v>
      </c>
      <c r="J146" s="11">
        <f t="shared" si="114"/>
        <v>522</v>
      </c>
      <c r="K146" s="11" t="str">
        <f t="shared" si="114"/>
        <v/>
      </c>
      <c r="L146" s="11">
        <f t="shared" si="114"/>
        <v>348</v>
      </c>
      <c r="M146" s="11">
        <f t="shared" si="114"/>
        <v>2842</v>
      </c>
      <c r="N146" s="11" t="str">
        <f t="shared" si="114"/>
        <v/>
      </c>
      <c r="O146" s="11" t="str">
        <f t="shared" si="114"/>
        <v/>
      </c>
      <c r="P146" s="11" t="str">
        <f t="shared" si="114"/>
        <v/>
      </c>
      <c r="Q146" s="11" t="str">
        <f t="shared" si="114"/>
        <v/>
      </c>
      <c r="R146" s="11" t="str">
        <f t="shared" si="114"/>
        <v/>
      </c>
      <c r="S146" s="11" t="str">
        <f t="shared" si="114"/>
        <v/>
      </c>
      <c r="T146" s="11" t="str">
        <f t="shared" si="114"/>
        <v/>
      </c>
      <c r="U146" s="11" t="str">
        <f t="shared" si="114"/>
        <v/>
      </c>
      <c r="V146" s="11" t="str">
        <f t="shared" si="114"/>
        <v/>
      </c>
      <c r="W146" s="11" t="str">
        <f t="shared" si="114"/>
        <v/>
      </c>
      <c r="X146" s="11" t="str">
        <f t="shared" si="114"/>
        <v/>
      </c>
      <c r="Y146" s="12">
        <f t="shared" ref="Y146:Y147" si="115">SUM(E146:X146)</f>
        <v>16630</v>
      </c>
    </row>
    <row r="147" spans="1:26" ht="16.5" thickBot="1" x14ac:dyDescent="0.3">
      <c r="A147" s="73"/>
      <c r="B147" s="85" t="s">
        <v>9</v>
      </c>
      <c r="C147" s="75"/>
      <c r="D147" s="76"/>
      <c r="E147" s="11">
        <f>IF(E148=0,"",ROUND((E149-E146)/E149*E150,0))</f>
        <v>3039</v>
      </c>
      <c r="F147" s="11">
        <f>IF(F148=0,"",ROUND((F149-F146)/F149*F150,0))</f>
        <v>4458</v>
      </c>
      <c r="G147" s="11">
        <f t="shared" ref="G147:X147" si="116">IF(G148=0,"",ROUND((G149-G146)/G149*G150,0))</f>
        <v>9917</v>
      </c>
      <c r="H147" s="11" t="str">
        <f t="shared" si="116"/>
        <v/>
      </c>
      <c r="I147" s="11">
        <f t="shared" si="116"/>
        <v>27018</v>
      </c>
      <c r="J147" s="11">
        <f t="shared" si="116"/>
        <v>1618</v>
      </c>
      <c r="K147" s="11" t="str">
        <f t="shared" si="116"/>
        <v/>
      </c>
      <c r="L147" s="11">
        <f t="shared" si="116"/>
        <v>618</v>
      </c>
      <c r="M147" s="11">
        <f t="shared" si="116"/>
        <v>8811</v>
      </c>
      <c r="N147" s="11" t="str">
        <f t="shared" si="116"/>
        <v/>
      </c>
      <c r="O147" s="11" t="str">
        <f t="shared" si="116"/>
        <v/>
      </c>
      <c r="P147" s="11" t="str">
        <f t="shared" si="116"/>
        <v/>
      </c>
      <c r="Q147" s="11" t="str">
        <f t="shared" si="116"/>
        <v/>
      </c>
      <c r="R147" s="11" t="str">
        <f t="shared" si="116"/>
        <v/>
      </c>
      <c r="S147" s="11" t="str">
        <f t="shared" si="116"/>
        <v/>
      </c>
      <c r="T147" s="11" t="str">
        <f t="shared" si="116"/>
        <v/>
      </c>
      <c r="U147" s="11" t="str">
        <f t="shared" si="116"/>
        <v/>
      </c>
      <c r="V147" s="11" t="str">
        <f t="shared" si="116"/>
        <v/>
      </c>
      <c r="W147" s="11" t="str">
        <f t="shared" si="116"/>
        <v/>
      </c>
      <c r="X147" s="11" t="str">
        <f t="shared" si="116"/>
        <v/>
      </c>
      <c r="Y147" s="13">
        <f t="shared" si="115"/>
        <v>55479</v>
      </c>
    </row>
    <row r="148" spans="1:26" ht="21.75" customHeight="1" x14ac:dyDescent="0.25">
      <c r="A148" s="77" t="s">
        <v>34</v>
      </c>
      <c r="B148" s="80" t="s">
        <v>11</v>
      </c>
      <c r="C148" s="80"/>
      <c r="D148" s="81"/>
      <c r="E148" s="14">
        <f>IF($A148="Yes",'[1]MHS - Gym "J"'!D10,0)</f>
        <v>33</v>
      </c>
      <c r="F148" s="14">
        <f>IF($A148="Yes",'[1]MHS - Gym "J"'!E10,0)</f>
        <v>137</v>
      </c>
      <c r="G148" s="14">
        <f>IF($A148="Yes",'[1]MHS - Gym "J"'!F10,0)</f>
        <v>126</v>
      </c>
      <c r="H148" s="14">
        <f>IF($A148="Yes",'[1]MHS - Gym "J"'!G10,0)</f>
        <v>0</v>
      </c>
      <c r="I148" s="14">
        <f>IF($A148="Yes",'[1]MHS - Gym "J"'!H10,0)</f>
        <v>40</v>
      </c>
      <c r="J148" s="14">
        <f>IF($A148="Yes",'[1]MHS - Gym "J"'!I10,0)</f>
        <v>9</v>
      </c>
      <c r="K148" s="14">
        <f>IF($A148="Yes",'[1]MHS - Gym "J"'!J10,0)</f>
        <v>0</v>
      </c>
      <c r="L148" s="14">
        <f>IF($A148="Yes",'[1]MHS - Gym "J"'!K10,0)</f>
        <v>6</v>
      </c>
      <c r="M148" s="14">
        <f>IF($A148="Yes",'[1]MHS - Gym "J"'!L10,0)</f>
        <v>49</v>
      </c>
      <c r="N148" s="14">
        <f>IF($A148="Yes",'[1]MHS - Gym "J"'!M10,0)</f>
        <v>0</v>
      </c>
      <c r="O148" s="14">
        <f>IF($A148="Yes",'[1]MHS - Gym "J"'!N10,0)</f>
        <v>0</v>
      </c>
      <c r="P148" s="14">
        <f>IF($A148="Yes",'[1]MHS - Gym "J"'!O10,0)</f>
        <v>0</v>
      </c>
      <c r="Q148" s="14">
        <f>IF($A148="Yes",'[1]MHS - Gym "J"'!P10,0)</f>
        <v>0</v>
      </c>
      <c r="R148" s="14">
        <f>IF($A148="Yes",'[1]MHS - Gym "J"'!Q10,0)</f>
        <v>0</v>
      </c>
      <c r="S148" s="14">
        <f>IF($A148="Yes",'[1]MHS - Gym "J"'!R10,0)</f>
        <v>0</v>
      </c>
      <c r="T148" s="14">
        <f>IF($A148="Yes",'[1]MHS - Gym "J"'!S10,0)</f>
        <v>0</v>
      </c>
      <c r="U148" s="14">
        <f>IF($A148="Yes",'[1]MHS - Gym "J"'!T10,0)</f>
        <v>0</v>
      </c>
      <c r="V148" s="14">
        <f>IF($A148="Yes",'[1]MHS - Gym "J"'!U10,0)</f>
        <v>0</v>
      </c>
      <c r="W148" s="14">
        <f>IF($A148="Yes",'[1]MHS - Gym "J"'!V10,0)</f>
        <v>0</v>
      </c>
      <c r="X148" s="14">
        <f>IF($A148="Yes",'[1]MHS - Gym "J"'!W10,0)</f>
        <v>0</v>
      </c>
      <c r="Y148" s="17">
        <f>SUM(E148:X148)</f>
        <v>400</v>
      </c>
    </row>
    <row r="149" spans="1:26" ht="16.5" thickBot="1" x14ac:dyDescent="0.3">
      <c r="A149" s="78"/>
      <c r="B149" s="82" t="s">
        <v>12</v>
      </c>
      <c r="C149" s="82"/>
      <c r="D149" s="83"/>
      <c r="E149" s="14">
        <f t="shared" ref="E149:X149" si="117">IF(E148&gt;0,E144*E148,"")</f>
        <v>2310</v>
      </c>
      <c r="F149" s="14">
        <f t="shared" si="117"/>
        <v>4795</v>
      </c>
      <c r="G149" s="14">
        <f t="shared" si="117"/>
        <v>8820</v>
      </c>
      <c r="H149" s="14" t="str">
        <f t="shared" si="117"/>
        <v/>
      </c>
      <c r="I149" s="14">
        <f t="shared" si="117"/>
        <v>18320</v>
      </c>
      <c r="J149" s="14">
        <f t="shared" si="117"/>
        <v>1260</v>
      </c>
      <c r="K149" s="14" t="str">
        <f t="shared" si="117"/>
        <v/>
      </c>
      <c r="L149" s="14">
        <f t="shared" si="117"/>
        <v>630</v>
      </c>
      <c r="M149" s="14">
        <f t="shared" si="117"/>
        <v>6860</v>
      </c>
      <c r="N149" s="14" t="str">
        <f t="shared" si="117"/>
        <v/>
      </c>
      <c r="O149" s="14" t="str">
        <f t="shared" si="117"/>
        <v/>
      </c>
      <c r="P149" s="14" t="str">
        <f t="shared" si="117"/>
        <v/>
      </c>
      <c r="Q149" s="14" t="str">
        <f t="shared" si="117"/>
        <v/>
      </c>
      <c r="R149" s="14" t="str">
        <f t="shared" si="117"/>
        <v/>
      </c>
      <c r="S149" s="14" t="str">
        <f t="shared" si="117"/>
        <v/>
      </c>
      <c r="T149" s="14" t="str">
        <f t="shared" si="117"/>
        <v/>
      </c>
      <c r="U149" s="14" t="str">
        <f t="shared" si="117"/>
        <v/>
      </c>
      <c r="V149" s="14" t="str">
        <f t="shared" si="117"/>
        <v/>
      </c>
      <c r="W149" s="14" t="str">
        <f t="shared" si="117"/>
        <v/>
      </c>
      <c r="X149" s="14" t="str">
        <f t="shared" si="117"/>
        <v/>
      </c>
    </row>
    <row r="150" spans="1:26" ht="16.5" thickBot="1" x14ac:dyDescent="0.3">
      <c r="A150" s="79"/>
      <c r="B150" s="82" t="s">
        <v>13</v>
      </c>
      <c r="C150" s="82"/>
      <c r="D150" s="83"/>
      <c r="E150" s="14">
        <f>IF($A148="Yes",'[1]MHS - Gym "J"'!D12,0)</f>
        <v>5065.83</v>
      </c>
      <c r="F150" s="14">
        <f>IF($A148="Yes",'[1]MHS - Gym "J"'!E12,0)</f>
        <v>9178.7849999999999</v>
      </c>
      <c r="G150" s="14">
        <f>IF($A148="Yes",'[1]MHS - Gym "J"'!F12,0)</f>
        <v>16528.259999999998</v>
      </c>
      <c r="H150" s="14" t="str">
        <f>IF($A148="Yes",'[1]MHS - Gym "J"'!G12,0)</f>
        <v/>
      </c>
      <c r="I150" s="14">
        <f>IF($A148="Yes",'[1]MHS - Gym "J"'!H12,0)</f>
        <v>40175.760000000002</v>
      </c>
      <c r="J150" s="14">
        <f>IF($A148="Yes",'[1]MHS - Gym "J"'!I12,0)</f>
        <v>2763.18</v>
      </c>
      <c r="K150" s="14" t="str">
        <f>IF($A148="Yes",'[1]MHS - Gym "J"'!J12,0)</f>
        <v/>
      </c>
      <c r="L150" s="14">
        <f>IF($A148="Yes",'[1]MHS - Gym "J"'!K12,0)</f>
        <v>1381.59</v>
      </c>
      <c r="M150" s="14">
        <f>IF($A148="Yes",'[1]MHS - Gym "J"'!L12,0)</f>
        <v>15043.98</v>
      </c>
      <c r="N150" s="14" t="str">
        <f>IF($A148="Yes",'[1]MHS - Gym "J"'!M12,0)</f>
        <v/>
      </c>
      <c r="O150" s="14" t="str">
        <f>IF($A148="Yes",'[1]MHS - Gym "J"'!N12,0)</f>
        <v/>
      </c>
      <c r="P150" s="14" t="str">
        <f>IF($A148="Yes",'[1]MHS - Gym "J"'!O12,0)</f>
        <v/>
      </c>
      <c r="Q150" s="14" t="str">
        <f>IF($A148="Yes",'[1]MHS - Gym "J"'!P12,0)</f>
        <v/>
      </c>
      <c r="R150" s="14" t="str">
        <f>IF($A148="Yes",'[1]MHS - Gym "J"'!Q12,0)</f>
        <v/>
      </c>
      <c r="S150" s="14" t="str">
        <f>IF($A148="Yes",'[1]MHS - Gym "J"'!R12,0)</f>
        <v/>
      </c>
      <c r="T150" s="14" t="str">
        <f>IF($A148="Yes",'[1]MHS - Gym "J"'!S12,0)</f>
        <v/>
      </c>
      <c r="U150" s="14" t="str">
        <f>IF($A148="Yes",'[1]MHS - Gym "J"'!T12,0)</f>
        <v/>
      </c>
      <c r="V150" s="14" t="str">
        <f>IF($A148="Yes",'[1]MHS - Gym "J"'!U12,0)</f>
        <v/>
      </c>
      <c r="W150" s="14" t="str">
        <f>IF($A148="Yes",'[1]MHS - Gym "J"'!V12,0)</f>
        <v/>
      </c>
      <c r="X150" s="14" t="str">
        <f>IF($A148="Yes",'[1]MHS - Gym "J"'!W12,0)</f>
        <v/>
      </c>
      <c r="Y150" s="16"/>
      <c r="Z150" s="17">
        <f>SUM(E150:X150)</f>
        <v>90137.384999999995</v>
      </c>
    </row>
    <row r="151" spans="1:26" ht="19.5" customHeight="1" thickBot="1" x14ac:dyDescent="0.35">
      <c r="A151" s="72" t="s">
        <v>42</v>
      </c>
      <c r="B151" s="84" t="s">
        <v>1</v>
      </c>
      <c r="C151" s="84"/>
      <c r="D151" s="84"/>
      <c r="E151" s="18">
        <f>IF($A158="Yes",'[1]Mountain Meadows'!D2,0)</f>
        <v>6.9999999999999973</v>
      </c>
      <c r="F151" s="2" t="s">
        <v>2</v>
      </c>
      <c r="G151" s="20">
        <f>IF($A158="Yes",'[1]Mountain Meadows'!F2,0)</f>
        <v>121</v>
      </c>
      <c r="H151" s="2" t="s">
        <v>3</v>
      </c>
      <c r="I151" s="4">
        <f t="shared" ref="I151" si="118">SUM(E159:X159)/1000</f>
        <v>90.484999999999999</v>
      </c>
      <c r="J151" s="5"/>
      <c r="K151" s="5"/>
      <c r="L151" s="5"/>
      <c r="M151" s="5"/>
      <c r="N151" s="5"/>
      <c r="O151" s="5"/>
      <c r="P151" s="6"/>
      <c r="Q151" s="6"/>
      <c r="R151" s="7"/>
      <c r="S151" s="8"/>
      <c r="T151" s="5"/>
      <c r="U151" s="6"/>
      <c r="V151" s="6"/>
      <c r="W151" s="7"/>
      <c r="X151" s="8"/>
    </row>
    <row r="152" spans="1:26" ht="16.5" thickBot="1" x14ac:dyDescent="0.3">
      <c r="A152" s="73"/>
      <c r="B152" s="85" t="s">
        <v>4</v>
      </c>
      <c r="C152" s="75"/>
      <c r="D152" s="75"/>
      <c r="E152" s="9" t="str">
        <f>'[1]Mountain Meadows'!D4</f>
        <v>C</v>
      </c>
      <c r="F152" s="9" t="str">
        <f>'[1]Mountain Meadows'!E4</f>
        <v>A</v>
      </c>
      <c r="G152" s="9" t="str">
        <f>'[1]Mountain Meadows'!F4</f>
        <v>T</v>
      </c>
      <c r="H152" s="9" t="str">
        <f>'[1]Mountain Meadows'!G4</f>
        <v>H</v>
      </c>
      <c r="I152" s="9" t="str">
        <f>'[1]Mountain Meadows'!H4</f>
        <v>O</v>
      </c>
      <c r="J152" s="9" t="str">
        <f>'[1]Mountain Meadows'!I4</f>
        <v>U</v>
      </c>
      <c r="K152" s="9" t="str">
        <f>'[1]Mountain Meadows'!J4</f>
        <v>B</v>
      </c>
      <c r="L152" s="9" t="str">
        <f>'[1]Mountain Meadows'!K4</f>
        <v>X</v>
      </c>
      <c r="M152" s="9" t="str">
        <f>'[1]Mountain Meadows'!L4</f>
        <v>D</v>
      </c>
      <c r="N152" s="9" t="str">
        <f>'[1]Mountain Meadows'!M4</f>
        <v>I</v>
      </c>
      <c r="O152" s="9" t="str">
        <f>'[1]Mountain Meadows'!N4</f>
        <v>E</v>
      </c>
      <c r="P152" s="9" t="str">
        <f>'[1]Mountain Meadows'!O4</f>
        <v>AK</v>
      </c>
      <c r="Q152" s="9" t="str">
        <f>'[1]Mountain Meadows'!P4</f>
        <v>S</v>
      </c>
      <c r="R152" s="9" t="str">
        <f>'[1]Mountain Meadows'!Q4</f>
        <v>W</v>
      </c>
      <c r="S152" s="9" t="str">
        <f>'[1]Mountain Meadows'!R4</f>
        <v>R</v>
      </c>
      <c r="T152" s="9"/>
      <c r="U152" s="9"/>
      <c r="V152" s="9"/>
      <c r="W152" s="9"/>
      <c r="X152" s="9"/>
    </row>
    <row r="153" spans="1:26" ht="22.5" customHeight="1" x14ac:dyDescent="0.25">
      <c r="A153" s="73"/>
      <c r="B153" s="85" t="s">
        <v>5</v>
      </c>
      <c r="C153" s="75"/>
      <c r="D153" s="76"/>
      <c r="E153" s="10" t="str">
        <f t="shared" ref="E153:X153" si="119">IF(E152="","",VLOOKUP(E152,Fixture_Table,2,FALSE))</f>
        <v>F32W-2x4R2</v>
      </c>
      <c r="F153" s="10" t="str">
        <f t="shared" si="119"/>
        <v>F32W-2x4R4</v>
      </c>
      <c r="G153" s="10" t="str">
        <f t="shared" si="119"/>
        <v>HPS70W-12x12S1</v>
      </c>
      <c r="H153" s="10" t="str">
        <f t="shared" si="119"/>
        <v>F32W-1x4S2</v>
      </c>
      <c r="I153" s="10" t="str">
        <f t="shared" si="119"/>
        <v>CFT25W-12x12R2</v>
      </c>
      <c r="J153" s="10" t="str">
        <f t="shared" si="119"/>
        <v>HPS90W-WALLS1</v>
      </c>
      <c r="K153" s="10" t="str">
        <f t="shared" si="119"/>
        <v>F32W-2x4R3</v>
      </c>
      <c r="L153" s="10" t="str">
        <f t="shared" si="119"/>
        <v>F32W-1x4R2</v>
      </c>
      <c r="M153" s="10" t="str">
        <f t="shared" si="119"/>
        <v>FU32W-2x2R2</v>
      </c>
      <c r="N153" s="10" t="str">
        <f t="shared" si="119"/>
        <v>F32W-1x4S1</v>
      </c>
      <c r="O153" s="10" t="str">
        <f t="shared" si="119"/>
        <v>F32W-2x4S4</v>
      </c>
      <c r="P153" s="10" t="str">
        <f t="shared" si="119"/>
        <v>F40W-4x4S6</v>
      </c>
      <c r="Q153" s="10" t="str">
        <f t="shared" si="119"/>
        <v>PAR35W-8"RDR1</v>
      </c>
      <c r="R153" s="10" t="str">
        <f t="shared" si="119"/>
        <v>F32W-4x4S4</v>
      </c>
      <c r="S153" s="10" t="str">
        <f t="shared" si="119"/>
        <v>CFT25W-12x12S2</v>
      </c>
      <c r="T153" s="10" t="str">
        <f t="shared" si="119"/>
        <v/>
      </c>
      <c r="U153" s="10" t="str">
        <f t="shared" si="119"/>
        <v/>
      </c>
      <c r="V153" s="10" t="str">
        <f t="shared" si="119"/>
        <v/>
      </c>
      <c r="W153" s="10" t="str">
        <f t="shared" si="119"/>
        <v/>
      </c>
      <c r="X153" s="10" t="str">
        <f t="shared" si="119"/>
        <v/>
      </c>
    </row>
    <row r="154" spans="1:26" ht="15.75" x14ac:dyDescent="0.25">
      <c r="A154" s="73"/>
      <c r="B154" s="85" t="s">
        <v>6</v>
      </c>
      <c r="C154" s="75"/>
      <c r="D154" s="76"/>
      <c r="E154" s="11">
        <f t="shared" ref="E154:X154" si="120">IF(E152="","",VLOOKUP(E152,Fixture_Table,8,FALSE))</f>
        <v>70</v>
      </c>
      <c r="F154" s="11">
        <f t="shared" si="120"/>
        <v>140</v>
      </c>
      <c r="G154" s="11">
        <f t="shared" si="120"/>
        <v>73</v>
      </c>
      <c r="H154" s="11">
        <f t="shared" si="120"/>
        <v>70</v>
      </c>
      <c r="I154" s="11">
        <f t="shared" si="120"/>
        <v>56</v>
      </c>
      <c r="J154" s="11">
        <f t="shared" si="120"/>
        <v>93</v>
      </c>
      <c r="K154" s="11">
        <f t="shared" si="120"/>
        <v>105</v>
      </c>
      <c r="L154" s="11">
        <f t="shared" si="120"/>
        <v>70</v>
      </c>
      <c r="M154" s="11">
        <f t="shared" si="120"/>
        <v>70</v>
      </c>
      <c r="N154" s="11">
        <f t="shared" si="120"/>
        <v>35</v>
      </c>
      <c r="O154" s="11">
        <f t="shared" si="120"/>
        <v>140</v>
      </c>
      <c r="P154" s="11">
        <f t="shared" si="120"/>
        <v>258</v>
      </c>
      <c r="Q154" s="11">
        <f t="shared" si="120"/>
        <v>38</v>
      </c>
      <c r="R154" s="11">
        <f t="shared" si="120"/>
        <v>140</v>
      </c>
      <c r="S154" s="11">
        <f t="shared" si="120"/>
        <v>56</v>
      </c>
      <c r="T154" s="11" t="str">
        <f t="shared" si="120"/>
        <v/>
      </c>
      <c r="U154" s="11" t="str">
        <f t="shared" si="120"/>
        <v/>
      </c>
      <c r="V154" s="11" t="str">
        <f t="shared" si="120"/>
        <v/>
      </c>
      <c r="W154" s="11" t="str">
        <f t="shared" si="120"/>
        <v/>
      </c>
      <c r="X154" s="11" t="str">
        <f t="shared" si="120"/>
        <v/>
      </c>
    </row>
    <row r="155" spans="1:26" ht="16.5" thickBot="1" x14ac:dyDescent="0.3">
      <c r="A155" s="73"/>
      <c r="B155" s="85" t="s">
        <v>7</v>
      </c>
      <c r="C155" s="75"/>
      <c r="D155" s="75"/>
      <c r="E155" s="11">
        <f t="shared" ref="E155:X155" si="121">IF(E152="","",VLOOKUP(E152,Fixture_Table,11,FALSE))</f>
        <v>28</v>
      </c>
      <c r="F155" s="11">
        <f t="shared" si="121"/>
        <v>58</v>
      </c>
      <c r="G155" s="11">
        <f t="shared" si="121"/>
        <v>28</v>
      </c>
      <c r="H155" s="11">
        <f t="shared" si="121"/>
        <v>28</v>
      </c>
      <c r="I155" s="11">
        <f t="shared" si="121"/>
        <v>18</v>
      </c>
      <c r="J155" s="11">
        <f t="shared" si="121"/>
        <v>35</v>
      </c>
      <c r="K155" s="11">
        <f t="shared" si="121"/>
        <v>58</v>
      </c>
      <c r="L155" s="11">
        <f t="shared" si="121"/>
        <v>28</v>
      </c>
      <c r="M155" s="11">
        <f t="shared" si="121"/>
        <v>28</v>
      </c>
      <c r="N155" s="11">
        <f t="shared" si="121"/>
        <v>18</v>
      </c>
      <c r="O155" s="11">
        <f t="shared" si="121"/>
        <v>58</v>
      </c>
      <c r="P155" s="11">
        <f t="shared" si="121"/>
        <v>86</v>
      </c>
      <c r="Q155" s="11">
        <f t="shared" si="121"/>
        <v>28</v>
      </c>
      <c r="R155" s="11">
        <f t="shared" si="121"/>
        <v>35</v>
      </c>
      <c r="S155" s="11">
        <f t="shared" si="121"/>
        <v>18</v>
      </c>
      <c r="T155" s="11" t="str">
        <f t="shared" si="121"/>
        <v/>
      </c>
      <c r="U155" s="11" t="str">
        <f t="shared" si="121"/>
        <v/>
      </c>
      <c r="V155" s="11" t="str">
        <f t="shared" si="121"/>
        <v/>
      </c>
      <c r="W155" s="11" t="str">
        <f t="shared" si="121"/>
        <v/>
      </c>
      <c r="X155" s="11" t="str">
        <f t="shared" si="121"/>
        <v/>
      </c>
    </row>
    <row r="156" spans="1:26" ht="16.5" thickBot="1" x14ac:dyDescent="0.3">
      <c r="A156" s="73"/>
      <c r="B156" s="85" t="s">
        <v>8</v>
      </c>
      <c r="C156" s="75"/>
      <c r="D156" s="76"/>
      <c r="E156" s="11">
        <f>IF(E158=0,"",E158*E155)</f>
        <v>7784</v>
      </c>
      <c r="F156" s="11">
        <f>IF(F158=0,"",F158*F155)</f>
        <v>16646</v>
      </c>
      <c r="G156" s="11">
        <f t="shared" ref="G156:X156" si="122">IF(G158=0,"",G158*G155)</f>
        <v>700</v>
      </c>
      <c r="H156" s="11">
        <f t="shared" si="122"/>
        <v>1316</v>
      </c>
      <c r="I156" s="11">
        <f t="shared" si="122"/>
        <v>18</v>
      </c>
      <c r="J156" s="11">
        <f t="shared" si="122"/>
        <v>1085</v>
      </c>
      <c r="K156" s="11">
        <f t="shared" si="122"/>
        <v>7134</v>
      </c>
      <c r="L156" s="11">
        <f t="shared" si="122"/>
        <v>56</v>
      </c>
      <c r="M156" s="11">
        <f t="shared" si="122"/>
        <v>448</v>
      </c>
      <c r="N156" s="11">
        <f t="shared" si="122"/>
        <v>1872</v>
      </c>
      <c r="O156" s="11">
        <f t="shared" si="122"/>
        <v>696</v>
      </c>
      <c r="P156" s="11">
        <f t="shared" si="122"/>
        <v>688</v>
      </c>
      <c r="Q156" s="11" t="str">
        <f t="shared" si="122"/>
        <v/>
      </c>
      <c r="R156" s="11">
        <f t="shared" si="122"/>
        <v>70</v>
      </c>
      <c r="S156" s="11">
        <f t="shared" si="122"/>
        <v>306</v>
      </c>
      <c r="T156" s="11" t="str">
        <f t="shared" si="122"/>
        <v/>
      </c>
      <c r="U156" s="11" t="str">
        <f t="shared" si="122"/>
        <v/>
      </c>
      <c r="V156" s="11" t="str">
        <f t="shared" si="122"/>
        <v/>
      </c>
      <c r="W156" s="11" t="str">
        <f t="shared" si="122"/>
        <v/>
      </c>
      <c r="X156" s="11" t="str">
        <f t="shared" si="122"/>
        <v/>
      </c>
      <c r="Y156" s="12">
        <f t="shared" ref="Y156:Y157" si="123">SUM(E156:X156)</f>
        <v>38819</v>
      </c>
    </row>
    <row r="157" spans="1:26" ht="16.5" thickBot="1" x14ac:dyDescent="0.3">
      <c r="A157" s="73"/>
      <c r="B157" s="85" t="s">
        <v>9</v>
      </c>
      <c r="C157" s="75"/>
      <c r="D157" s="76"/>
      <c r="E157" s="11">
        <f>IF(E158=0,"",ROUND((E159-E156)/E159*E160,0))</f>
        <v>11676</v>
      </c>
      <c r="F157" s="11">
        <f>IF(F158=0,"",ROUND((F159-F156)/F159*F160,0))</f>
        <v>23534</v>
      </c>
      <c r="G157" s="11">
        <f t="shared" ref="G157:X157" si="124">IF(G158=0,"",ROUND((G159-G156)/G159*G160,0))</f>
        <v>1125</v>
      </c>
      <c r="H157" s="11">
        <f t="shared" si="124"/>
        <v>1974</v>
      </c>
      <c r="I157" s="11">
        <f t="shared" si="124"/>
        <v>38</v>
      </c>
      <c r="J157" s="11">
        <f t="shared" si="124"/>
        <v>1798</v>
      </c>
      <c r="K157" s="11">
        <f t="shared" si="124"/>
        <v>5781</v>
      </c>
      <c r="L157" s="11">
        <f t="shared" si="124"/>
        <v>84</v>
      </c>
      <c r="M157" s="11">
        <f t="shared" si="124"/>
        <v>672</v>
      </c>
      <c r="N157" s="11">
        <f t="shared" si="124"/>
        <v>1768</v>
      </c>
      <c r="O157" s="11">
        <f t="shared" si="124"/>
        <v>984</v>
      </c>
      <c r="P157" s="11">
        <f t="shared" si="124"/>
        <v>1376</v>
      </c>
      <c r="Q157" s="11" t="str">
        <f t="shared" si="124"/>
        <v/>
      </c>
      <c r="R157" s="11">
        <f t="shared" si="124"/>
        <v>210</v>
      </c>
      <c r="S157" s="11">
        <f t="shared" si="124"/>
        <v>646</v>
      </c>
      <c r="T157" s="11" t="str">
        <f t="shared" si="124"/>
        <v/>
      </c>
      <c r="U157" s="11" t="str">
        <f t="shared" si="124"/>
        <v/>
      </c>
      <c r="V157" s="11" t="str">
        <f t="shared" si="124"/>
        <v/>
      </c>
      <c r="W157" s="11" t="str">
        <f t="shared" si="124"/>
        <v/>
      </c>
      <c r="X157" s="11" t="str">
        <f t="shared" si="124"/>
        <v/>
      </c>
      <c r="Y157" s="13">
        <f t="shared" si="123"/>
        <v>51666</v>
      </c>
    </row>
    <row r="158" spans="1:26" ht="21.75" customHeight="1" x14ac:dyDescent="0.25">
      <c r="A158" s="77" t="s">
        <v>34</v>
      </c>
      <c r="B158" s="80" t="s">
        <v>11</v>
      </c>
      <c r="C158" s="80"/>
      <c r="D158" s="81"/>
      <c r="E158" s="14">
        <f>IF($A158="Yes",'[1]Mountain Meadows'!D10,0)</f>
        <v>278</v>
      </c>
      <c r="F158" s="14">
        <f>IF($A158="Yes",'[1]Mountain Meadows'!E10,0)</f>
        <v>287</v>
      </c>
      <c r="G158" s="14">
        <f>IF($A158="Yes",'[1]Mountain Meadows'!F10,0)</f>
        <v>25</v>
      </c>
      <c r="H158" s="14">
        <f>IF($A158="Yes",'[1]Mountain Meadows'!G10,0)</f>
        <v>47</v>
      </c>
      <c r="I158" s="14">
        <f>IF($A158="Yes",'[1]Mountain Meadows'!H10,0)</f>
        <v>1</v>
      </c>
      <c r="J158" s="14">
        <f>IF($A158="Yes",'[1]Mountain Meadows'!I10,0)</f>
        <v>31</v>
      </c>
      <c r="K158" s="14">
        <f>IF($A158="Yes",'[1]Mountain Meadows'!J10,0)</f>
        <v>123</v>
      </c>
      <c r="L158" s="14">
        <f>IF($A158="Yes",'[1]Mountain Meadows'!K10,0)</f>
        <v>2</v>
      </c>
      <c r="M158" s="14">
        <f>IF($A158="Yes",'[1]Mountain Meadows'!L10,0)</f>
        <v>16</v>
      </c>
      <c r="N158" s="14">
        <f>IF($A158="Yes",'[1]Mountain Meadows'!M10,0)</f>
        <v>104</v>
      </c>
      <c r="O158" s="14">
        <f>IF($A158="Yes",'[1]Mountain Meadows'!N10,0)</f>
        <v>12</v>
      </c>
      <c r="P158" s="14">
        <f>IF($A158="Yes",'[1]Mountain Meadows'!O10,0)</f>
        <v>8</v>
      </c>
      <c r="Q158" s="14">
        <f>IF($A158="Yes",'[1]Mountain Meadows'!P10,0)</f>
        <v>0</v>
      </c>
      <c r="R158" s="14">
        <f>IF($A158="Yes",'[1]Mountain Meadows'!Q10,0)</f>
        <v>2</v>
      </c>
      <c r="S158" s="14">
        <f>IF($A158="Yes",'[1]Mountain Meadows'!R10,0)</f>
        <v>17</v>
      </c>
      <c r="T158" s="14">
        <f>IF($A158="Yes",'[1]Mountain Meadows'!S10,0)</f>
        <v>0</v>
      </c>
      <c r="U158" s="14">
        <f>IF($A158="Yes",'[1]Mountain Meadows'!T10,0)</f>
        <v>0</v>
      </c>
      <c r="V158" s="14">
        <f>IF($A158="Yes",'[1]Mountain Meadows'!U10,0)</f>
        <v>0</v>
      </c>
      <c r="W158" s="14">
        <f>IF($A158="Yes",'[1]Mountain Meadows'!V10,0)</f>
        <v>0</v>
      </c>
      <c r="X158" s="14">
        <f>IF($A158="Yes",'[1]Mountain Meadows'!W10,0)</f>
        <v>0</v>
      </c>
      <c r="Y158" s="17">
        <f>SUM(E158:X158)</f>
        <v>953</v>
      </c>
    </row>
    <row r="159" spans="1:26" ht="16.5" thickBot="1" x14ac:dyDescent="0.3">
      <c r="A159" s="78"/>
      <c r="B159" s="82" t="s">
        <v>12</v>
      </c>
      <c r="C159" s="82"/>
      <c r="D159" s="83"/>
      <c r="E159" s="14">
        <f t="shared" ref="E159:X159" si="125">IF(E158&gt;0,E154*E158,"")</f>
        <v>19460</v>
      </c>
      <c r="F159" s="14">
        <f t="shared" si="125"/>
        <v>40180</v>
      </c>
      <c r="G159" s="14">
        <f t="shared" si="125"/>
        <v>1825</v>
      </c>
      <c r="H159" s="14">
        <f t="shared" si="125"/>
        <v>3290</v>
      </c>
      <c r="I159" s="14">
        <f t="shared" si="125"/>
        <v>56</v>
      </c>
      <c r="J159" s="14">
        <f t="shared" si="125"/>
        <v>2883</v>
      </c>
      <c r="K159" s="14">
        <f t="shared" si="125"/>
        <v>12915</v>
      </c>
      <c r="L159" s="14">
        <f t="shared" si="125"/>
        <v>140</v>
      </c>
      <c r="M159" s="14">
        <f t="shared" si="125"/>
        <v>1120</v>
      </c>
      <c r="N159" s="14">
        <f t="shared" si="125"/>
        <v>3640</v>
      </c>
      <c r="O159" s="14">
        <f t="shared" si="125"/>
        <v>1680</v>
      </c>
      <c r="P159" s="14">
        <f t="shared" si="125"/>
        <v>2064</v>
      </c>
      <c r="Q159" s="14" t="str">
        <f t="shared" si="125"/>
        <v/>
      </c>
      <c r="R159" s="14">
        <f t="shared" si="125"/>
        <v>280</v>
      </c>
      <c r="S159" s="14">
        <f t="shared" si="125"/>
        <v>952</v>
      </c>
      <c r="T159" s="14" t="str">
        <f t="shared" si="125"/>
        <v/>
      </c>
      <c r="U159" s="14" t="str">
        <f t="shared" si="125"/>
        <v/>
      </c>
      <c r="V159" s="14" t="str">
        <f t="shared" si="125"/>
        <v/>
      </c>
      <c r="W159" s="14" t="str">
        <f t="shared" si="125"/>
        <v/>
      </c>
      <c r="X159" s="14" t="str">
        <f t="shared" si="125"/>
        <v/>
      </c>
    </row>
    <row r="160" spans="1:26" ht="16.5" thickBot="1" x14ac:dyDescent="0.3">
      <c r="A160" s="79"/>
      <c r="B160" s="82" t="s">
        <v>13</v>
      </c>
      <c r="C160" s="82"/>
      <c r="D160" s="83"/>
      <c r="E160" s="14">
        <f>IF($A158="Yes",'[1]Mountain Meadows'!D12,0)</f>
        <v>19460</v>
      </c>
      <c r="F160" s="14">
        <f>IF($A158="Yes",'[1]Mountain Meadows'!E12,0)</f>
        <v>40180</v>
      </c>
      <c r="G160" s="14">
        <f>IF($A158="Yes",'[1]Mountain Meadows'!F12,0)</f>
        <v>1825</v>
      </c>
      <c r="H160" s="14">
        <f>IF($A158="Yes",'[1]Mountain Meadows'!G12,0)</f>
        <v>3290</v>
      </c>
      <c r="I160" s="14">
        <f>IF($A158="Yes",'[1]Mountain Meadows'!H12,0)</f>
        <v>56</v>
      </c>
      <c r="J160" s="14">
        <f>IF($A158="Yes",'[1]Mountain Meadows'!I12,0)</f>
        <v>2883</v>
      </c>
      <c r="K160" s="14">
        <f>IF($A158="Yes",'[1]Mountain Meadows'!J12,0)</f>
        <v>12915</v>
      </c>
      <c r="L160" s="14">
        <f>IF($A158="Yes",'[1]Mountain Meadows'!K12,0)</f>
        <v>140</v>
      </c>
      <c r="M160" s="14">
        <f>IF($A158="Yes",'[1]Mountain Meadows'!L12,0)</f>
        <v>1120</v>
      </c>
      <c r="N160" s="14">
        <f>IF($A158="Yes",'[1]Mountain Meadows'!M12,0)</f>
        <v>3640</v>
      </c>
      <c r="O160" s="14">
        <f>IF($A158="Yes",'[1]Mountain Meadows'!N12,0)</f>
        <v>1680</v>
      </c>
      <c r="P160" s="14">
        <f>IF($A158="Yes",'[1]Mountain Meadows'!O12,0)</f>
        <v>2064</v>
      </c>
      <c r="Q160" s="14" t="str">
        <f>IF($A158="Yes",'[1]Mountain Meadows'!P12,0)</f>
        <v/>
      </c>
      <c r="R160" s="14">
        <f>IF($A158="Yes",'[1]Mountain Meadows'!Q12,0)</f>
        <v>280</v>
      </c>
      <c r="S160" s="14">
        <f>IF($A158="Yes",'[1]Mountain Meadows'!R12,0)</f>
        <v>952</v>
      </c>
      <c r="T160" s="14" t="str">
        <f>IF($A158="Yes",'[1]Mountain Meadows'!S12,0)</f>
        <v/>
      </c>
      <c r="U160" s="14" t="str">
        <f>IF($A158="Yes",'[1]Mountain Meadows'!T12,0)</f>
        <v/>
      </c>
      <c r="V160" s="14" t="str">
        <f>IF($A158="Yes",'[1]Mountain Meadows'!U12,0)</f>
        <v/>
      </c>
      <c r="W160" s="14" t="str">
        <f>IF($A158="Yes",'[1]Mountain Meadows'!V12,0)</f>
        <v/>
      </c>
      <c r="X160" s="14" t="str">
        <f>IF($A158="Yes",'[1]Mountain Meadows'!W12,0)</f>
        <v/>
      </c>
      <c r="Y160" s="16"/>
      <c r="Z160" s="17">
        <f>SUM(E160:X160)</f>
        <v>90485</v>
      </c>
    </row>
    <row r="161" spans="1:26" ht="19.5" customHeight="1" thickBot="1" x14ac:dyDescent="0.35">
      <c r="A161" s="72" t="s">
        <v>43</v>
      </c>
      <c r="B161" s="84" t="s">
        <v>1</v>
      </c>
      <c r="C161" s="84"/>
      <c r="D161" s="84"/>
      <c r="E161" s="18">
        <f>IF($A168="Yes",'[1]Peach Hill'!D2,0)</f>
        <v>0</v>
      </c>
      <c r="F161" s="2" t="s">
        <v>2</v>
      </c>
      <c r="G161" s="20">
        <f>IF($A168="Yes",'[1]Peach Hill'!F2,0)</f>
        <v>0</v>
      </c>
      <c r="H161" s="2" t="s">
        <v>3</v>
      </c>
      <c r="I161" s="4">
        <f t="shared" ref="I161" si="126">SUM(E169:X169)/1000</f>
        <v>0</v>
      </c>
      <c r="J161" s="5"/>
      <c r="K161" s="5"/>
      <c r="L161" s="5"/>
      <c r="M161" s="5"/>
      <c r="N161" s="5"/>
      <c r="O161" s="5"/>
      <c r="P161" s="6"/>
      <c r="Q161" s="6"/>
      <c r="R161" s="7"/>
      <c r="S161" s="8"/>
      <c r="T161" s="5"/>
      <c r="U161" s="6"/>
      <c r="V161" s="6"/>
      <c r="W161" s="7"/>
      <c r="X161" s="8"/>
    </row>
    <row r="162" spans="1:26" ht="16.5" thickBot="1" x14ac:dyDescent="0.3">
      <c r="A162" s="73"/>
      <c r="B162" s="85" t="s">
        <v>4</v>
      </c>
      <c r="C162" s="75"/>
      <c r="D162" s="75"/>
      <c r="E162" s="9" t="str">
        <f>'[1]Peach Hill'!D4</f>
        <v>C</v>
      </c>
      <c r="F162" s="9" t="str">
        <f>'[1]Peach Hill'!E4</f>
        <v>A</v>
      </c>
      <c r="G162" s="9" t="str">
        <f>'[1]Peach Hill'!F4</f>
        <v>H</v>
      </c>
      <c r="H162" s="9" t="str">
        <f>'[1]Peach Hill'!G4</f>
        <v>S</v>
      </c>
      <c r="I162" s="9" t="str">
        <f>'[1]Peach Hill'!H4</f>
        <v>G</v>
      </c>
      <c r="J162" s="9" t="str">
        <f>'[1]Peach Hill'!I4</f>
        <v>U</v>
      </c>
      <c r="K162" s="9" t="str">
        <f>'[1]Peach Hill'!J4</f>
        <v>E</v>
      </c>
      <c r="L162" s="9" t="str">
        <f>'[1]Peach Hill'!K4</f>
        <v>O</v>
      </c>
      <c r="M162" s="9" t="str">
        <f>'[1]Peach Hill'!L4</f>
        <v>B</v>
      </c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6" ht="22.5" customHeight="1" x14ac:dyDescent="0.25">
      <c r="A163" s="73"/>
      <c r="B163" s="85" t="s">
        <v>5</v>
      </c>
      <c r="C163" s="75"/>
      <c r="D163" s="76"/>
      <c r="E163" s="10" t="str">
        <f t="shared" ref="E163:X163" si="127">IF(E162="","",VLOOKUP(E162,Fixture_Table,2,FALSE))</f>
        <v>F32W-2x4R2</v>
      </c>
      <c r="F163" s="10" t="str">
        <f t="shared" si="127"/>
        <v>F32W-2x4R4</v>
      </c>
      <c r="G163" s="10" t="str">
        <f t="shared" si="127"/>
        <v>F32W-1x4S2</v>
      </c>
      <c r="H163" s="10" t="str">
        <f t="shared" si="127"/>
        <v>PAR35W-8"RDR1</v>
      </c>
      <c r="I163" s="10" t="str">
        <f t="shared" si="127"/>
        <v>F32W-2x4S2</v>
      </c>
      <c r="J163" s="10" t="str">
        <f t="shared" si="127"/>
        <v>HPS90W-WALLS1</v>
      </c>
      <c r="K163" s="10" t="str">
        <f t="shared" si="127"/>
        <v>F32W-2x4S4</v>
      </c>
      <c r="L163" s="10" t="str">
        <f t="shared" si="127"/>
        <v>CFT25W-12x12R2</v>
      </c>
      <c r="M163" s="10" t="str">
        <f t="shared" si="127"/>
        <v>F32W-2x4R3</v>
      </c>
      <c r="N163" s="10" t="str">
        <f t="shared" si="127"/>
        <v/>
      </c>
      <c r="O163" s="10" t="str">
        <f t="shared" si="127"/>
        <v/>
      </c>
      <c r="P163" s="10" t="str">
        <f t="shared" si="127"/>
        <v/>
      </c>
      <c r="Q163" s="10" t="str">
        <f t="shared" si="127"/>
        <v/>
      </c>
      <c r="R163" s="10" t="str">
        <f t="shared" si="127"/>
        <v/>
      </c>
      <c r="S163" s="10" t="str">
        <f t="shared" si="127"/>
        <v/>
      </c>
      <c r="T163" s="10" t="str">
        <f t="shared" si="127"/>
        <v/>
      </c>
      <c r="U163" s="10" t="str">
        <f t="shared" si="127"/>
        <v/>
      </c>
      <c r="V163" s="10" t="str">
        <f t="shared" si="127"/>
        <v/>
      </c>
      <c r="W163" s="10" t="str">
        <f t="shared" si="127"/>
        <v/>
      </c>
      <c r="X163" s="10" t="str">
        <f t="shared" si="127"/>
        <v/>
      </c>
    </row>
    <row r="164" spans="1:26" ht="15.75" x14ac:dyDescent="0.25">
      <c r="A164" s="73"/>
      <c r="B164" s="85" t="s">
        <v>6</v>
      </c>
      <c r="C164" s="75"/>
      <c r="D164" s="76"/>
      <c r="E164" s="11">
        <f t="shared" ref="E164:X164" si="128">IF(E162="","",VLOOKUP(E162,Fixture_Table,8,FALSE))</f>
        <v>70</v>
      </c>
      <c r="F164" s="11">
        <f t="shared" si="128"/>
        <v>140</v>
      </c>
      <c r="G164" s="11">
        <f t="shared" si="128"/>
        <v>70</v>
      </c>
      <c r="H164" s="11">
        <f t="shared" si="128"/>
        <v>38</v>
      </c>
      <c r="I164" s="11">
        <f t="shared" si="128"/>
        <v>70</v>
      </c>
      <c r="J164" s="11">
        <f t="shared" si="128"/>
        <v>93</v>
      </c>
      <c r="K164" s="11">
        <f t="shared" si="128"/>
        <v>140</v>
      </c>
      <c r="L164" s="11">
        <f t="shared" si="128"/>
        <v>56</v>
      </c>
      <c r="M164" s="11">
        <f t="shared" si="128"/>
        <v>105</v>
      </c>
      <c r="N164" s="11" t="str">
        <f t="shared" si="128"/>
        <v/>
      </c>
      <c r="O164" s="11" t="str">
        <f t="shared" si="128"/>
        <v/>
      </c>
      <c r="P164" s="11" t="str">
        <f t="shared" si="128"/>
        <v/>
      </c>
      <c r="Q164" s="11" t="str">
        <f t="shared" si="128"/>
        <v/>
      </c>
      <c r="R164" s="11" t="str">
        <f t="shared" si="128"/>
        <v/>
      </c>
      <c r="S164" s="11" t="str">
        <f t="shared" si="128"/>
        <v/>
      </c>
      <c r="T164" s="11" t="str">
        <f t="shared" si="128"/>
        <v/>
      </c>
      <c r="U164" s="11" t="str">
        <f t="shared" si="128"/>
        <v/>
      </c>
      <c r="V164" s="11" t="str">
        <f t="shared" si="128"/>
        <v/>
      </c>
      <c r="W164" s="11" t="str">
        <f t="shared" si="128"/>
        <v/>
      </c>
      <c r="X164" s="11" t="str">
        <f t="shared" si="128"/>
        <v/>
      </c>
    </row>
    <row r="165" spans="1:26" ht="16.5" thickBot="1" x14ac:dyDescent="0.3">
      <c r="A165" s="73"/>
      <c r="B165" s="85" t="s">
        <v>7</v>
      </c>
      <c r="C165" s="75"/>
      <c r="D165" s="75"/>
      <c r="E165" s="11">
        <f t="shared" ref="E165:X165" si="129">IF(E162="","",VLOOKUP(E162,Fixture_Table,11,FALSE))</f>
        <v>28</v>
      </c>
      <c r="F165" s="11">
        <f t="shared" si="129"/>
        <v>58</v>
      </c>
      <c r="G165" s="11">
        <f t="shared" si="129"/>
        <v>28</v>
      </c>
      <c r="H165" s="11">
        <f t="shared" si="129"/>
        <v>28</v>
      </c>
      <c r="I165" s="11">
        <f t="shared" si="129"/>
        <v>28</v>
      </c>
      <c r="J165" s="11">
        <f t="shared" si="129"/>
        <v>35</v>
      </c>
      <c r="K165" s="11">
        <f t="shared" si="129"/>
        <v>58</v>
      </c>
      <c r="L165" s="11">
        <f t="shared" si="129"/>
        <v>18</v>
      </c>
      <c r="M165" s="11">
        <f t="shared" si="129"/>
        <v>58</v>
      </c>
      <c r="N165" s="11" t="str">
        <f t="shared" si="129"/>
        <v/>
      </c>
      <c r="O165" s="11" t="str">
        <f t="shared" si="129"/>
        <v/>
      </c>
      <c r="P165" s="11" t="str">
        <f t="shared" si="129"/>
        <v/>
      </c>
      <c r="Q165" s="11" t="str">
        <f t="shared" si="129"/>
        <v/>
      </c>
      <c r="R165" s="11" t="str">
        <f t="shared" si="129"/>
        <v/>
      </c>
      <c r="S165" s="11" t="str">
        <f t="shared" si="129"/>
        <v/>
      </c>
      <c r="T165" s="11" t="str">
        <f t="shared" si="129"/>
        <v/>
      </c>
      <c r="U165" s="11" t="str">
        <f t="shared" si="129"/>
        <v/>
      </c>
      <c r="V165" s="11" t="str">
        <f t="shared" si="129"/>
        <v/>
      </c>
      <c r="W165" s="11" t="str">
        <f t="shared" si="129"/>
        <v/>
      </c>
      <c r="X165" s="11" t="str">
        <f t="shared" si="129"/>
        <v/>
      </c>
    </row>
    <row r="166" spans="1:26" ht="16.5" thickBot="1" x14ac:dyDescent="0.3">
      <c r="A166" s="73"/>
      <c r="B166" s="85" t="s">
        <v>8</v>
      </c>
      <c r="C166" s="75"/>
      <c r="D166" s="76"/>
      <c r="E166" s="11" t="str">
        <f>IF(E168=0,"",E168*E165)</f>
        <v/>
      </c>
      <c r="F166" s="11" t="str">
        <f>IF(F168=0,"",F168*F165)</f>
        <v/>
      </c>
      <c r="G166" s="11" t="str">
        <f t="shared" ref="G166:X166" si="130">IF(G168=0,"",G168*G165)</f>
        <v/>
      </c>
      <c r="H166" s="11" t="str">
        <f t="shared" si="130"/>
        <v/>
      </c>
      <c r="I166" s="11" t="str">
        <f t="shared" si="130"/>
        <v/>
      </c>
      <c r="J166" s="11" t="str">
        <f t="shared" si="130"/>
        <v/>
      </c>
      <c r="K166" s="11" t="str">
        <f t="shared" si="130"/>
        <v/>
      </c>
      <c r="L166" s="11" t="str">
        <f t="shared" si="130"/>
        <v/>
      </c>
      <c r="M166" s="11" t="str">
        <f t="shared" si="130"/>
        <v/>
      </c>
      <c r="N166" s="11" t="str">
        <f t="shared" si="130"/>
        <v/>
      </c>
      <c r="O166" s="11" t="str">
        <f t="shared" si="130"/>
        <v/>
      </c>
      <c r="P166" s="11" t="str">
        <f t="shared" si="130"/>
        <v/>
      </c>
      <c r="Q166" s="11" t="str">
        <f t="shared" si="130"/>
        <v/>
      </c>
      <c r="R166" s="11" t="str">
        <f t="shared" si="130"/>
        <v/>
      </c>
      <c r="S166" s="11" t="str">
        <f t="shared" si="130"/>
        <v/>
      </c>
      <c r="T166" s="11" t="str">
        <f t="shared" si="130"/>
        <v/>
      </c>
      <c r="U166" s="11" t="str">
        <f t="shared" si="130"/>
        <v/>
      </c>
      <c r="V166" s="11" t="str">
        <f t="shared" si="130"/>
        <v/>
      </c>
      <c r="W166" s="11" t="str">
        <f t="shared" si="130"/>
        <v/>
      </c>
      <c r="X166" s="11" t="str">
        <f t="shared" si="130"/>
        <v/>
      </c>
      <c r="Y166" s="12">
        <f t="shared" ref="Y166:Y167" si="131">SUM(E166:X166)</f>
        <v>0</v>
      </c>
    </row>
    <row r="167" spans="1:26" ht="16.5" thickBot="1" x14ac:dyDescent="0.3">
      <c r="A167" s="73"/>
      <c r="B167" s="85" t="s">
        <v>9</v>
      </c>
      <c r="C167" s="75"/>
      <c r="D167" s="76"/>
      <c r="E167" s="11" t="str">
        <f>IF(E168=0,"",ROUND((E169-E166)/E169*E170,0))</f>
        <v/>
      </c>
      <c r="F167" s="11" t="str">
        <f>IF(F168=0,"",ROUND((F169-F166)/F169*F170,0))</f>
        <v/>
      </c>
      <c r="G167" s="11" t="str">
        <f t="shared" ref="G167:X167" si="132">IF(G168=0,"",ROUND((G169-G166)/G169*G170,0))</f>
        <v/>
      </c>
      <c r="H167" s="11" t="str">
        <f t="shared" si="132"/>
        <v/>
      </c>
      <c r="I167" s="11" t="str">
        <f t="shared" si="132"/>
        <v/>
      </c>
      <c r="J167" s="11" t="str">
        <f t="shared" si="132"/>
        <v/>
      </c>
      <c r="K167" s="11" t="str">
        <f t="shared" si="132"/>
        <v/>
      </c>
      <c r="L167" s="11" t="str">
        <f t="shared" si="132"/>
        <v/>
      </c>
      <c r="M167" s="11" t="str">
        <f t="shared" si="132"/>
        <v/>
      </c>
      <c r="N167" s="11" t="str">
        <f t="shared" si="132"/>
        <v/>
      </c>
      <c r="O167" s="11" t="str">
        <f t="shared" si="132"/>
        <v/>
      </c>
      <c r="P167" s="11" t="str">
        <f t="shared" si="132"/>
        <v/>
      </c>
      <c r="Q167" s="11" t="str">
        <f t="shared" si="132"/>
        <v/>
      </c>
      <c r="R167" s="11" t="str">
        <f t="shared" si="132"/>
        <v/>
      </c>
      <c r="S167" s="11" t="str">
        <f t="shared" si="132"/>
        <v/>
      </c>
      <c r="T167" s="11" t="str">
        <f t="shared" si="132"/>
        <v/>
      </c>
      <c r="U167" s="11" t="str">
        <f t="shared" si="132"/>
        <v/>
      </c>
      <c r="V167" s="11" t="str">
        <f t="shared" si="132"/>
        <v/>
      </c>
      <c r="W167" s="11" t="str">
        <f t="shared" si="132"/>
        <v/>
      </c>
      <c r="X167" s="11" t="str">
        <f t="shared" si="132"/>
        <v/>
      </c>
      <c r="Y167" s="13">
        <f t="shared" si="131"/>
        <v>0</v>
      </c>
    </row>
    <row r="168" spans="1:26" ht="21.75" customHeight="1" x14ac:dyDescent="0.25">
      <c r="A168" s="77" t="s">
        <v>10</v>
      </c>
      <c r="B168" s="80" t="s">
        <v>11</v>
      </c>
      <c r="C168" s="80"/>
      <c r="D168" s="81"/>
      <c r="E168" s="14">
        <f>IF($A168="Yes",'[1]Peach Hill'!D10,0)</f>
        <v>0</v>
      </c>
      <c r="F168" s="14">
        <f>IF($A168="Yes",'[1]Peach Hill'!E10,0)</f>
        <v>0</v>
      </c>
      <c r="G168" s="14">
        <f>IF($A168="Yes",'[1]Peach Hill'!F10,0)</f>
        <v>0</v>
      </c>
      <c r="H168" s="14">
        <f>IF($A168="Yes",'[1]Peach Hill'!G10,0)</f>
        <v>0</v>
      </c>
      <c r="I168" s="14">
        <f>IF($A168="Yes",'[1]Peach Hill'!H10,0)</f>
        <v>0</v>
      </c>
      <c r="J168" s="14">
        <f>IF($A168="Yes",'[1]Peach Hill'!I10,0)</f>
        <v>0</v>
      </c>
      <c r="K168" s="14">
        <f>IF($A168="Yes",'[1]Peach Hill'!J10,0)</f>
        <v>0</v>
      </c>
      <c r="L168" s="14">
        <f>IF($A168="Yes",'[1]Peach Hill'!K10,0)</f>
        <v>0</v>
      </c>
      <c r="M168" s="14">
        <f>IF($A168="Yes",'[1]Peach Hill'!L10,0)</f>
        <v>0</v>
      </c>
      <c r="N168" s="14">
        <f>IF($A168="Yes",'[1]Peach Hill'!M10,0)</f>
        <v>0</v>
      </c>
      <c r="O168" s="14">
        <f>IF($A168="Yes",'[1]Peach Hill'!N10,0)</f>
        <v>0</v>
      </c>
      <c r="P168" s="14">
        <f>IF($A168="Yes",'[1]Peach Hill'!O10,0)</f>
        <v>0</v>
      </c>
      <c r="Q168" s="14">
        <f>IF($A168="Yes",'[1]Peach Hill'!P10,0)</f>
        <v>0</v>
      </c>
      <c r="R168" s="14">
        <f>IF($A168="Yes",'[1]Peach Hill'!Q10,0)</f>
        <v>0</v>
      </c>
      <c r="S168" s="14">
        <f>IF($A168="Yes",'[1]Peach Hill'!R10,0)</f>
        <v>0</v>
      </c>
      <c r="T168" s="14">
        <f>IF($A168="Yes",'[1]Peach Hill'!S10,0)</f>
        <v>0</v>
      </c>
      <c r="U168" s="14">
        <f>IF($A168="Yes",'[1]Peach Hill'!T10,0)</f>
        <v>0</v>
      </c>
      <c r="V168" s="14">
        <f>IF($A168="Yes",'[1]Peach Hill'!U10,0)</f>
        <v>0</v>
      </c>
      <c r="W168" s="14">
        <f>IF($A168="Yes",'[1]Peach Hill'!V10,0)</f>
        <v>0</v>
      </c>
      <c r="X168" s="14">
        <f>IF($A168="Yes",'[1]Peach Hill'!W10,0)</f>
        <v>0</v>
      </c>
      <c r="Y168" s="17">
        <f>SUM(E168:X168)</f>
        <v>0</v>
      </c>
    </row>
    <row r="169" spans="1:26" ht="16.5" thickBot="1" x14ac:dyDescent="0.3">
      <c r="A169" s="78"/>
      <c r="B169" s="82" t="s">
        <v>12</v>
      </c>
      <c r="C169" s="82"/>
      <c r="D169" s="83"/>
      <c r="E169" s="14" t="str">
        <f t="shared" ref="E169:X169" si="133">IF(E168&gt;0,E164*E168,"")</f>
        <v/>
      </c>
      <c r="F169" s="14" t="str">
        <f t="shared" si="133"/>
        <v/>
      </c>
      <c r="G169" s="14" t="str">
        <f t="shared" si="133"/>
        <v/>
      </c>
      <c r="H169" s="14" t="str">
        <f t="shared" si="133"/>
        <v/>
      </c>
      <c r="I169" s="14" t="str">
        <f t="shared" si="133"/>
        <v/>
      </c>
      <c r="J169" s="14" t="str">
        <f t="shared" si="133"/>
        <v/>
      </c>
      <c r="K169" s="14" t="str">
        <f t="shared" si="133"/>
        <v/>
      </c>
      <c r="L169" s="14" t="str">
        <f t="shared" si="133"/>
        <v/>
      </c>
      <c r="M169" s="14" t="str">
        <f t="shared" si="133"/>
        <v/>
      </c>
      <c r="N169" s="14" t="str">
        <f t="shared" si="133"/>
        <v/>
      </c>
      <c r="O169" s="14" t="str">
        <f t="shared" si="133"/>
        <v/>
      </c>
      <c r="P169" s="14" t="str">
        <f t="shared" si="133"/>
        <v/>
      </c>
      <c r="Q169" s="14" t="str">
        <f t="shared" si="133"/>
        <v/>
      </c>
      <c r="R169" s="14" t="str">
        <f t="shared" si="133"/>
        <v/>
      </c>
      <c r="S169" s="14" t="str">
        <f t="shared" si="133"/>
        <v/>
      </c>
      <c r="T169" s="14" t="str">
        <f t="shared" si="133"/>
        <v/>
      </c>
      <c r="U169" s="14" t="str">
        <f t="shared" si="133"/>
        <v/>
      </c>
      <c r="V169" s="14" t="str">
        <f t="shared" si="133"/>
        <v/>
      </c>
      <c r="W169" s="14" t="str">
        <f t="shared" si="133"/>
        <v/>
      </c>
      <c r="X169" s="14" t="str">
        <f t="shared" si="133"/>
        <v/>
      </c>
    </row>
    <row r="170" spans="1:26" ht="16.5" thickBot="1" x14ac:dyDescent="0.3">
      <c r="A170" s="79"/>
      <c r="B170" s="82" t="s">
        <v>13</v>
      </c>
      <c r="C170" s="82"/>
      <c r="D170" s="83"/>
      <c r="E170" s="14">
        <f>IF($A168="Yes",'[1]Peach Hill'!D12,0)</f>
        <v>0</v>
      </c>
      <c r="F170" s="14">
        <f>IF($A168="Yes",'[1]Peach Hill'!E12,0)</f>
        <v>0</v>
      </c>
      <c r="G170" s="14">
        <f>IF($A168="Yes",'[1]Peach Hill'!F12,0)</f>
        <v>0</v>
      </c>
      <c r="H170" s="14">
        <f>IF($A168="Yes",'[1]Peach Hill'!G12,0)</f>
        <v>0</v>
      </c>
      <c r="I170" s="14">
        <f>IF($A168="Yes",'[1]Peach Hill'!H12,0)</f>
        <v>0</v>
      </c>
      <c r="J170" s="14">
        <f>IF($A168="Yes",'[1]Peach Hill'!I12,0)</f>
        <v>0</v>
      </c>
      <c r="K170" s="14">
        <f>IF($A168="Yes",'[1]Peach Hill'!J12,0)</f>
        <v>0</v>
      </c>
      <c r="L170" s="14">
        <f>IF($A168="Yes",'[1]Peach Hill'!K12,0)</f>
        <v>0</v>
      </c>
      <c r="M170" s="14">
        <f>IF($A168="Yes",'[1]Peach Hill'!L12,0)</f>
        <v>0</v>
      </c>
      <c r="N170" s="14">
        <f>IF($A168="Yes",'[1]Peach Hill'!M12,0)</f>
        <v>0</v>
      </c>
      <c r="O170" s="14">
        <f>IF($A168="Yes",'[1]Peach Hill'!N12,0)</f>
        <v>0</v>
      </c>
      <c r="P170" s="14">
        <f>IF($A168="Yes",'[1]Peach Hill'!O12,0)</f>
        <v>0</v>
      </c>
      <c r="Q170" s="14">
        <f>IF($A168="Yes",'[1]Peach Hill'!P12,0)</f>
        <v>0</v>
      </c>
      <c r="R170" s="14">
        <f>IF($A168="Yes",'[1]Peach Hill'!Q12,0)</f>
        <v>0</v>
      </c>
      <c r="S170" s="14">
        <f>IF($A168="Yes",'[1]Peach Hill'!R12,0)</f>
        <v>0</v>
      </c>
      <c r="T170" s="14">
        <f>IF($A168="Yes",'[1]Peach Hill'!S12,0)</f>
        <v>0</v>
      </c>
      <c r="U170" s="14">
        <f>IF($A168="Yes",'[1]Peach Hill'!T12,0)</f>
        <v>0</v>
      </c>
      <c r="V170" s="14">
        <f>IF($A168="Yes",'[1]Peach Hill'!U12,0)</f>
        <v>0</v>
      </c>
      <c r="W170" s="14">
        <f>IF($A168="Yes",'[1]Peach Hill'!V12,0)</f>
        <v>0</v>
      </c>
      <c r="X170" s="14">
        <f>IF($A168="Yes",'[1]Peach Hill'!W12,0)</f>
        <v>0</v>
      </c>
      <c r="Y170" s="16"/>
      <c r="Z170" s="17">
        <f>SUM(E170:X170)</f>
        <v>0</v>
      </c>
    </row>
    <row r="171" spans="1:26" ht="19.5" customHeight="1" thickBot="1" x14ac:dyDescent="0.35">
      <c r="A171" s="72" t="s">
        <v>44</v>
      </c>
      <c r="B171" s="84" t="s">
        <v>1</v>
      </c>
      <c r="C171" s="84"/>
      <c r="D171" s="84"/>
      <c r="E171" s="18">
        <f>IF($A178="Yes",'[1]Walnut Canyon'!D2,0)</f>
        <v>0</v>
      </c>
      <c r="F171" s="2" t="s">
        <v>2</v>
      </c>
      <c r="G171" s="20">
        <f>IF($A178="Yes",'[1]Walnut Canyon'!F2,0)</f>
        <v>0</v>
      </c>
      <c r="H171" s="2" t="s">
        <v>3</v>
      </c>
      <c r="I171" s="4">
        <f t="shared" ref="I171" si="134">SUM(E179:X179)/1000</f>
        <v>0</v>
      </c>
      <c r="J171" s="5"/>
      <c r="K171" s="5"/>
      <c r="L171" s="5"/>
      <c r="M171" s="5"/>
      <c r="N171" s="5"/>
      <c r="O171" s="5"/>
      <c r="P171" s="6"/>
      <c r="Q171" s="6"/>
      <c r="R171" s="7"/>
      <c r="S171" s="8"/>
      <c r="T171" s="5"/>
      <c r="U171" s="6"/>
      <c r="V171" s="6"/>
      <c r="W171" s="7"/>
      <c r="X171" s="8"/>
    </row>
    <row r="172" spans="1:26" ht="16.5" thickBot="1" x14ac:dyDescent="0.3">
      <c r="A172" s="73"/>
      <c r="B172" s="85" t="s">
        <v>4</v>
      </c>
      <c r="C172" s="75"/>
      <c r="D172" s="75"/>
      <c r="E172" s="9" t="str">
        <f>'[1]Walnut Canyon'!D4</f>
        <v>C</v>
      </c>
      <c r="F172" s="9" t="str">
        <f>'[1]Walnut Canyon'!E4</f>
        <v>B</v>
      </c>
      <c r="G172" s="9" t="str">
        <f>'[1]Walnut Canyon'!F4</f>
        <v>A</v>
      </c>
      <c r="H172" s="9" t="str">
        <f>'[1]Walnut Canyon'!G4</f>
        <v>D</v>
      </c>
      <c r="I172" s="9" t="str">
        <f>'[1]Walnut Canyon'!H4</f>
        <v>F</v>
      </c>
      <c r="J172" s="9" t="str">
        <f>'[1]Walnut Canyon'!I4</f>
        <v>I</v>
      </c>
      <c r="K172" s="9" t="str">
        <f>'[1]Walnut Canyon'!J4</f>
        <v>H</v>
      </c>
      <c r="L172" s="9" t="str">
        <f>'[1]Walnut Canyon'!K4</f>
        <v>O</v>
      </c>
      <c r="M172" s="9" t="str">
        <f>'[1]Walnut Canyon'!L4</f>
        <v>L</v>
      </c>
      <c r="N172" s="9" t="str">
        <f>'[1]Walnut Canyon'!M4</f>
        <v>V</v>
      </c>
      <c r="O172" s="9" t="str">
        <f>'[1]Walnut Canyon'!N4</f>
        <v>U</v>
      </c>
      <c r="P172" s="9" t="str">
        <f>'[1]Walnut Canyon'!O4</f>
        <v>S</v>
      </c>
      <c r="Q172" s="9" t="str">
        <f>'[1]Walnut Canyon'!P4</f>
        <v>T</v>
      </c>
      <c r="R172" s="9"/>
      <c r="S172" s="9"/>
      <c r="T172" s="9"/>
      <c r="U172" s="9"/>
      <c r="V172" s="9"/>
      <c r="W172" s="9"/>
      <c r="X172" s="9"/>
    </row>
    <row r="173" spans="1:26" ht="22.5" customHeight="1" x14ac:dyDescent="0.25">
      <c r="A173" s="73"/>
      <c r="B173" s="85" t="s">
        <v>5</v>
      </c>
      <c r="C173" s="75"/>
      <c r="D173" s="76"/>
      <c r="E173" s="10" t="str">
        <f t="shared" ref="E173:X173" si="135">IF(E172="","",VLOOKUP(E172,Fixture_Table,2,FALSE))</f>
        <v>F32W-2x4R2</v>
      </c>
      <c r="F173" s="10" t="str">
        <f t="shared" si="135"/>
        <v>F32W-2x4R3</v>
      </c>
      <c r="G173" s="10" t="str">
        <f t="shared" si="135"/>
        <v>F32W-2x4R4</v>
      </c>
      <c r="H173" s="10" t="str">
        <f t="shared" si="135"/>
        <v>FU32W-2x2R2</v>
      </c>
      <c r="I173" s="10" t="str">
        <f t="shared" si="135"/>
        <v>F32W-2x4S3</v>
      </c>
      <c r="J173" s="10" t="str">
        <f t="shared" si="135"/>
        <v>F32W-1x4S1</v>
      </c>
      <c r="K173" s="10" t="str">
        <f t="shared" si="135"/>
        <v>F32W-1x4S2</v>
      </c>
      <c r="L173" s="10" t="str">
        <f t="shared" si="135"/>
        <v>CFT25W-12x12R2</v>
      </c>
      <c r="M173" s="10" t="str">
        <f t="shared" si="135"/>
        <v>CFT16W-8"RDR2</v>
      </c>
      <c r="N173" s="10" t="str">
        <f t="shared" si="135"/>
        <v>HPS250W-WALLS1</v>
      </c>
      <c r="O173" s="10" t="str">
        <f t="shared" si="135"/>
        <v>HPS90W-WALLS1</v>
      </c>
      <c r="P173" s="10" t="str">
        <f t="shared" si="135"/>
        <v>PAR35W-8"RDR1</v>
      </c>
      <c r="Q173" s="10" t="str">
        <f t="shared" si="135"/>
        <v>HPS70W-12x12S1</v>
      </c>
      <c r="R173" s="10" t="str">
        <f t="shared" si="135"/>
        <v/>
      </c>
      <c r="S173" s="10" t="str">
        <f t="shared" si="135"/>
        <v/>
      </c>
      <c r="T173" s="10" t="str">
        <f t="shared" si="135"/>
        <v/>
      </c>
      <c r="U173" s="10" t="str">
        <f t="shared" si="135"/>
        <v/>
      </c>
      <c r="V173" s="10" t="str">
        <f t="shared" si="135"/>
        <v/>
      </c>
      <c r="W173" s="10" t="str">
        <f t="shared" si="135"/>
        <v/>
      </c>
      <c r="X173" s="10" t="str">
        <f t="shared" si="135"/>
        <v/>
      </c>
    </row>
    <row r="174" spans="1:26" ht="15.75" x14ac:dyDescent="0.25">
      <c r="A174" s="73"/>
      <c r="B174" s="85" t="s">
        <v>6</v>
      </c>
      <c r="C174" s="75"/>
      <c r="D174" s="76"/>
      <c r="E174" s="11">
        <f t="shared" ref="E174:X174" si="136">IF(E172="","",VLOOKUP(E172,Fixture_Table,8,FALSE))</f>
        <v>70</v>
      </c>
      <c r="F174" s="11">
        <f t="shared" si="136"/>
        <v>105</v>
      </c>
      <c r="G174" s="11">
        <f t="shared" si="136"/>
        <v>140</v>
      </c>
      <c r="H174" s="11">
        <f t="shared" si="136"/>
        <v>70</v>
      </c>
      <c r="I174" s="11">
        <f t="shared" si="136"/>
        <v>105</v>
      </c>
      <c r="J174" s="11">
        <f t="shared" si="136"/>
        <v>35</v>
      </c>
      <c r="K174" s="11">
        <f t="shared" si="136"/>
        <v>70</v>
      </c>
      <c r="L174" s="11">
        <f t="shared" si="136"/>
        <v>56</v>
      </c>
      <c r="M174" s="11">
        <f t="shared" si="136"/>
        <v>38</v>
      </c>
      <c r="N174" s="11">
        <f t="shared" si="136"/>
        <v>253</v>
      </c>
      <c r="O174" s="11">
        <f t="shared" si="136"/>
        <v>93</v>
      </c>
      <c r="P174" s="11">
        <f t="shared" si="136"/>
        <v>38</v>
      </c>
      <c r="Q174" s="11">
        <f t="shared" si="136"/>
        <v>73</v>
      </c>
      <c r="R174" s="11" t="str">
        <f t="shared" si="136"/>
        <v/>
      </c>
      <c r="S174" s="11" t="str">
        <f t="shared" si="136"/>
        <v/>
      </c>
      <c r="T174" s="11" t="str">
        <f t="shared" si="136"/>
        <v/>
      </c>
      <c r="U174" s="11" t="str">
        <f t="shared" si="136"/>
        <v/>
      </c>
      <c r="V174" s="11" t="str">
        <f t="shared" si="136"/>
        <v/>
      </c>
      <c r="W174" s="11" t="str">
        <f t="shared" si="136"/>
        <v/>
      </c>
      <c r="X174" s="11" t="str">
        <f t="shared" si="136"/>
        <v/>
      </c>
    </row>
    <row r="175" spans="1:26" ht="16.5" thickBot="1" x14ac:dyDescent="0.3">
      <c r="A175" s="73"/>
      <c r="B175" s="85" t="s">
        <v>7</v>
      </c>
      <c r="C175" s="75"/>
      <c r="D175" s="75"/>
      <c r="E175" s="11">
        <f t="shared" ref="E175:X175" si="137">IF(E172="","",VLOOKUP(E172,Fixture_Table,11,FALSE))</f>
        <v>28</v>
      </c>
      <c r="F175" s="11">
        <f t="shared" si="137"/>
        <v>58</v>
      </c>
      <c r="G175" s="11">
        <f t="shared" si="137"/>
        <v>58</v>
      </c>
      <c r="H175" s="11">
        <f t="shared" si="137"/>
        <v>28</v>
      </c>
      <c r="I175" s="11">
        <f t="shared" si="137"/>
        <v>58</v>
      </c>
      <c r="J175" s="11">
        <f t="shared" si="137"/>
        <v>18</v>
      </c>
      <c r="K175" s="11">
        <f t="shared" si="137"/>
        <v>28</v>
      </c>
      <c r="L175" s="11">
        <f t="shared" si="137"/>
        <v>18</v>
      </c>
      <c r="M175" s="11">
        <f t="shared" si="137"/>
        <v>15</v>
      </c>
      <c r="N175" s="11">
        <f t="shared" si="137"/>
        <v>70</v>
      </c>
      <c r="O175" s="11">
        <f t="shared" si="137"/>
        <v>35</v>
      </c>
      <c r="P175" s="11">
        <f t="shared" si="137"/>
        <v>28</v>
      </c>
      <c r="Q175" s="11">
        <f t="shared" si="137"/>
        <v>28</v>
      </c>
      <c r="R175" s="11" t="str">
        <f t="shared" si="137"/>
        <v/>
      </c>
      <c r="S175" s="11" t="str">
        <f t="shared" si="137"/>
        <v/>
      </c>
      <c r="T175" s="11" t="str">
        <f t="shared" si="137"/>
        <v/>
      </c>
      <c r="U175" s="11" t="str">
        <f t="shared" si="137"/>
        <v/>
      </c>
      <c r="V175" s="11" t="str">
        <f t="shared" si="137"/>
        <v/>
      </c>
      <c r="W175" s="11" t="str">
        <f t="shared" si="137"/>
        <v/>
      </c>
      <c r="X175" s="11" t="str">
        <f t="shared" si="137"/>
        <v/>
      </c>
    </row>
    <row r="176" spans="1:26" ht="16.5" thickBot="1" x14ac:dyDescent="0.3">
      <c r="A176" s="73"/>
      <c r="B176" s="85" t="s">
        <v>8</v>
      </c>
      <c r="C176" s="75"/>
      <c r="D176" s="76"/>
      <c r="E176" s="11" t="str">
        <f>IF(E178=0,"",E178*E175)</f>
        <v/>
      </c>
      <c r="F176" s="11" t="str">
        <f>IF(F178=0,"",F178*F175)</f>
        <v/>
      </c>
      <c r="G176" s="11" t="str">
        <f t="shared" ref="G176:X176" si="138">IF(G178=0,"",G178*G175)</f>
        <v/>
      </c>
      <c r="H176" s="11" t="str">
        <f t="shared" si="138"/>
        <v/>
      </c>
      <c r="I176" s="11" t="str">
        <f t="shared" si="138"/>
        <v/>
      </c>
      <c r="J176" s="11" t="str">
        <f t="shared" si="138"/>
        <v/>
      </c>
      <c r="K176" s="11" t="str">
        <f t="shared" si="138"/>
        <v/>
      </c>
      <c r="L176" s="11" t="str">
        <f t="shared" si="138"/>
        <v/>
      </c>
      <c r="M176" s="11" t="str">
        <f t="shared" si="138"/>
        <v/>
      </c>
      <c r="N176" s="11" t="str">
        <f t="shared" si="138"/>
        <v/>
      </c>
      <c r="O176" s="11" t="str">
        <f t="shared" si="138"/>
        <v/>
      </c>
      <c r="P176" s="11" t="str">
        <f t="shared" si="138"/>
        <v/>
      </c>
      <c r="Q176" s="11" t="str">
        <f t="shared" si="138"/>
        <v/>
      </c>
      <c r="R176" s="11" t="str">
        <f t="shared" si="138"/>
        <v/>
      </c>
      <c r="S176" s="11" t="str">
        <f t="shared" si="138"/>
        <v/>
      </c>
      <c r="T176" s="11" t="str">
        <f t="shared" si="138"/>
        <v/>
      </c>
      <c r="U176" s="11" t="str">
        <f t="shared" si="138"/>
        <v/>
      </c>
      <c r="V176" s="11" t="str">
        <f t="shared" si="138"/>
        <v/>
      </c>
      <c r="W176" s="11" t="str">
        <f t="shared" si="138"/>
        <v/>
      </c>
      <c r="X176" s="11" t="str">
        <f t="shared" si="138"/>
        <v/>
      </c>
      <c r="Y176" s="12">
        <f t="shared" ref="Y176:Y177" si="139">SUM(E176:X176)</f>
        <v>0</v>
      </c>
    </row>
    <row r="177" spans="1:26" ht="16.5" thickBot="1" x14ac:dyDescent="0.3">
      <c r="A177" s="73"/>
      <c r="B177" s="85" t="s">
        <v>9</v>
      </c>
      <c r="C177" s="75"/>
      <c r="D177" s="76"/>
      <c r="E177" s="11" t="str">
        <f>IF(E178=0,"",ROUND((E179-E176)/E179*E180,0))</f>
        <v/>
      </c>
      <c r="F177" s="11" t="str">
        <f>IF(F178=0,"",ROUND((F179-F176)/F179*F180,0))</f>
        <v/>
      </c>
      <c r="G177" s="11" t="str">
        <f t="shared" ref="G177:X177" si="140">IF(G178=0,"",ROUND((G179-G176)/G179*G180,0))</f>
        <v/>
      </c>
      <c r="H177" s="11" t="str">
        <f t="shared" si="140"/>
        <v/>
      </c>
      <c r="I177" s="11" t="str">
        <f t="shared" si="140"/>
        <v/>
      </c>
      <c r="J177" s="11" t="str">
        <f t="shared" si="140"/>
        <v/>
      </c>
      <c r="K177" s="11" t="str">
        <f t="shared" si="140"/>
        <v/>
      </c>
      <c r="L177" s="11" t="str">
        <f t="shared" si="140"/>
        <v/>
      </c>
      <c r="M177" s="11" t="str">
        <f t="shared" si="140"/>
        <v/>
      </c>
      <c r="N177" s="11" t="str">
        <f t="shared" si="140"/>
        <v/>
      </c>
      <c r="O177" s="11" t="str">
        <f t="shared" si="140"/>
        <v/>
      </c>
      <c r="P177" s="11" t="str">
        <f t="shared" si="140"/>
        <v/>
      </c>
      <c r="Q177" s="11" t="str">
        <f t="shared" si="140"/>
        <v/>
      </c>
      <c r="R177" s="11" t="str">
        <f t="shared" si="140"/>
        <v/>
      </c>
      <c r="S177" s="11" t="str">
        <f t="shared" si="140"/>
        <v/>
      </c>
      <c r="T177" s="11" t="str">
        <f t="shared" si="140"/>
        <v/>
      </c>
      <c r="U177" s="11" t="str">
        <f t="shared" si="140"/>
        <v/>
      </c>
      <c r="V177" s="11" t="str">
        <f t="shared" si="140"/>
        <v/>
      </c>
      <c r="W177" s="11" t="str">
        <f t="shared" si="140"/>
        <v/>
      </c>
      <c r="X177" s="11" t="str">
        <f t="shared" si="140"/>
        <v/>
      </c>
      <c r="Y177" s="13">
        <f t="shared" si="139"/>
        <v>0</v>
      </c>
    </row>
    <row r="178" spans="1:26" ht="21.75" customHeight="1" x14ac:dyDescent="0.25">
      <c r="A178" s="77" t="s">
        <v>10</v>
      </c>
      <c r="B178" s="80" t="s">
        <v>11</v>
      </c>
      <c r="C178" s="80"/>
      <c r="D178" s="81"/>
      <c r="E178" s="14">
        <f>IF($A178="Yes",'[1]Walnut Canyon'!D10,0)</f>
        <v>0</v>
      </c>
      <c r="F178" s="14">
        <f>IF($A178="Yes",'[1]Walnut Canyon'!E10,0)</f>
        <v>0</v>
      </c>
      <c r="G178" s="14">
        <f>IF($A178="Yes",'[1]Walnut Canyon'!F10,0)</f>
        <v>0</v>
      </c>
      <c r="H178" s="14">
        <f>IF($A178="Yes",'[1]Walnut Canyon'!G10,0)</f>
        <v>0</v>
      </c>
      <c r="I178" s="14">
        <f>IF($A178="Yes",'[1]Walnut Canyon'!H10,0)</f>
        <v>0</v>
      </c>
      <c r="J178" s="14">
        <f>IF($A178="Yes",'[1]Walnut Canyon'!I10,0)</f>
        <v>0</v>
      </c>
      <c r="K178" s="14">
        <f>IF($A178="Yes",'[1]Walnut Canyon'!J10,0)</f>
        <v>0</v>
      </c>
      <c r="L178" s="14">
        <f>IF($A178="Yes",'[1]Walnut Canyon'!K10,0)</f>
        <v>0</v>
      </c>
      <c r="M178" s="14">
        <f>IF($A178="Yes",'[1]Walnut Canyon'!L10,0)</f>
        <v>0</v>
      </c>
      <c r="N178" s="14">
        <f>IF($A178="Yes",'[1]Walnut Canyon'!M10,0)</f>
        <v>0</v>
      </c>
      <c r="O178" s="14">
        <f>IF($A178="Yes",'[1]Walnut Canyon'!N10,0)</f>
        <v>0</v>
      </c>
      <c r="P178" s="14">
        <f>IF($A178="Yes",'[1]Walnut Canyon'!O10,0)</f>
        <v>0</v>
      </c>
      <c r="Q178" s="14">
        <f>IF($A178="Yes",'[1]Walnut Canyon'!P10,0)</f>
        <v>0</v>
      </c>
      <c r="R178" s="14">
        <f>IF($A178="Yes",'[1]Walnut Canyon'!Q10,0)</f>
        <v>0</v>
      </c>
      <c r="S178" s="14">
        <f>IF($A178="Yes",'[1]Walnut Canyon'!R10,0)</f>
        <v>0</v>
      </c>
      <c r="T178" s="14">
        <f>IF($A178="Yes",'[1]Walnut Canyon'!S10,0)</f>
        <v>0</v>
      </c>
      <c r="U178" s="14">
        <f>IF($A178="Yes",'[1]Walnut Canyon'!T10,0)</f>
        <v>0</v>
      </c>
      <c r="V178" s="14">
        <f>IF($A178="Yes",'[1]Walnut Canyon'!U10,0)</f>
        <v>0</v>
      </c>
      <c r="W178" s="14">
        <f>IF($A178="Yes",'[1]Walnut Canyon'!V10,0)</f>
        <v>0</v>
      </c>
      <c r="X178" s="14">
        <f>IF($A178="Yes",'[1]Walnut Canyon'!W10,0)</f>
        <v>0</v>
      </c>
      <c r="Y178" s="17">
        <f>SUM(E178:X178)</f>
        <v>0</v>
      </c>
    </row>
    <row r="179" spans="1:26" ht="16.5" thickBot="1" x14ac:dyDescent="0.3">
      <c r="A179" s="78"/>
      <c r="B179" s="82" t="s">
        <v>12</v>
      </c>
      <c r="C179" s="82"/>
      <c r="D179" s="83"/>
      <c r="E179" s="14" t="str">
        <f t="shared" ref="E179:X179" si="141">IF(E178&gt;0,E174*E178,"")</f>
        <v/>
      </c>
      <c r="F179" s="14" t="str">
        <f t="shared" si="141"/>
        <v/>
      </c>
      <c r="G179" s="14" t="str">
        <f t="shared" si="141"/>
        <v/>
      </c>
      <c r="H179" s="14" t="str">
        <f t="shared" si="141"/>
        <v/>
      </c>
      <c r="I179" s="14" t="str">
        <f t="shared" si="141"/>
        <v/>
      </c>
      <c r="J179" s="14" t="str">
        <f t="shared" si="141"/>
        <v/>
      </c>
      <c r="K179" s="14" t="str">
        <f t="shared" si="141"/>
        <v/>
      </c>
      <c r="L179" s="14" t="str">
        <f t="shared" si="141"/>
        <v/>
      </c>
      <c r="M179" s="14" t="str">
        <f t="shared" si="141"/>
        <v/>
      </c>
      <c r="N179" s="14" t="str">
        <f t="shared" si="141"/>
        <v/>
      </c>
      <c r="O179" s="14" t="str">
        <f t="shared" si="141"/>
        <v/>
      </c>
      <c r="P179" s="14" t="str">
        <f t="shared" si="141"/>
        <v/>
      </c>
      <c r="Q179" s="14" t="str">
        <f t="shared" si="141"/>
        <v/>
      </c>
      <c r="R179" s="14" t="str">
        <f t="shared" si="141"/>
        <v/>
      </c>
      <c r="S179" s="14" t="str">
        <f t="shared" si="141"/>
        <v/>
      </c>
      <c r="T179" s="14" t="str">
        <f t="shared" si="141"/>
        <v/>
      </c>
      <c r="U179" s="14" t="str">
        <f t="shared" si="141"/>
        <v/>
      </c>
      <c r="V179" s="14" t="str">
        <f t="shared" si="141"/>
        <v/>
      </c>
      <c r="W179" s="14" t="str">
        <f t="shared" si="141"/>
        <v/>
      </c>
      <c r="X179" s="14" t="str">
        <f t="shared" si="141"/>
        <v/>
      </c>
    </row>
    <row r="180" spans="1:26" ht="16.5" thickBot="1" x14ac:dyDescent="0.3">
      <c r="A180" s="79"/>
      <c r="B180" s="82" t="s">
        <v>13</v>
      </c>
      <c r="C180" s="82"/>
      <c r="D180" s="83"/>
      <c r="E180" s="14">
        <f>IF($A178="Yes",'[1]Walnut Canyon'!D12,0)</f>
        <v>0</v>
      </c>
      <c r="F180" s="14">
        <f>IF($A178="Yes",'[1]Walnut Canyon'!E12,0)</f>
        <v>0</v>
      </c>
      <c r="G180" s="14">
        <f>IF($A178="Yes",'[1]Walnut Canyon'!F12,0)</f>
        <v>0</v>
      </c>
      <c r="H180" s="14">
        <f>IF($A178="Yes",'[1]Walnut Canyon'!G12,0)</f>
        <v>0</v>
      </c>
      <c r="I180" s="14">
        <f>IF($A178="Yes",'[1]Walnut Canyon'!H12,0)</f>
        <v>0</v>
      </c>
      <c r="J180" s="14">
        <f>IF($A178="Yes",'[1]Walnut Canyon'!I12,0)</f>
        <v>0</v>
      </c>
      <c r="K180" s="14">
        <f>IF($A178="Yes",'[1]Walnut Canyon'!J12,0)</f>
        <v>0</v>
      </c>
      <c r="L180" s="14">
        <f>IF($A178="Yes",'[1]Walnut Canyon'!K12,0)</f>
        <v>0</v>
      </c>
      <c r="M180" s="14">
        <f>IF($A178="Yes",'[1]Walnut Canyon'!L12,0)</f>
        <v>0</v>
      </c>
      <c r="N180" s="14">
        <f>IF($A178="Yes",'[1]Walnut Canyon'!M12,0)</f>
        <v>0</v>
      </c>
      <c r="O180" s="14">
        <f>IF($A178="Yes",'[1]Walnut Canyon'!N12,0)</f>
        <v>0</v>
      </c>
      <c r="P180" s="14">
        <f>IF($A178="Yes",'[1]Walnut Canyon'!O12,0)</f>
        <v>0</v>
      </c>
      <c r="Q180" s="14">
        <f>IF($A178="Yes",'[1]Walnut Canyon'!P12,0)</f>
        <v>0</v>
      </c>
      <c r="R180" s="14">
        <f>IF($A178="Yes",'[1]Walnut Canyon'!Q12,0)</f>
        <v>0</v>
      </c>
      <c r="S180" s="14">
        <f>IF($A178="Yes",'[1]Walnut Canyon'!R12,0)</f>
        <v>0</v>
      </c>
      <c r="T180" s="14">
        <f>IF($A178="Yes",'[1]Walnut Canyon'!S12,0)</f>
        <v>0</v>
      </c>
      <c r="U180" s="14">
        <f>IF($A178="Yes",'[1]Walnut Canyon'!T12,0)</f>
        <v>0</v>
      </c>
      <c r="V180" s="14">
        <f>IF($A178="Yes",'[1]Walnut Canyon'!U12,0)</f>
        <v>0</v>
      </c>
      <c r="W180" s="14">
        <f>IF($A178="Yes",'[1]Walnut Canyon'!V12,0)</f>
        <v>0</v>
      </c>
      <c r="X180" s="14">
        <f>IF($A178="Yes",'[1]Walnut Canyon'!W12,0)</f>
        <v>0</v>
      </c>
      <c r="Y180" s="16"/>
      <c r="Z180" s="17">
        <f>SUM(E180:X180)</f>
        <v>0</v>
      </c>
    </row>
    <row r="181" spans="1:26" ht="19.5" customHeight="1" thickBot="1" x14ac:dyDescent="0.35">
      <c r="A181" s="72" t="s">
        <v>45</v>
      </c>
      <c r="B181" s="84" t="s">
        <v>1</v>
      </c>
      <c r="C181" s="84"/>
      <c r="D181" s="84"/>
      <c r="E181" s="18">
        <f>IF($A188="Yes",'[1]Walnut Canyon MemAud'!D2,0)</f>
        <v>0</v>
      </c>
      <c r="F181" s="2" t="s">
        <v>2</v>
      </c>
      <c r="G181" s="20">
        <f>IF($A188="Yes",'[1]Walnut Canyon MemAud'!F2,0)</f>
        <v>0</v>
      </c>
      <c r="H181" s="2" t="s">
        <v>3</v>
      </c>
      <c r="I181" s="4">
        <f t="shared" ref="I181" si="142">SUM(E189:X189)/1000</f>
        <v>0</v>
      </c>
      <c r="J181" s="5"/>
      <c r="K181" s="5"/>
      <c r="L181" s="5"/>
      <c r="M181" s="5"/>
      <c r="N181" s="5"/>
      <c r="O181" s="5"/>
      <c r="P181" s="6"/>
      <c r="Q181" s="6"/>
      <c r="R181" s="7"/>
      <c r="S181" s="8"/>
      <c r="T181" s="5"/>
      <c r="U181" s="6"/>
      <c r="V181" s="6"/>
      <c r="W181" s="7"/>
      <c r="X181" s="8"/>
    </row>
    <row r="182" spans="1:26" ht="16.5" thickBot="1" x14ac:dyDescent="0.3">
      <c r="A182" s="73"/>
      <c r="B182" s="85" t="s">
        <v>4</v>
      </c>
      <c r="C182" s="75"/>
      <c r="D182" s="75"/>
      <c r="E182" s="9" t="str">
        <f>'[1]Walnut Canyon MemAud'!D4</f>
        <v>H</v>
      </c>
      <c r="F182" s="9" t="str">
        <f>'[1]Walnut Canyon MemAud'!E4</f>
        <v>K</v>
      </c>
      <c r="G182" s="9" t="str">
        <f>'[1]Walnut Canyon MemAud'!F4</f>
        <v>AA</v>
      </c>
      <c r="H182" s="9" t="str">
        <f>'[1]Walnut Canyon MemAud'!G4</f>
        <v>AL</v>
      </c>
      <c r="I182" s="9" t="str">
        <f>'[1]Walnut Canyon MemAud'!H4</f>
        <v>AM</v>
      </c>
      <c r="J182" s="9" t="str">
        <f>'[1]Walnut Canyon MemAud'!I4</f>
        <v>AN</v>
      </c>
      <c r="K182" s="9" t="str">
        <f>'[1]Walnut Canyon MemAud'!J4</f>
        <v>AO</v>
      </c>
      <c r="L182" s="9" t="str">
        <f>'[1]Walnut Canyon MemAud'!K4</f>
        <v>AP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6" ht="22.5" customHeight="1" x14ac:dyDescent="0.25">
      <c r="A183" s="73"/>
      <c r="B183" s="85" t="s">
        <v>5</v>
      </c>
      <c r="C183" s="75"/>
      <c r="D183" s="76"/>
      <c r="E183" s="10" t="str">
        <f t="shared" ref="E183:X183" si="143">IF(E182="","",VLOOKUP(E182,Fixture_Table,2,FALSE))</f>
        <v>F32W-1x4S2</v>
      </c>
      <c r="F183" s="10" t="str">
        <f t="shared" si="143"/>
        <v>CFS25W-6"RDR1</v>
      </c>
      <c r="G183" s="10" t="str">
        <f t="shared" si="143"/>
        <v>F32W-1x4P2</v>
      </c>
      <c r="H183" s="10" t="str">
        <f t="shared" si="143"/>
        <v>F25W-1x3S2</v>
      </c>
      <c r="I183" s="10" t="str">
        <f t="shared" si="143"/>
        <v>CF26W-7"RDR2</v>
      </c>
      <c r="J183" s="10" t="str">
        <f t="shared" si="143"/>
        <v>CF39W-26"RDR3</v>
      </c>
      <c r="K183" s="10" t="str">
        <f t="shared" si="143"/>
        <v>CF18W-22"RDR2</v>
      </c>
      <c r="L183" s="10" t="str">
        <f t="shared" si="143"/>
        <v>CF42W-21"RDR8</v>
      </c>
      <c r="M183" s="10" t="str">
        <f t="shared" si="143"/>
        <v/>
      </c>
      <c r="N183" s="10" t="str">
        <f t="shared" si="143"/>
        <v/>
      </c>
      <c r="O183" s="10" t="str">
        <f t="shared" si="143"/>
        <v/>
      </c>
      <c r="P183" s="10" t="str">
        <f t="shared" si="143"/>
        <v/>
      </c>
      <c r="Q183" s="10" t="str">
        <f t="shared" si="143"/>
        <v/>
      </c>
      <c r="R183" s="10" t="str">
        <f t="shared" si="143"/>
        <v/>
      </c>
      <c r="S183" s="10" t="str">
        <f t="shared" si="143"/>
        <v/>
      </c>
      <c r="T183" s="10" t="str">
        <f t="shared" si="143"/>
        <v/>
      </c>
      <c r="U183" s="10" t="str">
        <f t="shared" si="143"/>
        <v/>
      </c>
      <c r="V183" s="10" t="str">
        <f t="shared" si="143"/>
        <v/>
      </c>
      <c r="W183" s="10" t="str">
        <f t="shared" si="143"/>
        <v/>
      </c>
      <c r="X183" s="10" t="str">
        <f t="shared" si="143"/>
        <v/>
      </c>
    </row>
    <row r="184" spans="1:26" ht="15.75" x14ac:dyDescent="0.25">
      <c r="A184" s="73"/>
      <c r="B184" s="85" t="s">
        <v>6</v>
      </c>
      <c r="C184" s="75"/>
      <c r="D184" s="76"/>
      <c r="E184" s="11">
        <f t="shared" ref="E184:X184" si="144">IF(E182="","",VLOOKUP(E182,Fixture_Table,8,FALSE))</f>
        <v>70</v>
      </c>
      <c r="F184" s="11">
        <f t="shared" si="144"/>
        <v>28</v>
      </c>
      <c r="G184" s="11">
        <f t="shared" si="144"/>
        <v>70</v>
      </c>
      <c r="H184" s="11">
        <f t="shared" si="144"/>
        <v>56</v>
      </c>
      <c r="I184" s="11">
        <f t="shared" si="144"/>
        <v>58</v>
      </c>
      <c r="J184" s="11">
        <f t="shared" si="144"/>
        <v>126</v>
      </c>
      <c r="K184" s="11">
        <f t="shared" si="144"/>
        <v>42</v>
      </c>
      <c r="L184" s="11">
        <f t="shared" si="144"/>
        <v>360</v>
      </c>
      <c r="M184" s="11" t="str">
        <f t="shared" si="144"/>
        <v/>
      </c>
      <c r="N184" s="11" t="str">
        <f t="shared" si="144"/>
        <v/>
      </c>
      <c r="O184" s="11" t="str">
        <f t="shared" si="144"/>
        <v/>
      </c>
      <c r="P184" s="11" t="str">
        <f t="shared" si="144"/>
        <v/>
      </c>
      <c r="Q184" s="11" t="str">
        <f t="shared" si="144"/>
        <v/>
      </c>
      <c r="R184" s="11" t="str">
        <f t="shared" si="144"/>
        <v/>
      </c>
      <c r="S184" s="11" t="str">
        <f t="shared" si="144"/>
        <v/>
      </c>
      <c r="T184" s="11" t="str">
        <f t="shared" si="144"/>
        <v/>
      </c>
      <c r="U184" s="11" t="str">
        <f t="shared" si="144"/>
        <v/>
      </c>
      <c r="V184" s="11" t="str">
        <f t="shared" si="144"/>
        <v/>
      </c>
      <c r="W184" s="11" t="str">
        <f t="shared" si="144"/>
        <v/>
      </c>
      <c r="X184" s="11" t="str">
        <f t="shared" si="144"/>
        <v/>
      </c>
    </row>
    <row r="185" spans="1:26" ht="16.5" thickBot="1" x14ac:dyDescent="0.3">
      <c r="A185" s="73"/>
      <c r="B185" s="85" t="s">
        <v>7</v>
      </c>
      <c r="C185" s="75"/>
      <c r="D185" s="75"/>
      <c r="E185" s="11">
        <f t="shared" ref="E185:X185" si="145">IF(E182="","",VLOOKUP(E182,Fixture_Table,11,FALSE))</f>
        <v>28</v>
      </c>
      <c r="F185" s="11">
        <f t="shared" si="145"/>
        <v>15</v>
      </c>
      <c r="G185" s="11">
        <f t="shared" si="145"/>
        <v>28</v>
      </c>
      <c r="H185" s="11">
        <f t="shared" si="145"/>
        <v>15</v>
      </c>
      <c r="I185" s="11">
        <f t="shared" si="145"/>
        <v>15</v>
      </c>
      <c r="J185" s="11">
        <f t="shared" si="145"/>
        <v>45</v>
      </c>
      <c r="K185" s="11">
        <f t="shared" si="145"/>
        <v>15</v>
      </c>
      <c r="L185" s="11">
        <f t="shared" si="145"/>
        <v>135</v>
      </c>
      <c r="M185" s="11" t="str">
        <f t="shared" si="145"/>
        <v/>
      </c>
      <c r="N185" s="11" t="str">
        <f t="shared" si="145"/>
        <v/>
      </c>
      <c r="O185" s="11" t="str">
        <f t="shared" si="145"/>
        <v/>
      </c>
      <c r="P185" s="11" t="str">
        <f t="shared" si="145"/>
        <v/>
      </c>
      <c r="Q185" s="11" t="str">
        <f t="shared" si="145"/>
        <v/>
      </c>
      <c r="R185" s="11" t="str">
        <f t="shared" si="145"/>
        <v/>
      </c>
      <c r="S185" s="11" t="str">
        <f t="shared" si="145"/>
        <v/>
      </c>
      <c r="T185" s="11" t="str">
        <f t="shared" si="145"/>
        <v/>
      </c>
      <c r="U185" s="11" t="str">
        <f t="shared" si="145"/>
        <v/>
      </c>
      <c r="V185" s="11" t="str">
        <f t="shared" si="145"/>
        <v/>
      </c>
      <c r="W185" s="11" t="str">
        <f t="shared" si="145"/>
        <v/>
      </c>
      <c r="X185" s="11" t="str">
        <f t="shared" si="145"/>
        <v/>
      </c>
    </row>
    <row r="186" spans="1:26" ht="16.5" thickBot="1" x14ac:dyDescent="0.3">
      <c r="A186" s="73"/>
      <c r="B186" s="85" t="s">
        <v>8</v>
      </c>
      <c r="C186" s="75"/>
      <c r="D186" s="76"/>
      <c r="E186" s="11" t="str">
        <f>IF(E188=0,"",E188*E185)</f>
        <v/>
      </c>
      <c r="F186" s="11" t="str">
        <f>IF(F188=0,"",F188*F185)</f>
        <v/>
      </c>
      <c r="G186" s="11" t="str">
        <f t="shared" ref="G186:X186" si="146">IF(G188=0,"",G188*G185)</f>
        <v/>
      </c>
      <c r="H186" s="11" t="str">
        <f t="shared" si="146"/>
        <v/>
      </c>
      <c r="I186" s="11" t="str">
        <f t="shared" si="146"/>
        <v/>
      </c>
      <c r="J186" s="11" t="str">
        <f t="shared" si="146"/>
        <v/>
      </c>
      <c r="K186" s="11" t="str">
        <f t="shared" si="146"/>
        <v/>
      </c>
      <c r="L186" s="11" t="str">
        <f t="shared" si="146"/>
        <v/>
      </c>
      <c r="M186" s="11" t="str">
        <f t="shared" si="146"/>
        <v/>
      </c>
      <c r="N186" s="11" t="str">
        <f t="shared" si="146"/>
        <v/>
      </c>
      <c r="O186" s="11" t="str">
        <f t="shared" si="146"/>
        <v/>
      </c>
      <c r="P186" s="11" t="str">
        <f t="shared" si="146"/>
        <v/>
      </c>
      <c r="Q186" s="11" t="str">
        <f t="shared" si="146"/>
        <v/>
      </c>
      <c r="R186" s="11" t="str">
        <f t="shared" si="146"/>
        <v/>
      </c>
      <c r="S186" s="11" t="str">
        <f t="shared" si="146"/>
        <v/>
      </c>
      <c r="T186" s="11" t="str">
        <f t="shared" si="146"/>
        <v/>
      </c>
      <c r="U186" s="11" t="str">
        <f t="shared" si="146"/>
        <v/>
      </c>
      <c r="V186" s="11" t="str">
        <f t="shared" si="146"/>
        <v/>
      </c>
      <c r="W186" s="11" t="str">
        <f t="shared" si="146"/>
        <v/>
      </c>
      <c r="X186" s="11" t="str">
        <f t="shared" si="146"/>
        <v/>
      </c>
      <c r="Y186" s="12">
        <f t="shared" ref="Y186:Y187" si="147">SUM(E186:X186)</f>
        <v>0</v>
      </c>
    </row>
    <row r="187" spans="1:26" ht="16.5" thickBot="1" x14ac:dyDescent="0.3">
      <c r="A187" s="73"/>
      <c r="B187" s="85" t="s">
        <v>9</v>
      </c>
      <c r="C187" s="75"/>
      <c r="D187" s="76"/>
      <c r="E187" s="11" t="str">
        <f>IF(E188=0,"",ROUND((E189-E186)/E189*E190,0))</f>
        <v/>
      </c>
      <c r="F187" s="11" t="str">
        <f>IF(F188=0,"",ROUND((F189-F186)/F189*F190,0))</f>
        <v/>
      </c>
      <c r="G187" s="11" t="str">
        <f t="shared" ref="G187:X187" si="148">IF(G188=0,"",ROUND((G189-G186)/G189*G190,0))</f>
        <v/>
      </c>
      <c r="H187" s="11" t="str">
        <f t="shared" si="148"/>
        <v/>
      </c>
      <c r="I187" s="11" t="str">
        <f t="shared" si="148"/>
        <v/>
      </c>
      <c r="J187" s="11" t="str">
        <f t="shared" si="148"/>
        <v/>
      </c>
      <c r="K187" s="11" t="str">
        <f t="shared" si="148"/>
        <v/>
      </c>
      <c r="L187" s="11" t="str">
        <f t="shared" si="148"/>
        <v/>
      </c>
      <c r="M187" s="11" t="str">
        <f t="shared" si="148"/>
        <v/>
      </c>
      <c r="N187" s="11" t="str">
        <f t="shared" si="148"/>
        <v/>
      </c>
      <c r="O187" s="11" t="str">
        <f t="shared" si="148"/>
        <v/>
      </c>
      <c r="P187" s="11" t="str">
        <f t="shared" si="148"/>
        <v/>
      </c>
      <c r="Q187" s="11" t="str">
        <f t="shared" si="148"/>
        <v/>
      </c>
      <c r="R187" s="11" t="str">
        <f t="shared" si="148"/>
        <v/>
      </c>
      <c r="S187" s="11" t="str">
        <f t="shared" si="148"/>
        <v/>
      </c>
      <c r="T187" s="11" t="str">
        <f t="shared" si="148"/>
        <v/>
      </c>
      <c r="U187" s="11" t="str">
        <f t="shared" si="148"/>
        <v/>
      </c>
      <c r="V187" s="11" t="str">
        <f t="shared" si="148"/>
        <v/>
      </c>
      <c r="W187" s="11" t="str">
        <f t="shared" si="148"/>
        <v/>
      </c>
      <c r="X187" s="11" t="str">
        <f t="shared" si="148"/>
        <v/>
      </c>
      <c r="Y187" s="13">
        <f t="shared" si="147"/>
        <v>0</v>
      </c>
    </row>
    <row r="188" spans="1:26" ht="21.75" customHeight="1" x14ac:dyDescent="0.25">
      <c r="A188" s="77" t="s">
        <v>10</v>
      </c>
      <c r="B188" s="80" t="s">
        <v>11</v>
      </c>
      <c r="C188" s="80"/>
      <c r="D188" s="81"/>
      <c r="E188" s="14">
        <f>IF($A188="Yes",'[1]Walnut Canyon MemAud'!D10,0)</f>
        <v>0</v>
      </c>
      <c r="F188" s="14">
        <f>IF($A188="Yes",'[1]Walnut Canyon MemAud'!E10,0)</f>
        <v>0</v>
      </c>
      <c r="G188" s="14">
        <f>IF($A188="Yes",'[1]Walnut Canyon MemAud'!F10,0)</f>
        <v>0</v>
      </c>
      <c r="H188" s="14">
        <f>IF($A188="Yes",'[1]Walnut Canyon MemAud'!G10,0)</f>
        <v>0</v>
      </c>
      <c r="I188" s="14">
        <f>IF($A188="Yes",'[1]Walnut Canyon MemAud'!H10,0)</f>
        <v>0</v>
      </c>
      <c r="J188" s="14">
        <f>IF($A188="Yes",'[1]Walnut Canyon MemAud'!I10,0)</f>
        <v>0</v>
      </c>
      <c r="K188" s="14">
        <f>IF($A188="Yes",'[1]Walnut Canyon MemAud'!J10,0)</f>
        <v>0</v>
      </c>
      <c r="L188" s="14">
        <f>IF($A188="Yes",'[1]Walnut Canyon MemAud'!K10,0)</f>
        <v>0</v>
      </c>
      <c r="M188" s="14">
        <f>IF($A188="Yes",'[1]Walnut Canyon MemAud'!L10,0)</f>
        <v>0</v>
      </c>
      <c r="N188" s="14">
        <f>IF($A188="Yes",'[1]Walnut Canyon MemAud'!M10,0)</f>
        <v>0</v>
      </c>
      <c r="O188" s="14">
        <f>IF($A188="Yes",'[1]Walnut Canyon MemAud'!N10,0)</f>
        <v>0</v>
      </c>
      <c r="P188" s="14">
        <f>IF($A188="Yes",'[1]Walnut Canyon MemAud'!O10,0)</f>
        <v>0</v>
      </c>
      <c r="Q188" s="14">
        <f>IF($A188="Yes",'[1]Walnut Canyon MemAud'!P10,0)</f>
        <v>0</v>
      </c>
      <c r="R188" s="14">
        <f>IF($A188="Yes",'[1]Walnut Canyon MemAud'!Q10,0)</f>
        <v>0</v>
      </c>
      <c r="S188" s="14">
        <f>IF($A188="Yes",'[1]Walnut Canyon MemAud'!R10,0)</f>
        <v>0</v>
      </c>
      <c r="T188" s="14">
        <f>IF($A188="Yes",'[1]Walnut Canyon MemAud'!S10,0)</f>
        <v>0</v>
      </c>
      <c r="U188" s="14">
        <f>IF($A188="Yes",'[1]Walnut Canyon MemAud'!T10,0)</f>
        <v>0</v>
      </c>
      <c r="V188" s="14">
        <f>IF($A188="Yes",'[1]Walnut Canyon MemAud'!U10,0)</f>
        <v>0</v>
      </c>
      <c r="W188" s="14">
        <f>IF($A188="Yes",'[1]Walnut Canyon MemAud'!V10,0)</f>
        <v>0</v>
      </c>
      <c r="X188" s="14">
        <f>IF($A188="Yes",'[1]Walnut Canyon MemAud'!W10,0)</f>
        <v>0</v>
      </c>
      <c r="Y188" s="17">
        <f>SUM(E188:X188)</f>
        <v>0</v>
      </c>
    </row>
    <row r="189" spans="1:26" ht="16.5" thickBot="1" x14ac:dyDescent="0.3">
      <c r="A189" s="78"/>
      <c r="B189" s="82" t="s">
        <v>12</v>
      </c>
      <c r="C189" s="82"/>
      <c r="D189" s="83"/>
      <c r="E189" s="14" t="str">
        <f t="shared" ref="E189:X189" si="149">IF(E188&gt;0,E184*E188,"")</f>
        <v/>
      </c>
      <c r="F189" s="14" t="str">
        <f t="shared" si="149"/>
        <v/>
      </c>
      <c r="G189" s="14" t="str">
        <f t="shared" si="149"/>
        <v/>
      </c>
      <c r="H189" s="14" t="str">
        <f t="shared" si="149"/>
        <v/>
      </c>
      <c r="I189" s="14" t="str">
        <f t="shared" si="149"/>
        <v/>
      </c>
      <c r="J189" s="14" t="str">
        <f t="shared" si="149"/>
        <v/>
      </c>
      <c r="K189" s="14" t="str">
        <f t="shared" si="149"/>
        <v/>
      </c>
      <c r="L189" s="14" t="str">
        <f t="shared" si="149"/>
        <v/>
      </c>
      <c r="M189" s="14" t="str">
        <f t="shared" si="149"/>
        <v/>
      </c>
      <c r="N189" s="14" t="str">
        <f t="shared" si="149"/>
        <v/>
      </c>
      <c r="O189" s="14" t="str">
        <f t="shared" si="149"/>
        <v/>
      </c>
      <c r="P189" s="14" t="str">
        <f t="shared" si="149"/>
        <v/>
      </c>
      <c r="Q189" s="14" t="str">
        <f t="shared" si="149"/>
        <v/>
      </c>
      <c r="R189" s="14" t="str">
        <f t="shared" si="149"/>
        <v/>
      </c>
      <c r="S189" s="14" t="str">
        <f t="shared" si="149"/>
        <v/>
      </c>
      <c r="T189" s="14" t="str">
        <f t="shared" si="149"/>
        <v/>
      </c>
      <c r="U189" s="14" t="str">
        <f t="shared" si="149"/>
        <v/>
      </c>
      <c r="V189" s="14" t="str">
        <f t="shared" si="149"/>
        <v/>
      </c>
      <c r="W189" s="14" t="str">
        <f t="shared" si="149"/>
        <v/>
      </c>
      <c r="X189" s="14" t="str">
        <f t="shared" si="149"/>
        <v/>
      </c>
    </row>
    <row r="190" spans="1:26" ht="16.5" thickBot="1" x14ac:dyDescent="0.3">
      <c r="A190" s="79"/>
      <c r="B190" s="82" t="s">
        <v>13</v>
      </c>
      <c r="C190" s="82"/>
      <c r="D190" s="83"/>
      <c r="E190" s="14">
        <f>IF($A188="Yes",'[1]Walnut Canyon MemAud'!D12,0)</f>
        <v>0</v>
      </c>
      <c r="F190" s="14">
        <f>IF($A188="Yes",'[1]Walnut Canyon MemAud'!E12,0)</f>
        <v>0</v>
      </c>
      <c r="G190" s="14">
        <f>IF($A188="Yes",'[1]Walnut Canyon MemAud'!F12,0)</f>
        <v>0</v>
      </c>
      <c r="H190" s="14">
        <f>IF($A188="Yes",'[1]Walnut Canyon MemAud'!G12,0)</f>
        <v>0</v>
      </c>
      <c r="I190" s="14">
        <f>IF($A188="Yes",'[1]Walnut Canyon MemAud'!H12,0)</f>
        <v>0</v>
      </c>
      <c r="J190" s="14">
        <f>IF($A188="Yes",'[1]Walnut Canyon MemAud'!I12,0)</f>
        <v>0</v>
      </c>
      <c r="K190" s="14">
        <f>IF($A188="Yes",'[1]Walnut Canyon MemAud'!J12,0)</f>
        <v>0</v>
      </c>
      <c r="L190" s="14">
        <f>IF($A188="Yes",'[1]Walnut Canyon MemAud'!K12,0)</f>
        <v>0</v>
      </c>
      <c r="M190" s="14">
        <f>IF($A188="Yes",'[1]Walnut Canyon MemAud'!L12,0)</f>
        <v>0</v>
      </c>
      <c r="N190" s="14">
        <f>IF($A188="Yes",'[1]Walnut Canyon MemAud'!M12,0)</f>
        <v>0</v>
      </c>
      <c r="O190" s="14">
        <f>IF($A188="Yes",'[1]Walnut Canyon MemAud'!N12,0)</f>
        <v>0</v>
      </c>
      <c r="P190" s="14">
        <f>IF($A188="Yes",'[1]Walnut Canyon MemAud'!O12,0)</f>
        <v>0</v>
      </c>
      <c r="Q190" s="14">
        <f>IF($A188="Yes",'[1]Walnut Canyon MemAud'!P12,0)</f>
        <v>0</v>
      </c>
      <c r="R190" s="14">
        <f>IF($A188="Yes",'[1]Walnut Canyon MemAud'!Q12,0)</f>
        <v>0</v>
      </c>
      <c r="S190" s="14">
        <f>IF($A188="Yes",'[1]Walnut Canyon MemAud'!R12,0)</f>
        <v>0</v>
      </c>
      <c r="T190" s="14">
        <f>IF($A188="Yes",'[1]Walnut Canyon MemAud'!S12,0)</f>
        <v>0</v>
      </c>
      <c r="U190" s="14">
        <f>IF($A188="Yes",'[1]Walnut Canyon MemAud'!T12,0)</f>
        <v>0</v>
      </c>
      <c r="V190" s="14">
        <f>IF($A188="Yes",'[1]Walnut Canyon MemAud'!U12,0)</f>
        <v>0</v>
      </c>
      <c r="W190" s="14">
        <f>IF($A188="Yes",'[1]Walnut Canyon MemAud'!V12,0)</f>
        <v>0</v>
      </c>
      <c r="X190" s="14">
        <f>IF($A188="Yes",'[1]Walnut Canyon MemAud'!W12,0)</f>
        <v>0</v>
      </c>
      <c r="Y190" s="16"/>
      <c r="Z190" s="17">
        <f>SUM(E190:X190)</f>
        <v>0</v>
      </c>
    </row>
    <row r="191" spans="1:26" x14ac:dyDescent="0.25">
      <c r="A191" s="22"/>
    </row>
    <row r="192" spans="1:26" x14ac:dyDescent="0.25">
      <c r="A192" s="22"/>
      <c r="D192" s="23" t="s">
        <v>1</v>
      </c>
      <c r="E192" s="24">
        <f>E1+E11+E21+E31+E41+E51+E61+E71+E81+E91+E101+E111+E121+E131+E141+E151+E161+E171+E181</f>
        <v>26.999999999999986</v>
      </c>
      <c r="F192" s="23" t="s">
        <v>2</v>
      </c>
      <c r="G192" s="24">
        <f>G1+G11+G21+G31+G41+G51+G61+G71+G81+G91+G101+G111+G121+G131+G141+G151+G161+G171+G181</f>
        <v>595</v>
      </c>
      <c r="H192" s="23" t="s">
        <v>3</v>
      </c>
      <c r="I192" s="25">
        <f>I1+I11+I21+I31+I41+I51+I61+I71+I81+I91+I101+I111+I121+I131+I141+I151+I161+I171+I181</f>
        <v>486.05500000000006</v>
      </c>
      <c r="Q192" s="23"/>
      <c r="R192" s="26"/>
      <c r="X192" s="27" t="s">
        <v>46</v>
      </c>
      <c r="Y192" s="24">
        <f>(Y8+Y18+Y28+Y38+Y48+Y58+Y68+Y78+Y88+Y98+Y108+Y118+Y128+Y138+Y148+Y158+Y168+Y178+Y188)</f>
        <v>4646</v>
      </c>
      <c r="Z192" s="28">
        <f>SUM(Z8:Z190)</f>
        <v>950333.87500000012</v>
      </c>
    </row>
    <row r="193" spans="1:27" ht="15.75" thickBot="1" x14ac:dyDescent="0.3">
      <c r="X193" s="27" t="s">
        <v>47</v>
      </c>
      <c r="Z193" s="29">
        <f>I1+I11+I21+I31+I41+I51+I61+I71+I81+I91+I101+I111+I121+I131+I141+I151+I161+I171+I181</f>
        <v>486.05500000000006</v>
      </c>
    </row>
    <row r="194" spans="1:27" ht="15.75" thickBot="1" x14ac:dyDescent="0.3">
      <c r="A194" s="30"/>
      <c r="B194" s="31"/>
      <c r="C194" s="31"/>
      <c r="D194" s="23" t="s">
        <v>48</v>
      </c>
      <c r="E194" s="32" t="s">
        <v>10</v>
      </c>
      <c r="X194" s="27" t="s">
        <v>49</v>
      </c>
      <c r="Z194" s="29">
        <f>(Y6+Y16+Y26+Y36+Y46+Y56+Y66+Y76+Y86+Y96+Y106+Y116+Y126+Y136+Y146+Y156+Y166+Y176+Y186)/1000</f>
        <v>212.54499999999999</v>
      </c>
      <c r="AA194" s="33">
        <f>Z193-Z194</f>
        <v>273.5100000000001</v>
      </c>
    </row>
    <row r="195" spans="1:27" x14ac:dyDescent="0.25">
      <c r="A195" s="22"/>
      <c r="X195" s="27" t="s">
        <v>50</v>
      </c>
      <c r="Z195" s="28">
        <f>(Y7+Y17+Y27+Y37+Y47+Y57+Y67+Y77+Y87+Y97+Y107+Y117+Y127+Y137+Y147+Y157+Y167+Y177+Y187)</f>
        <v>537332</v>
      </c>
    </row>
    <row r="196" spans="1:27" ht="15.75" thickBot="1" x14ac:dyDescent="0.3">
      <c r="E196" s="34" t="s">
        <v>51</v>
      </c>
      <c r="F196" s="35"/>
      <c r="G196" s="35" t="s">
        <v>52</v>
      </c>
      <c r="H196" s="92" t="s">
        <v>53</v>
      </c>
      <c r="I196" s="92"/>
      <c r="J196" s="35"/>
      <c r="L196" s="34" t="s">
        <v>54</v>
      </c>
      <c r="M196" s="35"/>
      <c r="N196" s="35"/>
      <c r="O196" s="35"/>
      <c r="P196" s="35"/>
      <c r="Q196" s="35"/>
    </row>
    <row r="197" spans="1:27" ht="15.75" thickBot="1" x14ac:dyDescent="0.3">
      <c r="F197" s="35"/>
      <c r="G197" s="35"/>
      <c r="H197" s="35" t="s">
        <v>55</v>
      </c>
      <c r="I197" s="35" t="s">
        <v>56</v>
      </c>
      <c r="J197" s="35" t="s">
        <v>57</v>
      </c>
      <c r="L197" s="35"/>
      <c r="M197" s="35"/>
      <c r="N197" s="35"/>
      <c r="O197" s="35"/>
      <c r="P197" s="35"/>
      <c r="Q197" s="35"/>
      <c r="T197" s="89" t="s">
        <v>58</v>
      </c>
      <c r="U197" s="86" t="s">
        <v>59</v>
      </c>
      <c r="V197" s="36"/>
      <c r="W197" s="36"/>
      <c r="X197" s="37" t="s">
        <v>60</v>
      </c>
      <c r="Y197" s="38">
        <v>11271</v>
      </c>
      <c r="Z197" s="39">
        <v>2464247.0090000005</v>
      </c>
    </row>
    <row r="198" spans="1:27" ht="15.75" thickBot="1" x14ac:dyDescent="0.3">
      <c r="E198" s="35"/>
      <c r="F198" s="35" t="s">
        <v>61</v>
      </c>
      <c r="G198" s="35"/>
      <c r="H198" s="40">
        <f>IF($H$196="AllSites Selected",Y202,Y217)</f>
        <v>4187</v>
      </c>
      <c r="I198" s="40">
        <f>IF($H$196="AllSites Selected",Y207,Y222)</f>
        <v>459</v>
      </c>
      <c r="J198" s="40">
        <f>SUM(H198:I198)</f>
        <v>4646</v>
      </c>
      <c r="L198" s="35" t="s">
        <v>62</v>
      </c>
      <c r="M198" s="35"/>
      <c r="N198" s="35"/>
      <c r="O198" s="41">
        <v>0.20799999999999999</v>
      </c>
      <c r="P198" s="35"/>
      <c r="Q198" s="35"/>
      <c r="T198" s="90"/>
      <c r="U198" s="87"/>
      <c r="V198" s="42"/>
      <c r="W198" s="42"/>
      <c r="X198" s="43" t="s">
        <v>47</v>
      </c>
      <c r="Y198" s="42"/>
      <c r="Z198" s="44">
        <v>1112.9680000000001</v>
      </c>
    </row>
    <row r="199" spans="1:27" ht="15.75" thickBot="1" x14ac:dyDescent="0.3">
      <c r="F199" s="35" t="s">
        <v>63</v>
      </c>
      <c r="G199" s="35"/>
      <c r="H199" s="45">
        <v>0.85</v>
      </c>
      <c r="I199" s="45">
        <v>1</v>
      </c>
      <c r="J199" s="35"/>
      <c r="L199" s="35" t="s">
        <v>64</v>
      </c>
      <c r="M199" s="35"/>
      <c r="N199" s="35"/>
      <c r="O199" s="46">
        <v>0.15</v>
      </c>
      <c r="P199" s="35"/>
      <c r="Q199" s="35"/>
      <c r="T199" s="90"/>
      <c r="U199" s="87"/>
      <c r="V199" s="42"/>
      <c r="W199" s="42"/>
      <c r="X199" s="43" t="s">
        <v>49</v>
      </c>
      <c r="Y199" s="42"/>
      <c r="Z199" s="44">
        <v>510.01900000000001</v>
      </c>
    </row>
    <row r="200" spans="1:27" x14ac:dyDescent="0.25">
      <c r="F200" s="35" t="s">
        <v>65</v>
      </c>
      <c r="G200" s="35"/>
      <c r="H200" s="45">
        <v>0.5</v>
      </c>
      <c r="I200" s="45">
        <v>0</v>
      </c>
      <c r="J200" s="35"/>
      <c r="P200" s="35"/>
      <c r="Q200" s="35"/>
      <c r="T200" s="90"/>
      <c r="U200" s="87"/>
      <c r="V200" s="42"/>
      <c r="W200" s="42"/>
      <c r="X200" s="43" t="s">
        <v>50</v>
      </c>
      <c r="Y200" s="42"/>
      <c r="Z200" s="47">
        <v>1336941</v>
      </c>
    </row>
    <row r="201" spans="1:27" x14ac:dyDescent="0.25">
      <c r="F201" s="35" t="s">
        <v>66</v>
      </c>
      <c r="G201" s="35"/>
      <c r="H201" s="45">
        <v>0.2</v>
      </c>
      <c r="I201" s="45">
        <v>0</v>
      </c>
      <c r="J201" s="35"/>
      <c r="L201" s="35" t="s">
        <v>67</v>
      </c>
      <c r="M201" s="35"/>
      <c r="N201" s="35"/>
      <c r="O201" s="48">
        <f>IF($H$196="AllSites Selected",Z205*H199*O198,Z220*H199*O198)</f>
        <v>87178.665599999993</v>
      </c>
      <c r="P201" s="49">
        <f>O201*$O$216</f>
        <v>63635.829776826642</v>
      </c>
      <c r="Q201" s="49">
        <f>P201+P203</f>
        <v>65544.904670131436</v>
      </c>
      <c r="T201" s="90"/>
      <c r="U201" s="87"/>
      <c r="V201" s="50"/>
      <c r="W201" s="51"/>
      <c r="X201" s="51"/>
      <c r="Y201" s="51"/>
      <c r="Z201" s="52"/>
    </row>
    <row r="202" spans="1:27" x14ac:dyDescent="0.25">
      <c r="E202" s="34" t="s">
        <v>68</v>
      </c>
      <c r="F202" s="35"/>
      <c r="G202" s="35"/>
      <c r="H202" s="35"/>
      <c r="I202" s="35"/>
      <c r="J202" s="35"/>
      <c r="L202" s="35" t="s">
        <v>69</v>
      </c>
      <c r="M202" s="35"/>
      <c r="N202" s="35"/>
      <c r="O202" s="48">
        <f>IF($H$196="AllSites Selected",Z210*I199*O198,Z225*I199*O198)</f>
        <v>22369.775999999998</v>
      </c>
      <c r="P202" s="49">
        <f t="shared" ref="P202:P203" si="150">O202*$O$216</f>
        <v>16328.757132086019</v>
      </c>
      <c r="Q202" s="35"/>
      <c r="T202" s="90"/>
      <c r="U202" s="87" t="s">
        <v>70</v>
      </c>
      <c r="V202" s="42"/>
      <c r="W202" s="42"/>
      <c r="X202" s="43" t="s">
        <v>60</v>
      </c>
      <c r="Y202" s="53">
        <v>10177</v>
      </c>
      <c r="Z202" s="47">
        <v>2188219.6029999992</v>
      </c>
    </row>
    <row r="203" spans="1:27" x14ac:dyDescent="0.25">
      <c r="E203" s="35" t="s">
        <v>71</v>
      </c>
      <c r="F203" s="35"/>
      <c r="G203" s="35"/>
      <c r="H203" s="54">
        <f>ROUND(H198*H199*VLOOKUP($E203,Cost_Table,4,FALSE),0)</f>
        <v>391485</v>
      </c>
      <c r="I203" s="54"/>
      <c r="J203" s="54">
        <f>SUM(H203:I203)</f>
        <v>391485</v>
      </c>
      <c r="L203" s="35" t="s">
        <v>72</v>
      </c>
      <c r="M203" s="35"/>
      <c r="N203" s="35"/>
      <c r="O203" s="48">
        <f>O201*O199*H201</f>
        <v>2615.3599679999998</v>
      </c>
      <c r="P203" s="49">
        <f t="shared" si="150"/>
        <v>1909.0748933047992</v>
      </c>
      <c r="Q203" s="35"/>
      <c r="T203" s="90"/>
      <c r="U203" s="87"/>
      <c r="V203" s="42"/>
      <c r="W203" s="42"/>
      <c r="X203" s="43" t="s">
        <v>47</v>
      </c>
      <c r="Y203" s="42"/>
      <c r="Z203" s="44">
        <v>995.75299999999982</v>
      </c>
    </row>
    <row r="204" spans="1:27" ht="15.75" thickBot="1" x14ac:dyDescent="0.3">
      <c r="E204" s="55" t="s">
        <v>73</v>
      </c>
      <c r="F204" s="35"/>
      <c r="G204" s="35"/>
      <c r="H204" s="54"/>
      <c r="I204" s="54">
        <f>ROUND(I198*I199*VLOOKUP($E204,Cost_Table,4,FALSE),0)</f>
        <v>82620</v>
      </c>
      <c r="J204" s="54">
        <f t="shared" ref="J204:J226" si="151">SUM(H204:I204)</f>
        <v>82620</v>
      </c>
      <c r="L204" s="34" t="s">
        <v>74</v>
      </c>
      <c r="M204" s="35"/>
      <c r="N204" s="35"/>
      <c r="O204" s="56">
        <f>SUM(O201:O203)</f>
        <v>112163.801568</v>
      </c>
      <c r="P204" s="57">
        <f>SUM(P201:P203)</f>
        <v>81873.661802217466</v>
      </c>
      <c r="Q204" s="35"/>
      <c r="T204" s="90"/>
      <c r="U204" s="87"/>
      <c r="V204" s="42"/>
      <c r="W204" s="42"/>
      <c r="X204" s="43" t="s">
        <v>49</v>
      </c>
      <c r="Y204" s="42"/>
      <c r="Z204" s="44">
        <v>465.47800000000001</v>
      </c>
    </row>
    <row r="205" spans="1:27" ht="15.75" thickTop="1" x14ac:dyDescent="0.25">
      <c r="E205" s="35" t="s">
        <v>75</v>
      </c>
      <c r="F205" s="35"/>
      <c r="G205" s="35"/>
      <c r="H205" s="54">
        <f>ROUND(G192*H200*(1-H201)*VLOOKUP(E205,Cost_Table,4,FALSE),0)</f>
        <v>57120</v>
      </c>
      <c r="I205" s="54"/>
      <c r="J205" s="54">
        <f t="shared" si="151"/>
        <v>57120</v>
      </c>
      <c r="L205" s="35"/>
      <c r="M205" s="35"/>
      <c r="N205" s="35"/>
      <c r="O205" s="35"/>
      <c r="P205" s="35"/>
      <c r="Q205" s="35"/>
      <c r="T205" s="90"/>
      <c r="U205" s="87"/>
      <c r="V205" s="42"/>
      <c r="W205" s="42"/>
      <c r="X205" s="43" t="s">
        <v>50</v>
      </c>
      <c r="Y205" s="42"/>
      <c r="Z205" s="47">
        <v>1159078</v>
      </c>
    </row>
    <row r="206" spans="1:27" ht="15.75" thickBot="1" x14ac:dyDescent="0.3">
      <c r="E206" s="35" t="s">
        <v>76</v>
      </c>
      <c r="F206" s="35"/>
      <c r="G206" s="35"/>
      <c r="H206" s="54">
        <f>ROUND(G192*H200*H201*VLOOKUP(E206,Cost_Table,4,FALSE),0)</f>
        <v>16363</v>
      </c>
      <c r="I206" s="54"/>
      <c r="J206" s="54">
        <f t="shared" si="151"/>
        <v>16363</v>
      </c>
      <c r="L206" s="34" t="s">
        <v>77</v>
      </c>
      <c r="M206" s="35"/>
      <c r="N206" s="35"/>
      <c r="O206" s="58">
        <f>15/(SUM(H226+I226)/O204)</f>
        <v>1.5109963716312871</v>
      </c>
      <c r="P206" s="35"/>
      <c r="Q206" s="35"/>
      <c r="T206" s="90"/>
      <c r="U206" s="87"/>
      <c r="V206" s="50"/>
      <c r="W206" s="51"/>
      <c r="X206" s="51"/>
      <c r="Y206" s="51"/>
      <c r="Z206" s="52"/>
    </row>
    <row r="207" spans="1:27" ht="15.75" thickBot="1" x14ac:dyDescent="0.3">
      <c r="E207" s="34" t="s">
        <v>78</v>
      </c>
      <c r="F207" s="59" t="s">
        <v>79</v>
      </c>
      <c r="G207" s="35"/>
      <c r="H207" s="54"/>
      <c r="I207" s="54"/>
      <c r="J207" s="54"/>
      <c r="L207" s="35"/>
      <c r="M207" s="35"/>
      <c r="N207" s="35"/>
      <c r="O207" s="35"/>
      <c r="P207" s="35"/>
      <c r="Q207" s="35"/>
      <c r="T207" s="90"/>
      <c r="U207" s="87" t="s">
        <v>80</v>
      </c>
      <c r="V207" s="42"/>
      <c r="W207" s="42"/>
      <c r="X207" s="43" t="s">
        <v>60</v>
      </c>
      <c r="Y207" s="53">
        <f>Y197-Y202</f>
        <v>1094</v>
      </c>
      <c r="Z207" s="47">
        <f>Z197-Z202</f>
        <v>276027.40600000136</v>
      </c>
    </row>
    <row r="208" spans="1:27" x14ac:dyDescent="0.25">
      <c r="E208" s="35" t="s">
        <v>71</v>
      </c>
      <c r="H208" s="54">
        <f>ROUND(H198*H199*VLOOKUP(E208,Cost_Table,5,FALSE)*VLOOKUP($F$207,Cost_Table,5,FALSE),0)</f>
        <v>151255</v>
      </c>
      <c r="I208" s="60"/>
      <c r="J208" s="54">
        <f t="shared" si="151"/>
        <v>151255</v>
      </c>
      <c r="L208" s="34" t="s">
        <v>81</v>
      </c>
      <c r="M208" s="35"/>
      <c r="N208" s="35"/>
      <c r="O208" s="61">
        <f>NPV(0.03,'[1]SIR Estimate'!$K$17:$Y$17)</f>
        <v>1148452.6258450644</v>
      </c>
      <c r="P208" s="35"/>
      <c r="Q208" s="35"/>
      <c r="R208" s="60"/>
      <c r="S208" s="60"/>
      <c r="T208" s="90"/>
      <c r="U208" s="87"/>
      <c r="V208" s="42"/>
      <c r="W208" s="42"/>
      <c r="X208" s="43" t="s">
        <v>47</v>
      </c>
      <c r="Y208" s="42"/>
      <c r="Z208" s="44">
        <f t="shared" ref="Z208:Z210" si="152">Z198-Z203</f>
        <v>117.21500000000026</v>
      </c>
    </row>
    <row r="209" spans="4:27" x14ac:dyDescent="0.25">
      <c r="E209" s="55" t="s">
        <v>73</v>
      </c>
      <c r="I209" s="54">
        <f>ROUND(I198*I199*VLOOKUP(E209,Cost_Table,5,FALSE)*VLOOKUP($F$207,Cost_Table,5,FALSE),0)</f>
        <v>39015</v>
      </c>
      <c r="J209" s="54">
        <f t="shared" si="151"/>
        <v>39015</v>
      </c>
      <c r="L209" s="35"/>
      <c r="M209" s="35"/>
      <c r="N209" s="35"/>
      <c r="O209" s="35"/>
      <c r="P209" s="35"/>
      <c r="Q209" s="35"/>
      <c r="R209" s="60"/>
      <c r="S209" s="60"/>
      <c r="T209" s="90"/>
      <c r="U209" s="87"/>
      <c r="V209" s="42"/>
      <c r="W209" s="42"/>
      <c r="X209" s="43" t="s">
        <v>49</v>
      </c>
      <c r="Y209" s="42"/>
      <c r="Z209" s="44">
        <f t="shared" si="152"/>
        <v>44.540999999999997</v>
      </c>
    </row>
    <row r="210" spans="4:27" x14ac:dyDescent="0.25">
      <c r="E210" s="35" t="s">
        <v>75</v>
      </c>
      <c r="H210" s="54">
        <f>ROUND($G$192*$H$199*$H$200*(1-$H$201)*VLOOKUP(E210,Cost_Table,5,FALSE)*VLOOKUP($F$207,Cost_Table,5,FALSE),0)</f>
        <v>25793</v>
      </c>
      <c r="I210" s="54"/>
      <c r="J210" s="54">
        <f t="shared" si="151"/>
        <v>25793</v>
      </c>
      <c r="L210" s="35" t="s">
        <v>82</v>
      </c>
      <c r="M210" s="35"/>
      <c r="N210" s="35"/>
      <c r="O210" s="62">
        <v>4496926</v>
      </c>
      <c r="P210" s="35"/>
      <c r="Q210" s="35"/>
      <c r="R210" s="60"/>
      <c r="S210" s="60"/>
      <c r="T210" s="90"/>
      <c r="U210" s="87"/>
      <c r="V210" s="42"/>
      <c r="W210" s="42"/>
      <c r="X210" s="43" t="s">
        <v>50</v>
      </c>
      <c r="Y210" s="42"/>
      <c r="Z210" s="47">
        <f t="shared" si="152"/>
        <v>177863</v>
      </c>
    </row>
    <row r="211" spans="4:27" ht="15.75" thickBot="1" x14ac:dyDescent="0.3">
      <c r="E211" s="63" t="s">
        <v>76</v>
      </c>
      <c r="F211" s="51"/>
      <c r="G211" s="51"/>
      <c r="H211" s="64">
        <f>ROUND($G$192*$H$199*$H$200*$H$201*VLOOKUP(E211,Cost_Table,5,FALSE)*VLOOKUP($F$207,Cost_Table,5,FALSE),0)</f>
        <v>10747</v>
      </c>
      <c r="I211" s="64"/>
      <c r="J211" s="64">
        <f t="shared" si="151"/>
        <v>10747</v>
      </c>
      <c r="L211" s="35" t="s">
        <v>83</v>
      </c>
      <c r="M211" s="35"/>
      <c r="N211" s="35"/>
      <c r="O211" s="62">
        <f>Z197</f>
        <v>2464247.0090000005</v>
      </c>
      <c r="P211" s="35"/>
      <c r="Q211" s="35"/>
      <c r="R211" s="60"/>
      <c r="T211" s="91"/>
      <c r="U211" s="88"/>
      <c r="V211" s="65"/>
      <c r="W211" s="65"/>
      <c r="X211" s="65"/>
      <c r="Y211" s="65"/>
      <c r="Z211" s="66"/>
    </row>
    <row r="212" spans="4:27" x14ac:dyDescent="0.25">
      <c r="E212" s="34" t="s">
        <v>84</v>
      </c>
      <c r="H212" s="42"/>
      <c r="I212" s="42"/>
      <c r="J212" s="54"/>
      <c r="L212" s="35" t="s">
        <v>85</v>
      </c>
      <c r="M212" s="35"/>
      <c r="N212" s="35"/>
      <c r="O212" s="67">
        <f>O211/O210</f>
        <v>0.54798478093702241</v>
      </c>
      <c r="P212" s="35"/>
      <c r="Q212" s="35"/>
      <c r="R212" s="60"/>
      <c r="T212" s="89" t="s">
        <v>86</v>
      </c>
      <c r="U212" s="86" t="s">
        <v>59</v>
      </c>
      <c r="V212" s="36"/>
      <c r="W212" s="36"/>
      <c r="X212" s="37" t="s">
        <v>60</v>
      </c>
      <c r="Y212" s="38">
        <v>4646</v>
      </c>
      <c r="Z212" s="39">
        <v>1066634.7150000003</v>
      </c>
    </row>
    <row r="213" spans="4:27" x14ac:dyDescent="0.25">
      <c r="E213" s="35" t="s">
        <v>68</v>
      </c>
      <c r="H213" s="54">
        <f>SUM(H203:H206)</f>
        <v>464968</v>
      </c>
      <c r="I213" s="54">
        <f>SUM(I204:I206)</f>
        <v>82620</v>
      </c>
      <c r="J213" s="54">
        <f t="shared" si="151"/>
        <v>547588</v>
      </c>
      <c r="L213" s="35"/>
      <c r="M213" s="35"/>
      <c r="N213" s="35"/>
      <c r="O213" s="35"/>
      <c r="P213" s="35"/>
      <c r="Q213" s="35"/>
      <c r="T213" s="90"/>
      <c r="U213" s="87"/>
      <c r="V213" s="42"/>
      <c r="W213" s="42"/>
      <c r="X213" s="43" t="s">
        <v>47</v>
      </c>
      <c r="Y213" s="42"/>
      <c r="Z213" s="44">
        <v>486.05500000000006</v>
      </c>
    </row>
    <row r="214" spans="4:27" x14ac:dyDescent="0.25">
      <c r="D214" s="68">
        <v>0.02</v>
      </c>
      <c r="E214" s="35" t="s">
        <v>87</v>
      </c>
      <c r="H214" s="54">
        <f>H213*$D$214</f>
        <v>9299.36</v>
      </c>
      <c r="I214" s="54">
        <f>I213*$D$214</f>
        <v>1652.4</v>
      </c>
      <c r="J214" s="54">
        <f t="shared" si="151"/>
        <v>10951.76</v>
      </c>
      <c r="L214" s="35" t="s">
        <v>88</v>
      </c>
      <c r="M214" s="35"/>
      <c r="N214" s="35">
        <v>0.4</v>
      </c>
      <c r="O214" s="62">
        <f>O210*N214</f>
        <v>1798770.4000000001</v>
      </c>
      <c r="P214" s="35"/>
      <c r="Q214" s="35"/>
      <c r="T214" s="90"/>
      <c r="U214" s="87"/>
      <c r="V214" s="42"/>
      <c r="W214" s="42"/>
      <c r="X214" s="43" t="s">
        <v>49</v>
      </c>
      <c r="Y214" s="42"/>
      <c r="Z214" s="44">
        <v>212.54499999999999</v>
      </c>
    </row>
    <row r="215" spans="4:27" x14ac:dyDescent="0.25">
      <c r="D215" s="69">
        <v>8.5000000000000006E-2</v>
      </c>
      <c r="E215" s="35" t="s">
        <v>89</v>
      </c>
      <c r="H215" s="54">
        <f>SUM(H213:H214)*$D$215</f>
        <v>40312.725600000005</v>
      </c>
      <c r="I215" s="54">
        <f>SUM(I213:I214)*$D$215</f>
        <v>7163.1540000000005</v>
      </c>
      <c r="J215" s="54">
        <f t="shared" si="151"/>
        <v>47475.879600000007</v>
      </c>
      <c r="L215" s="35"/>
      <c r="M215" s="35"/>
      <c r="N215" s="35"/>
      <c r="O215" s="35"/>
      <c r="P215" s="35"/>
      <c r="Q215" s="35"/>
      <c r="T215" s="90"/>
      <c r="U215" s="87"/>
      <c r="V215" s="42"/>
      <c r="W215" s="42"/>
      <c r="X215" s="43" t="s">
        <v>50</v>
      </c>
      <c r="Y215" s="42"/>
      <c r="Z215" s="47">
        <v>600639</v>
      </c>
    </row>
    <row r="216" spans="4:27" x14ac:dyDescent="0.25">
      <c r="E216" s="35" t="s">
        <v>78</v>
      </c>
      <c r="H216" s="64">
        <f>SUM(H208:H211)</f>
        <v>187795</v>
      </c>
      <c r="I216" s="64">
        <f>SUM(I209:I211)</f>
        <v>39015</v>
      </c>
      <c r="J216" s="64">
        <f t="shared" si="151"/>
        <v>226810</v>
      </c>
      <c r="L216" s="35" t="s">
        <v>90</v>
      </c>
      <c r="M216" s="35"/>
      <c r="N216" s="35"/>
      <c r="O216" s="67">
        <f>O214/O211</f>
        <v>0.72994727940440796</v>
      </c>
      <c r="P216" s="35"/>
      <c r="Q216" s="35"/>
      <c r="T216" s="90"/>
      <c r="U216" s="87"/>
      <c r="V216" s="50"/>
      <c r="W216" s="51"/>
      <c r="X216" s="51"/>
      <c r="Y216" s="51"/>
      <c r="Z216" s="52"/>
    </row>
    <row r="217" spans="4:27" x14ac:dyDescent="0.25">
      <c r="E217" s="35" t="s">
        <v>91</v>
      </c>
      <c r="H217" s="54">
        <f>SUM(H213:H216)</f>
        <v>702375.08559999999</v>
      </c>
      <c r="I217" s="54">
        <f>SUM(I213:I216)</f>
        <v>130450.55399999999</v>
      </c>
      <c r="J217" s="54">
        <f t="shared" si="151"/>
        <v>832825.63959999999</v>
      </c>
      <c r="K217" s="35"/>
      <c r="L217" s="35"/>
      <c r="M217" s="35"/>
      <c r="N217" s="35"/>
      <c r="O217" s="35"/>
      <c r="P217" s="35"/>
      <c r="Q217" s="35"/>
      <c r="T217" s="90"/>
      <c r="U217" s="87" t="s">
        <v>70</v>
      </c>
      <c r="V217" s="42"/>
      <c r="W217" s="42"/>
      <c r="X217" s="43" t="s">
        <v>60</v>
      </c>
      <c r="Y217" s="53">
        <v>4187</v>
      </c>
      <c r="Z217" s="47">
        <v>903026.65300000005</v>
      </c>
    </row>
    <row r="218" spans="4:27" x14ac:dyDescent="0.25">
      <c r="E218" s="34" t="s">
        <v>92</v>
      </c>
      <c r="H218" s="54"/>
      <c r="I218" s="54"/>
      <c r="J218" s="54"/>
      <c r="K218" s="35"/>
      <c r="L218" s="35"/>
      <c r="M218" s="35"/>
      <c r="N218" s="35"/>
      <c r="O218" s="35"/>
      <c r="P218" s="35"/>
      <c r="Q218" s="35"/>
      <c r="T218" s="90"/>
      <c r="U218" s="87"/>
      <c r="V218" s="42"/>
      <c r="W218" s="42"/>
      <c r="X218" s="43" t="s">
        <v>47</v>
      </c>
      <c r="Y218" s="42"/>
      <c r="Z218" s="44">
        <v>412.28100000000006</v>
      </c>
    </row>
    <row r="219" spans="4:27" x14ac:dyDescent="0.25">
      <c r="D219" s="68">
        <v>0.08</v>
      </c>
      <c r="E219" s="35" t="s">
        <v>93</v>
      </c>
      <c r="H219" s="54">
        <f>H217*$D$219</f>
        <v>56190.006847999997</v>
      </c>
      <c r="I219" s="54">
        <f>I217*$D$219</f>
        <v>10436.044319999999</v>
      </c>
      <c r="J219" s="54">
        <f t="shared" si="151"/>
        <v>66626.051167999991</v>
      </c>
      <c r="K219" s="35"/>
      <c r="L219" s="35"/>
      <c r="M219" s="35"/>
      <c r="N219" s="35"/>
      <c r="O219" s="35"/>
      <c r="P219" s="35"/>
      <c r="Q219" s="35"/>
      <c r="T219" s="90"/>
      <c r="U219" s="87"/>
      <c r="V219" s="42"/>
      <c r="W219" s="42"/>
      <c r="X219" s="43" t="s">
        <v>49</v>
      </c>
      <c r="Y219" s="42"/>
      <c r="Z219" s="44">
        <v>187.24799999999999</v>
      </c>
      <c r="AA219" s="33">
        <f>Z218-Z219</f>
        <v>225.03300000000007</v>
      </c>
    </row>
    <row r="220" spans="4:27" x14ac:dyDescent="0.25">
      <c r="D220" s="68">
        <v>0.1</v>
      </c>
      <c r="E220" s="35" t="s">
        <v>94</v>
      </c>
      <c r="H220" s="54">
        <f>H216*$D$220</f>
        <v>18779.5</v>
      </c>
      <c r="I220" s="54">
        <f>I216*$D$220</f>
        <v>3901.5</v>
      </c>
      <c r="J220" s="54">
        <f t="shared" si="151"/>
        <v>22681</v>
      </c>
      <c r="K220" s="35"/>
      <c r="L220" s="35"/>
      <c r="M220" s="35"/>
      <c r="N220" s="35"/>
      <c r="O220" s="35"/>
      <c r="P220" s="35"/>
      <c r="Q220" s="35"/>
      <c r="T220" s="90"/>
      <c r="U220" s="87"/>
      <c r="V220" s="42"/>
      <c r="W220" s="42"/>
      <c r="X220" s="43" t="s">
        <v>50</v>
      </c>
      <c r="Y220" s="42"/>
      <c r="Z220" s="47">
        <v>493092</v>
      </c>
    </row>
    <row r="221" spans="4:27" x14ac:dyDescent="0.25">
      <c r="D221" s="68">
        <v>0.05</v>
      </c>
      <c r="E221" s="35" t="s">
        <v>95</v>
      </c>
      <c r="H221" s="64">
        <f>SUM(H217:H220)*$D$221</f>
        <v>38867.229622400002</v>
      </c>
      <c r="I221" s="64">
        <f>SUM(I217:I220)*$D$221</f>
        <v>7239.4049159999995</v>
      </c>
      <c r="J221" s="64">
        <f t="shared" si="151"/>
        <v>46106.634538400001</v>
      </c>
      <c r="K221" s="35"/>
      <c r="L221" s="35"/>
      <c r="M221" s="35"/>
      <c r="N221" s="35"/>
      <c r="O221" s="35"/>
      <c r="P221" s="35"/>
      <c r="Q221" s="35"/>
      <c r="T221" s="90"/>
      <c r="U221" s="87"/>
      <c r="V221" s="50"/>
      <c r="W221" s="51"/>
      <c r="X221" s="51"/>
      <c r="Y221" s="51"/>
      <c r="Z221" s="52"/>
    </row>
    <row r="222" spans="4:27" x14ac:dyDescent="0.25">
      <c r="E222" s="63" t="s">
        <v>96</v>
      </c>
      <c r="F222" s="51"/>
      <c r="G222" s="51"/>
      <c r="H222" s="64">
        <f>SUM(H219:H221)</f>
        <v>113836.73647039999</v>
      </c>
      <c r="I222" s="64">
        <f>SUM(I219:I221)</f>
        <v>21576.949236</v>
      </c>
      <c r="J222" s="70">
        <f t="shared" si="151"/>
        <v>135413.68570639999</v>
      </c>
      <c r="K222" s="35"/>
      <c r="L222" s="35"/>
      <c r="M222" s="35"/>
      <c r="N222" s="35"/>
      <c r="O222" s="35"/>
      <c r="P222" s="35"/>
      <c r="Q222" s="35"/>
      <c r="T222" s="90"/>
      <c r="U222" s="87" t="s">
        <v>80</v>
      </c>
      <c r="V222" s="42"/>
      <c r="W222" s="42"/>
      <c r="X222" s="43" t="s">
        <v>60</v>
      </c>
      <c r="Y222" s="53">
        <f>Y212-Y217</f>
        <v>459</v>
      </c>
      <c r="Z222" s="47">
        <f>Z212-Z217</f>
        <v>163608.06200000027</v>
      </c>
    </row>
    <row r="223" spans="4:27" x14ac:dyDescent="0.25">
      <c r="E223" s="34" t="s">
        <v>97</v>
      </c>
      <c r="H223" s="54">
        <f>H217+H222</f>
        <v>816211.8220704</v>
      </c>
      <c r="I223" s="54">
        <f>I217+I222</f>
        <v>152027.50323599999</v>
      </c>
      <c r="J223" s="54">
        <f t="shared" si="151"/>
        <v>968239.32530639996</v>
      </c>
      <c r="K223" s="35"/>
      <c r="L223" s="35"/>
      <c r="M223" s="35"/>
      <c r="N223" s="35"/>
      <c r="O223" s="35"/>
      <c r="P223" s="35"/>
      <c r="Q223" s="35"/>
      <c r="T223" s="90"/>
      <c r="U223" s="87"/>
      <c r="V223" s="42"/>
      <c r="W223" s="42"/>
      <c r="X223" s="43" t="s">
        <v>47</v>
      </c>
      <c r="Y223" s="42"/>
      <c r="Z223" s="44">
        <f t="shared" ref="Z223:Z225" si="153">Z213-Z218</f>
        <v>73.774000000000001</v>
      </c>
    </row>
    <row r="224" spans="4:27" x14ac:dyDescent="0.25">
      <c r="D224" s="68">
        <v>0.1</v>
      </c>
      <c r="E224" s="34" t="s">
        <v>98</v>
      </c>
      <c r="H224" s="54">
        <f>H223*$D$224</f>
        <v>81621.182207040009</v>
      </c>
      <c r="I224" s="54">
        <f>I223*$D$224</f>
        <v>15202.750323599999</v>
      </c>
      <c r="J224" s="54">
        <f t="shared" si="151"/>
        <v>96823.932530640013</v>
      </c>
      <c r="K224" s="35"/>
      <c r="L224" s="35"/>
      <c r="M224" s="35"/>
      <c r="N224" s="35"/>
      <c r="O224" s="35"/>
      <c r="P224" s="35"/>
      <c r="Q224" s="35"/>
      <c r="T224" s="90"/>
      <c r="U224" s="87"/>
      <c r="V224" s="42"/>
      <c r="W224" s="42"/>
      <c r="X224" s="43" t="s">
        <v>49</v>
      </c>
      <c r="Y224" s="42"/>
      <c r="Z224" s="44">
        <f t="shared" si="153"/>
        <v>25.296999999999997</v>
      </c>
      <c r="AA224" s="33">
        <f>Z223-Z224</f>
        <v>48.477000000000004</v>
      </c>
    </row>
    <row r="225" spans="4:26" x14ac:dyDescent="0.25">
      <c r="D225" s="68">
        <v>0.05</v>
      </c>
      <c r="E225" s="34" t="s">
        <v>99</v>
      </c>
      <c r="H225" s="54">
        <f>H223*$D$225</f>
        <v>40810.591103520004</v>
      </c>
      <c r="I225" s="54">
        <f>I223*$D$225</f>
        <v>7601.3751617999997</v>
      </c>
      <c r="J225" s="54">
        <f t="shared" si="151"/>
        <v>48411.966265320007</v>
      </c>
      <c r="K225" s="35"/>
      <c r="L225" s="35"/>
      <c r="M225" s="35"/>
      <c r="N225" s="35"/>
      <c r="O225" s="35"/>
      <c r="P225" s="35"/>
      <c r="Q225" s="35"/>
      <c r="T225" s="90"/>
      <c r="U225" s="87"/>
      <c r="V225" s="42"/>
      <c r="W225" s="42"/>
      <c r="X225" s="43" t="s">
        <v>50</v>
      </c>
      <c r="Y225" s="42"/>
      <c r="Z225" s="47">
        <f t="shared" si="153"/>
        <v>107547</v>
      </c>
    </row>
    <row r="226" spans="4:26" ht="15.75" thickBot="1" x14ac:dyDescent="0.3">
      <c r="E226" s="34" t="s">
        <v>100</v>
      </c>
      <c r="H226" s="71">
        <f>SUM(H223:H225)</f>
        <v>938643.59538096003</v>
      </c>
      <c r="I226" s="71">
        <f>SUM(I223:I225)</f>
        <v>174831.62872139999</v>
      </c>
      <c r="J226" s="71">
        <f t="shared" si="151"/>
        <v>1113475.22410236</v>
      </c>
      <c r="K226" s="35"/>
      <c r="L226" s="35"/>
      <c r="M226" s="35"/>
      <c r="N226" s="35"/>
      <c r="O226" s="35"/>
      <c r="P226" s="35"/>
      <c r="Q226" s="35"/>
      <c r="T226" s="91"/>
      <c r="U226" s="88"/>
      <c r="V226" s="65"/>
      <c r="W226" s="65"/>
      <c r="X226" s="65"/>
      <c r="Y226" s="65"/>
      <c r="Z226" s="66"/>
    </row>
    <row r="227" spans="4:26" ht="15.75" thickTop="1" x14ac:dyDescent="0.25"/>
  </sheetData>
  <sheetProtection password="ED2B" sheet="1" objects="1" scenarios="1"/>
  <mergeCells count="237">
    <mergeCell ref="U197:U201"/>
    <mergeCell ref="U202:U206"/>
    <mergeCell ref="U207:U211"/>
    <mergeCell ref="T212:T226"/>
    <mergeCell ref="U212:U216"/>
    <mergeCell ref="U217:U221"/>
    <mergeCell ref="U222:U226"/>
    <mergeCell ref="A188:A190"/>
    <mergeCell ref="B188:D188"/>
    <mergeCell ref="B189:D189"/>
    <mergeCell ref="B190:D190"/>
    <mergeCell ref="H196:I196"/>
    <mergeCell ref="T197:T211"/>
    <mergeCell ref="A181:A187"/>
    <mergeCell ref="B181:D181"/>
    <mergeCell ref="B182:D182"/>
    <mergeCell ref="B183:D183"/>
    <mergeCell ref="B184:D184"/>
    <mergeCell ref="B185:D185"/>
    <mergeCell ref="B186:D186"/>
    <mergeCell ref="B187:D187"/>
    <mergeCell ref="B176:D176"/>
    <mergeCell ref="B177:D177"/>
    <mergeCell ref="A178:A180"/>
    <mergeCell ref="B178:D178"/>
    <mergeCell ref="B179:D179"/>
    <mergeCell ref="B180:D180"/>
    <mergeCell ref="A168:A170"/>
    <mergeCell ref="B168:D168"/>
    <mergeCell ref="B169:D169"/>
    <mergeCell ref="B170:D170"/>
    <mergeCell ref="A171:A177"/>
    <mergeCell ref="B171:D171"/>
    <mergeCell ref="B172:D172"/>
    <mergeCell ref="B173:D173"/>
    <mergeCell ref="B174:D174"/>
    <mergeCell ref="B175:D175"/>
    <mergeCell ref="A161:A167"/>
    <mergeCell ref="B161:D161"/>
    <mergeCell ref="B162:D162"/>
    <mergeCell ref="B163:D163"/>
    <mergeCell ref="B164:D164"/>
    <mergeCell ref="B165:D165"/>
    <mergeCell ref="B166:D166"/>
    <mergeCell ref="B167:D167"/>
    <mergeCell ref="B156:D156"/>
    <mergeCell ref="B157:D157"/>
    <mergeCell ref="A158:A160"/>
    <mergeCell ref="B158:D158"/>
    <mergeCell ref="B159:D159"/>
    <mergeCell ref="B160:D160"/>
    <mergeCell ref="A148:A150"/>
    <mergeCell ref="B148:D148"/>
    <mergeCell ref="B149:D149"/>
    <mergeCell ref="B150:D150"/>
    <mergeCell ref="A151:A157"/>
    <mergeCell ref="B151:D151"/>
    <mergeCell ref="B152:D152"/>
    <mergeCell ref="B153:D153"/>
    <mergeCell ref="B154:D154"/>
    <mergeCell ref="B155:D155"/>
    <mergeCell ref="A141:A147"/>
    <mergeCell ref="B141:D141"/>
    <mergeCell ref="B142:D142"/>
    <mergeCell ref="B143:D143"/>
    <mergeCell ref="B144:D144"/>
    <mergeCell ref="B145:D145"/>
    <mergeCell ref="B146:D146"/>
    <mergeCell ref="B147:D147"/>
    <mergeCell ref="B136:D136"/>
    <mergeCell ref="B137:D137"/>
    <mergeCell ref="A138:A140"/>
    <mergeCell ref="B138:D138"/>
    <mergeCell ref="B139:D139"/>
    <mergeCell ref="B140:D140"/>
    <mergeCell ref="A128:A130"/>
    <mergeCell ref="B128:D128"/>
    <mergeCell ref="B129:D129"/>
    <mergeCell ref="B130:D130"/>
    <mergeCell ref="A131:A137"/>
    <mergeCell ref="B131:D131"/>
    <mergeCell ref="B132:D132"/>
    <mergeCell ref="B133:D133"/>
    <mergeCell ref="B134:D134"/>
    <mergeCell ref="B135:D135"/>
    <mergeCell ref="A121:A127"/>
    <mergeCell ref="B121:D121"/>
    <mergeCell ref="B122:D122"/>
    <mergeCell ref="B123:D123"/>
    <mergeCell ref="B124:D124"/>
    <mergeCell ref="B125:D125"/>
    <mergeCell ref="B126:D126"/>
    <mergeCell ref="B127:D127"/>
    <mergeCell ref="B116:D116"/>
    <mergeCell ref="B117:D117"/>
    <mergeCell ref="A118:A120"/>
    <mergeCell ref="B118:D118"/>
    <mergeCell ref="B119:D119"/>
    <mergeCell ref="B120:D120"/>
    <mergeCell ref="A108:A110"/>
    <mergeCell ref="B108:D108"/>
    <mergeCell ref="B109:D109"/>
    <mergeCell ref="B110:D110"/>
    <mergeCell ref="A111:A117"/>
    <mergeCell ref="B111:D111"/>
    <mergeCell ref="B112:D112"/>
    <mergeCell ref="B113:D113"/>
    <mergeCell ref="B114:D114"/>
    <mergeCell ref="B115:D115"/>
    <mergeCell ref="A101:A107"/>
    <mergeCell ref="B101:D101"/>
    <mergeCell ref="B102:D102"/>
    <mergeCell ref="B103:D103"/>
    <mergeCell ref="B104:D104"/>
    <mergeCell ref="B105:D105"/>
    <mergeCell ref="B106:D106"/>
    <mergeCell ref="B107:D107"/>
    <mergeCell ref="B96:D96"/>
    <mergeCell ref="B97:D97"/>
    <mergeCell ref="A98:A100"/>
    <mergeCell ref="B98:D98"/>
    <mergeCell ref="B99:D99"/>
    <mergeCell ref="B100:D100"/>
    <mergeCell ref="A88:A90"/>
    <mergeCell ref="B88:D88"/>
    <mergeCell ref="B89:D89"/>
    <mergeCell ref="B90:D90"/>
    <mergeCell ref="A91:A97"/>
    <mergeCell ref="B91:D91"/>
    <mergeCell ref="B92:D92"/>
    <mergeCell ref="B93:D93"/>
    <mergeCell ref="B94:D94"/>
    <mergeCell ref="B95:D95"/>
    <mergeCell ref="A81:A87"/>
    <mergeCell ref="B81:D81"/>
    <mergeCell ref="B82:D82"/>
    <mergeCell ref="B83:D83"/>
    <mergeCell ref="B84:D84"/>
    <mergeCell ref="B85:D85"/>
    <mergeCell ref="B86:D86"/>
    <mergeCell ref="B87:D87"/>
    <mergeCell ref="B76:D76"/>
    <mergeCell ref="B77:D77"/>
    <mergeCell ref="A78:A80"/>
    <mergeCell ref="B78:D78"/>
    <mergeCell ref="B79:D79"/>
    <mergeCell ref="B80:D80"/>
    <mergeCell ref="A68:A70"/>
    <mergeCell ref="B68:D68"/>
    <mergeCell ref="B69:D69"/>
    <mergeCell ref="B70:D70"/>
    <mergeCell ref="A71:A77"/>
    <mergeCell ref="B71:D71"/>
    <mergeCell ref="B72:D72"/>
    <mergeCell ref="B73:D73"/>
    <mergeCell ref="B74:D74"/>
    <mergeCell ref="B75:D75"/>
    <mergeCell ref="A61:A67"/>
    <mergeCell ref="B61:D61"/>
    <mergeCell ref="B62:D62"/>
    <mergeCell ref="B63:D63"/>
    <mergeCell ref="B64:D64"/>
    <mergeCell ref="B65:D65"/>
    <mergeCell ref="B66:D66"/>
    <mergeCell ref="B67:D67"/>
    <mergeCell ref="B56:D56"/>
    <mergeCell ref="B57:D57"/>
    <mergeCell ref="A58:A60"/>
    <mergeCell ref="B58:D58"/>
    <mergeCell ref="B59:D59"/>
    <mergeCell ref="B60:D60"/>
    <mergeCell ref="A48:A50"/>
    <mergeCell ref="B48:D48"/>
    <mergeCell ref="B49:D49"/>
    <mergeCell ref="B50:D50"/>
    <mergeCell ref="A51:A57"/>
    <mergeCell ref="B51:D51"/>
    <mergeCell ref="B52:D52"/>
    <mergeCell ref="B53:D53"/>
    <mergeCell ref="B54:D54"/>
    <mergeCell ref="B55:D55"/>
    <mergeCell ref="A41:A47"/>
    <mergeCell ref="B41:D41"/>
    <mergeCell ref="B42:D42"/>
    <mergeCell ref="B43:D43"/>
    <mergeCell ref="B44:D44"/>
    <mergeCell ref="B45:D45"/>
    <mergeCell ref="B46:D46"/>
    <mergeCell ref="B47:D47"/>
    <mergeCell ref="B36:D36"/>
    <mergeCell ref="B37:D37"/>
    <mergeCell ref="A38:A40"/>
    <mergeCell ref="B38:D38"/>
    <mergeCell ref="B39:D39"/>
    <mergeCell ref="B40:D40"/>
    <mergeCell ref="A28:A30"/>
    <mergeCell ref="B28:D28"/>
    <mergeCell ref="B29:D29"/>
    <mergeCell ref="B30:D30"/>
    <mergeCell ref="A31:A37"/>
    <mergeCell ref="B31:D31"/>
    <mergeCell ref="B32:D32"/>
    <mergeCell ref="B33:D33"/>
    <mergeCell ref="B34:D34"/>
    <mergeCell ref="B35:D35"/>
    <mergeCell ref="A11:A17"/>
    <mergeCell ref="B11:D11"/>
    <mergeCell ref="B12:D12"/>
    <mergeCell ref="B13:D13"/>
    <mergeCell ref="B14:D14"/>
    <mergeCell ref="B15:D15"/>
    <mergeCell ref="A21:A27"/>
    <mergeCell ref="B21:D21"/>
    <mergeCell ref="B22:D22"/>
    <mergeCell ref="B23:D23"/>
    <mergeCell ref="B24:D24"/>
    <mergeCell ref="B25:D25"/>
    <mergeCell ref="B26:D26"/>
    <mergeCell ref="B27:D27"/>
    <mergeCell ref="B16:D16"/>
    <mergeCell ref="B17:D17"/>
    <mergeCell ref="A18:A20"/>
    <mergeCell ref="B18:D18"/>
    <mergeCell ref="B19:D19"/>
    <mergeCell ref="B20:D20"/>
    <mergeCell ref="A1:A7"/>
    <mergeCell ref="B1:D1"/>
    <mergeCell ref="B2:D2"/>
    <mergeCell ref="B3:D3"/>
    <mergeCell ref="B4:D4"/>
    <mergeCell ref="B5:D5"/>
    <mergeCell ref="B6:D6"/>
    <mergeCell ref="B7:D7"/>
    <mergeCell ref="A8:A10"/>
    <mergeCell ref="B8:D8"/>
    <mergeCell ref="B9:D9"/>
    <mergeCell ref="B10:D10"/>
  </mergeCells>
  <dataValidations count="3">
    <dataValidation type="list" allowBlank="1" showInputMessage="1" showErrorMessage="1" sqref="H196:I196">
      <formula1>Site_Option</formula1>
    </dataValidation>
    <dataValidation type="list" allowBlank="1" showInputMessage="1" showErrorMessage="1" sqref="F207">
      <formula1>Labor_Type</formula1>
    </dataValidation>
    <dataValidation type="list" allowBlank="1" showInputMessage="1" showErrorMessage="1" sqref="E194 A8 A18 A178 A28 A58 A38 A48 A78 A88 A98 A108 A118 A128 A138 A148 A158 A68 A168 A188">
      <formula1>Y_N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7"/>
  <sheetViews>
    <sheetView topLeftCell="A130" workbookViewId="0">
      <pane xSplit="4" topLeftCell="E1" activePane="topRight" state="frozen"/>
      <selection pane="topRight" activeCell="P136" sqref="P136"/>
    </sheetView>
  </sheetViews>
  <sheetFormatPr defaultColWidth="8.85546875" defaultRowHeight="15" x14ac:dyDescent="0.25"/>
  <cols>
    <col min="1" max="1" width="5.7109375" customWidth="1"/>
    <col min="8" max="8" width="9.5703125" customWidth="1"/>
    <col min="15" max="15" width="13.140625" customWidth="1"/>
    <col min="16" max="16" width="9.5703125" customWidth="1"/>
    <col min="18" max="18" width="10.5703125" customWidth="1"/>
    <col min="25" max="26" width="14.7109375" customWidth="1"/>
    <col min="27" max="27" width="12.7109375" customWidth="1"/>
  </cols>
  <sheetData>
    <row r="1" spans="1:26" ht="19.5" customHeight="1" thickBot="1" x14ac:dyDescent="0.35">
      <c r="A1" s="72" t="s">
        <v>0</v>
      </c>
      <c r="B1" s="74" t="s">
        <v>1</v>
      </c>
      <c r="C1" s="74"/>
      <c r="D1" s="74"/>
      <c r="E1" s="1">
        <v>0</v>
      </c>
      <c r="F1" s="2" t="s">
        <v>2</v>
      </c>
      <c r="G1" s="3">
        <v>0</v>
      </c>
      <c r="H1" s="2" t="s">
        <v>3</v>
      </c>
      <c r="I1" s="4">
        <v>0</v>
      </c>
      <c r="J1" s="5"/>
      <c r="K1" s="5"/>
      <c r="L1" s="5"/>
      <c r="M1" s="5"/>
      <c r="N1" s="5"/>
      <c r="O1" s="5"/>
      <c r="P1" s="6"/>
      <c r="Q1" s="6"/>
      <c r="R1" s="7"/>
      <c r="S1" s="8"/>
      <c r="T1" s="5"/>
      <c r="U1" s="6"/>
      <c r="V1" s="6"/>
      <c r="W1" s="7"/>
      <c r="X1" s="8"/>
    </row>
    <row r="2" spans="1:26" ht="16.5" thickBot="1" x14ac:dyDescent="0.3">
      <c r="A2" s="73"/>
      <c r="B2" s="75" t="s">
        <v>4</v>
      </c>
      <c r="C2" s="75"/>
      <c r="D2" s="76"/>
      <c r="E2" s="9" t="s">
        <v>17</v>
      </c>
      <c r="F2" s="9" t="s">
        <v>16</v>
      </c>
      <c r="G2" s="9" t="s">
        <v>15</v>
      </c>
      <c r="H2" s="9" t="s">
        <v>18</v>
      </c>
      <c r="I2" s="9" t="s">
        <v>22</v>
      </c>
      <c r="J2" s="9" t="s">
        <v>20</v>
      </c>
      <c r="K2" s="9" t="s">
        <v>19</v>
      </c>
      <c r="L2" s="9" t="s">
        <v>26</v>
      </c>
      <c r="M2" s="9" t="s">
        <v>23</v>
      </c>
      <c r="N2" s="9" t="s">
        <v>27</v>
      </c>
      <c r="O2" s="9" t="s">
        <v>25</v>
      </c>
      <c r="P2" s="9" t="s">
        <v>24</v>
      </c>
      <c r="Q2" s="9" t="s">
        <v>101</v>
      </c>
      <c r="R2" s="9"/>
      <c r="S2" s="9"/>
      <c r="T2" s="9"/>
      <c r="U2" s="9"/>
      <c r="V2" s="9"/>
      <c r="W2" s="9"/>
      <c r="X2" s="9"/>
    </row>
    <row r="3" spans="1:26" ht="22.35" customHeight="1" x14ac:dyDescent="0.25">
      <c r="A3" s="73"/>
      <c r="B3" s="75" t="s">
        <v>5</v>
      </c>
      <c r="C3" s="75"/>
      <c r="D3" s="76"/>
      <c r="E3" s="10" t="s">
        <v>102</v>
      </c>
      <c r="F3" s="10" t="s">
        <v>103</v>
      </c>
      <c r="G3" s="10" t="s">
        <v>104</v>
      </c>
      <c r="H3" s="10" t="s">
        <v>105</v>
      </c>
      <c r="I3" s="10" t="s">
        <v>106</v>
      </c>
      <c r="J3" s="10" t="s">
        <v>107</v>
      </c>
      <c r="K3" s="10" t="s">
        <v>108</v>
      </c>
      <c r="L3" s="10" t="s">
        <v>109</v>
      </c>
      <c r="M3" s="10" t="s">
        <v>110</v>
      </c>
      <c r="N3" s="10" t="s">
        <v>111</v>
      </c>
      <c r="O3" s="10" t="s">
        <v>112</v>
      </c>
      <c r="P3" s="10" t="s">
        <v>113</v>
      </c>
      <c r="Q3" s="10" t="s">
        <v>114</v>
      </c>
      <c r="R3" s="10" t="s">
        <v>115</v>
      </c>
      <c r="S3" s="10" t="s">
        <v>115</v>
      </c>
      <c r="T3" s="10" t="s">
        <v>115</v>
      </c>
      <c r="U3" s="10" t="s">
        <v>115</v>
      </c>
      <c r="V3" s="10" t="s">
        <v>115</v>
      </c>
      <c r="W3" s="10" t="s">
        <v>115</v>
      </c>
      <c r="X3" s="10" t="s">
        <v>115</v>
      </c>
    </row>
    <row r="4" spans="1:26" ht="15.75" x14ac:dyDescent="0.25">
      <c r="A4" s="73"/>
      <c r="B4" s="75" t="s">
        <v>6</v>
      </c>
      <c r="C4" s="75"/>
      <c r="D4" s="76"/>
      <c r="E4" s="11">
        <v>70</v>
      </c>
      <c r="F4" s="11">
        <v>105</v>
      </c>
      <c r="G4" s="11">
        <v>140</v>
      </c>
      <c r="H4" s="11">
        <v>70</v>
      </c>
      <c r="I4" s="11">
        <v>105</v>
      </c>
      <c r="J4" s="11">
        <v>35</v>
      </c>
      <c r="K4" s="11">
        <v>70</v>
      </c>
      <c r="L4" s="11">
        <v>56</v>
      </c>
      <c r="M4" s="11">
        <v>28</v>
      </c>
      <c r="N4" s="11">
        <v>93</v>
      </c>
      <c r="O4" s="11">
        <v>73</v>
      </c>
      <c r="P4" s="11">
        <v>253</v>
      </c>
      <c r="Q4" s="11">
        <v>38</v>
      </c>
      <c r="R4" s="11" t="s">
        <v>115</v>
      </c>
      <c r="S4" s="11" t="s">
        <v>115</v>
      </c>
      <c r="T4" s="11" t="s">
        <v>115</v>
      </c>
      <c r="U4" s="11" t="s">
        <v>115</v>
      </c>
      <c r="V4" s="11" t="s">
        <v>115</v>
      </c>
      <c r="W4" s="11" t="s">
        <v>115</v>
      </c>
      <c r="X4" s="11" t="s">
        <v>115</v>
      </c>
    </row>
    <row r="5" spans="1:26" ht="16.5" thickBot="1" x14ac:dyDescent="0.3">
      <c r="A5" s="73"/>
      <c r="B5" s="75" t="s">
        <v>7</v>
      </c>
      <c r="C5" s="75"/>
      <c r="D5" s="75"/>
      <c r="E5" s="11">
        <v>28</v>
      </c>
      <c r="F5" s="11">
        <v>58</v>
      </c>
      <c r="G5" s="11">
        <v>58</v>
      </c>
      <c r="H5" s="11">
        <v>28</v>
      </c>
      <c r="I5" s="11">
        <v>58</v>
      </c>
      <c r="J5" s="11">
        <v>18</v>
      </c>
      <c r="K5" s="11">
        <v>28</v>
      </c>
      <c r="L5" s="11">
        <v>18</v>
      </c>
      <c r="M5" s="11">
        <v>15</v>
      </c>
      <c r="N5" s="11">
        <v>35</v>
      </c>
      <c r="O5" s="11">
        <v>28</v>
      </c>
      <c r="P5" s="11">
        <v>70</v>
      </c>
      <c r="Q5" s="11">
        <v>28</v>
      </c>
      <c r="R5" s="11" t="s">
        <v>115</v>
      </c>
      <c r="S5" s="11" t="s">
        <v>115</v>
      </c>
      <c r="T5" s="11" t="s">
        <v>115</v>
      </c>
      <c r="U5" s="11" t="s">
        <v>115</v>
      </c>
      <c r="V5" s="11" t="s">
        <v>115</v>
      </c>
      <c r="W5" s="11" t="s">
        <v>115</v>
      </c>
      <c r="X5" s="11" t="s">
        <v>115</v>
      </c>
    </row>
    <row r="6" spans="1:26" ht="16.5" thickBot="1" x14ac:dyDescent="0.3">
      <c r="A6" s="73"/>
      <c r="B6" s="75" t="s">
        <v>8</v>
      </c>
      <c r="C6" s="75"/>
      <c r="D6" s="76"/>
      <c r="E6" s="11" t="s">
        <v>115</v>
      </c>
      <c r="F6" s="11" t="s">
        <v>115</v>
      </c>
      <c r="G6" s="11" t="s">
        <v>115</v>
      </c>
      <c r="H6" s="11" t="s">
        <v>115</v>
      </c>
      <c r="I6" s="11" t="s">
        <v>115</v>
      </c>
      <c r="J6" s="11" t="s">
        <v>115</v>
      </c>
      <c r="K6" s="11" t="s">
        <v>115</v>
      </c>
      <c r="L6" s="11" t="s">
        <v>115</v>
      </c>
      <c r="M6" s="11" t="s">
        <v>115</v>
      </c>
      <c r="N6" s="11" t="s">
        <v>115</v>
      </c>
      <c r="O6" s="11" t="s">
        <v>115</v>
      </c>
      <c r="P6" s="11" t="s">
        <v>115</v>
      </c>
      <c r="Q6" s="11" t="s">
        <v>115</v>
      </c>
      <c r="R6" s="11" t="s">
        <v>115</v>
      </c>
      <c r="S6" s="11" t="s">
        <v>115</v>
      </c>
      <c r="T6" s="11" t="s">
        <v>115</v>
      </c>
      <c r="U6" s="11" t="s">
        <v>115</v>
      </c>
      <c r="V6" s="11" t="s">
        <v>115</v>
      </c>
      <c r="W6" s="11" t="s">
        <v>115</v>
      </c>
      <c r="X6" s="11" t="s">
        <v>115</v>
      </c>
      <c r="Y6" s="12">
        <v>0</v>
      </c>
    </row>
    <row r="7" spans="1:26" ht="16.5" thickBot="1" x14ac:dyDescent="0.3">
      <c r="A7" s="73"/>
      <c r="B7" s="75" t="s">
        <v>9</v>
      </c>
      <c r="C7" s="75"/>
      <c r="D7" s="76"/>
      <c r="E7" s="11" t="s">
        <v>115</v>
      </c>
      <c r="F7" s="11" t="s">
        <v>115</v>
      </c>
      <c r="G7" s="11" t="s">
        <v>115</v>
      </c>
      <c r="H7" s="11" t="s">
        <v>115</v>
      </c>
      <c r="I7" s="11" t="s">
        <v>115</v>
      </c>
      <c r="J7" s="11" t="s">
        <v>115</v>
      </c>
      <c r="K7" s="11" t="s">
        <v>115</v>
      </c>
      <c r="L7" s="11" t="s">
        <v>115</v>
      </c>
      <c r="M7" s="11" t="s">
        <v>115</v>
      </c>
      <c r="N7" s="11" t="s">
        <v>115</v>
      </c>
      <c r="O7" s="11" t="s">
        <v>115</v>
      </c>
      <c r="P7" s="11" t="s">
        <v>115</v>
      </c>
      <c r="Q7" s="11" t="s">
        <v>115</v>
      </c>
      <c r="R7" s="11" t="s">
        <v>115</v>
      </c>
      <c r="S7" s="11" t="s">
        <v>115</v>
      </c>
      <c r="T7" s="11" t="s">
        <v>115</v>
      </c>
      <c r="U7" s="11" t="s">
        <v>115</v>
      </c>
      <c r="V7" s="11" t="s">
        <v>115</v>
      </c>
      <c r="W7" s="11" t="s">
        <v>115</v>
      </c>
      <c r="X7" s="11" t="s">
        <v>115</v>
      </c>
      <c r="Y7" s="13">
        <v>0</v>
      </c>
    </row>
    <row r="8" spans="1:26" ht="15.75" customHeight="1" x14ac:dyDescent="0.25">
      <c r="A8" s="77" t="s">
        <v>10</v>
      </c>
      <c r="B8" s="80" t="s">
        <v>11</v>
      </c>
      <c r="C8" s="80"/>
      <c r="D8" s="81"/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5">
        <v>0</v>
      </c>
    </row>
    <row r="9" spans="1:26" ht="16.5" thickBot="1" x14ac:dyDescent="0.3">
      <c r="A9" s="78"/>
      <c r="B9" s="82" t="s">
        <v>12</v>
      </c>
      <c r="C9" s="82"/>
      <c r="D9" s="83"/>
      <c r="E9" s="14" t="s">
        <v>115</v>
      </c>
      <c r="F9" s="14" t="s">
        <v>115</v>
      </c>
      <c r="G9" s="14" t="s">
        <v>115</v>
      </c>
      <c r="H9" s="14" t="s">
        <v>115</v>
      </c>
      <c r="I9" s="14" t="s">
        <v>115</v>
      </c>
      <c r="J9" s="14" t="s">
        <v>115</v>
      </c>
      <c r="K9" s="14" t="s">
        <v>115</v>
      </c>
      <c r="L9" s="14" t="s">
        <v>115</v>
      </c>
      <c r="M9" s="14" t="s">
        <v>115</v>
      </c>
      <c r="N9" s="14" t="s">
        <v>115</v>
      </c>
      <c r="O9" s="14" t="s">
        <v>115</v>
      </c>
      <c r="P9" s="14" t="s">
        <v>115</v>
      </c>
      <c r="Q9" s="14" t="s">
        <v>115</v>
      </c>
      <c r="R9" s="14" t="s">
        <v>115</v>
      </c>
      <c r="S9" s="14" t="s">
        <v>115</v>
      </c>
      <c r="T9" s="14" t="s">
        <v>115</v>
      </c>
      <c r="U9" s="14" t="s">
        <v>115</v>
      </c>
      <c r="V9" s="14" t="s">
        <v>115</v>
      </c>
      <c r="W9" s="14" t="s">
        <v>115</v>
      </c>
      <c r="X9" s="14" t="s">
        <v>115</v>
      </c>
    </row>
    <row r="10" spans="1:26" ht="16.5" thickBot="1" x14ac:dyDescent="0.3">
      <c r="A10" s="79"/>
      <c r="B10" s="82" t="s">
        <v>13</v>
      </c>
      <c r="C10" s="82"/>
      <c r="D10" s="83"/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6"/>
      <c r="Z10" s="17">
        <v>0</v>
      </c>
    </row>
    <row r="11" spans="1:26" ht="19.5" customHeight="1" thickBot="1" x14ac:dyDescent="0.35">
      <c r="A11" s="72" t="s">
        <v>14</v>
      </c>
      <c r="B11" s="84" t="s">
        <v>1</v>
      </c>
      <c r="C11" s="84"/>
      <c r="D11" s="84"/>
      <c r="E11" s="18">
        <v>0</v>
      </c>
      <c r="F11" s="2" t="s">
        <v>2</v>
      </c>
      <c r="G11" s="18">
        <v>0</v>
      </c>
      <c r="H11" s="2" t="s">
        <v>3</v>
      </c>
      <c r="I11" s="4">
        <v>0</v>
      </c>
      <c r="J11" s="5"/>
      <c r="K11" s="5"/>
      <c r="L11" s="5"/>
      <c r="M11" s="5"/>
      <c r="N11" s="5"/>
      <c r="O11" s="5"/>
      <c r="P11" s="6"/>
      <c r="Q11" s="6"/>
      <c r="R11" s="7"/>
      <c r="S11" s="8"/>
      <c r="T11" s="5"/>
      <c r="U11" s="6"/>
      <c r="V11" s="6"/>
      <c r="W11" s="7"/>
      <c r="X11" s="8"/>
    </row>
    <row r="12" spans="1:26" ht="16.5" customHeight="1" thickBot="1" x14ac:dyDescent="0.3">
      <c r="A12" s="73"/>
      <c r="B12" s="85" t="s">
        <v>4</v>
      </c>
      <c r="C12" s="75"/>
      <c r="D12" s="75"/>
      <c r="E12" s="9" t="s">
        <v>15</v>
      </c>
      <c r="F12" s="9" t="s">
        <v>16</v>
      </c>
      <c r="G12" s="9" t="s">
        <v>17</v>
      </c>
      <c r="H12" s="9" t="s">
        <v>18</v>
      </c>
      <c r="I12" s="9" t="s">
        <v>19</v>
      </c>
      <c r="J12" s="9" t="s">
        <v>20</v>
      </c>
      <c r="K12" s="19" t="s">
        <v>21</v>
      </c>
      <c r="L12" s="19" t="s">
        <v>22</v>
      </c>
      <c r="M12" s="9" t="s">
        <v>23</v>
      </c>
      <c r="N12" s="9" t="s">
        <v>24</v>
      </c>
      <c r="O12" s="9" t="s">
        <v>25</v>
      </c>
      <c r="P12" s="9" t="s">
        <v>26</v>
      </c>
      <c r="Q12" s="9" t="s">
        <v>27</v>
      </c>
      <c r="R12" s="9"/>
      <c r="S12" s="9"/>
      <c r="T12" s="9"/>
      <c r="U12" s="9"/>
      <c r="V12" s="9"/>
      <c r="W12" s="9"/>
      <c r="X12" s="9"/>
    </row>
    <row r="13" spans="1:26" ht="22.5" customHeight="1" x14ac:dyDescent="0.25">
      <c r="A13" s="73"/>
      <c r="B13" s="85" t="s">
        <v>5</v>
      </c>
      <c r="C13" s="75"/>
      <c r="D13" s="76"/>
      <c r="E13" s="10" t="s">
        <v>104</v>
      </c>
      <c r="F13" s="10" t="s">
        <v>103</v>
      </c>
      <c r="G13" s="10" t="s">
        <v>102</v>
      </c>
      <c r="H13" s="10" t="s">
        <v>105</v>
      </c>
      <c r="I13" s="10" t="s">
        <v>108</v>
      </c>
      <c r="J13" s="10" t="s">
        <v>107</v>
      </c>
      <c r="K13" s="10" t="s">
        <v>116</v>
      </c>
      <c r="L13" s="10" t="s">
        <v>106</v>
      </c>
      <c r="M13" s="10" t="s">
        <v>110</v>
      </c>
      <c r="N13" s="10" t="s">
        <v>113</v>
      </c>
      <c r="O13" s="10" t="s">
        <v>112</v>
      </c>
      <c r="P13" s="10" t="s">
        <v>109</v>
      </c>
      <c r="Q13" s="10" t="s">
        <v>111</v>
      </c>
      <c r="R13" s="10" t="s">
        <v>115</v>
      </c>
      <c r="S13" s="10" t="s">
        <v>115</v>
      </c>
      <c r="T13" s="10" t="s">
        <v>115</v>
      </c>
      <c r="U13" s="10" t="s">
        <v>115</v>
      </c>
      <c r="V13" s="10" t="s">
        <v>115</v>
      </c>
      <c r="W13" s="10" t="s">
        <v>115</v>
      </c>
      <c r="X13" s="10" t="s">
        <v>115</v>
      </c>
    </row>
    <row r="14" spans="1:26" ht="15.75" customHeight="1" x14ac:dyDescent="0.25">
      <c r="A14" s="73"/>
      <c r="B14" s="85" t="s">
        <v>6</v>
      </c>
      <c r="C14" s="75"/>
      <c r="D14" s="76"/>
      <c r="E14" s="11">
        <v>140</v>
      </c>
      <c r="F14" s="11">
        <v>105</v>
      </c>
      <c r="G14" s="11">
        <v>70</v>
      </c>
      <c r="H14" s="11">
        <v>70</v>
      </c>
      <c r="I14" s="11">
        <v>70</v>
      </c>
      <c r="J14" s="11">
        <v>35</v>
      </c>
      <c r="K14" s="11">
        <v>70</v>
      </c>
      <c r="L14" s="11">
        <v>105</v>
      </c>
      <c r="M14" s="11">
        <v>28</v>
      </c>
      <c r="N14" s="11">
        <v>253</v>
      </c>
      <c r="O14" s="11">
        <v>73</v>
      </c>
      <c r="P14" s="11">
        <v>56</v>
      </c>
      <c r="Q14" s="11">
        <v>93</v>
      </c>
      <c r="R14" s="11" t="s">
        <v>115</v>
      </c>
      <c r="S14" s="11" t="s">
        <v>115</v>
      </c>
      <c r="T14" s="11" t="s">
        <v>115</v>
      </c>
      <c r="U14" s="11" t="s">
        <v>115</v>
      </c>
      <c r="V14" s="11" t="s">
        <v>115</v>
      </c>
      <c r="W14" s="11" t="s">
        <v>115</v>
      </c>
      <c r="X14" s="11" t="s">
        <v>115</v>
      </c>
    </row>
    <row r="15" spans="1:26" ht="15.75" customHeight="1" thickBot="1" x14ac:dyDescent="0.3">
      <c r="A15" s="73"/>
      <c r="B15" s="85" t="s">
        <v>7</v>
      </c>
      <c r="C15" s="75"/>
      <c r="D15" s="76"/>
      <c r="E15" s="11">
        <v>58</v>
      </c>
      <c r="F15" s="11">
        <v>58</v>
      </c>
      <c r="G15" s="11">
        <v>28</v>
      </c>
      <c r="H15" s="11">
        <v>28</v>
      </c>
      <c r="I15" s="11">
        <v>28</v>
      </c>
      <c r="J15" s="11">
        <v>18</v>
      </c>
      <c r="K15" s="11">
        <v>28</v>
      </c>
      <c r="L15" s="11">
        <v>58</v>
      </c>
      <c r="M15" s="11">
        <v>15</v>
      </c>
      <c r="N15" s="11">
        <v>70</v>
      </c>
      <c r="O15" s="11">
        <v>28</v>
      </c>
      <c r="P15" s="11">
        <v>18</v>
      </c>
      <c r="Q15" s="11">
        <v>35</v>
      </c>
      <c r="R15" s="11" t="s">
        <v>115</v>
      </c>
      <c r="S15" s="11" t="s">
        <v>115</v>
      </c>
      <c r="T15" s="11" t="s">
        <v>115</v>
      </c>
      <c r="U15" s="11" t="s">
        <v>115</v>
      </c>
      <c r="V15" s="11" t="s">
        <v>115</v>
      </c>
      <c r="W15" s="11" t="s">
        <v>115</v>
      </c>
      <c r="X15" s="11" t="s">
        <v>115</v>
      </c>
    </row>
    <row r="16" spans="1:26" ht="15.75" customHeight="1" thickBot="1" x14ac:dyDescent="0.3">
      <c r="A16" s="73"/>
      <c r="B16" s="85" t="s">
        <v>8</v>
      </c>
      <c r="C16" s="75"/>
      <c r="D16" s="76"/>
      <c r="E16" s="11" t="s">
        <v>115</v>
      </c>
      <c r="F16" s="11" t="s">
        <v>115</v>
      </c>
      <c r="G16" s="11" t="s">
        <v>115</v>
      </c>
      <c r="H16" s="11" t="s">
        <v>115</v>
      </c>
      <c r="I16" s="11" t="s">
        <v>115</v>
      </c>
      <c r="J16" s="11" t="s">
        <v>115</v>
      </c>
      <c r="K16" s="11" t="s">
        <v>115</v>
      </c>
      <c r="L16" s="11" t="s">
        <v>115</v>
      </c>
      <c r="M16" s="11" t="s">
        <v>115</v>
      </c>
      <c r="N16" s="11" t="s">
        <v>115</v>
      </c>
      <c r="O16" s="11" t="s">
        <v>115</v>
      </c>
      <c r="P16" s="11" t="s">
        <v>115</v>
      </c>
      <c r="Q16" s="11" t="s">
        <v>115</v>
      </c>
      <c r="R16" s="11" t="s">
        <v>115</v>
      </c>
      <c r="S16" s="11" t="s">
        <v>115</v>
      </c>
      <c r="T16" s="11" t="s">
        <v>115</v>
      </c>
      <c r="U16" s="11" t="s">
        <v>115</v>
      </c>
      <c r="V16" s="11" t="s">
        <v>115</v>
      </c>
      <c r="W16" s="11" t="s">
        <v>115</v>
      </c>
      <c r="X16" s="11" t="s">
        <v>115</v>
      </c>
      <c r="Y16" s="12">
        <v>0</v>
      </c>
    </row>
    <row r="17" spans="1:26" ht="15.75" customHeight="1" thickBot="1" x14ac:dyDescent="0.3">
      <c r="A17" s="73"/>
      <c r="B17" s="85" t="s">
        <v>9</v>
      </c>
      <c r="C17" s="75"/>
      <c r="D17" s="76"/>
      <c r="E17" s="11" t="s">
        <v>115</v>
      </c>
      <c r="F17" s="11" t="s">
        <v>115</v>
      </c>
      <c r="G17" s="11" t="s">
        <v>115</v>
      </c>
      <c r="H17" s="11" t="s">
        <v>115</v>
      </c>
      <c r="I17" s="11" t="s">
        <v>115</v>
      </c>
      <c r="J17" s="11" t="s">
        <v>115</v>
      </c>
      <c r="K17" s="11" t="s">
        <v>115</v>
      </c>
      <c r="L17" s="11" t="s">
        <v>115</v>
      </c>
      <c r="M17" s="11" t="s">
        <v>115</v>
      </c>
      <c r="N17" s="11" t="s">
        <v>115</v>
      </c>
      <c r="O17" s="11" t="s">
        <v>115</v>
      </c>
      <c r="P17" s="11" t="s">
        <v>115</v>
      </c>
      <c r="Q17" s="11" t="s">
        <v>115</v>
      </c>
      <c r="R17" s="11" t="s">
        <v>115</v>
      </c>
      <c r="S17" s="11" t="s">
        <v>115</v>
      </c>
      <c r="T17" s="11" t="s">
        <v>115</v>
      </c>
      <c r="U17" s="11" t="s">
        <v>115</v>
      </c>
      <c r="V17" s="11" t="s">
        <v>115</v>
      </c>
      <c r="W17" s="11" t="s">
        <v>115</v>
      </c>
      <c r="X17" s="11" t="s">
        <v>115</v>
      </c>
      <c r="Y17" s="13">
        <v>0</v>
      </c>
    </row>
    <row r="18" spans="1:26" ht="15.75" customHeight="1" x14ac:dyDescent="0.25">
      <c r="A18" s="77" t="s">
        <v>10</v>
      </c>
      <c r="B18" s="80" t="s">
        <v>11</v>
      </c>
      <c r="C18" s="80"/>
      <c r="D18" s="81"/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7">
        <v>0</v>
      </c>
    </row>
    <row r="19" spans="1:26" ht="16.5" customHeight="1" thickBot="1" x14ac:dyDescent="0.3">
      <c r="A19" s="78"/>
      <c r="B19" s="82" t="s">
        <v>12</v>
      </c>
      <c r="C19" s="82"/>
      <c r="D19" s="83"/>
      <c r="E19" s="14" t="s">
        <v>115</v>
      </c>
      <c r="F19" s="14" t="s">
        <v>115</v>
      </c>
      <c r="G19" s="14" t="s">
        <v>115</v>
      </c>
      <c r="H19" s="14" t="s">
        <v>115</v>
      </c>
      <c r="I19" s="14" t="s">
        <v>115</v>
      </c>
      <c r="J19" s="14" t="s">
        <v>115</v>
      </c>
      <c r="K19" s="14" t="s">
        <v>115</v>
      </c>
      <c r="L19" s="14" t="s">
        <v>115</v>
      </c>
      <c r="M19" s="14" t="s">
        <v>115</v>
      </c>
      <c r="N19" s="14" t="s">
        <v>115</v>
      </c>
      <c r="O19" s="14" t="s">
        <v>115</v>
      </c>
      <c r="P19" s="14" t="s">
        <v>115</v>
      </c>
      <c r="Q19" s="14" t="s">
        <v>115</v>
      </c>
      <c r="R19" s="14" t="s">
        <v>115</v>
      </c>
      <c r="S19" s="14" t="s">
        <v>115</v>
      </c>
      <c r="T19" s="14" t="s">
        <v>115</v>
      </c>
      <c r="U19" s="14" t="s">
        <v>115</v>
      </c>
      <c r="V19" s="14" t="s">
        <v>115</v>
      </c>
      <c r="W19" s="14" t="s">
        <v>115</v>
      </c>
      <c r="X19" s="14" t="s">
        <v>115</v>
      </c>
    </row>
    <row r="20" spans="1:26" ht="16.5" thickBot="1" x14ac:dyDescent="0.3">
      <c r="A20" s="79"/>
      <c r="B20" s="82" t="s">
        <v>13</v>
      </c>
      <c r="C20" s="82"/>
      <c r="D20" s="83"/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6"/>
      <c r="Z20" s="17">
        <v>0</v>
      </c>
    </row>
    <row r="21" spans="1:26" ht="19.5" customHeight="1" thickBot="1" x14ac:dyDescent="0.35">
      <c r="A21" s="72" t="s">
        <v>28</v>
      </c>
      <c r="B21" s="84" t="s">
        <v>1</v>
      </c>
      <c r="C21" s="84"/>
      <c r="D21" s="84"/>
      <c r="E21" s="18">
        <v>0</v>
      </c>
      <c r="F21" s="2" t="s">
        <v>2</v>
      </c>
      <c r="G21" s="20">
        <v>0</v>
      </c>
      <c r="H21" s="2" t="s">
        <v>3</v>
      </c>
      <c r="I21" s="4">
        <v>0</v>
      </c>
      <c r="J21" s="5"/>
      <c r="K21" s="5"/>
      <c r="L21" s="5"/>
      <c r="M21" s="5"/>
      <c r="N21" s="5"/>
      <c r="O21" s="5"/>
      <c r="P21" s="6"/>
      <c r="Q21" s="6"/>
      <c r="R21" s="7"/>
      <c r="S21" s="8"/>
      <c r="T21" s="5"/>
      <c r="U21" s="6"/>
      <c r="V21" s="6"/>
      <c r="W21" s="7"/>
      <c r="X21" s="8"/>
    </row>
    <row r="22" spans="1:26" ht="16.5" thickBot="1" x14ac:dyDescent="0.3">
      <c r="A22" s="73"/>
      <c r="B22" s="85" t="s">
        <v>4</v>
      </c>
      <c r="C22" s="75"/>
      <c r="D22" s="75"/>
      <c r="E22" s="9" t="s">
        <v>17</v>
      </c>
      <c r="F22" s="9" t="s">
        <v>16</v>
      </c>
      <c r="G22" s="9" t="s">
        <v>20</v>
      </c>
      <c r="H22" s="9" t="s">
        <v>19</v>
      </c>
      <c r="I22" s="9" t="s">
        <v>101</v>
      </c>
      <c r="J22" s="9" t="s">
        <v>27</v>
      </c>
      <c r="K22" s="9" t="s">
        <v>22</v>
      </c>
      <c r="L22" s="9" t="s">
        <v>117</v>
      </c>
      <c r="M22" s="9" t="s">
        <v>24</v>
      </c>
      <c r="N22" s="9" t="s">
        <v>15</v>
      </c>
      <c r="O22" s="9" t="s">
        <v>118</v>
      </c>
      <c r="P22" s="9" t="s">
        <v>119</v>
      </c>
      <c r="Q22" s="9" t="s">
        <v>120</v>
      </c>
      <c r="R22" s="9"/>
      <c r="S22" s="9"/>
      <c r="T22" s="9"/>
      <c r="U22" s="9"/>
      <c r="V22" s="9"/>
      <c r="W22" s="9"/>
      <c r="X22" s="9"/>
    </row>
    <row r="23" spans="1:26" ht="22.5" customHeight="1" x14ac:dyDescent="0.25">
      <c r="A23" s="73"/>
      <c r="B23" s="85" t="s">
        <v>5</v>
      </c>
      <c r="C23" s="75"/>
      <c r="D23" s="76"/>
      <c r="E23" s="10" t="s">
        <v>102</v>
      </c>
      <c r="F23" s="10" t="s">
        <v>103</v>
      </c>
      <c r="G23" s="10" t="s">
        <v>107</v>
      </c>
      <c r="H23" s="10" t="s">
        <v>108</v>
      </c>
      <c r="I23" s="10" t="s">
        <v>114</v>
      </c>
      <c r="J23" s="10" t="s">
        <v>111</v>
      </c>
      <c r="K23" s="10" t="s">
        <v>106</v>
      </c>
      <c r="L23" s="10" t="s">
        <v>121</v>
      </c>
      <c r="M23" s="10" t="s">
        <v>113</v>
      </c>
      <c r="N23" s="10" t="s">
        <v>104</v>
      </c>
      <c r="O23" s="10" t="s">
        <v>122</v>
      </c>
      <c r="P23" s="10" t="s">
        <v>123</v>
      </c>
      <c r="Q23" s="10" t="s">
        <v>124</v>
      </c>
      <c r="R23" s="10" t="s">
        <v>115</v>
      </c>
      <c r="S23" s="10" t="s">
        <v>115</v>
      </c>
      <c r="T23" s="10" t="s">
        <v>115</v>
      </c>
      <c r="U23" s="10" t="s">
        <v>115</v>
      </c>
      <c r="V23" s="10" t="s">
        <v>115</v>
      </c>
      <c r="W23" s="10" t="s">
        <v>115</v>
      </c>
      <c r="X23" s="10" t="s">
        <v>115</v>
      </c>
    </row>
    <row r="24" spans="1:26" ht="15.75" x14ac:dyDescent="0.25">
      <c r="A24" s="73"/>
      <c r="B24" s="85" t="s">
        <v>6</v>
      </c>
      <c r="C24" s="75"/>
      <c r="D24" s="76"/>
      <c r="E24" s="11">
        <v>70</v>
      </c>
      <c r="F24" s="11">
        <v>105</v>
      </c>
      <c r="G24" s="11">
        <v>35</v>
      </c>
      <c r="H24" s="11">
        <v>70</v>
      </c>
      <c r="I24" s="11">
        <v>38</v>
      </c>
      <c r="J24" s="11">
        <v>93</v>
      </c>
      <c r="K24" s="11">
        <v>105</v>
      </c>
      <c r="L24" s="11">
        <v>140</v>
      </c>
      <c r="M24" s="11">
        <v>253</v>
      </c>
      <c r="N24" s="11">
        <v>140</v>
      </c>
      <c r="O24" s="11">
        <v>210</v>
      </c>
      <c r="P24" s="11">
        <v>70</v>
      </c>
      <c r="Q24" s="11">
        <v>258</v>
      </c>
      <c r="R24" s="11" t="s">
        <v>115</v>
      </c>
      <c r="S24" s="11" t="s">
        <v>115</v>
      </c>
      <c r="T24" s="11" t="s">
        <v>115</v>
      </c>
      <c r="U24" s="11" t="s">
        <v>115</v>
      </c>
      <c r="V24" s="11" t="s">
        <v>115</v>
      </c>
      <c r="W24" s="11" t="s">
        <v>115</v>
      </c>
      <c r="X24" s="11" t="s">
        <v>115</v>
      </c>
    </row>
    <row r="25" spans="1:26" ht="16.5" thickBot="1" x14ac:dyDescent="0.3">
      <c r="A25" s="73"/>
      <c r="B25" s="85" t="s">
        <v>7</v>
      </c>
      <c r="C25" s="75"/>
      <c r="D25" s="75"/>
      <c r="E25" s="11">
        <v>28</v>
      </c>
      <c r="F25" s="11">
        <v>58</v>
      </c>
      <c r="G25" s="11">
        <v>18</v>
      </c>
      <c r="H25" s="11">
        <v>28</v>
      </c>
      <c r="I25" s="11">
        <v>28</v>
      </c>
      <c r="J25" s="11">
        <v>35</v>
      </c>
      <c r="K25" s="11">
        <v>58</v>
      </c>
      <c r="L25" s="11">
        <v>35</v>
      </c>
      <c r="M25" s="11">
        <v>70</v>
      </c>
      <c r="N25" s="11">
        <v>58</v>
      </c>
      <c r="O25" s="11">
        <v>76</v>
      </c>
      <c r="P25" s="11">
        <v>28</v>
      </c>
      <c r="Q25" s="11">
        <v>76</v>
      </c>
      <c r="R25" s="11" t="s">
        <v>115</v>
      </c>
      <c r="S25" s="11" t="s">
        <v>115</v>
      </c>
      <c r="T25" s="11" t="s">
        <v>115</v>
      </c>
      <c r="U25" s="11" t="s">
        <v>115</v>
      </c>
      <c r="V25" s="11" t="s">
        <v>115</v>
      </c>
      <c r="W25" s="11" t="s">
        <v>115</v>
      </c>
      <c r="X25" s="11" t="s">
        <v>115</v>
      </c>
    </row>
    <row r="26" spans="1:26" ht="16.5" thickBot="1" x14ac:dyDescent="0.3">
      <c r="A26" s="73"/>
      <c r="B26" s="85" t="s">
        <v>8</v>
      </c>
      <c r="C26" s="75"/>
      <c r="D26" s="76"/>
      <c r="E26" s="11" t="s">
        <v>115</v>
      </c>
      <c r="F26" s="11" t="s">
        <v>115</v>
      </c>
      <c r="G26" s="11" t="s">
        <v>115</v>
      </c>
      <c r="H26" s="11" t="s">
        <v>115</v>
      </c>
      <c r="I26" s="11" t="s">
        <v>115</v>
      </c>
      <c r="J26" s="11" t="s">
        <v>115</v>
      </c>
      <c r="K26" s="11" t="s">
        <v>115</v>
      </c>
      <c r="L26" s="11" t="s">
        <v>115</v>
      </c>
      <c r="M26" s="11" t="s">
        <v>115</v>
      </c>
      <c r="N26" s="11" t="s">
        <v>115</v>
      </c>
      <c r="O26" s="11" t="s">
        <v>115</v>
      </c>
      <c r="P26" s="11" t="s">
        <v>115</v>
      </c>
      <c r="Q26" s="11" t="s">
        <v>115</v>
      </c>
      <c r="R26" s="11" t="s">
        <v>115</v>
      </c>
      <c r="S26" s="11" t="s">
        <v>115</v>
      </c>
      <c r="T26" s="11" t="s">
        <v>115</v>
      </c>
      <c r="U26" s="11" t="s">
        <v>115</v>
      </c>
      <c r="V26" s="11" t="s">
        <v>115</v>
      </c>
      <c r="W26" s="11" t="s">
        <v>115</v>
      </c>
      <c r="X26" s="11" t="s">
        <v>115</v>
      </c>
      <c r="Y26" s="12">
        <v>0</v>
      </c>
    </row>
    <row r="27" spans="1:26" ht="16.5" thickBot="1" x14ac:dyDescent="0.3">
      <c r="A27" s="73"/>
      <c r="B27" s="85" t="s">
        <v>9</v>
      </c>
      <c r="C27" s="75"/>
      <c r="D27" s="76"/>
      <c r="E27" s="11" t="s">
        <v>115</v>
      </c>
      <c r="F27" s="11" t="s">
        <v>115</v>
      </c>
      <c r="G27" s="11" t="s">
        <v>115</v>
      </c>
      <c r="H27" s="11" t="s">
        <v>115</v>
      </c>
      <c r="I27" s="11" t="s">
        <v>115</v>
      </c>
      <c r="J27" s="11" t="s">
        <v>115</v>
      </c>
      <c r="K27" s="11" t="s">
        <v>115</v>
      </c>
      <c r="L27" s="11" t="s">
        <v>115</v>
      </c>
      <c r="M27" s="11" t="s">
        <v>115</v>
      </c>
      <c r="N27" s="11" t="s">
        <v>115</v>
      </c>
      <c r="O27" s="11" t="s">
        <v>115</v>
      </c>
      <c r="P27" s="11" t="s">
        <v>115</v>
      </c>
      <c r="Q27" s="11" t="s">
        <v>115</v>
      </c>
      <c r="R27" s="11" t="s">
        <v>115</v>
      </c>
      <c r="S27" s="11" t="s">
        <v>115</v>
      </c>
      <c r="T27" s="11" t="s">
        <v>115</v>
      </c>
      <c r="U27" s="11" t="s">
        <v>115</v>
      </c>
      <c r="V27" s="11" t="s">
        <v>115</v>
      </c>
      <c r="W27" s="11" t="s">
        <v>115</v>
      </c>
      <c r="X27" s="11" t="s">
        <v>115</v>
      </c>
      <c r="Y27" s="13">
        <v>0</v>
      </c>
    </row>
    <row r="28" spans="1:26" ht="21.75" customHeight="1" x14ac:dyDescent="0.25">
      <c r="A28" s="77" t="s">
        <v>10</v>
      </c>
      <c r="B28" s="80" t="s">
        <v>11</v>
      </c>
      <c r="C28" s="80"/>
      <c r="D28" s="81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7">
        <v>0</v>
      </c>
    </row>
    <row r="29" spans="1:26" ht="16.5" thickBot="1" x14ac:dyDescent="0.3">
      <c r="A29" s="78"/>
      <c r="B29" s="82" t="s">
        <v>12</v>
      </c>
      <c r="C29" s="82"/>
      <c r="D29" s="83"/>
      <c r="E29" s="14" t="s">
        <v>115</v>
      </c>
      <c r="F29" s="14" t="s">
        <v>115</v>
      </c>
      <c r="G29" s="14" t="s">
        <v>115</v>
      </c>
      <c r="H29" s="14" t="s">
        <v>115</v>
      </c>
      <c r="I29" s="14" t="s">
        <v>115</v>
      </c>
      <c r="J29" s="14" t="s">
        <v>115</v>
      </c>
      <c r="K29" s="14" t="s">
        <v>115</v>
      </c>
      <c r="L29" s="14" t="s">
        <v>115</v>
      </c>
      <c r="M29" s="14" t="s">
        <v>115</v>
      </c>
      <c r="N29" s="14" t="s">
        <v>115</v>
      </c>
      <c r="O29" s="14" t="s">
        <v>115</v>
      </c>
      <c r="P29" s="14" t="s">
        <v>115</v>
      </c>
      <c r="Q29" s="14" t="s">
        <v>115</v>
      </c>
      <c r="R29" s="14" t="s">
        <v>115</v>
      </c>
      <c r="S29" s="14" t="s">
        <v>115</v>
      </c>
      <c r="T29" s="14" t="s">
        <v>115</v>
      </c>
      <c r="U29" s="14" t="s">
        <v>115</v>
      </c>
      <c r="V29" s="14" t="s">
        <v>115</v>
      </c>
      <c r="W29" s="14" t="s">
        <v>115</v>
      </c>
      <c r="X29" s="14" t="s">
        <v>115</v>
      </c>
    </row>
    <row r="30" spans="1:26" ht="16.5" thickBot="1" x14ac:dyDescent="0.3">
      <c r="A30" s="79"/>
      <c r="B30" s="82" t="s">
        <v>13</v>
      </c>
      <c r="C30" s="82"/>
      <c r="D30" s="83"/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6"/>
      <c r="Z30" s="17">
        <v>0</v>
      </c>
    </row>
    <row r="31" spans="1:26" ht="19.5" customHeight="1" thickBot="1" x14ac:dyDescent="0.35">
      <c r="A31" s="72" t="s">
        <v>29</v>
      </c>
      <c r="B31" s="84" t="s">
        <v>1</v>
      </c>
      <c r="C31" s="84"/>
      <c r="D31" s="84"/>
      <c r="E31" s="18">
        <v>0</v>
      </c>
      <c r="F31" s="2" t="s">
        <v>2</v>
      </c>
      <c r="G31" s="20">
        <v>0</v>
      </c>
      <c r="H31" s="2" t="s">
        <v>3</v>
      </c>
      <c r="I31" s="4">
        <v>0</v>
      </c>
      <c r="J31" s="5"/>
      <c r="K31" s="5"/>
      <c r="L31" s="5"/>
      <c r="M31" s="5"/>
      <c r="N31" s="5"/>
      <c r="O31" s="5"/>
      <c r="P31" s="6"/>
      <c r="Q31" s="6"/>
      <c r="R31" s="7"/>
      <c r="S31" s="8"/>
      <c r="T31" s="5"/>
      <c r="U31" s="6"/>
      <c r="V31" s="6"/>
      <c r="W31" s="7"/>
      <c r="X31" s="8"/>
    </row>
    <row r="32" spans="1:26" ht="16.5" thickBot="1" x14ac:dyDescent="0.3">
      <c r="A32" s="73"/>
      <c r="B32" s="85" t="s">
        <v>4</v>
      </c>
      <c r="C32" s="75"/>
      <c r="D32" s="75"/>
      <c r="E32" s="9" t="s">
        <v>17</v>
      </c>
      <c r="F32" s="9" t="s">
        <v>16</v>
      </c>
      <c r="G32" s="9" t="s">
        <v>20</v>
      </c>
      <c r="H32" s="9" t="s">
        <v>19</v>
      </c>
      <c r="I32" s="9" t="s">
        <v>26</v>
      </c>
      <c r="J32" s="9" t="s">
        <v>25</v>
      </c>
      <c r="K32" s="9" t="s">
        <v>27</v>
      </c>
      <c r="L32" s="9" t="s">
        <v>24</v>
      </c>
      <c r="M32" s="9" t="s">
        <v>15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6" ht="22.5" customHeight="1" x14ac:dyDescent="0.25">
      <c r="A33" s="73"/>
      <c r="B33" s="85" t="s">
        <v>5</v>
      </c>
      <c r="C33" s="75"/>
      <c r="D33" s="76"/>
      <c r="E33" s="10" t="s">
        <v>102</v>
      </c>
      <c r="F33" s="10" t="s">
        <v>103</v>
      </c>
      <c r="G33" s="10" t="s">
        <v>107</v>
      </c>
      <c r="H33" s="10" t="s">
        <v>108</v>
      </c>
      <c r="I33" s="10" t="s">
        <v>109</v>
      </c>
      <c r="J33" s="10" t="s">
        <v>112</v>
      </c>
      <c r="K33" s="10" t="s">
        <v>111</v>
      </c>
      <c r="L33" s="10" t="s">
        <v>113</v>
      </c>
      <c r="M33" s="10" t="s">
        <v>104</v>
      </c>
      <c r="N33" s="10" t="s">
        <v>115</v>
      </c>
      <c r="O33" s="10" t="s">
        <v>115</v>
      </c>
      <c r="P33" s="10" t="s">
        <v>115</v>
      </c>
      <c r="Q33" s="10" t="s">
        <v>115</v>
      </c>
      <c r="R33" s="10" t="s">
        <v>115</v>
      </c>
      <c r="S33" s="10" t="s">
        <v>115</v>
      </c>
      <c r="T33" s="10" t="s">
        <v>115</v>
      </c>
      <c r="U33" s="10" t="s">
        <v>115</v>
      </c>
      <c r="V33" s="10" t="s">
        <v>115</v>
      </c>
      <c r="W33" s="10" t="s">
        <v>115</v>
      </c>
      <c r="X33" s="10" t="s">
        <v>115</v>
      </c>
    </row>
    <row r="34" spans="1:26" ht="15.75" x14ac:dyDescent="0.25">
      <c r="A34" s="73"/>
      <c r="B34" s="85" t="s">
        <v>6</v>
      </c>
      <c r="C34" s="75"/>
      <c r="D34" s="76"/>
      <c r="E34" s="11">
        <v>70</v>
      </c>
      <c r="F34" s="11">
        <v>105</v>
      </c>
      <c r="G34" s="11">
        <v>35</v>
      </c>
      <c r="H34" s="11">
        <v>70</v>
      </c>
      <c r="I34" s="11">
        <v>56</v>
      </c>
      <c r="J34" s="11">
        <v>73</v>
      </c>
      <c r="K34" s="11">
        <v>93</v>
      </c>
      <c r="L34" s="11">
        <v>253</v>
      </c>
      <c r="M34" s="11">
        <v>140</v>
      </c>
      <c r="N34" s="11" t="s">
        <v>115</v>
      </c>
      <c r="O34" s="11" t="s">
        <v>115</v>
      </c>
      <c r="P34" s="11" t="s">
        <v>115</v>
      </c>
      <c r="Q34" s="11" t="s">
        <v>115</v>
      </c>
      <c r="R34" s="11" t="s">
        <v>115</v>
      </c>
      <c r="S34" s="11" t="s">
        <v>115</v>
      </c>
      <c r="T34" s="11" t="s">
        <v>115</v>
      </c>
      <c r="U34" s="11" t="s">
        <v>115</v>
      </c>
      <c r="V34" s="11" t="s">
        <v>115</v>
      </c>
      <c r="W34" s="11" t="s">
        <v>115</v>
      </c>
      <c r="X34" s="11" t="s">
        <v>115</v>
      </c>
    </row>
    <row r="35" spans="1:26" ht="16.5" thickBot="1" x14ac:dyDescent="0.3">
      <c r="A35" s="73"/>
      <c r="B35" s="85" t="s">
        <v>7</v>
      </c>
      <c r="C35" s="75"/>
      <c r="D35" s="75"/>
      <c r="E35" s="11">
        <v>28</v>
      </c>
      <c r="F35" s="11">
        <v>58</v>
      </c>
      <c r="G35" s="11">
        <v>18</v>
      </c>
      <c r="H35" s="11">
        <v>28</v>
      </c>
      <c r="I35" s="11">
        <v>18</v>
      </c>
      <c r="J35" s="11">
        <v>28</v>
      </c>
      <c r="K35" s="11">
        <v>35</v>
      </c>
      <c r="L35" s="11">
        <v>70</v>
      </c>
      <c r="M35" s="11">
        <v>58</v>
      </c>
      <c r="N35" s="11" t="s">
        <v>115</v>
      </c>
      <c r="O35" s="11" t="s">
        <v>115</v>
      </c>
      <c r="P35" s="11" t="s">
        <v>115</v>
      </c>
      <c r="Q35" s="11" t="s">
        <v>115</v>
      </c>
      <c r="R35" s="11" t="s">
        <v>115</v>
      </c>
      <c r="S35" s="11" t="s">
        <v>115</v>
      </c>
      <c r="T35" s="11" t="s">
        <v>115</v>
      </c>
      <c r="U35" s="11" t="s">
        <v>115</v>
      </c>
      <c r="V35" s="11" t="s">
        <v>115</v>
      </c>
      <c r="W35" s="11" t="s">
        <v>115</v>
      </c>
      <c r="X35" s="11" t="s">
        <v>115</v>
      </c>
    </row>
    <row r="36" spans="1:26" ht="16.5" thickBot="1" x14ac:dyDescent="0.3">
      <c r="A36" s="73"/>
      <c r="B36" s="85" t="s">
        <v>8</v>
      </c>
      <c r="C36" s="75"/>
      <c r="D36" s="76"/>
      <c r="E36" s="11" t="s">
        <v>115</v>
      </c>
      <c r="F36" s="11" t="s">
        <v>115</v>
      </c>
      <c r="G36" s="11" t="s">
        <v>115</v>
      </c>
      <c r="H36" s="11" t="s">
        <v>115</v>
      </c>
      <c r="I36" s="11" t="s">
        <v>115</v>
      </c>
      <c r="J36" s="11" t="s">
        <v>115</v>
      </c>
      <c r="K36" s="11" t="s">
        <v>115</v>
      </c>
      <c r="L36" s="11" t="s">
        <v>115</v>
      </c>
      <c r="M36" s="11" t="s">
        <v>115</v>
      </c>
      <c r="N36" s="11" t="s">
        <v>115</v>
      </c>
      <c r="O36" s="11" t="s">
        <v>115</v>
      </c>
      <c r="P36" s="11" t="s">
        <v>115</v>
      </c>
      <c r="Q36" s="11" t="s">
        <v>115</v>
      </c>
      <c r="R36" s="11" t="s">
        <v>115</v>
      </c>
      <c r="S36" s="11" t="s">
        <v>115</v>
      </c>
      <c r="T36" s="11" t="s">
        <v>115</v>
      </c>
      <c r="U36" s="11" t="s">
        <v>115</v>
      </c>
      <c r="V36" s="11" t="s">
        <v>115</v>
      </c>
      <c r="W36" s="11" t="s">
        <v>115</v>
      </c>
      <c r="X36" s="11" t="s">
        <v>115</v>
      </c>
      <c r="Y36" s="12">
        <v>0</v>
      </c>
    </row>
    <row r="37" spans="1:26" ht="16.5" thickBot="1" x14ac:dyDescent="0.3">
      <c r="A37" s="73"/>
      <c r="B37" s="85" t="s">
        <v>9</v>
      </c>
      <c r="C37" s="75"/>
      <c r="D37" s="76"/>
      <c r="E37" s="11" t="s">
        <v>115</v>
      </c>
      <c r="F37" s="11" t="s">
        <v>115</v>
      </c>
      <c r="G37" s="11" t="s">
        <v>115</v>
      </c>
      <c r="H37" s="11" t="s">
        <v>115</v>
      </c>
      <c r="I37" s="11" t="s">
        <v>115</v>
      </c>
      <c r="J37" s="11" t="s">
        <v>115</v>
      </c>
      <c r="K37" s="11" t="s">
        <v>115</v>
      </c>
      <c r="L37" s="11" t="s">
        <v>115</v>
      </c>
      <c r="M37" s="11" t="s">
        <v>115</v>
      </c>
      <c r="N37" s="11" t="s">
        <v>115</v>
      </c>
      <c r="O37" s="11" t="s">
        <v>115</v>
      </c>
      <c r="P37" s="11" t="s">
        <v>115</v>
      </c>
      <c r="Q37" s="11" t="s">
        <v>115</v>
      </c>
      <c r="R37" s="11" t="s">
        <v>115</v>
      </c>
      <c r="S37" s="11" t="s">
        <v>115</v>
      </c>
      <c r="T37" s="11" t="s">
        <v>115</v>
      </c>
      <c r="U37" s="11" t="s">
        <v>115</v>
      </c>
      <c r="V37" s="11" t="s">
        <v>115</v>
      </c>
      <c r="W37" s="11" t="s">
        <v>115</v>
      </c>
      <c r="X37" s="11" t="s">
        <v>115</v>
      </c>
      <c r="Y37" s="13">
        <v>0</v>
      </c>
    </row>
    <row r="38" spans="1:26" ht="21.75" customHeight="1" x14ac:dyDescent="0.25">
      <c r="A38" s="77" t="s">
        <v>10</v>
      </c>
      <c r="B38" s="80" t="s">
        <v>11</v>
      </c>
      <c r="C38" s="80"/>
      <c r="D38" s="81"/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7">
        <v>0</v>
      </c>
    </row>
    <row r="39" spans="1:26" ht="16.5" thickBot="1" x14ac:dyDescent="0.3">
      <c r="A39" s="78"/>
      <c r="B39" s="82" t="s">
        <v>12</v>
      </c>
      <c r="C39" s="82"/>
      <c r="D39" s="83"/>
      <c r="E39" s="14" t="s">
        <v>115</v>
      </c>
      <c r="F39" s="14" t="s">
        <v>115</v>
      </c>
      <c r="G39" s="14" t="s">
        <v>115</v>
      </c>
      <c r="H39" s="14" t="s">
        <v>115</v>
      </c>
      <c r="I39" s="14" t="s">
        <v>115</v>
      </c>
      <c r="J39" s="14" t="s">
        <v>115</v>
      </c>
      <c r="K39" s="14" t="s">
        <v>115</v>
      </c>
      <c r="L39" s="14" t="s">
        <v>115</v>
      </c>
      <c r="M39" s="14" t="s">
        <v>115</v>
      </c>
      <c r="N39" s="14" t="s">
        <v>115</v>
      </c>
      <c r="O39" s="14" t="s">
        <v>115</v>
      </c>
      <c r="P39" s="14" t="s">
        <v>115</v>
      </c>
      <c r="Q39" s="14" t="s">
        <v>115</v>
      </c>
      <c r="R39" s="14" t="s">
        <v>115</v>
      </c>
      <c r="S39" s="14" t="s">
        <v>115</v>
      </c>
      <c r="T39" s="14" t="s">
        <v>115</v>
      </c>
      <c r="U39" s="14" t="s">
        <v>115</v>
      </c>
      <c r="V39" s="14" t="s">
        <v>115</v>
      </c>
      <c r="W39" s="14" t="s">
        <v>115</v>
      </c>
      <c r="X39" s="14" t="s">
        <v>115</v>
      </c>
    </row>
    <row r="40" spans="1:26" ht="16.5" thickBot="1" x14ac:dyDescent="0.3">
      <c r="A40" s="79"/>
      <c r="B40" s="82" t="s">
        <v>13</v>
      </c>
      <c r="C40" s="82"/>
      <c r="D40" s="83"/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6"/>
      <c r="Z40" s="17">
        <v>0</v>
      </c>
    </row>
    <row r="41" spans="1:26" ht="19.5" customHeight="1" thickBot="1" x14ac:dyDescent="0.35">
      <c r="A41" s="72" t="s">
        <v>30</v>
      </c>
      <c r="B41" s="84" t="s">
        <v>1</v>
      </c>
      <c r="C41" s="84"/>
      <c r="D41" s="84"/>
      <c r="E41" s="18">
        <v>0</v>
      </c>
      <c r="F41" s="2" t="s">
        <v>2</v>
      </c>
      <c r="G41" s="20">
        <v>0</v>
      </c>
      <c r="H41" s="2" t="s">
        <v>3</v>
      </c>
      <c r="I41" s="4">
        <v>0</v>
      </c>
      <c r="J41" s="5"/>
      <c r="K41" s="5"/>
      <c r="L41" s="5"/>
      <c r="M41" s="5"/>
      <c r="N41" s="5"/>
      <c r="O41" s="5"/>
      <c r="P41" s="6"/>
      <c r="Q41" s="6"/>
      <c r="R41" s="7"/>
      <c r="S41" s="8"/>
      <c r="T41" s="5"/>
      <c r="U41" s="6"/>
      <c r="V41" s="6"/>
      <c r="W41" s="7"/>
      <c r="X41" s="8"/>
    </row>
    <row r="42" spans="1:26" ht="16.5" thickBot="1" x14ac:dyDescent="0.3">
      <c r="A42" s="73"/>
      <c r="B42" s="85" t="s">
        <v>4</v>
      </c>
      <c r="C42" s="75"/>
      <c r="D42" s="75"/>
      <c r="E42" s="9" t="s">
        <v>16</v>
      </c>
      <c r="F42" s="9" t="s">
        <v>15</v>
      </c>
      <c r="G42" s="9" t="s">
        <v>18</v>
      </c>
      <c r="H42" s="9" t="s">
        <v>19</v>
      </c>
      <c r="I42" s="9" t="s">
        <v>125</v>
      </c>
      <c r="J42" s="9" t="s">
        <v>22</v>
      </c>
      <c r="K42" s="9" t="s">
        <v>126</v>
      </c>
      <c r="L42" s="9" t="s">
        <v>127</v>
      </c>
      <c r="M42" s="9" t="s">
        <v>128</v>
      </c>
      <c r="N42" s="9" t="s">
        <v>129</v>
      </c>
      <c r="O42" s="9" t="s">
        <v>130</v>
      </c>
      <c r="P42" s="9" t="s">
        <v>131</v>
      </c>
      <c r="Q42" s="9" t="s">
        <v>20</v>
      </c>
      <c r="R42" s="9" t="s">
        <v>27</v>
      </c>
      <c r="S42" s="9"/>
      <c r="T42" s="9"/>
      <c r="U42" s="9"/>
      <c r="V42" s="9"/>
      <c r="W42" s="9"/>
      <c r="X42" s="9"/>
    </row>
    <row r="43" spans="1:26" ht="22.5" customHeight="1" x14ac:dyDescent="0.25">
      <c r="A43" s="73"/>
      <c r="B43" s="85" t="s">
        <v>5</v>
      </c>
      <c r="C43" s="75"/>
      <c r="D43" s="76"/>
      <c r="E43" s="10" t="s">
        <v>103</v>
      </c>
      <c r="F43" s="10" t="s">
        <v>104</v>
      </c>
      <c r="G43" s="10" t="s">
        <v>105</v>
      </c>
      <c r="H43" s="10" t="s">
        <v>108</v>
      </c>
      <c r="I43" s="10" t="s">
        <v>132</v>
      </c>
      <c r="J43" s="10" t="s">
        <v>106</v>
      </c>
      <c r="K43" s="10" t="s">
        <v>133</v>
      </c>
      <c r="L43" s="10" t="s">
        <v>134</v>
      </c>
      <c r="M43" s="10" t="s">
        <v>135</v>
      </c>
      <c r="N43" s="10" t="s">
        <v>136</v>
      </c>
      <c r="O43" s="10" t="s">
        <v>137</v>
      </c>
      <c r="P43" s="10" t="s">
        <v>138</v>
      </c>
      <c r="Q43" s="10" t="s">
        <v>107</v>
      </c>
      <c r="R43" s="10" t="s">
        <v>111</v>
      </c>
      <c r="S43" s="10" t="s">
        <v>115</v>
      </c>
      <c r="T43" s="10" t="s">
        <v>115</v>
      </c>
      <c r="U43" s="10" t="s">
        <v>115</v>
      </c>
      <c r="V43" s="10" t="s">
        <v>115</v>
      </c>
      <c r="W43" s="10" t="s">
        <v>115</v>
      </c>
      <c r="X43" s="10" t="s">
        <v>115</v>
      </c>
    </row>
    <row r="44" spans="1:26" ht="15.75" x14ac:dyDescent="0.25">
      <c r="A44" s="73"/>
      <c r="B44" s="85" t="s">
        <v>6</v>
      </c>
      <c r="C44" s="75"/>
      <c r="D44" s="76"/>
      <c r="E44" s="11">
        <v>105</v>
      </c>
      <c r="F44" s="11">
        <v>140</v>
      </c>
      <c r="G44" s="11">
        <v>70</v>
      </c>
      <c r="H44" s="11">
        <v>70</v>
      </c>
      <c r="I44" s="11">
        <v>70</v>
      </c>
      <c r="J44" s="11">
        <v>105</v>
      </c>
      <c r="K44" s="11">
        <v>140</v>
      </c>
      <c r="L44" s="11">
        <v>38</v>
      </c>
      <c r="M44" s="11">
        <v>70</v>
      </c>
      <c r="N44" s="11">
        <v>186</v>
      </c>
      <c r="O44" s="11">
        <v>246</v>
      </c>
      <c r="P44" s="11">
        <v>36</v>
      </c>
      <c r="Q44" s="11">
        <v>35</v>
      </c>
      <c r="R44" s="11">
        <v>93</v>
      </c>
      <c r="S44" s="11" t="s">
        <v>115</v>
      </c>
      <c r="T44" s="11" t="s">
        <v>115</v>
      </c>
      <c r="U44" s="11" t="s">
        <v>115</v>
      </c>
      <c r="V44" s="11" t="s">
        <v>115</v>
      </c>
      <c r="W44" s="11" t="s">
        <v>115</v>
      </c>
      <c r="X44" s="11" t="s">
        <v>115</v>
      </c>
    </row>
    <row r="45" spans="1:26" ht="16.5" thickBot="1" x14ac:dyDescent="0.3">
      <c r="A45" s="73"/>
      <c r="B45" s="85" t="s">
        <v>7</v>
      </c>
      <c r="C45" s="75"/>
      <c r="D45" s="75"/>
      <c r="E45" s="11">
        <v>58</v>
      </c>
      <c r="F45" s="11">
        <v>58</v>
      </c>
      <c r="G45" s="11">
        <v>28</v>
      </c>
      <c r="H45" s="11">
        <v>28</v>
      </c>
      <c r="I45" s="11">
        <v>28</v>
      </c>
      <c r="J45" s="11">
        <v>58</v>
      </c>
      <c r="K45" s="11">
        <v>58</v>
      </c>
      <c r="L45" s="11">
        <v>15</v>
      </c>
      <c r="M45" s="11">
        <v>28</v>
      </c>
      <c r="N45" s="11">
        <v>76</v>
      </c>
      <c r="O45" s="11">
        <v>76</v>
      </c>
      <c r="P45" s="11">
        <v>15</v>
      </c>
      <c r="Q45" s="11">
        <v>18</v>
      </c>
      <c r="R45" s="11">
        <v>35</v>
      </c>
      <c r="S45" s="11" t="s">
        <v>115</v>
      </c>
      <c r="T45" s="11" t="s">
        <v>115</v>
      </c>
      <c r="U45" s="11" t="s">
        <v>115</v>
      </c>
      <c r="V45" s="11" t="s">
        <v>115</v>
      </c>
      <c r="W45" s="11" t="s">
        <v>115</v>
      </c>
      <c r="X45" s="11" t="s">
        <v>115</v>
      </c>
    </row>
    <row r="46" spans="1:26" ht="16.5" thickBot="1" x14ac:dyDescent="0.3">
      <c r="A46" s="73"/>
      <c r="B46" s="85" t="s">
        <v>8</v>
      </c>
      <c r="C46" s="75"/>
      <c r="D46" s="76"/>
      <c r="E46" s="11" t="s">
        <v>115</v>
      </c>
      <c r="F46" s="11" t="s">
        <v>115</v>
      </c>
      <c r="G46" s="11" t="s">
        <v>115</v>
      </c>
      <c r="H46" s="11" t="s">
        <v>115</v>
      </c>
      <c r="I46" s="11" t="s">
        <v>115</v>
      </c>
      <c r="J46" s="11" t="s">
        <v>115</v>
      </c>
      <c r="K46" s="11" t="s">
        <v>115</v>
      </c>
      <c r="L46" s="11" t="s">
        <v>115</v>
      </c>
      <c r="M46" s="11" t="s">
        <v>115</v>
      </c>
      <c r="N46" s="11" t="s">
        <v>115</v>
      </c>
      <c r="O46" s="11" t="s">
        <v>115</v>
      </c>
      <c r="P46" s="11" t="s">
        <v>115</v>
      </c>
      <c r="Q46" s="11" t="s">
        <v>115</v>
      </c>
      <c r="R46" s="11" t="s">
        <v>115</v>
      </c>
      <c r="S46" s="11" t="s">
        <v>115</v>
      </c>
      <c r="T46" s="11" t="s">
        <v>115</v>
      </c>
      <c r="U46" s="11" t="s">
        <v>115</v>
      </c>
      <c r="V46" s="11" t="s">
        <v>115</v>
      </c>
      <c r="W46" s="11" t="s">
        <v>115</v>
      </c>
      <c r="X46" s="11" t="s">
        <v>115</v>
      </c>
      <c r="Y46" s="12">
        <v>0</v>
      </c>
    </row>
    <row r="47" spans="1:26" ht="16.5" thickBot="1" x14ac:dyDescent="0.3">
      <c r="A47" s="73"/>
      <c r="B47" s="85" t="s">
        <v>9</v>
      </c>
      <c r="C47" s="75"/>
      <c r="D47" s="76"/>
      <c r="E47" s="11" t="s">
        <v>115</v>
      </c>
      <c r="F47" s="11" t="s">
        <v>115</v>
      </c>
      <c r="G47" s="11" t="s">
        <v>115</v>
      </c>
      <c r="H47" s="11" t="s">
        <v>115</v>
      </c>
      <c r="I47" s="11" t="s">
        <v>115</v>
      </c>
      <c r="J47" s="11" t="s">
        <v>115</v>
      </c>
      <c r="K47" s="11" t="s">
        <v>115</v>
      </c>
      <c r="L47" s="11" t="s">
        <v>115</v>
      </c>
      <c r="M47" s="11" t="s">
        <v>115</v>
      </c>
      <c r="N47" s="11" t="s">
        <v>115</v>
      </c>
      <c r="O47" s="11" t="s">
        <v>115</v>
      </c>
      <c r="P47" s="11" t="s">
        <v>115</v>
      </c>
      <c r="Q47" s="11" t="s">
        <v>115</v>
      </c>
      <c r="R47" s="11" t="s">
        <v>115</v>
      </c>
      <c r="S47" s="11" t="s">
        <v>115</v>
      </c>
      <c r="T47" s="11" t="s">
        <v>115</v>
      </c>
      <c r="U47" s="11" t="s">
        <v>115</v>
      </c>
      <c r="V47" s="11" t="s">
        <v>115</v>
      </c>
      <c r="W47" s="11" t="s">
        <v>115</v>
      </c>
      <c r="X47" s="11" t="s">
        <v>115</v>
      </c>
      <c r="Y47" s="13">
        <v>0</v>
      </c>
    </row>
    <row r="48" spans="1:26" ht="21.75" customHeight="1" x14ac:dyDescent="0.25">
      <c r="A48" s="77" t="s">
        <v>10</v>
      </c>
      <c r="B48" s="80" t="s">
        <v>11</v>
      </c>
      <c r="C48" s="80"/>
      <c r="D48" s="81"/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7">
        <v>0</v>
      </c>
    </row>
    <row r="49" spans="1:26" ht="16.5" thickBot="1" x14ac:dyDescent="0.3">
      <c r="A49" s="78"/>
      <c r="B49" s="82" t="s">
        <v>12</v>
      </c>
      <c r="C49" s="82"/>
      <c r="D49" s="83"/>
      <c r="E49" s="14" t="s">
        <v>115</v>
      </c>
      <c r="F49" s="14" t="s">
        <v>115</v>
      </c>
      <c r="G49" s="14" t="s">
        <v>115</v>
      </c>
      <c r="H49" s="14" t="s">
        <v>115</v>
      </c>
      <c r="I49" s="14" t="s">
        <v>115</v>
      </c>
      <c r="J49" s="14" t="s">
        <v>115</v>
      </c>
      <c r="K49" s="14" t="s">
        <v>115</v>
      </c>
      <c r="L49" s="14" t="s">
        <v>115</v>
      </c>
      <c r="M49" s="14" t="s">
        <v>115</v>
      </c>
      <c r="N49" s="14" t="s">
        <v>115</v>
      </c>
      <c r="O49" s="14" t="s">
        <v>115</v>
      </c>
      <c r="P49" s="14" t="s">
        <v>115</v>
      </c>
      <c r="Q49" s="14" t="s">
        <v>115</v>
      </c>
      <c r="R49" s="14" t="s">
        <v>115</v>
      </c>
      <c r="S49" s="14" t="s">
        <v>115</v>
      </c>
      <c r="T49" s="14" t="s">
        <v>115</v>
      </c>
      <c r="U49" s="14" t="s">
        <v>115</v>
      </c>
      <c r="V49" s="14" t="s">
        <v>115</v>
      </c>
      <c r="W49" s="14" t="s">
        <v>115</v>
      </c>
      <c r="X49" s="14" t="s">
        <v>115</v>
      </c>
    </row>
    <row r="50" spans="1:26" ht="16.5" thickBot="1" x14ac:dyDescent="0.3">
      <c r="A50" s="79"/>
      <c r="B50" s="82" t="s">
        <v>13</v>
      </c>
      <c r="C50" s="82"/>
      <c r="D50" s="83"/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6"/>
      <c r="Z50" s="17">
        <v>0</v>
      </c>
    </row>
    <row r="51" spans="1:26" ht="19.5" customHeight="1" thickBot="1" x14ac:dyDescent="0.35">
      <c r="A51" s="72" t="s">
        <v>31</v>
      </c>
      <c r="B51" s="84" t="s">
        <v>1</v>
      </c>
      <c r="C51" s="84"/>
      <c r="D51" s="84"/>
      <c r="E51" s="18">
        <v>0</v>
      </c>
      <c r="F51" s="2" t="s">
        <v>2</v>
      </c>
      <c r="G51" s="20">
        <v>0</v>
      </c>
      <c r="H51" s="2" t="s">
        <v>3</v>
      </c>
      <c r="I51" s="4">
        <v>0</v>
      </c>
      <c r="J51" s="5"/>
      <c r="K51" s="5"/>
      <c r="L51" s="5"/>
      <c r="M51" s="5"/>
      <c r="N51" s="5"/>
      <c r="O51" s="5"/>
      <c r="P51" s="6"/>
      <c r="Q51" s="6"/>
      <c r="R51" s="7"/>
      <c r="S51" s="8"/>
      <c r="T51" s="5"/>
      <c r="U51" s="6"/>
      <c r="V51" s="6"/>
      <c r="W51" s="7"/>
      <c r="X51" s="8"/>
    </row>
    <row r="52" spans="1:26" ht="16.5" thickBot="1" x14ac:dyDescent="0.3">
      <c r="A52" s="73"/>
      <c r="B52" s="85" t="s">
        <v>4</v>
      </c>
      <c r="C52" s="75"/>
      <c r="D52" s="75"/>
      <c r="E52" s="9" t="s">
        <v>16</v>
      </c>
      <c r="F52" s="9" t="s">
        <v>22</v>
      </c>
      <c r="G52" s="9" t="s">
        <v>23</v>
      </c>
      <c r="H52" s="9" t="s">
        <v>27</v>
      </c>
      <c r="I52" s="9" t="s">
        <v>24</v>
      </c>
      <c r="J52" s="9" t="s">
        <v>139</v>
      </c>
      <c r="K52" s="9" t="s">
        <v>20</v>
      </c>
      <c r="L52" s="9" t="s">
        <v>125</v>
      </c>
      <c r="M52" s="9" t="s">
        <v>140</v>
      </c>
      <c r="N52" s="9" t="s">
        <v>17</v>
      </c>
      <c r="O52" s="9" t="s">
        <v>15</v>
      </c>
      <c r="P52" s="9" t="s">
        <v>18</v>
      </c>
      <c r="Q52" s="9" t="s">
        <v>19</v>
      </c>
      <c r="R52" s="9" t="s">
        <v>141</v>
      </c>
      <c r="S52" s="9" t="s">
        <v>142</v>
      </c>
      <c r="T52" s="9"/>
      <c r="U52" s="9"/>
      <c r="V52" s="9"/>
      <c r="W52" s="9"/>
      <c r="X52" s="9"/>
    </row>
    <row r="53" spans="1:26" ht="22.5" customHeight="1" x14ac:dyDescent="0.25">
      <c r="A53" s="73"/>
      <c r="B53" s="85" t="s">
        <v>5</v>
      </c>
      <c r="C53" s="75"/>
      <c r="D53" s="76"/>
      <c r="E53" s="10" t="s">
        <v>103</v>
      </c>
      <c r="F53" s="10" t="s">
        <v>106</v>
      </c>
      <c r="G53" s="10" t="s">
        <v>110</v>
      </c>
      <c r="H53" s="10" t="s">
        <v>111</v>
      </c>
      <c r="I53" s="10" t="s">
        <v>113</v>
      </c>
      <c r="J53" s="10" t="s">
        <v>143</v>
      </c>
      <c r="K53" s="10" t="s">
        <v>107</v>
      </c>
      <c r="L53" s="10" t="s">
        <v>132</v>
      </c>
      <c r="M53" s="10" t="s">
        <v>144</v>
      </c>
      <c r="N53" s="10" t="s">
        <v>102</v>
      </c>
      <c r="O53" s="10" t="s">
        <v>104</v>
      </c>
      <c r="P53" s="10" t="s">
        <v>105</v>
      </c>
      <c r="Q53" s="10" t="s">
        <v>108</v>
      </c>
      <c r="R53" s="10" t="s">
        <v>145</v>
      </c>
      <c r="S53" s="10" t="s">
        <v>146</v>
      </c>
      <c r="T53" s="10" t="s">
        <v>115</v>
      </c>
      <c r="U53" s="10" t="s">
        <v>115</v>
      </c>
      <c r="V53" s="10" t="s">
        <v>115</v>
      </c>
      <c r="W53" s="10" t="s">
        <v>115</v>
      </c>
      <c r="X53" s="10" t="s">
        <v>115</v>
      </c>
    </row>
    <row r="54" spans="1:26" ht="15.75" x14ac:dyDescent="0.25">
      <c r="A54" s="73"/>
      <c r="B54" s="85" t="s">
        <v>6</v>
      </c>
      <c r="C54" s="75"/>
      <c r="D54" s="76"/>
      <c r="E54" s="11">
        <v>105</v>
      </c>
      <c r="F54" s="11">
        <v>105</v>
      </c>
      <c r="G54" s="11">
        <v>28</v>
      </c>
      <c r="H54" s="11">
        <v>93</v>
      </c>
      <c r="I54" s="11">
        <v>253</v>
      </c>
      <c r="J54" s="11">
        <v>153</v>
      </c>
      <c r="K54" s="11">
        <v>35</v>
      </c>
      <c r="L54" s="11">
        <v>70</v>
      </c>
      <c r="M54" s="11">
        <v>178</v>
      </c>
      <c r="N54" s="11">
        <v>70</v>
      </c>
      <c r="O54" s="11">
        <v>140</v>
      </c>
      <c r="P54" s="11">
        <v>70</v>
      </c>
      <c r="Q54" s="11">
        <v>70</v>
      </c>
      <c r="R54" s="11">
        <v>58</v>
      </c>
      <c r="S54" s="11">
        <v>28</v>
      </c>
      <c r="T54" s="11" t="s">
        <v>115</v>
      </c>
      <c r="U54" s="11" t="s">
        <v>115</v>
      </c>
      <c r="V54" s="11" t="s">
        <v>115</v>
      </c>
      <c r="W54" s="11" t="s">
        <v>115</v>
      </c>
      <c r="X54" s="11" t="s">
        <v>115</v>
      </c>
    </row>
    <row r="55" spans="1:26" ht="16.5" thickBot="1" x14ac:dyDescent="0.3">
      <c r="A55" s="73"/>
      <c r="B55" s="85" t="s">
        <v>7</v>
      </c>
      <c r="C55" s="75"/>
      <c r="D55" s="75"/>
      <c r="E55" s="11">
        <v>58</v>
      </c>
      <c r="F55" s="11">
        <v>58</v>
      </c>
      <c r="G55" s="11">
        <v>15</v>
      </c>
      <c r="H55" s="11">
        <v>35</v>
      </c>
      <c r="I55" s="11">
        <v>70</v>
      </c>
      <c r="J55" s="11">
        <v>58</v>
      </c>
      <c r="K55" s="11">
        <v>18</v>
      </c>
      <c r="L55" s="11">
        <v>28</v>
      </c>
      <c r="M55" s="11">
        <v>58</v>
      </c>
      <c r="N55" s="11">
        <v>28</v>
      </c>
      <c r="O55" s="11">
        <v>58</v>
      </c>
      <c r="P55" s="11">
        <v>28</v>
      </c>
      <c r="Q55" s="11">
        <v>28</v>
      </c>
      <c r="R55" s="11">
        <v>18</v>
      </c>
      <c r="S55" s="11">
        <v>15</v>
      </c>
      <c r="T55" s="11" t="s">
        <v>115</v>
      </c>
      <c r="U55" s="11" t="s">
        <v>115</v>
      </c>
      <c r="V55" s="11" t="s">
        <v>115</v>
      </c>
      <c r="W55" s="11" t="s">
        <v>115</v>
      </c>
      <c r="X55" s="11" t="s">
        <v>115</v>
      </c>
    </row>
    <row r="56" spans="1:26" ht="16.5" thickBot="1" x14ac:dyDescent="0.3">
      <c r="A56" s="73"/>
      <c r="B56" s="85" t="s">
        <v>8</v>
      </c>
      <c r="C56" s="75"/>
      <c r="D56" s="76"/>
      <c r="E56" s="11" t="s">
        <v>115</v>
      </c>
      <c r="F56" s="11" t="s">
        <v>115</v>
      </c>
      <c r="G56" s="11" t="s">
        <v>115</v>
      </c>
      <c r="H56" s="11" t="s">
        <v>115</v>
      </c>
      <c r="I56" s="11" t="s">
        <v>115</v>
      </c>
      <c r="J56" s="11" t="s">
        <v>115</v>
      </c>
      <c r="K56" s="11" t="s">
        <v>115</v>
      </c>
      <c r="L56" s="11" t="s">
        <v>115</v>
      </c>
      <c r="M56" s="11" t="s">
        <v>115</v>
      </c>
      <c r="N56" s="11" t="s">
        <v>115</v>
      </c>
      <c r="O56" s="11" t="s">
        <v>115</v>
      </c>
      <c r="P56" s="11" t="s">
        <v>115</v>
      </c>
      <c r="Q56" s="11" t="s">
        <v>115</v>
      </c>
      <c r="R56" s="11" t="s">
        <v>115</v>
      </c>
      <c r="S56" s="11" t="s">
        <v>115</v>
      </c>
      <c r="T56" s="11" t="s">
        <v>115</v>
      </c>
      <c r="U56" s="11" t="s">
        <v>115</v>
      </c>
      <c r="V56" s="11" t="s">
        <v>115</v>
      </c>
      <c r="W56" s="11" t="s">
        <v>115</v>
      </c>
      <c r="X56" s="11" t="s">
        <v>115</v>
      </c>
      <c r="Y56" s="12">
        <v>0</v>
      </c>
    </row>
    <row r="57" spans="1:26" ht="16.5" thickBot="1" x14ac:dyDescent="0.3">
      <c r="A57" s="73"/>
      <c r="B57" s="85" t="s">
        <v>9</v>
      </c>
      <c r="C57" s="75"/>
      <c r="D57" s="76"/>
      <c r="E57" s="11" t="s">
        <v>115</v>
      </c>
      <c r="F57" s="11" t="s">
        <v>115</v>
      </c>
      <c r="G57" s="11" t="s">
        <v>115</v>
      </c>
      <c r="H57" s="11" t="s">
        <v>115</v>
      </c>
      <c r="I57" s="11" t="s">
        <v>115</v>
      </c>
      <c r="J57" s="11" t="s">
        <v>115</v>
      </c>
      <c r="K57" s="11" t="s">
        <v>115</v>
      </c>
      <c r="L57" s="11" t="s">
        <v>115</v>
      </c>
      <c r="M57" s="11" t="s">
        <v>115</v>
      </c>
      <c r="N57" s="11" t="s">
        <v>115</v>
      </c>
      <c r="O57" s="11" t="s">
        <v>115</v>
      </c>
      <c r="P57" s="11" t="s">
        <v>115</v>
      </c>
      <c r="Q57" s="11" t="s">
        <v>115</v>
      </c>
      <c r="R57" s="11" t="s">
        <v>115</v>
      </c>
      <c r="S57" s="11" t="s">
        <v>115</v>
      </c>
      <c r="T57" s="11" t="s">
        <v>115</v>
      </c>
      <c r="U57" s="11" t="s">
        <v>115</v>
      </c>
      <c r="V57" s="11" t="s">
        <v>115</v>
      </c>
      <c r="W57" s="11" t="s">
        <v>115</v>
      </c>
      <c r="X57" s="11" t="s">
        <v>115</v>
      </c>
      <c r="Y57" s="13">
        <v>0</v>
      </c>
    </row>
    <row r="58" spans="1:26" ht="21.75" customHeight="1" x14ac:dyDescent="0.25">
      <c r="A58" s="77" t="s">
        <v>10</v>
      </c>
      <c r="B58" s="80" t="s">
        <v>11</v>
      </c>
      <c r="C58" s="80"/>
      <c r="D58" s="81"/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7">
        <v>0</v>
      </c>
    </row>
    <row r="59" spans="1:26" ht="16.5" thickBot="1" x14ac:dyDescent="0.3">
      <c r="A59" s="78"/>
      <c r="B59" s="82" t="s">
        <v>12</v>
      </c>
      <c r="C59" s="82"/>
      <c r="D59" s="83"/>
      <c r="E59" s="14" t="s">
        <v>115</v>
      </c>
      <c r="F59" s="14" t="s">
        <v>115</v>
      </c>
      <c r="G59" s="14" t="s">
        <v>115</v>
      </c>
      <c r="H59" s="14" t="s">
        <v>115</v>
      </c>
      <c r="I59" s="14" t="s">
        <v>115</v>
      </c>
      <c r="J59" s="14" t="s">
        <v>115</v>
      </c>
      <c r="K59" s="14" t="s">
        <v>115</v>
      </c>
      <c r="L59" s="14" t="s">
        <v>115</v>
      </c>
      <c r="M59" s="14" t="s">
        <v>115</v>
      </c>
      <c r="N59" s="14" t="s">
        <v>115</v>
      </c>
      <c r="O59" s="14" t="s">
        <v>115</v>
      </c>
      <c r="P59" s="14" t="s">
        <v>115</v>
      </c>
      <c r="Q59" s="14" t="s">
        <v>115</v>
      </c>
      <c r="R59" s="14" t="s">
        <v>115</v>
      </c>
      <c r="S59" s="14" t="s">
        <v>115</v>
      </c>
      <c r="T59" s="14" t="s">
        <v>115</v>
      </c>
      <c r="U59" s="14" t="s">
        <v>115</v>
      </c>
      <c r="V59" s="14" t="s">
        <v>115</v>
      </c>
      <c r="W59" s="14" t="s">
        <v>115</v>
      </c>
      <c r="X59" s="14" t="s">
        <v>115</v>
      </c>
    </row>
    <row r="60" spans="1:26" ht="16.5" thickBot="1" x14ac:dyDescent="0.3">
      <c r="A60" s="79"/>
      <c r="B60" s="82" t="s">
        <v>13</v>
      </c>
      <c r="C60" s="82"/>
      <c r="D60" s="83"/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6"/>
      <c r="Z60" s="17">
        <v>0</v>
      </c>
    </row>
    <row r="61" spans="1:26" ht="19.5" customHeight="1" thickBot="1" x14ac:dyDescent="0.35">
      <c r="A61" s="72" t="s">
        <v>32</v>
      </c>
      <c r="B61" s="84" t="s">
        <v>1</v>
      </c>
      <c r="C61" s="84"/>
      <c r="D61" s="84"/>
      <c r="E61" s="18">
        <v>0</v>
      </c>
      <c r="F61" s="2" t="s">
        <v>2</v>
      </c>
      <c r="G61" s="20">
        <v>0</v>
      </c>
      <c r="H61" s="2" t="s">
        <v>3</v>
      </c>
      <c r="I61" s="4">
        <v>0</v>
      </c>
      <c r="J61" s="5"/>
      <c r="K61" s="5"/>
      <c r="L61" s="5"/>
      <c r="M61" s="5"/>
      <c r="N61" s="5"/>
      <c r="O61" s="5"/>
      <c r="P61" s="6"/>
      <c r="Q61" s="6"/>
      <c r="R61" s="7"/>
      <c r="S61" s="8"/>
      <c r="T61" s="5"/>
      <c r="U61" s="6"/>
      <c r="V61" s="6"/>
      <c r="W61" s="7"/>
      <c r="X61" s="8"/>
    </row>
    <row r="62" spans="1:26" ht="16.5" thickBot="1" x14ac:dyDescent="0.3">
      <c r="A62" s="73"/>
      <c r="B62" s="85" t="s">
        <v>4</v>
      </c>
      <c r="C62" s="75"/>
      <c r="D62" s="75"/>
      <c r="E62" s="9" t="s">
        <v>17</v>
      </c>
      <c r="F62" s="9" t="s">
        <v>16</v>
      </c>
      <c r="G62" s="9" t="s">
        <v>15</v>
      </c>
      <c r="H62" s="9" t="s">
        <v>18</v>
      </c>
      <c r="I62" s="9" t="s">
        <v>126</v>
      </c>
      <c r="J62" s="9" t="s">
        <v>20</v>
      </c>
      <c r="K62" s="9" t="s">
        <v>19</v>
      </c>
      <c r="L62" s="9" t="s">
        <v>147</v>
      </c>
      <c r="M62" s="9" t="s">
        <v>101</v>
      </c>
      <c r="N62" s="9" t="s">
        <v>25</v>
      </c>
      <c r="O62" s="9" t="s">
        <v>27</v>
      </c>
      <c r="P62" s="9" t="s">
        <v>23</v>
      </c>
      <c r="Q62" s="9" t="s">
        <v>128</v>
      </c>
      <c r="R62" s="9"/>
      <c r="S62" s="9"/>
      <c r="T62" s="9"/>
      <c r="U62" s="9"/>
      <c r="V62" s="9"/>
      <c r="W62" s="9"/>
      <c r="X62" s="9"/>
    </row>
    <row r="63" spans="1:26" ht="22.5" customHeight="1" x14ac:dyDescent="0.25">
      <c r="A63" s="73"/>
      <c r="B63" s="85" t="s">
        <v>5</v>
      </c>
      <c r="C63" s="75"/>
      <c r="D63" s="76"/>
      <c r="E63" s="10" t="s">
        <v>102</v>
      </c>
      <c r="F63" s="10" t="s">
        <v>103</v>
      </c>
      <c r="G63" s="10" t="s">
        <v>104</v>
      </c>
      <c r="H63" s="10" t="s">
        <v>105</v>
      </c>
      <c r="I63" s="10" t="s">
        <v>133</v>
      </c>
      <c r="J63" s="10" t="s">
        <v>107</v>
      </c>
      <c r="K63" s="10" t="s">
        <v>108</v>
      </c>
      <c r="L63" s="10" t="s">
        <v>148</v>
      </c>
      <c r="M63" s="10" t="s">
        <v>114</v>
      </c>
      <c r="N63" s="10" t="s">
        <v>112</v>
      </c>
      <c r="O63" s="10" t="s">
        <v>111</v>
      </c>
      <c r="P63" s="10" t="s">
        <v>110</v>
      </c>
      <c r="Q63" s="10" t="s">
        <v>135</v>
      </c>
      <c r="R63" s="10" t="s">
        <v>115</v>
      </c>
      <c r="S63" s="10" t="s">
        <v>115</v>
      </c>
      <c r="T63" s="10" t="s">
        <v>115</v>
      </c>
      <c r="U63" s="10" t="s">
        <v>115</v>
      </c>
      <c r="V63" s="10" t="s">
        <v>115</v>
      </c>
      <c r="W63" s="10" t="s">
        <v>115</v>
      </c>
      <c r="X63" s="10" t="s">
        <v>115</v>
      </c>
    </row>
    <row r="64" spans="1:26" ht="15.75" x14ac:dyDescent="0.25">
      <c r="A64" s="73"/>
      <c r="B64" s="85" t="s">
        <v>6</v>
      </c>
      <c r="C64" s="75"/>
      <c r="D64" s="76"/>
      <c r="E64" s="11">
        <v>70</v>
      </c>
      <c r="F64" s="11">
        <v>105</v>
      </c>
      <c r="G64" s="11">
        <v>140</v>
      </c>
      <c r="H64" s="11">
        <v>70</v>
      </c>
      <c r="I64" s="11">
        <v>140</v>
      </c>
      <c r="J64" s="11">
        <v>35</v>
      </c>
      <c r="K64" s="11">
        <v>70</v>
      </c>
      <c r="L64" s="11">
        <v>38</v>
      </c>
      <c r="M64" s="11">
        <v>38</v>
      </c>
      <c r="N64" s="11">
        <v>73</v>
      </c>
      <c r="O64" s="11">
        <v>93</v>
      </c>
      <c r="P64" s="11">
        <v>28</v>
      </c>
      <c r="Q64" s="11">
        <v>70</v>
      </c>
      <c r="R64" s="11" t="s">
        <v>115</v>
      </c>
      <c r="S64" s="11" t="s">
        <v>115</v>
      </c>
      <c r="T64" s="11" t="s">
        <v>115</v>
      </c>
      <c r="U64" s="11" t="s">
        <v>115</v>
      </c>
      <c r="V64" s="11" t="s">
        <v>115</v>
      </c>
      <c r="W64" s="11" t="s">
        <v>115</v>
      </c>
      <c r="X64" s="11" t="s">
        <v>115</v>
      </c>
    </row>
    <row r="65" spans="1:26" ht="16.5" thickBot="1" x14ac:dyDescent="0.3">
      <c r="A65" s="73"/>
      <c r="B65" s="85" t="s">
        <v>7</v>
      </c>
      <c r="C65" s="75"/>
      <c r="D65" s="75"/>
      <c r="E65" s="11">
        <v>28</v>
      </c>
      <c r="F65" s="11">
        <v>58</v>
      </c>
      <c r="G65" s="11">
        <v>58</v>
      </c>
      <c r="H65" s="11">
        <v>28</v>
      </c>
      <c r="I65" s="11">
        <v>58</v>
      </c>
      <c r="J65" s="11">
        <v>18</v>
      </c>
      <c r="K65" s="11">
        <v>28</v>
      </c>
      <c r="L65" s="11">
        <v>15</v>
      </c>
      <c r="M65" s="11">
        <v>28</v>
      </c>
      <c r="N65" s="11">
        <v>28</v>
      </c>
      <c r="O65" s="11">
        <v>35</v>
      </c>
      <c r="P65" s="11">
        <v>15</v>
      </c>
      <c r="Q65" s="11">
        <v>28</v>
      </c>
      <c r="R65" s="11" t="s">
        <v>115</v>
      </c>
      <c r="S65" s="11" t="s">
        <v>115</v>
      </c>
      <c r="T65" s="11" t="s">
        <v>115</v>
      </c>
      <c r="U65" s="11" t="s">
        <v>115</v>
      </c>
      <c r="V65" s="11" t="s">
        <v>115</v>
      </c>
      <c r="W65" s="11" t="s">
        <v>115</v>
      </c>
      <c r="X65" s="11" t="s">
        <v>115</v>
      </c>
    </row>
    <row r="66" spans="1:26" ht="16.5" thickBot="1" x14ac:dyDescent="0.3">
      <c r="A66" s="73"/>
      <c r="B66" s="85" t="s">
        <v>8</v>
      </c>
      <c r="C66" s="75"/>
      <c r="D66" s="76"/>
      <c r="E66" s="11" t="s">
        <v>115</v>
      </c>
      <c r="F66" s="11" t="s">
        <v>115</v>
      </c>
      <c r="G66" s="11" t="s">
        <v>115</v>
      </c>
      <c r="H66" s="11" t="s">
        <v>115</v>
      </c>
      <c r="I66" s="11" t="s">
        <v>115</v>
      </c>
      <c r="J66" s="11" t="s">
        <v>115</v>
      </c>
      <c r="K66" s="11" t="s">
        <v>115</v>
      </c>
      <c r="L66" s="11" t="s">
        <v>115</v>
      </c>
      <c r="M66" s="11" t="s">
        <v>115</v>
      </c>
      <c r="N66" s="11" t="s">
        <v>115</v>
      </c>
      <c r="O66" s="11" t="s">
        <v>115</v>
      </c>
      <c r="P66" s="11" t="s">
        <v>115</v>
      </c>
      <c r="Q66" s="11" t="s">
        <v>115</v>
      </c>
      <c r="R66" s="11" t="s">
        <v>115</v>
      </c>
      <c r="S66" s="11" t="s">
        <v>115</v>
      </c>
      <c r="T66" s="11" t="s">
        <v>115</v>
      </c>
      <c r="U66" s="11" t="s">
        <v>115</v>
      </c>
      <c r="V66" s="11" t="s">
        <v>115</v>
      </c>
      <c r="W66" s="11" t="s">
        <v>115</v>
      </c>
      <c r="X66" s="11" t="s">
        <v>115</v>
      </c>
      <c r="Y66" s="12">
        <v>0</v>
      </c>
    </row>
    <row r="67" spans="1:26" ht="16.5" thickBot="1" x14ac:dyDescent="0.3">
      <c r="A67" s="73"/>
      <c r="B67" s="85" t="s">
        <v>9</v>
      </c>
      <c r="C67" s="75"/>
      <c r="D67" s="76"/>
      <c r="E67" s="11" t="s">
        <v>115</v>
      </c>
      <c r="F67" s="11" t="s">
        <v>115</v>
      </c>
      <c r="G67" s="11" t="s">
        <v>115</v>
      </c>
      <c r="H67" s="11" t="s">
        <v>115</v>
      </c>
      <c r="I67" s="11" t="s">
        <v>115</v>
      </c>
      <c r="J67" s="11" t="s">
        <v>115</v>
      </c>
      <c r="K67" s="11" t="s">
        <v>115</v>
      </c>
      <c r="L67" s="11" t="s">
        <v>115</v>
      </c>
      <c r="M67" s="11" t="s">
        <v>115</v>
      </c>
      <c r="N67" s="11" t="s">
        <v>115</v>
      </c>
      <c r="O67" s="11" t="s">
        <v>115</v>
      </c>
      <c r="P67" s="11" t="s">
        <v>115</v>
      </c>
      <c r="Q67" s="11" t="s">
        <v>115</v>
      </c>
      <c r="R67" s="11" t="s">
        <v>115</v>
      </c>
      <c r="S67" s="11" t="s">
        <v>115</v>
      </c>
      <c r="T67" s="11" t="s">
        <v>115</v>
      </c>
      <c r="U67" s="11" t="s">
        <v>115</v>
      </c>
      <c r="V67" s="11" t="s">
        <v>115</v>
      </c>
      <c r="W67" s="11" t="s">
        <v>115</v>
      </c>
      <c r="X67" s="11" t="s">
        <v>115</v>
      </c>
      <c r="Y67" s="13">
        <v>0</v>
      </c>
    </row>
    <row r="68" spans="1:26" ht="21.75" customHeight="1" x14ac:dyDescent="0.25">
      <c r="A68" s="77" t="s">
        <v>10</v>
      </c>
      <c r="B68" s="80" t="s">
        <v>11</v>
      </c>
      <c r="C68" s="80"/>
      <c r="D68" s="81"/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7">
        <v>0</v>
      </c>
    </row>
    <row r="69" spans="1:26" ht="16.5" thickBot="1" x14ac:dyDescent="0.3">
      <c r="A69" s="78"/>
      <c r="B69" s="82" t="s">
        <v>12</v>
      </c>
      <c r="C69" s="82"/>
      <c r="D69" s="83"/>
      <c r="E69" s="14" t="s">
        <v>115</v>
      </c>
      <c r="F69" s="14" t="s">
        <v>115</v>
      </c>
      <c r="G69" s="14" t="s">
        <v>115</v>
      </c>
      <c r="H69" s="14" t="s">
        <v>115</v>
      </c>
      <c r="I69" s="14" t="s">
        <v>115</v>
      </c>
      <c r="J69" s="14" t="s">
        <v>115</v>
      </c>
      <c r="K69" s="14" t="s">
        <v>115</v>
      </c>
      <c r="L69" s="14" t="s">
        <v>115</v>
      </c>
      <c r="M69" s="14" t="s">
        <v>115</v>
      </c>
      <c r="N69" s="14" t="s">
        <v>115</v>
      </c>
      <c r="O69" s="14" t="s">
        <v>115</v>
      </c>
      <c r="P69" s="14" t="s">
        <v>115</v>
      </c>
      <c r="Q69" s="14" t="s">
        <v>115</v>
      </c>
      <c r="R69" s="14" t="s">
        <v>115</v>
      </c>
      <c r="S69" s="14" t="s">
        <v>115</v>
      </c>
      <c r="T69" s="14" t="s">
        <v>115</v>
      </c>
      <c r="U69" s="14" t="s">
        <v>115</v>
      </c>
      <c r="V69" s="14" t="s">
        <v>115</v>
      </c>
      <c r="W69" s="14" t="s">
        <v>115</v>
      </c>
      <c r="X69" s="14" t="s">
        <v>115</v>
      </c>
    </row>
    <row r="70" spans="1:26" ht="16.5" thickBot="1" x14ac:dyDescent="0.3">
      <c r="A70" s="79"/>
      <c r="B70" s="82" t="s">
        <v>13</v>
      </c>
      <c r="C70" s="82"/>
      <c r="D70" s="83"/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6"/>
      <c r="Z70" s="17">
        <v>0</v>
      </c>
    </row>
    <row r="71" spans="1:26" ht="19.5" customHeight="1" thickBot="1" x14ac:dyDescent="0.35">
      <c r="A71" s="72" t="s">
        <v>33</v>
      </c>
      <c r="B71" s="84" t="s">
        <v>1</v>
      </c>
      <c r="C71" s="84"/>
      <c r="D71" s="84"/>
      <c r="E71" s="18">
        <v>9.9999999999999911</v>
      </c>
      <c r="F71" s="2" t="s">
        <v>2</v>
      </c>
      <c r="G71" s="20">
        <v>171</v>
      </c>
      <c r="H71" s="2" t="s">
        <v>3</v>
      </c>
      <c r="I71" s="4">
        <v>196.83</v>
      </c>
      <c r="J71" s="5"/>
      <c r="K71" s="5"/>
      <c r="L71" s="5"/>
      <c r="M71" s="5"/>
      <c r="N71" s="5"/>
      <c r="O71" s="5"/>
      <c r="P71" s="6"/>
      <c r="Q71" s="6"/>
      <c r="R71" s="7"/>
      <c r="S71" s="8"/>
      <c r="T71" s="5"/>
      <c r="U71" s="6"/>
      <c r="V71" s="6"/>
      <c r="W71" s="7"/>
      <c r="X71" s="8"/>
    </row>
    <row r="72" spans="1:26" ht="16.5" thickBot="1" x14ac:dyDescent="0.3">
      <c r="A72" s="73"/>
      <c r="B72" s="85" t="s">
        <v>4</v>
      </c>
      <c r="C72" s="75"/>
      <c r="D72" s="75"/>
      <c r="E72" s="9" t="s">
        <v>17</v>
      </c>
      <c r="F72" s="9" t="s">
        <v>15</v>
      </c>
      <c r="G72" s="9" t="s">
        <v>18</v>
      </c>
      <c r="H72" s="9" t="s">
        <v>20</v>
      </c>
      <c r="I72" s="9" t="s">
        <v>19</v>
      </c>
      <c r="J72" s="9" t="s">
        <v>101</v>
      </c>
      <c r="K72" s="9" t="s">
        <v>27</v>
      </c>
      <c r="L72" s="9" t="s">
        <v>16</v>
      </c>
      <c r="M72" s="9" t="s">
        <v>26</v>
      </c>
      <c r="N72" s="9" t="s">
        <v>127</v>
      </c>
      <c r="O72" s="9" t="s">
        <v>24</v>
      </c>
      <c r="P72" s="9" t="s">
        <v>22</v>
      </c>
      <c r="Q72" s="9" t="s">
        <v>126</v>
      </c>
      <c r="R72" s="9" t="s">
        <v>119</v>
      </c>
      <c r="S72" s="9"/>
      <c r="T72" s="9"/>
      <c r="U72" s="9"/>
      <c r="V72" s="9"/>
      <c r="W72" s="9"/>
      <c r="X72" s="9"/>
    </row>
    <row r="73" spans="1:26" ht="22.5" customHeight="1" x14ac:dyDescent="0.25">
      <c r="A73" s="73"/>
      <c r="B73" s="85" t="s">
        <v>5</v>
      </c>
      <c r="C73" s="75"/>
      <c r="D73" s="76"/>
      <c r="E73" s="10" t="s">
        <v>102</v>
      </c>
      <c r="F73" s="10" t="s">
        <v>104</v>
      </c>
      <c r="G73" s="10" t="s">
        <v>105</v>
      </c>
      <c r="H73" s="10" t="s">
        <v>107</v>
      </c>
      <c r="I73" s="10" t="s">
        <v>108</v>
      </c>
      <c r="J73" s="10" t="s">
        <v>114</v>
      </c>
      <c r="K73" s="10" t="s">
        <v>111</v>
      </c>
      <c r="L73" s="10" t="s">
        <v>103</v>
      </c>
      <c r="M73" s="10" t="s">
        <v>109</v>
      </c>
      <c r="N73" s="10" t="s">
        <v>134</v>
      </c>
      <c r="O73" s="10" t="s">
        <v>113</v>
      </c>
      <c r="P73" s="10" t="s">
        <v>106</v>
      </c>
      <c r="Q73" s="10" t="s">
        <v>133</v>
      </c>
      <c r="R73" s="10" t="s">
        <v>123</v>
      </c>
      <c r="S73" s="10" t="s">
        <v>115</v>
      </c>
      <c r="T73" s="10" t="s">
        <v>115</v>
      </c>
      <c r="U73" s="10" t="s">
        <v>115</v>
      </c>
      <c r="V73" s="10" t="s">
        <v>115</v>
      </c>
      <c r="W73" s="10" t="s">
        <v>115</v>
      </c>
      <c r="X73" s="10" t="s">
        <v>115</v>
      </c>
    </row>
    <row r="74" spans="1:26" ht="15.75" x14ac:dyDescent="0.25">
      <c r="A74" s="73"/>
      <c r="B74" s="85" t="s">
        <v>6</v>
      </c>
      <c r="C74" s="75"/>
      <c r="D74" s="76"/>
      <c r="E74" s="11">
        <v>70</v>
      </c>
      <c r="F74" s="11">
        <v>140</v>
      </c>
      <c r="G74" s="11">
        <v>70</v>
      </c>
      <c r="H74" s="11">
        <v>35</v>
      </c>
      <c r="I74" s="11">
        <v>70</v>
      </c>
      <c r="J74" s="11">
        <v>38</v>
      </c>
      <c r="K74" s="11">
        <v>93</v>
      </c>
      <c r="L74" s="11">
        <v>105</v>
      </c>
      <c r="M74" s="11">
        <v>56</v>
      </c>
      <c r="N74" s="11">
        <v>38</v>
      </c>
      <c r="O74" s="11">
        <v>253</v>
      </c>
      <c r="P74" s="11">
        <v>105</v>
      </c>
      <c r="Q74" s="11">
        <v>140</v>
      </c>
      <c r="R74" s="11">
        <v>70</v>
      </c>
      <c r="S74" s="11" t="s">
        <v>115</v>
      </c>
      <c r="T74" s="11" t="s">
        <v>115</v>
      </c>
      <c r="U74" s="11" t="s">
        <v>115</v>
      </c>
      <c r="V74" s="11" t="s">
        <v>115</v>
      </c>
      <c r="W74" s="11" t="s">
        <v>115</v>
      </c>
      <c r="X74" s="11" t="s">
        <v>115</v>
      </c>
    </row>
    <row r="75" spans="1:26" ht="16.5" thickBot="1" x14ac:dyDescent="0.3">
      <c r="A75" s="73"/>
      <c r="B75" s="85" t="s">
        <v>7</v>
      </c>
      <c r="C75" s="75"/>
      <c r="D75" s="75"/>
      <c r="E75" s="11">
        <v>28</v>
      </c>
      <c r="F75" s="11">
        <v>58</v>
      </c>
      <c r="G75" s="11">
        <v>28</v>
      </c>
      <c r="H75" s="11">
        <v>18</v>
      </c>
      <c r="I75" s="11">
        <v>28</v>
      </c>
      <c r="J75" s="11">
        <v>28</v>
      </c>
      <c r="K75" s="11">
        <v>35</v>
      </c>
      <c r="L75" s="11">
        <v>58</v>
      </c>
      <c r="M75" s="11">
        <v>18</v>
      </c>
      <c r="N75" s="11">
        <v>15</v>
      </c>
      <c r="O75" s="11">
        <v>70</v>
      </c>
      <c r="P75" s="11">
        <v>58</v>
      </c>
      <c r="Q75" s="11">
        <v>58</v>
      </c>
      <c r="R75" s="11">
        <v>28</v>
      </c>
      <c r="S75" s="11" t="s">
        <v>115</v>
      </c>
      <c r="T75" s="11" t="s">
        <v>115</v>
      </c>
      <c r="U75" s="11" t="s">
        <v>115</v>
      </c>
      <c r="V75" s="11" t="s">
        <v>115</v>
      </c>
      <c r="W75" s="11" t="s">
        <v>115</v>
      </c>
      <c r="X75" s="11" t="s">
        <v>115</v>
      </c>
    </row>
    <row r="76" spans="1:26" ht="16.5" thickBot="1" x14ac:dyDescent="0.3">
      <c r="A76" s="73"/>
      <c r="B76" s="85" t="s">
        <v>8</v>
      </c>
      <c r="C76" s="75"/>
      <c r="D76" s="76"/>
      <c r="E76" s="11">
        <v>5880</v>
      </c>
      <c r="F76" s="11">
        <v>32828</v>
      </c>
      <c r="G76" s="11">
        <v>252</v>
      </c>
      <c r="H76" s="11">
        <v>540</v>
      </c>
      <c r="I76" s="11">
        <v>4928</v>
      </c>
      <c r="J76" s="11">
        <v>308</v>
      </c>
      <c r="K76" s="11">
        <v>4900</v>
      </c>
      <c r="L76" s="11">
        <v>39092</v>
      </c>
      <c r="M76" s="11">
        <v>18</v>
      </c>
      <c r="N76" s="11">
        <v>75</v>
      </c>
      <c r="O76" s="11">
        <v>840</v>
      </c>
      <c r="P76" s="11">
        <v>116</v>
      </c>
      <c r="Q76" s="11">
        <v>464</v>
      </c>
      <c r="R76" s="11">
        <v>28</v>
      </c>
      <c r="S76" s="11" t="s">
        <v>115</v>
      </c>
      <c r="T76" s="11" t="s">
        <v>115</v>
      </c>
      <c r="U76" s="11" t="s">
        <v>115</v>
      </c>
      <c r="V76" s="11" t="s">
        <v>115</v>
      </c>
      <c r="W76" s="11" t="s">
        <v>115</v>
      </c>
      <c r="X76" s="11" t="s">
        <v>115</v>
      </c>
      <c r="Y76" s="12">
        <v>90269</v>
      </c>
    </row>
    <row r="77" spans="1:26" ht="16.5" thickBot="1" x14ac:dyDescent="0.3">
      <c r="A77" s="73"/>
      <c r="B77" s="85" t="s">
        <v>9</v>
      </c>
      <c r="C77" s="75"/>
      <c r="D77" s="76"/>
      <c r="E77" s="11">
        <v>17135</v>
      </c>
      <c r="F77" s="11">
        <v>95025</v>
      </c>
      <c r="G77" s="11">
        <v>564</v>
      </c>
      <c r="H77" s="11">
        <v>1118</v>
      </c>
      <c r="I77" s="11">
        <v>16034</v>
      </c>
      <c r="J77" s="11">
        <v>241</v>
      </c>
      <c r="K77" s="11">
        <v>34333</v>
      </c>
      <c r="L77" s="11">
        <v>69470</v>
      </c>
      <c r="M77" s="11">
        <v>83</v>
      </c>
      <c r="N77" s="11">
        <v>252</v>
      </c>
      <c r="O77" s="11">
        <v>4816</v>
      </c>
      <c r="P77" s="11">
        <v>206</v>
      </c>
      <c r="Q77" s="11">
        <v>120</v>
      </c>
      <c r="R77" s="11">
        <v>92</v>
      </c>
      <c r="S77" s="11" t="s">
        <v>115</v>
      </c>
      <c r="T77" s="11" t="s">
        <v>115</v>
      </c>
      <c r="U77" s="11" t="s">
        <v>115</v>
      </c>
      <c r="V77" s="11" t="s">
        <v>115</v>
      </c>
      <c r="W77" s="11" t="s">
        <v>115</v>
      </c>
      <c r="X77" s="11" t="s">
        <v>115</v>
      </c>
      <c r="Y77" s="13">
        <v>239489</v>
      </c>
    </row>
    <row r="78" spans="1:26" ht="21.75" customHeight="1" x14ac:dyDescent="0.25">
      <c r="A78" s="77" t="s">
        <v>34</v>
      </c>
      <c r="B78" s="80" t="s">
        <v>11</v>
      </c>
      <c r="C78" s="80"/>
      <c r="D78" s="81"/>
      <c r="E78" s="14">
        <v>210</v>
      </c>
      <c r="F78" s="14">
        <v>566</v>
      </c>
      <c r="G78" s="14">
        <v>9</v>
      </c>
      <c r="H78" s="14">
        <v>30</v>
      </c>
      <c r="I78" s="14">
        <v>176</v>
      </c>
      <c r="J78" s="14">
        <v>11</v>
      </c>
      <c r="K78" s="14">
        <v>140</v>
      </c>
      <c r="L78" s="14">
        <v>674</v>
      </c>
      <c r="M78" s="14">
        <v>1</v>
      </c>
      <c r="N78" s="14">
        <v>5</v>
      </c>
      <c r="O78" s="14">
        <v>12</v>
      </c>
      <c r="P78" s="14">
        <v>2</v>
      </c>
      <c r="Q78" s="14">
        <v>8</v>
      </c>
      <c r="R78" s="14">
        <v>1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7">
        <v>1845</v>
      </c>
    </row>
    <row r="79" spans="1:26" ht="16.5" thickBot="1" x14ac:dyDescent="0.3">
      <c r="A79" s="78"/>
      <c r="B79" s="82" t="s">
        <v>12</v>
      </c>
      <c r="C79" s="82"/>
      <c r="D79" s="83"/>
      <c r="E79" s="14">
        <v>14700</v>
      </c>
      <c r="F79" s="14">
        <v>79240</v>
      </c>
      <c r="G79" s="14">
        <v>630</v>
      </c>
      <c r="H79" s="14">
        <v>1050</v>
      </c>
      <c r="I79" s="14">
        <v>12320</v>
      </c>
      <c r="J79" s="14">
        <v>418</v>
      </c>
      <c r="K79" s="14">
        <v>13020</v>
      </c>
      <c r="L79" s="14">
        <v>70770</v>
      </c>
      <c r="M79" s="14">
        <v>56</v>
      </c>
      <c r="N79" s="14">
        <v>190</v>
      </c>
      <c r="O79" s="14">
        <v>3036</v>
      </c>
      <c r="P79" s="14">
        <v>210</v>
      </c>
      <c r="Q79" s="14">
        <v>1120</v>
      </c>
      <c r="R79" s="14">
        <v>70</v>
      </c>
      <c r="S79" s="14" t="s">
        <v>115</v>
      </c>
      <c r="T79" s="14" t="s">
        <v>115</v>
      </c>
      <c r="U79" s="14" t="s">
        <v>115</v>
      </c>
      <c r="V79" s="14" t="s">
        <v>115</v>
      </c>
      <c r="W79" s="14" t="s">
        <v>115</v>
      </c>
      <c r="X79" s="14" t="s">
        <v>115</v>
      </c>
    </row>
    <row r="80" spans="1:26" ht="16.5" thickBot="1" x14ac:dyDescent="0.3">
      <c r="A80" s="79"/>
      <c r="B80" s="82" t="s">
        <v>13</v>
      </c>
      <c r="C80" s="82"/>
      <c r="D80" s="83"/>
      <c r="E80" s="14">
        <v>28557.9</v>
      </c>
      <c r="F80" s="14">
        <v>162237.04</v>
      </c>
      <c r="G80" s="14">
        <v>940.17</v>
      </c>
      <c r="H80" s="14">
        <v>2302.65</v>
      </c>
      <c r="I80" s="14">
        <v>26723.48</v>
      </c>
      <c r="J80" s="14">
        <v>916.67400000000009</v>
      </c>
      <c r="K80" s="14">
        <v>55050.885000000002</v>
      </c>
      <c r="L80" s="14">
        <v>155198.61000000002</v>
      </c>
      <c r="M80" s="14">
        <v>122.80800000000001</v>
      </c>
      <c r="N80" s="14">
        <v>416.67</v>
      </c>
      <c r="O80" s="14">
        <v>6657.9479999999994</v>
      </c>
      <c r="P80" s="14">
        <v>460.53000000000003</v>
      </c>
      <c r="Q80" s="14">
        <v>204.96</v>
      </c>
      <c r="R80" s="14">
        <v>153.51</v>
      </c>
      <c r="S80" s="14" t="s">
        <v>115</v>
      </c>
      <c r="T80" s="14" t="s">
        <v>115</v>
      </c>
      <c r="U80" s="14" t="s">
        <v>115</v>
      </c>
      <c r="V80" s="14" t="s">
        <v>115</v>
      </c>
      <c r="W80" s="14" t="s">
        <v>115</v>
      </c>
      <c r="X80" s="14" t="s">
        <v>115</v>
      </c>
      <c r="Y80" s="16"/>
      <c r="Z80" s="17">
        <v>439943.83500000002</v>
      </c>
    </row>
    <row r="81" spans="1:26" ht="19.5" customHeight="1" thickBot="1" x14ac:dyDescent="0.35">
      <c r="A81" s="72" t="s">
        <v>35</v>
      </c>
      <c r="B81" s="84" t="s">
        <v>1</v>
      </c>
      <c r="C81" s="84"/>
      <c r="D81" s="84"/>
      <c r="E81" s="18">
        <v>1.0000000000000004</v>
      </c>
      <c r="F81" s="2" t="s">
        <v>2</v>
      </c>
      <c r="G81" s="20">
        <v>21</v>
      </c>
      <c r="H81" s="2" t="s">
        <v>3</v>
      </c>
      <c r="I81" s="4">
        <v>9.7430000000000003</v>
      </c>
      <c r="J81" s="5"/>
      <c r="K81" s="5"/>
      <c r="L81" s="5"/>
      <c r="M81" s="5"/>
      <c r="N81" s="5"/>
      <c r="O81" s="5"/>
      <c r="P81" s="6"/>
      <c r="Q81" s="6"/>
      <c r="R81" s="7"/>
      <c r="S81" s="8"/>
      <c r="T81" s="5"/>
      <c r="U81" s="6"/>
      <c r="V81" s="6"/>
      <c r="W81" s="7"/>
      <c r="X81" s="8"/>
    </row>
    <row r="82" spans="1:26" ht="16.5" thickBot="1" x14ac:dyDescent="0.3">
      <c r="A82" s="73"/>
      <c r="B82" s="85" t="s">
        <v>4</v>
      </c>
      <c r="C82" s="75"/>
      <c r="D82" s="75"/>
      <c r="E82" s="9" t="s">
        <v>15</v>
      </c>
      <c r="F82" s="9" t="s">
        <v>17</v>
      </c>
      <c r="G82" s="9" t="s">
        <v>16</v>
      </c>
      <c r="H82" s="9" t="s">
        <v>17</v>
      </c>
      <c r="I82" s="9" t="s">
        <v>19</v>
      </c>
      <c r="J82" s="9" t="s">
        <v>126</v>
      </c>
      <c r="K82" s="9" t="s">
        <v>26</v>
      </c>
      <c r="L82" s="9" t="s">
        <v>27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6" ht="22.5" customHeight="1" x14ac:dyDescent="0.25">
      <c r="A83" s="73"/>
      <c r="B83" s="85" t="s">
        <v>5</v>
      </c>
      <c r="C83" s="75"/>
      <c r="D83" s="76"/>
      <c r="E83" s="10" t="s">
        <v>104</v>
      </c>
      <c r="F83" s="10" t="s">
        <v>102</v>
      </c>
      <c r="G83" s="10" t="s">
        <v>103</v>
      </c>
      <c r="H83" s="10" t="s">
        <v>102</v>
      </c>
      <c r="I83" s="10" t="s">
        <v>108</v>
      </c>
      <c r="J83" s="10" t="s">
        <v>133</v>
      </c>
      <c r="K83" s="10" t="s">
        <v>109</v>
      </c>
      <c r="L83" s="10" t="s">
        <v>111</v>
      </c>
      <c r="M83" s="10" t="s">
        <v>115</v>
      </c>
      <c r="N83" s="10" t="s">
        <v>115</v>
      </c>
      <c r="O83" s="10" t="s">
        <v>115</v>
      </c>
      <c r="P83" s="10" t="s">
        <v>115</v>
      </c>
      <c r="Q83" s="10" t="s">
        <v>115</v>
      </c>
      <c r="R83" s="10" t="s">
        <v>115</v>
      </c>
      <c r="S83" s="10" t="s">
        <v>115</v>
      </c>
      <c r="T83" s="10" t="s">
        <v>115</v>
      </c>
      <c r="U83" s="10" t="s">
        <v>115</v>
      </c>
      <c r="V83" s="10" t="s">
        <v>115</v>
      </c>
      <c r="W83" s="10" t="s">
        <v>115</v>
      </c>
      <c r="X83" s="10" t="s">
        <v>115</v>
      </c>
    </row>
    <row r="84" spans="1:26" ht="15.75" x14ac:dyDescent="0.25">
      <c r="A84" s="73"/>
      <c r="B84" s="85" t="s">
        <v>6</v>
      </c>
      <c r="C84" s="75"/>
      <c r="D84" s="76"/>
      <c r="E84" s="11">
        <v>140</v>
      </c>
      <c r="F84" s="11">
        <v>70</v>
      </c>
      <c r="G84" s="11">
        <v>105</v>
      </c>
      <c r="H84" s="11">
        <v>70</v>
      </c>
      <c r="I84" s="11">
        <v>70</v>
      </c>
      <c r="J84" s="11">
        <v>140</v>
      </c>
      <c r="K84" s="11">
        <v>56</v>
      </c>
      <c r="L84" s="11">
        <v>93</v>
      </c>
      <c r="M84" s="11" t="s">
        <v>115</v>
      </c>
      <c r="N84" s="11" t="s">
        <v>115</v>
      </c>
      <c r="O84" s="11" t="s">
        <v>115</v>
      </c>
      <c r="P84" s="11" t="s">
        <v>115</v>
      </c>
      <c r="Q84" s="11" t="s">
        <v>115</v>
      </c>
      <c r="R84" s="11" t="s">
        <v>115</v>
      </c>
      <c r="S84" s="11" t="s">
        <v>115</v>
      </c>
      <c r="T84" s="11" t="s">
        <v>115</v>
      </c>
      <c r="U84" s="11" t="s">
        <v>115</v>
      </c>
      <c r="V84" s="11" t="s">
        <v>115</v>
      </c>
      <c r="W84" s="11" t="s">
        <v>115</v>
      </c>
      <c r="X84" s="11" t="s">
        <v>115</v>
      </c>
    </row>
    <row r="85" spans="1:26" ht="16.5" thickBot="1" x14ac:dyDescent="0.3">
      <c r="A85" s="73"/>
      <c r="B85" s="85" t="s">
        <v>7</v>
      </c>
      <c r="C85" s="75"/>
      <c r="D85" s="75"/>
      <c r="E85" s="11">
        <v>58</v>
      </c>
      <c r="F85" s="11">
        <v>28</v>
      </c>
      <c r="G85" s="11">
        <v>58</v>
      </c>
      <c r="H85" s="11">
        <v>28</v>
      </c>
      <c r="I85" s="11">
        <v>28</v>
      </c>
      <c r="J85" s="11">
        <v>58</v>
      </c>
      <c r="K85" s="11">
        <v>18</v>
      </c>
      <c r="L85" s="11">
        <v>35</v>
      </c>
      <c r="M85" s="11" t="s">
        <v>115</v>
      </c>
      <c r="N85" s="11" t="s">
        <v>115</v>
      </c>
      <c r="O85" s="11" t="s">
        <v>115</v>
      </c>
      <c r="P85" s="11" t="s">
        <v>115</v>
      </c>
      <c r="Q85" s="11" t="s">
        <v>115</v>
      </c>
      <c r="R85" s="11" t="s">
        <v>115</v>
      </c>
      <c r="S85" s="11" t="s">
        <v>115</v>
      </c>
      <c r="T85" s="11" t="s">
        <v>115</v>
      </c>
      <c r="U85" s="11" t="s">
        <v>115</v>
      </c>
      <c r="V85" s="11" t="s">
        <v>115</v>
      </c>
      <c r="W85" s="11" t="s">
        <v>115</v>
      </c>
      <c r="X85" s="11" t="s">
        <v>115</v>
      </c>
    </row>
    <row r="86" spans="1:26" ht="16.5" thickBot="1" x14ac:dyDescent="0.3">
      <c r="A86" s="73"/>
      <c r="B86" s="85" t="s">
        <v>8</v>
      </c>
      <c r="C86" s="75"/>
      <c r="D86" s="76"/>
      <c r="E86" s="11" t="s">
        <v>115</v>
      </c>
      <c r="F86" s="11">
        <v>448</v>
      </c>
      <c r="G86" s="11">
        <v>870</v>
      </c>
      <c r="H86" s="11" t="s">
        <v>115</v>
      </c>
      <c r="I86" s="11">
        <v>476</v>
      </c>
      <c r="J86" s="11">
        <v>1856</v>
      </c>
      <c r="K86" s="11">
        <v>144</v>
      </c>
      <c r="L86" s="11">
        <v>350</v>
      </c>
      <c r="M86" s="11" t="s">
        <v>115</v>
      </c>
      <c r="N86" s="11" t="s">
        <v>115</v>
      </c>
      <c r="O86" s="11" t="s">
        <v>115</v>
      </c>
      <c r="P86" s="11" t="s">
        <v>115</v>
      </c>
      <c r="Q86" s="11" t="s">
        <v>115</v>
      </c>
      <c r="R86" s="11" t="s">
        <v>115</v>
      </c>
      <c r="S86" s="11" t="s">
        <v>115</v>
      </c>
      <c r="T86" s="11" t="s">
        <v>115</v>
      </c>
      <c r="U86" s="11" t="s">
        <v>115</v>
      </c>
      <c r="V86" s="11" t="s">
        <v>115</v>
      </c>
      <c r="W86" s="11" t="s">
        <v>115</v>
      </c>
      <c r="X86" s="11" t="s">
        <v>115</v>
      </c>
      <c r="Y86" s="12">
        <v>4144</v>
      </c>
    </row>
    <row r="87" spans="1:26" ht="16.5" thickBot="1" x14ac:dyDescent="0.3">
      <c r="A87" s="73"/>
      <c r="B87" s="85" t="s">
        <v>9</v>
      </c>
      <c r="C87" s="75"/>
      <c r="D87" s="76"/>
      <c r="E87" s="11" t="s">
        <v>115</v>
      </c>
      <c r="F87" s="11">
        <v>1220</v>
      </c>
      <c r="G87" s="11">
        <v>885</v>
      </c>
      <c r="H87" s="11" t="s">
        <v>115</v>
      </c>
      <c r="I87" s="11">
        <v>1079</v>
      </c>
      <c r="J87" s="11">
        <v>5754</v>
      </c>
      <c r="K87" s="11">
        <v>667</v>
      </c>
      <c r="L87" s="11">
        <v>1272</v>
      </c>
      <c r="M87" s="11" t="s">
        <v>115</v>
      </c>
      <c r="N87" s="11" t="s">
        <v>115</v>
      </c>
      <c r="O87" s="11" t="s">
        <v>115</v>
      </c>
      <c r="P87" s="11" t="s">
        <v>115</v>
      </c>
      <c r="Q87" s="11" t="s">
        <v>115</v>
      </c>
      <c r="R87" s="11" t="s">
        <v>115</v>
      </c>
      <c r="S87" s="11" t="s">
        <v>115</v>
      </c>
      <c r="T87" s="11" t="s">
        <v>115</v>
      </c>
      <c r="U87" s="11" t="s">
        <v>115</v>
      </c>
      <c r="V87" s="11" t="s">
        <v>115</v>
      </c>
      <c r="W87" s="11" t="s">
        <v>115</v>
      </c>
      <c r="X87" s="11" t="s">
        <v>115</v>
      </c>
      <c r="Y87" s="13">
        <v>10877</v>
      </c>
    </row>
    <row r="88" spans="1:26" ht="21.75" customHeight="1" x14ac:dyDescent="0.25">
      <c r="A88" s="77" t="s">
        <v>34</v>
      </c>
      <c r="B88" s="80" t="s">
        <v>11</v>
      </c>
      <c r="C88" s="80"/>
      <c r="D88" s="81"/>
      <c r="E88" s="14">
        <v>0</v>
      </c>
      <c r="F88" s="14">
        <v>16</v>
      </c>
      <c r="G88" s="14">
        <v>15</v>
      </c>
      <c r="H88" s="14">
        <v>0</v>
      </c>
      <c r="I88" s="14">
        <v>17</v>
      </c>
      <c r="J88" s="14">
        <v>32</v>
      </c>
      <c r="K88" s="14">
        <v>8</v>
      </c>
      <c r="L88" s="14">
        <v>10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7">
        <v>98</v>
      </c>
    </row>
    <row r="89" spans="1:26" ht="16.5" thickBot="1" x14ac:dyDescent="0.3">
      <c r="A89" s="78"/>
      <c r="B89" s="82" t="s">
        <v>12</v>
      </c>
      <c r="C89" s="82"/>
      <c r="D89" s="83"/>
      <c r="E89" s="14" t="s">
        <v>115</v>
      </c>
      <c r="F89" s="14">
        <v>1120</v>
      </c>
      <c r="G89" s="14">
        <v>1575</v>
      </c>
      <c r="H89" s="14" t="s">
        <v>115</v>
      </c>
      <c r="I89" s="14">
        <v>1190</v>
      </c>
      <c r="J89" s="14">
        <v>4480</v>
      </c>
      <c r="K89" s="14">
        <v>448</v>
      </c>
      <c r="L89" s="14">
        <v>930</v>
      </c>
      <c r="M89" s="14" t="s">
        <v>115</v>
      </c>
      <c r="N89" s="14" t="s">
        <v>115</v>
      </c>
      <c r="O89" s="14" t="s">
        <v>115</v>
      </c>
      <c r="P89" s="14" t="s">
        <v>115</v>
      </c>
      <c r="Q89" s="14" t="s">
        <v>115</v>
      </c>
      <c r="R89" s="14" t="s">
        <v>115</v>
      </c>
      <c r="S89" s="14" t="s">
        <v>115</v>
      </c>
      <c r="T89" s="14" t="s">
        <v>115</v>
      </c>
      <c r="U89" s="14" t="s">
        <v>115</v>
      </c>
      <c r="V89" s="14" t="s">
        <v>115</v>
      </c>
      <c r="W89" s="14" t="s">
        <v>115</v>
      </c>
      <c r="X89" s="14" t="s">
        <v>115</v>
      </c>
      <c r="Y89" s="21"/>
    </row>
    <row r="90" spans="1:26" ht="16.5" thickBot="1" x14ac:dyDescent="0.3">
      <c r="A90" s="79"/>
      <c r="B90" s="82" t="s">
        <v>13</v>
      </c>
      <c r="C90" s="82"/>
      <c r="D90" s="83"/>
      <c r="E90" s="14" t="s">
        <v>115</v>
      </c>
      <c r="F90" s="14">
        <v>2034.13</v>
      </c>
      <c r="G90" s="14">
        <v>1976.625</v>
      </c>
      <c r="H90" s="14" t="s">
        <v>115</v>
      </c>
      <c r="I90" s="14">
        <v>1797.67</v>
      </c>
      <c r="J90" s="14">
        <v>9824.64</v>
      </c>
      <c r="K90" s="14">
        <v>982.46400000000006</v>
      </c>
      <c r="L90" s="14">
        <v>2039.49</v>
      </c>
      <c r="M90" s="14" t="s">
        <v>115</v>
      </c>
      <c r="N90" s="14" t="s">
        <v>115</v>
      </c>
      <c r="O90" s="14" t="s">
        <v>115</v>
      </c>
      <c r="P90" s="14" t="s">
        <v>115</v>
      </c>
      <c r="Q90" s="14" t="s">
        <v>115</v>
      </c>
      <c r="R90" s="14" t="s">
        <v>115</v>
      </c>
      <c r="S90" s="14" t="s">
        <v>115</v>
      </c>
      <c r="T90" s="14" t="s">
        <v>115</v>
      </c>
      <c r="U90" s="14" t="s">
        <v>115</v>
      </c>
      <c r="V90" s="14" t="s">
        <v>115</v>
      </c>
      <c r="W90" s="14" t="s">
        <v>115</v>
      </c>
      <c r="X90" s="14" t="s">
        <v>115</v>
      </c>
      <c r="Y90" s="16"/>
      <c r="Z90" s="17">
        <v>18655.019</v>
      </c>
    </row>
    <row r="91" spans="1:26" ht="19.5" customHeight="1" thickBot="1" x14ac:dyDescent="0.35">
      <c r="A91" s="72" t="s">
        <v>36</v>
      </c>
      <c r="B91" s="84" t="s">
        <v>1</v>
      </c>
      <c r="C91" s="84"/>
      <c r="D91" s="84"/>
      <c r="E91" s="18">
        <v>1.0000000000000007</v>
      </c>
      <c r="F91" s="2" t="s">
        <v>2</v>
      </c>
      <c r="G91" s="20">
        <v>60</v>
      </c>
      <c r="H91" s="2" t="s">
        <v>3</v>
      </c>
      <c r="I91" s="4">
        <v>47.387999999999998</v>
      </c>
      <c r="J91" s="5"/>
      <c r="K91" s="5"/>
      <c r="L91" s="5"/>
      <c r="M91" s="5"/>
      <c r="N91" s="5"/>
      <c r="O91" s="5"/>
      <c r="P91" s="6"/>
      <c r="Q91" s="6"/>
      <c r="R91" s="7"/>
      <c r="S91" s="8"/>
      <c r="T91" s="5"/>
      <c r="U91" s="6"/>
      <c r="V91" s="6"/>
      <c r="W91" s="7"/>
      <c r="X91" s="8"/>
    </row>
    <row r="92" spans="1:26" ht="16.5" thickBot="1" x14ac:dyDescent="0.3">
      <c r="A92" s="73"/>
      <c r="B92" s="85" t="s">
        <v>4</v>
      </c>
      <c r="C92" s="75"/>
      <c r="D92" s="75"/>
      <c r="E92" s="9" t="s">
        <v>15</v>
      </c>
      <c r="F92" s="9" t="s">
        <v>17</v>
      </c>
      <c r="G92" s="9" t="s">
        <v>16</v>
      </c>
      <c r="H92" s="9" t="s">
        <v>19</v>
      </c>
      <c r="I92" s="9" t="s">
        <v>126</v>
      </c>
      <c r="J92" s="9" t="s">
        <v>26</v>
      </c>
      <c r="K92" s="9" t="s">
        <v>27</v>
      </c>
      <c r="L92" s="9" t="s">
        <v>149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6" ht="22.5" customHeight="1" x14ac:dyDescent="0.25">
      <c r="A93" s="73"/>
      <c r="B93" s="85" t="s">
        <v>5</v>
      </c>
      <c r="C93" s="75"/>
      <c r="D93" s="76"/>
      <c r="E93" s="10" t="s">
        <v>104</v>
      </c>
      <c r="F93" s="10" t="s">
        <v>102</v>
      </c>
      <c r="G93" s="10" t="s">
        <v>103</v>
      </c>
      <c r="H93" s="10" t="s">
        <v>108</v>
      </c>
      <c r="I93" s="10" t="s">
        <v>133</v>
      </c>
      <c r="J93" s="10" t="s">
        <v>109</v>
      </c>
      <c r="K93" s="10" t="s">
        <v>111</v>
      </c>
      <c r="L93" s="10" t="s">
        <v>150</v>
      </c>
      <c r="M93" s="10" t="s">
        <v>115</v>
      </c>
      <c r="N93" s="10" t="s">
        <v>115</v>
      </c>
      <c r="O93" s="10" t="s">
        <v>115</v>
      </c>
      <c r="P93" s="10" t="s">
        <v>115</v>
      </c>
      <c r="Q93" s="10" t="s">
        <v>115</v>
      </c>
      <c r="R93" s="10" t="s">
        <v>115</v>
      </c>
      <c r="S93" s="10" t="s">
        <v>115</v>
      </c>
      <c r="T93" s="10" t="s">
        <v>115</v>
      </c>
      <c r="U93" s="10" t="s">
        <v>115</v>
      </c>
      <c r="V93" s="10" t="s">
        <v>115</v>
      </c>
      <c r="W93" s="10" t="s">
        <v>115</v>
      </c>
      <c r="X93" s="10" t="s">
        <v>115</v>
      </c>
    </row>
    <row r="94" spans="1:26" ht="15.75" x14ac:dyDescent="0.25">
      <c r="A94" s="73"/>
      <c r="B94" s="85" t="s">
        <v>6</v>
      </c>
      <c r="C94" s="75"/>
      <c r="D94" s="76"/>
      <c r="E94" s="11">
        <v>140</v>
      </c>
      <c r="F94" s="11">
        <v>70</v>
      </c>
      <c r="G94" s="11">
        <v>105</v>
      </c>
      <c r="H94" s="11">
        <v>70</v>
      </c>
      <c r="I94" s="11">
        <v>140</v>
      </c>
      <c r="J94" s="11">
        <v>56</v>
      </c>
      <c r="K94" s="11">
        <v>93</v>
      </c>
      <c r="L94" s="11">
        <v>458</v>
      </c>
      <c r="M94" s="11" t="s">
        <v>115</v>
      </c>
      <c r="N94" s="11" t="s">
        <v>115</v>
      </c>
      <c r="O94" s="11" t="s">
        <v>115</v>
      </c>
      <c r="P94" s="11" t="s">
        <v>115</v>
      </c>
      <c r="Q94" s="11" t="s">
        <v>115</v>
      </c>
      <c r="R94" s="11" t="s">
        <v>115</v>
      </c>
      <c r="S94" s="11" t="s">
        <v>115</v>
      </c>
      <c r="T94" s="11" t="s">
        <v>115</v>
      </c>
      <c r="U94" s="11" t="s">
        <v>115</v>
      </c>
      <c r="V94" s="11" t="s">
        <v>115</v>
      </c>
      <c r="W94" s="11" t="s">
        <v>115</v>
      </c>
      <c r="X94" s="11" t="s">
        <v>115</v>
      </c>
    </row>
    <row r="95" spans="1:26" ht="16.5" thickBot="1" x14ac:dyDescent="0.3">
      <c r="A95" s="73"/>
      <c r="B95" s="85" t="s">
        <v>7</v>
      </c>
      <c r="C95" s="75"/>
      <c r="D95" s="75"/>
      <c r="E95" s="11">
        <v>58</v>
      </c>
      <c r="F95" s="11">
        <v>28</v>
      </c>
      <c r="G95" s="11">
        <v>58</v>
      </c>
      <c r="H95" s="11">
        <v>28</v>
      </c>
      <c r="I95" s="11">
        <v>58</v>
      </c>
      <c r="J95" s="11">
        <v>18</v>
      </c>
      <c r="K95" s="11">
        <v>35</v>
      </c>
      <c r="L95" s="11">
        <v>150</v>
      </c>
      <c r="M95" s="11" t="s">
        <v>115</v>
      </c>
      <c r="N95" s="11" t="s">
        <v>115</v>
      </c>
      <c r="O95" s="11" t="s">
        <v>115</v>
      </c>
      <c r="P95" s="11" t="s">
        <v>115</v>
      </c>
      <c r="Q95" s="11" t="s">
        <v>115</v>
      </c>
      <c r="R95" s="11" t="s">
        <v>115</v>
      </c>
      <c r="S95" s="11" t="s">
        <v>115</v>
      </c>
      <c r="T95" s="11" t="s">
        <v>115</v>
      </c>
      <c r="U95" s="11" t="s">
        <v>115</v>
      </c>
      <c r="V95" s="11" t="s">
        <v>115</v>
      </c>
      <c r="W95" s="11" t="s">
        <v>115</v>
      </c>
      <c r="X95" s="11" t="s">
        <v>115</v>
      </c>
    </row>
    <row r="96" spans="1:26" ht="16.5" thickBot="1" x14ac:dyDescent="0.3">
      <c r="A96" s="73"/>
      <c r="B96" s="85" t="s">
        <v>8</v>
      </c>
      <c r="C96" s="75"/>
      <c r="D96" s="76"/>
      <c r="E96" s="11">
        <v>464</v>
      </c>
      <c r="F96" s="11" t="s">
        <v>115</v>
      </c>
      <c r="G96" s="11">
        <v>1044</v>
      </c>
      <c r="H96" s="11">
        <v>3668</v>
      </c>
      <c r="I96" s="11">
        <v>4234</v>
      </c>
      <c r="J96" s="11">
        <v>1260</v>
      </c>
      <c r="K96" s="11" t="s">
        <v>115</v>
      </c>
      <c r="L96" s="11">
        <v>6900</v>
      </c>
      <c r="M96" s="11" t="s">
        <v>115</v>
      </c>
      <c r="N96" s="11" t="s">
        <v>115</v>
      </c>
      <c r="O96" s="11" t="s">
        <v>115</v>
      </c>
      <c r="P96" s="11" t="s">
        <v>115</v>
      </c>
      <c r="Q96" s="11" t="s">
        <v>115</v>
      </c>
      <c r="R96" s="11" t="s">
        <v>115</v>
      </c>
      <c r="S96" s="11" t="s">
        <v>115</v>
      </c>
      <c r="T96" s="11" t="s">
        <v>115</v>
      </c>
      <c r="U96" s="11" t="s">
        <v>115</v>
      </c>
      <c r="V96" s="11" t="s">
        <v>115</v>
      </c>
      <c r="W96" s="11" t="s">
        <v>115</v>
      </c>
      <c r="X96" s="11" t="s">
        <v>115</v>
      </c>
      <c r="Y96" s="12">
        <v>17570</v>
      </c>
    </row>
    <row r="97" spans="1:26" ht="16.5" thickBot="1" x14ac:dyDescent="0.3">
      <c r="A97" s="73"/>
      <c r="B97" s="85" t="s">
        <v>9</v>
      </c>
      <c r="C97" s="75"/>
      <c r="D97" s="76"/>
      <c r="E97" s="11">
        <v>1439</v>
      </c>
      <c r="F97" s="11" t="s">
        <v>115</v>
      </c>
      <c r="G97" s="11">
        <v>1855</v>
      </c>
      <c r="H97" s="11">
        <v>14860</v>
      </c>
      <c r="I97" s="11">
        <v>11944</v>
      </c>
      <c r="J97" s="11">
        <v>7070</v>
      </c>
      <c r="K97" s="11" t="s">
        <v>115</v>
      </c>
      <c r="L97" s="11">
        <v>31070</v>
      </c>
      <c r="M97" s="11" t="s">
        <v>115</v>
      </c>
      <c r="N97" s="11" t="s">
        <v>115</v>
      </c>
      <c r="O97" s="11" t="s">
        <v>115</v>
      </c>
      <c r="P97" s="11" t="s">
        <v>115</v>
      </c>
      <c r="Q97" s="11" t="s">
        <v>115</v>
      </c>
      <c r="R97" s="11" t="s">
        <v>115</v>
      </c>
      <c r="S97" s="11" t="s">
        <v>115</v>
      </c>
      <c r="T97" s="11" t="s">
        <v>115</v>
      </c>
      <c r="U97" s="11" t="s">
        <v>115</v>
      </c>
      <c r="V97" s="11" t="s">
        <v>115</v>
      </c>
      <c r="W97" s="11" t="s">
        <v>115</v>
      </c>
      <c r="X97" s="11" t="s">
        <v>115</v>
      </c>
      <c r="Y97" s="13">
        <v>68238</v>
      </c>
    </row>
    <row r="98" spans="1:26" ht="21.75" customHeight="1" x14ac:dyDescent="0.25">
      <c r="A98" s="77" t="s">
        <v>34</v>
      </c>
      <c r="B98" s="80" t="s">
        <v>11</v>
      </c>
      <c r="C98" s="80"/>
      <c r="D98" s="81"/>
      <c r="E98" s="14">
        <v>8</v>
      </c>
      <c r="F98" s="14">
        <v>0</v>
      </c>
      <c r="G98" s="14">
        <v>18</v>
      </c>
      <c r="H98" s="14">
        <v>131</v>
      </c>
      <c r="I98" s="14">
        <v>73</v>
      </c>
      <c r="J98" s="14">
        <v>70</v>
      </c>
      <c r="K98" s="14">
        <v>0</v>
      </c>
      <c r="L98" s="14">
        <v>46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7">
        <v>346</v>
      </c>
    </row>
    <row r="99" spans="1:26" ht="16.5" thickBot="1" x14ac:dyDescent="0.3">
      <c r="A99" s="78"/>
      <c r="B99" s="82" t="s">
        <v>12</v>
      </c>
      <c r="C99" s="82"/>
      <c r="D99" s="83"/>
      <c r="E99" s="14">
        <v>1120</v>
      </c>
      <c r="F99" s="14" t="s">
        <v>115</v>
      </c>
      <c r="G99" s="14">
        <v>1890</v>
      </c>
      <c r="H99" s="14">
        <v>9170</v>
      </c>
      <c r="I99" s="14">
        <v>10220</v>
      </c>
      <c r="J99" s="14">
        <v>3920</v>
      </c>
      <c r="K99" s="14" t="s">
        <v>115</v>
      </c>
      <c r="L99" s="14">
        <v>21068</v>
      </c>
      <c r="M99" s="14" t="s">
        <v>115</v>
      </c>
      <c r="N99" s="14" t="s">
        <v>115</v>
      </c>
      <c r="O99" s="14" t="s">
        <v>115</v>
      </c>
      <c r="P99" s="14" t="s">
        <v>115</v>
      </c>
      <c r="Q99" s="14" t="s">
        <v>115</v>
      </c>
      <c r="R99" s="14" t="s">
        <v>115</v>
      </c>
      <c r="S99" s="14" t="s">
        <v>115</v>
      </c>
      <c r="T99" s="14" t="s">
        <v>115</v>
      </c>
      <c r="U99" s="14" t="s">
        <v>115</v>
      </c>
      <c r="V99" s="14" t="s">
        <v>115</v>
      </c>
      <c r="W99" s="14" t="s">
        <v>115</v>
      </c>
      <c r="X99" s="14" t="s">
        <v>115</v>
      </c>
    </row>
    <row r="100" spans="1:26" ht="16.5" thickBot="1" x14ac:dyDescent="0.3">
      <c r="A100" s="79"/>
      <c r="B100" s="82" t="s">
        <v>13</v>
      </c>
      <c r="C100" s="82"/>
      <c r="D100" s="83"/>
      <c r="E100" s="14">
        <v>2456.16</v>
      </c>
      <c r="F100" s="14" t="s">
        <v>115</v>
      </c>
      <c r="G100" s="14">
        <v>4144.7699999999995</v>
      </c>
      <c r="H100" s="14">
        <v>24766.49</v>
      </c>
      <c r="I100" s="14">
        <v>20391.559999999998</v>
      </c>
      <c r="J100" s="14">
        <v>10418.24</v>
      </c>
      <c r="K100" s="14" t="s">
        <v>115</v>
      </c>
      <c r="L100" s="14">
        <v>46202.124000000003</v>
      </c>
      <c r="M100" s="14" t="s">
        <v>115</v>
      </c>
      <c r="N100" s="14" t="s">
        <v>115</v>
      </c>
      <c r="O100" s="14" t="s">
        <v>115</v>
      </c>
      <c r="P100" s="14" t="s">
        <v>115</v>
      </c>
      <c r="Q100" s="14" t="s">
        <v>115</v>
      </c>
      <c r="R100" s="14" t="s">
        <v>115</v>
      </c>
      <c r="S100" s="14" t="s">
        <v>115</v>
      </c>
      <c r="T100" s="14" t="s">
        <v>115</v>
      </c>
      <c r="U100" s="14" t="s">
        <v>115</v>
      </c>
      <c r="V100" s="14" t="s">
        <v>115</v>
      </c>
      <c r="W100" s="14" t="s">
        <v>115</v>
      </c>
      <c r="X100" s="14" t="s">
        <v>115</v>
      </c>
      <c r="Y100" s="16"/>
      <c r="Z100" s="17">
        <v>108379.344</v>
      </c>
    </row>
    <row r="101" spans="1:26" ht="19.5" customHeight="1" thickBot="1" x14ac:dyDescent="0.35">
      <c r="A101" s="72" t="s">
        <v>37</v>
      </c>
      <c r="B101" s="84" t="s">
        <v>1</v>
      </c>
      <c r="C101" s="84"/>
      <c r="D101" s="84"/>
      <c r="E101" s="18">
        <v>1.9999999999999996</v>
      </c>
      <c r="F101" s="2" t="s">
        <v>2</v>
      </c>
      <c r="G101" s="20">
        <v>47</v>
      </c>
      <c r="H101" s="2" t="s">
        <v>3</v>
      </c>
      <c r="I101" s="4">
        <v>33.286999999999999</v>
      </c>
      <c r="J101" s="5"/>
      <c r="K101" s="5"/>
      <c r="L101" s="5"/>
      <c r="M101" s="5"/>
      <c r="N101" s="5"/>
      <c r="O101" s="5"/>
      <c r="P101" s="6"/>
      <c r="Q101" s="6"/>
      <c r="R101" s="7"/>
      <c r="S101" s="8"/>
      <c r="T101" s="5"/>
      <c r="U101" s="6"/>
      <c r="V101" s="6"/>
      <c r="W101" s="7"/>
      <c r="X101" s="8"/>
    </row>
    <row r="102" spans="1:26" ht="16.5" thickBot="1" x14ac:dyDescent="0.3">
      <c r="A102" s="73"/>
      <c r="B102" s="85" t="s">
        <v>4</v>
      </c>
      <c r="C102" s="75"/>
      <c r="D102" s="75"/>
      <c r="E102" s="9" t="s">
        <v>17</v>
      </c>
      <c r="F102" s="9" t="s">
        <v>15</v>
      </c>
      <c r="G102" s="9" t="s">
        <v>16</v>
      </c>
      <c r="H102" s="9" t="s">
        <v>18</v>
      </c>
      <c r="I102" s="9" t="s">
        <v>20</v>
      </c>
      <c r="J102" s="9" t="s">
        <v>19</v>
      </c>
      <c r="K102" s="9" t="s">
        <v>125</v>
      </c>
      <c r="L102" s="9" t="s">
        <v>139</v>
      </c>
      <c r="M102" s="9" t="s">
        <v>27</v>
      </c>
      <c r="N102" s="9" t="s">
        <v>26</v>
      </c>
      <c r="O102" s="9" t="s">
        <v>151</v>
      </c>
      <c r="P102" s="9"/>
      <c r="Q102" s="9"/>
      <c r="R102" s="9"/>
      <c r="S102" s="9"/>
      <c r="T102" s="9"/>
      <c r="U102" s="9"/>
      <c r="V102" s="9"/>
      <c r="W102" s="9"/>
      <c r="X102" s="9"/>
    </row>
    <row r="103" spans="1:26" ht="22.5" customHeight="1" x14ac:dyDescent="0.25">
      <c r="A103" s="73"/>
      <c r="B103" s="85" t="s">
        <v>5</v>
      </c>
      <c r="C103" s="75"/>
      <c r="D103" s="76"/>
      <c r="E103" s="10" t="s">
        <v>102</v>
      </c>
      <c r="F103" s="10" t="s">
        <v>104</v>
      </c>
      <c r="G103" s="10" t="s">
        <v>103</v>
      </c>
      <c r="H103" s="10" t="s">
        <v>105</v>
      </c>
      <c r="I103" s="10" t="s">
        <v>107</v>
      </c>
      <c r="J103" s="10" t="s">
        <v>108</v>
      </c>
      <c r="K103" s="10" t="s">
        <v>132</v>
      </c>
      <c r="L103" s="10" t="s">
        <v>143</v>
      </c>
      <c r="M103" s="10" t="s">
        <v>111</v>
      </c>
      <c r="N103" s="10" t="s">
        <v>109</v>
      </c>
      <c r="O103" s="10" t="s">
        <v>152</v>
      </c>
      <c r="P103" s="10" t="s">
        <v>115</v>
      </c>
      <c r="Q103" s="10" t="s">
        <v>115</v>
      </c>
      <c r="R103" s="10" t="s">
        <v>115</v>
      </c>
      <c r="S103" s="10" t="s">
        <v>115</v>
      </c>
      <c r="T103" s="10" t="s">
        <v>115</v>
      </c>
      <c r="U103" s="10" t="s">
        <v>115</v>
      </c>
      <c r="V103" s="10" t="s">
        <v>115</v>
      </c>
      <c r="W103" s="10" t="s">
        <v>115</v>
      </c>
      <c r="X103" s="10" t="s">
        <v>115</v>
      </c>
    </row>
    <row r="104" spans="1:26" ht="15.75" x14ac:dyDescent="0.25">
      <c r="A104" s="73"/>
      <c r="B104" s="85" t="s">
        <v>6</v>
      </c>
      <c r="C104" s="75"/>
      <c r="D104" s="76"/>
      <c r="E104" s="11">
        <v>70</v>
      </c>
      <c r="F104" s="11">
        <v>140</v>
      </c>
      <c r="G104" s="11">
        <v>105</v>
      </c>
      <c r="H104" s="11">
        <v>70</v>
      </c>
      <c r="I104" s="11">
        <v>35</v>
      </c>
      <c r="J104" s="11">
        <v>70</v>
      </c>
      <c r="K104" s="11">
        <v>70</v>
      </c>
      <c r="L104" s="11">
        <v>153</v>
      </c>
      <c r="M104" s="11">
        <v>93</v>
      </c>
      <c r="N104" s="11">
        <v>56</v>
      </c>
      <c r="O104" s="11">
        <v>253</v>
      </c>
      <c r="P104" s="11" t="s">
        <v>115</v>
      </c>
      <c r="Q104" s="11" t="s">
        <v>115</v>
      </c>
      <c r="R104" s="11" t="s">
        <v>115</v>
      </c>
      <c r="S104" s="11" t="s">
        <v>115</v>
      </c>
      <c r="T104" s="11" t="s">
        <v>115</v>
      </c>
      <c r="U104" s="11" t="s">
        <v>115</v>
      </c>
      <c r="V104" s="11" t="s">
        <v>115</v>
      </c>
      <c r="W104" s="11" t="s">
        <v>115</v>
      </c>
      <c r="X104" s="11" t="s">
        <v>115</v>
      </c>
    </row>
    <row r="105" spans="1:26" ht="16.5" thickBot="1" x14ac:dyDescent="0.3">
      <c r="A105" s="73"/>
      <c r="B105" s="85" t="s">
        <v>7</v>
      </c>
      <c r="C105" s="75"/>
      <c r="D105" s="75"/>
      <c r="E105" s="11">
        <v>28</v>
      </c>
      <c r="F105" s="11">
        <v>58</v>
      </c>
      <c r="G105" s="11">
        <v>58</v>
      </c>
      <c r="H105" s="11">
        <v>28</v>
      </c>
      <c r="I105" s="11">
        <v>18</v>
      </c>
      <c r="J105" s="11">
        <v>28</v>
      </c>
      <c r="K105" s="11">
        <v>28</v>
      </c>
      <c r="L105" s="11">
        <v>58</v>
      </c>
      <c r="M105" s="11">
        <v>35</v>
      </c>
      <c r="N105" s="11">
        <v>18</v>
      </c>
      <c r="O105" s="11">
        <v>86</v>
      </c>
      <c r="P105" s="11" t="s">
        <v>115</v>
      </c>
      <c r="Q105" s="11" t="s">
        <v>115</v>
      </c>
      <c r="R105" s="11" t="s">
        <v>115</v>
      </c>
      <c r="S105" s="11" t="s">
        <v>115</v>
      </c>
      <c r="T105" s="11" t="s">
        <v>115</v>
      </c>
      <c r="U105" s="11" t="s">
        <v>115</v>
      </c>
      <c r="V105" s="11" t="s">
        <v>115</v>
      </c>
      <c r="W105" s="11" t="s">
        <v>115</v>
      </c>
      <c r="X105" s="11" t="s">
        <v>115</v>
      </c>
    </row>
    <row r="106" spans="1:26" ht="16.5" thickBot="1" x14ac:dyDescent="0.3">
      <c r="A106" s="73"/>
      <c r="B106" s="85" t="s">
        <v>8</v>
      </c>
      <c r="C106" s="75"/>
      <c r="D106" s="76"/>
      <c r="E106" s="11">
        <v>2716</v>
      </c>
      <c r="F106" s="11">
        <v>6264</v>
      </c>
      <c r="G106" s="11">
        <v>696</v>
      </c>
      <c r="H106" s="11">
        <v>336</v>
      </c>
      <c r="I106" s="11">
        <v>54</v>
      </c>
      <c r="J106" s="11">
        <v>840</v>
      </c>
      <c r="K106" s="11">
        <v>168</v>
      </c>
      <c r="L106" s="11">
        <v>870</v>
      </c>
      <c r="M106" s="11">
        <v>455</v>
      </c>
      <c r="N106" s="11">
        <v>36</v>
      </c>
      <c r="O106" s="11">
        <v>1032</v>
      </c>
      <c r="P106" s="11" t="s">
        <v>115</v>
      </c>
      <c r="Q106" s="11" t="s">
        <v>115</v>
      </c>
      <c r="R106" s="11" t="s">
        <v>115</v>
      </c>
      <c r="S106" s="11" t="s">
        <v>115</v>
      </c>
      <c r="T106" s="11" t="s">
        <v>115</v>
      </c>
      <c r="U106" s="11" t="s">
        <v>115</v>
      </c>
      <c r="V106" s="11" t="s">
        <v>115</v>
      </c>
      <c r="W106" s="11" t="s">
        <v>115</v>
      </c>
      <c r="X106" s="11" t="s">
        <v>115</v>
      </c>
      <c r="Y106" s="12">
        <v>13467</v>
      </c>
    </row>
    <row r="107" spans="1:26" ht="16.5" thickBot="1" x14ac:dyDescent="0.3">
      <c r="A107" s="73"/>
      <c r="B107" s="85" t="s">
        <v>9</v>
      </c>
      <c r="C107" s="75"/>
      <c r="D107" s="76"/>
      <c r="E107" s="11">
        <v>7447</v>
      </c>
      <c r="F107" s="11">
        <v>16189</v>
      </c>
      <c r="G107" s="11">
        <v>1031</v>
      </c>
      <c r="H107" s="11">
        <v>921</v>
      </c>
      <c r="I107" s="11">
        <v>93</v>
      </c>
      <c r="J107" s="11">
        <v>2303</v>
      </c>
      <c r="K107" s="11">
        <v>461</v>
      </c>
      <c r="L107" s="11">
        <v>6224</v>
      </c>
      <c r="M107" s="11">
        <v>3293</v>
      </c>
      <c r="N107" s="11">
        <v>332</v>
      </c>
      <c r="O107" s="11">
        <v>8753</v>
      </c>
      <c r="P107" s="11" t="s">
        <v>115</v>
      </c>
      <c r="Q107" s="11" t="s">
        <v>115</v>
      </c>
      <c r="R107" s="11" t="s">
        <v>115</v>
      </c>
      <c r="S107" s="11" t="s">
        <v>115</v>
      </c>
      <c r="T107" s="11" t="s">
        <v>115</v>
      </c>
      <c r="U107" s="11" t="s">
        <v>115</v>
      </c>
      <c r="V107" s="11" t="s">
        <v>115</v>
      </c>
      <c r="W107" s="11" t="s">
        <v>115</v>
      </c>
      <c r="X107" s="11" t="s">
        <v>115</v>
      </c>
      <c r="Y107" s="13">
        <v>47047</v>
      </c>
    </row>
    <row r="108" spans="1:26" ht="21.75" customHeight="1" x14ac:dyDescent="0.25">
      <c r="A108" s="77" t="s">
        <v>34</v>
      </c>
      <c r="B108" s="80" t="s">
        <v>11</v>
      </c>
      <c r="C108" s="80"/>
      <c r="D108" s="81"/>
      <c r="E108" s="14">
        <v>97</v>
      </c>
      <c r="F108" s="14">
        <v>108</v>
      </c>
      <c r="G108" s="14">
        <v>12</v>
      </c>
      <c r="H108" s="14">
        <v>12</v>
      </c>
      <c r="I108" s="14">
        <v>3</v>
      </c>
      <c r="J108" s="14">
        <v>30</v>
      </c>
      <c r="K108" s="14">
        <v>6</v>
      </c>
      <c r="L108" s="14">
        <v>15</v>
      </c>
      <c r="M108" s="14">
        <v>13</v>
      </c>
      <c r="N108" s="14">
        <v>2</v>
      </c>
      <c r="O108" s="14">
        <v>12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7">
        <v>310</v>
      </c>
    </row>
    <row r="109" spans="1:26" ht="16.5" thickBot="1" x14ac:dyDescent="0.3">
      <c r="A109" s="78"/>
      <c r="B109" s="82" t="s">
        <v>12</v>
      </c>
      <c r="C109" s="82"/>
      <c r="D109" s="83"/>
      <c r="E109" s="14">
        <v>6790</v>
      </c>
      <c r="F109" s="14">
        <v>15120</v>
      </c>
      <c r="G109" s="14">
        <v>1260</v>
      </c>
      <c r="H109" s="14">
        <v>840</v>
      </c>
      <c r="I109" s="14">
        <v>105</v>
      </c>
      <c r="J109" s="14">
        <v>2100</v>
      </c>
      <c r="K109" s="14">
        <v>420</v>
      </c>
      <c r="L109" s="14">
        <v>2295</v>
      </c>
      <c r="M109" s="14">
        <v>1209</v>
      </c>
      <c r="N109" s="14">
        <v>112</v>
      </c>
      <c r="O109" s="14">
        <v>3036</v>
      </c>
      <c r="P109" s="14" t="s">
        <v>115</v>
      </c>
      <c r="Q109" s="14" t="s">
        <v>115</v>
      </c>
      <c r="R109" s="14" t="s">
        <v>115</v>
      </c>
      <c r="S109" s="14" t="s">
        <v>115</v>
      </c>
      <c r="T109" s="14" t="s">
        <v>115</v>
      </c>
      <c r="U109" s="14" t="s">
        <v>115</v>
      </c>
      <c r="V109" s="14" t="s">
        <v>115</v>
      </c>
      <c r="W109" s="14" t="s">
        <v>115</v>
      </c>
      <c r="X109" s="14" t="s">
        <v>115</v>
      </c>
    </row>
    <row r="110" spans="1:26" ht="16.5" thickBot="1" x14ac:dyDescent="0.3">
      <c r="A110" s="79"/>
      <c r="B110" s="82" t="s">
        <v>13</v>
      </c>
      <c r="C110" s="82"/>
      <c r="D110" s="83"/>
      <c r="E110" s="14">
        <v>12412.12</v>
      </c>
      <c r="F110" s="14">
        <v>27639.360000000001</v>
      </c>
      <c r="G110" s="14">
        <v>2303.2800000000002</v>
      </c>
      <c r="H110" s="14">
        <v>1535.52</v>
      </c>
      <c r="I110" s="14">
        <v>191.94</v>
      </c>
      <c r="J110" s="14">
        <v>3838.8</v>
      </c>
      <c r="K110" s="14">
        <v>767.76</v>
      </c>
      <c r="L110" s="14">
        <v>10024.56</v>
      </c>
      <c r="M110" s="14">
        <v>5280.9120000000003</v>
      </c>
      <c r="N110" s="14">
        <v>489.21600000000001</v>
      </c>
      <c r="O110" s="14">
        <v>13261.248</v>
      </c>
      <c r="P110" s="14" t="s">
        <v>115</v>
      </c>
      <c r="Q110" s="14" t="s">
        <v>115</v>
      </c>
      <c r="R110" s="14" t="s">
        <v>115</v>
      </c>
      <c r="S110" s="14" t="s">
        <v>115</v>
      </c>
      <c r="T110" s="14" t="s">
        <v>115</v>
      </c>
      <c r="U110" s="14" t="s">
        <v>115</v>
      </c>
      <c r="V110" s="14" t="s">
        <v>115</v>
      </c>
      <c r="W110" s="14" t="s">
        <v>115</v>
      </c>
      <c r="X110" s="14" t="s">
        <v>115</v>
      </c>
      <c r="Y110" s="16"/>
      <c r="Z110" s="17">
        <v>77744.716000000015</v>
      </c>
    </row>
    <row r="111" spans="1:26" ht="19.5" customHeight="1" thickBot="1" x14ac:dyDescent="0.35">
      <c r="A111" s="72" t="s">
        <v>38</v>
      </c>
      <c r="B111" s="84" t="s">
        <v>1</v>
      </c>
      <c r="C111" s="84"/>
      <c r="D111" s="84"/>
      <c r="E111" s="18">
        <v>2.9999999999999991</v>
      </c>
      <c r="F111" s="2" t="s">
        <v>2</v>
      </c>
      <c r="G111" s="20">
        <v>31</v>
      </c>
      <c r="H111" s="2" t="s">
        <v>3</v>
      </c>
      <c r="I111" s="4">
        <v>36.155000000000001</v>
      </c>
      <c r="J111" s="5"/>
      <c r="K111" s="5"/>
      <c r="L111" s="5"/>
      <c r="M111" s="5"/>
      <c r="N111" s="5"/>
      <c r="O111" s="5"/>
      <c r="P111" s="6"/>
      <c r="Q111" s="6"/>
      <c r="R111" s="7"/>
      <c r="S111" s="8"/>
      <c r="T111" s="5"/>
      <c r="U111" s="6"/>
      <c r="V111" s="6"/>
      <c r="W111" s="7"/>
      <c r="X111" s="8"/>
    </row>
    <row r="112" spans="1:26" ht="16.5" thickBot="1" x14ac:dyDescent="0.3">
      <c r="A112" s="73"/>
      <c r="B112" s="85" t="s">
        <v>4</v>
      </c>
      <c r="C112" s="75"/>
      <c r="D112" s="75"/>
      <c r="E112" s="9" t="s">
        <v>17</v>
      </c>
      <c r="F112" s="9" t="s">
        <v>16</v>
      </c>
      <c r="G112" s="9" t="s">
        <v>17</v>
      </c>
      <c r="H112" s="9" t="s">
        <v>15</v>
      </c>
      <c r="I112" s="9" t="s">
        <v>20</v>
      </c>
      <c r="J112" s="9" t="s">
        <v>19</v>
      </c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6" ht="22.5" customHeight="1" x14ac:dyDescent="0.25">
      <c r="A113" s="73"/>
      <c r="B113" s="85" t="s">
        <v>5</v>
      </c>
      <c r="C113" s="75"/>
      <c r="D113" s="76"/>
      <c r="E113" s="10" t="s">
        <v>102</v>
      </c>
      <c r="F113" s="10" t="s">
        <v>103</v>
      </c>
      <c r="G113" s="10" t="s">
        <v>102</v>
      </c>
      <c r="H113" s="10" t="s">
        <v>104</v>
      </c>
      <c r="I113" s="10" t="s">
        <v>107</v>
      </c>
      <c r="J113" s="10" t="s">
        <v>108</v>
      </c>
      <c r="K113" s="10" t="s">
        <v>115</v>
      </c>
      <c r="L113" s="10" t="s">
        <v>115</v>
      </c>
      <c r="M113" s="10" t="s">
        <v>115</v>
      </c>
      <c r="N113" s="10" t="s">
        <v>115</v>
      </c>
      <c r="O113" s="10" t="s">
        <v>115</v>
      </c>
      <c r="P113" s="10" t="s">
        <v>115</v>
      </c>
      <c r="Q113" s="10" t="s">
        <v>115</v>
      </c>
      <c r="R113" s="10" t="s">
        <v>115</v>
      </c>
      <c r="S113" s="10" t="s">
        <v>115</v>
      </c>
      <c r="T113" s="10" t="s">
        <v>115</v>
      </c>
      <c r="U113" s="10" t="s">
        <v>115</v>
      </c>
      <c r="V113" s="10" t="s">
        <v>115</v>
      </c>
      <c r="W113" s="10" t="s">
        <v>115</v>
      </c>
      <c r="X113" s="10" t="s">
        <v>115</v>
      </c>
    </row>
    <row r="114" spans="1:26" ht="15.75" x14ac:dyDescent="0.25">
      <c r="A114" s="73"/>
      <c r="B114" s="85" t="s">
        <v>6</v>
      </c>
      <c r="C114" s="75"/>
      <c r="D114" s="76"/>
      <c r="E114" s="11">
        <v>70</v>
      </c>
      <c r="F114" s="11">
        <v>105</v>
      </c>
      <c r="G114" s="11">
        <v>70</v>
      </c>
      <c r="H114" s="11">
        <v>140</v>
      </c>
      <c r="I114" s="11">
        <v>35</v>
      </c>
      <c r="J114" s="11">
        <v>70</v>
      </c>
      <c r="K114" s="11" t="s">
        <v>115</v>
      </c>
      <c r="L114" s="11" t="s">
        <v>115</v>
      </c>
      <c r="M114" s="11" t="s">
        <v>115</v>
      </c>
      <c r="N114" s="11" t="s">
        <v>115</v>
      </c>
      <c r="O114" s="11" t="s">
        <v>115</v>
      </c>
      <c r="P114" s="11" t="s">
        <v>115</v>
      </c>
      <c r="Q114" s="11" t="s">
        <v>115</v>
      </c>
      <c r="R114" s="11" t="s">
        <v>115</v>
      </c>
      <c r="S114" s="11" t="s">
        <v>115</v>
      </c>
      <c r="T114" s="11" t="s">
        <v>115</v>
      </c>
      <c r="U114" s="11" t="s">
        <v>115</v>
      </c>
      <c r="V114" s="11" t="s">
        <v>115</v>
      </c>
      <c r="W114" s="11" t="s">
        <v>115</v>
      </c>
      <c r="X114" s="11" t="s">
        <v>115</v>
      </c>
    </row>
    <row r="115" spans="1:26" ht="16.5" thickBot="1" x14ac:dyDescent="0.3">
      <c r="A115" s="73"/>
      <c r="B115" s="85" t="s">
        <v>7</v>
      </c>
      <c r="C115" s="75"/>
      <c r="D115" s="75"/>
      <c r="E115" s="11">
        <v>28</v>
      </c>
      <c r="F115" s="11">
        <v>58</v>
      </c>
      <c r="G115" s="11">
        <v>28</v>
      </c>
      <c r="H115" s="11">
        <v>58</v>
      </c>
      <c r="I115" s="11">
        <v>18</v>
      </c>
      <c r="J115" s="11">
        <v>28</v>
      </c>
      <c r="K115" s="11" t="s">
        <v>115</v>
      </c>
      <c r="L115" s="11" t="s">
        <v>115</v>
      </c>
      <c r="M115" s="11" t="s">
        <v>115</v>
      </c>
      <c r="N115" s="11" t="s">
        <v>115</v>
      </c>
      <c r="O115" s="11" t="s">
        <v>115</v>
      </c>
      <c r="P115" s="11" t="s">
        <v>115</v>
      </c>
      <c r="Q115" s="11" t="s">
        <v>115</v>
      </c>
      <c r="R115" s="11" t="s">
        <v>115</v>
      </c>
      <c r="S115" s="11" t="s">
        <v>115</v>
      </c>
      <c r="T115" s="11" t="s">
        <v>115</v>
      </c>
      <c r="U115" s="11" t="s">
        <v>115</v>
      </c>
      <c r="V115" s="11" t="s">
        <v>115</v>
      </c>
      <c r="W115" s="11" t="s">
        <v>115</v>
      </c>
      <c r="X115" s="11" t="s">
        <v>115</v>
      </c>
    </row>
    <row r="116" spans="1:26" ht="16.5" thickBot="1" x14ac:dyDescent="0.3">
      <c r="A116" s="73"/>
      <c r="B116" s="85" t="s">
        <v>8</v>
      </c>
      <c r="C116" s="75"/>
      <c r="D116" s="76"/>
      <c r="E116" s="11">
        <v>140</v>
      </c>
      <c r="F116" s="11">
        <v>10556</v>
      </c>
      <c r="G116" s="11">
        <v>448</v>
      </c>
      <c r="H116" s="11">
        <v>5800</v>
      </c>
      <c r="I116" s="11">
        <v>162</v>
      </c>
      <c r="J116" s="11">
        <v>504</v>
      </c>
      <c r="K116" s="11" t="s">
        <v>115</v>
      </c>
      <c r="L116" s="11" t="s">
        <v>115</v>
      </c>
      <c r="M116" s="11" t="s">
        <v>115</v>
      </c>
      <c r="N116" s="11" t="s">
        <v>115</v>
      </c>
      <c r="O116" s="11" t="s">
        <v>115</v>
      </c>
      <c r="P116" s="11" t="s">
        <v>115</v>
      </c>
      <c r="Q116" s="11" t="s">
        <v>115</v>
      </c>
      <c r="R116" s="11" t="s">
        <v>115</v>
      </c>
      <c r="S116" s="11" t="s">
        <v>115</v>
      </c>
      <c r="T116" s="11" t="s">
        <v>115</v>
      </c>
      <c r="U116" s="11" t="s">
        <v>115</v>
      </c>
      <c r="V116" s="11" t="s">
        <v>115</v>
      </c>
      <c r="W116" s="11" t="s">
        <v>115</v>
      </c>
      <c r="X116" s="11" t="s">
        <v>115</v>
      </c>
      <c r="Y116" s="12">
        <v>17610</v>
      </c>
    </row>
    <row r="117" spans="1:26" ht="16.5" thickBot="1" x14ac:dyDescent="0.3">
      <c r="A117" s="73"/>
      <c r="B117" s="85" t="s">
        <v>9</v>
      </c>
      <c r="C117" s="75"/>
      <c r="D117" s="76"/>
      <c r="E117" s="11">
        <v>461</v>
      </c>
      <c r="F117" s="11">
        <v>15637</v>
      </c>
      <c r="G117" s="11">
        <v>1290</v>
      </c>
      <c r="H117" s="11">
        <v>15169</v>
      </c>
      <c r="I117" s="11">
        <v>28</v>
      </c>
      <c r="J117" s="11">
        <v>814</v>
      </c>
      <c r="K117" s="11" t="s">
        <v>115</v>
      </c>
      <c r="L117" s="11" t="s">
        <v>115</v>
      </c>
      <c r="M117" s="11" t="s">
        <v>115</v>
      </c>
      <c r="N117" s="11" t="s">
        <v>115</v>
      </c>
      <c r="O117" s="11" t="s">
        <v>115</v>
      </c>
      <c r="P117" s="11" t="s">
        <v>115</v>
      </c>
      <c r="Q117" s="11" t="s">
        <v>115</v>
      </c>
      <c r="R117" s="11" t="s">
        <v>115</v>
      </c>
      <c r="S117" s="11" t="s">
        <v>115</v>
      </c>
      <c r="T117" s="11" t="s">
        <v>115</v>
      </c>
      <c r="U117" s="11" t="s">
        <v>115</v>
      </c>
      <c r="V117" s="11" t="s">
        <v>115</v>
      </c>
      <c r="W117" s="11" t="s">
        <v>115</v>
      </c>
      <c r="X117" s="11" t="s">
        <v>115</v>
      </c>
      <c r="Y117" s="13">
        <v>33399</v>
      </c>
    </row>
    <row r="118" spans="1:26" ht="21.75" customHeight="1" x14ac:dyDescent="0.25">
      <c r="A118" s="77" t="s">
        <v>34</v>
      </c>
      <c r="B118" s="80" t="s">
        <v>11</v>
      </c>
      <c r="C118" s="80"/>
      <c r="D118" s="81"/>
      <c r="E118" s="14">
        <v>5</v>
      </c>
      <c r="F118" s="14">
        <v>182</v>
      </c>
      <c r="G118" s="14">
        <v>16</v>
      </c>
      <c r="H118" s="14">
        <v>100</v>
      </c>
      <c r="I118" s="14">
        <v>9</v>
      </c>
      <c r="J118" s="14">
        <v>18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7">
        <v>330</v>
      </c>
    </row>
    <row r="119" spans="1:26" ht="16.5" thickBot="1" x14ac:dyDescent="0.3">
      <c r="A119" s="78"/>
      <c r="B119" s="82" t="s">
        <v>12</v>
      </c>
      <c r="C119" s="82"/>
      <c r="D119" s="83"/>
      <c r="E119" s="14">
        <v>350</v>
      </c>
      <c r="F119" s="14">
        <v>19110</v>
      </c>
      <c r="G119" s="14">
        <v>1120</v>
      </c>
      <c r="H119" s="14">
        <v>14000</v>
      </c>
      <c r="I119" s="14">
        <v>315</v>
      </c>
      <c r="J119" s="14">
        <v>1260</v>
      </c>
      <c r="K119" s="14" t="s">
        <v>115</v>
      </c>
      <c r="L119" s="14" t="s">
        <v>115</v>
      </c>
      <c r="M119" s="14" t="s">
        <v>115</v>
      </c>
      <c r="N119" s="14" t="s">
        <v>115</v>
      </c>
      <c r="O119" s="14" t="s">
        <v>115</v>
      </c>
      <c r="P119" s="14" t="s">
        <v>115</v>
      </c>
      <c r="Q119" s="14" t="s">
        <v>115</v>
      </c>
      <c r="R119" s="14" t="s">
        <v>115</v>
      </c>
      <c r="S119" s="14" t="s">
        <v>115</v>
      </c>
      <c r="T119" s="14" t="s">
        <v>115</v>
      </c>
      <c r="U119" s="14" t="s">
        <v>115</v>
      </c>
      <c r="V119" s="14" t="s">
        <v>115</v>
      </c>
      <c r="W119" s="14" t="s">
        <v>115</v>
      </c>
      <c r="X119" s="14" t="s">
        <v>115</v>
      </c>
    </row>
    <row r="120" spans="1:26" ht="16.5" thickBot="1" x14ac:dyDescent="0.3">
      <c r="A120" s="79"/>
      <c r="B120" s="82" t="s">
        <v>13</v>
      </c>
      <c r="C120" s="82"/>
      <c r="D120" s="83"/>
      <c r="E120" s="14">
        <v>767.55</v>
      </c>
      <c r="F120" s="14">
        <v>34933.08</v>
      </c>
      <c r="G120" s="14">
        <v>2149.56</v>
      </c>
      <c r="H120" s="14">
        <v>25898.600000000002</v>
      </c>
      <c r="I120" s="14">
        <v>57.645000000000003</v>
      </c>
      <c r="J120" s="14">
        <v>1356.1799999999998</v>
      </c>
      <c r="K120" s="14" t="s">
        <v>115</v>
      </c>
      <c r="L120" s="14" t="s">
        <v>115</v>
      </c>
      <c r="M120" s="14" t="s">
        <v>115</v>
      </c>
      <c r="N120" s="14" t="s">
        <v>115</v>
      </c>
      <c r="O120" s="14" t="s">
        <v>115</v>
      </c>
      <c r="P120" s="14" t="s">
        <v>115</v>
      </c>
      <c r="Q120" s="14" t="s">
        <v>115</v>
      </c>
      <c r="R120" s="14" t="s">
        <v>115</v>
      </c>
      <c r="S120" s="14" t="s">
        <v>115</v>
      </c>
      <c r="T120" s="14" t="s">
        <v>115</v>
      </c>
      <c r="U120" s="14" t="s">
        <v>115</v>
      </c>
      <c r="V120" s="14" t="s">
        <v>115</v>
      </c>
      <c r="W120" s="14" t="s">
        <v>115</v>
      </c>
      <c r="X120" s="14" t="s">
        <v>115</v>
      </c>
      <c r="Y120" s="16"/>
      <c r="Z120" s="17">
        <v>65162.615000000005</v>
      </c>
    </row>
    <row r="121" spans="1:26" ht="19.5" customHeight="1" thickBot="1" x14ac:dyDescent="0.35">
      <c r="A121" s="72" t="s">
        <v>39</v>
      </c>
      <c r="B121" s="84" t="s">
        <v>1</v>
      </c>
      <c r="C121" s="84"/>
      <c r="D121" s="84"/>
      <c r="E121" s="18">
        <v>0.99999999999999911</v>
      </c>
      <c r="F121" s="2" t="s">
        <v>2</v>
      </c>
      <c r="G121" s="20">
        <v>37</v>
      </c>
      <c r="H121" s="2" t="s">
        <v>3</v>
      </c>
      <c r="I121" s="4">
        <v>19.425000000000001</v>
      </c>
      <c r="J121" s="5"/>
      <c r="K121" s="5"/>
      <c r="L121" s="5"/>
      <c r="M121" s="5"/>
      <c r="N121" s="5"/>
      <c r="O121" s="5"/>
      <c r="P121" s="6"/>
      <c r="Q121" s="6"/>
      <c r="R121" s="7"/>
      <c r="S121" s="8"/>
      <c r="T121" s="5"/>
      <c r="U121" s="6"/>
      <c r="V121" s="6"/>
      <c r="W121" s="7"/>
      <c r="X121" s="8"/>
    </row>
    <row r="122" spans="1:26" ht="16.5" thickBot="1" x14ac:dyDescent="0.3">
      <c r="A122" s="73"/>
      <c r="B122" s="85" t="s">
        <v>4</v>
      </c>
      <c r="C122" s="75"/>
      <c r="D122" s="75"/>
      <c r="E122" s="9" t="s">
        <v>17</v>
      </c>
      <c r="F122" s="9" t="s">
        <v>16</v>
      </c>
      <c r="G122" s="9" t="s">
        <v>22</v>
      </c>
      <c r="H122" s="9" t="s">
        <v>125</v>
      </c>
      <c r="I122" s="9" t="s">
        <v>19</v>
      </c>
      <c r="J122" s="9" t="s">
        <v>20</v>
      </c>
      <c r="K122" s="9" t="s">
        <v>126</v>
      </c>
      <c r="L122" s="9" t="s">
        <v>15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6" ht="22.5" customHeight="1" x14ac:dyDescent="0.25">
      <c r="A123" s="73"/>
      <c r="B123" s="85" t="s">
        <v>5</v>
      </c>
      <c r="C123" s="75"/>
      <c r="D123" s="76"/>
      <c r="E123" s="10" t="s">
        <v>102</v>
      </c>
      <c r="F123" s="10" t="s">
        <v>103</v>
      </c>
      <c r="G123" s="10" t="s">
        <v>106</v>
      </c>
      <c r="H123" s="10" t="s">
        <v>132</v>
      </c>
      <c r="I123" s="10" t="s">
        <v>108</v>
      </c>
      <c r="J123" s="10" t="s">
        <v>107</v>
      </c>
      <c r="K123" s="10" t="s">
        <v>133</v>
      </c>
      <c r="L123" s="10" t="s">
        <v>104</v>
      </c>
      <c r="M123" s="10" t="s">
        <v>115</v>
      </c>
      <c r="N123" s="10" t="s">
        <v>115</v>
      </c>
      <c r="O123" s="10" t="s">
        <v>115</v>
      </c>
      <c r="P123" s="10" t="s">
        <v>115</v>
      </c>
      <c r="Q123" s="10" t="s">
        <v>115</v>
      </c>
      <c r="R123" s="10" t="s">
        <v>115</v>
      </c>
      <c r="S123" s="10" t="s">
        <v>115</v>
      </c>
      <c r="T123" s="10" t="s">
        <v>115</v>
      </c>
      <c r="U123" s="10" t="s">
        <v>115</v>
      </c>
      <c r="V123" s="10" t="s">
        <v>115</v>
      </c>
      <c r="W123" s="10" t="s">
        <v>115</v>
      </c>
      <c r="X123" s="10" t="s">
        <v>115</v>
      </c>
    </row>
    <row r="124" spans="1:26" ht="15.75" x14ac:dyDescent="0.25">
      <c r="A124" s="73"/>
      <c r="B124" s="85" t="s">
        <v>6</v>
      </c>
      <c r="C124" s="75"/>
      <c r="D124" s="76"/>
      <c r="E124" s="11">
        <v>70</v>
      </c>
      <c r="F124" s="11">
        <v>105</v>
      </c>
      <c r="G124" s="11">
        <v>105</v>
      </c>
      <c r="H124" s="11">
        <v>70</v>
      </c>
      <c r="I124" s="11">
        <v>70</v>
      </c>
      <c r="J124" s="11">
        <v>35</v>
      </c>
      <c r="K124" s="11">
        <v>140</v>
      </c>
      <c r="L124" s="11">
        <v>140</v>
      </c>
      <c r="M124" s="11" t="s">
        <v>115</v>
      </c>
      <c r="N124" s="11" t="s">
        <v>115</v>
      </c>
      <c r="O124" s="11" t="s">
        <v>115</v>
      </c>
      <c r="P124" s="11" t="s">
        <v>115</v>
      </c>
      <c r="Q124" s="11" t="s">
        <v>115</v>
      </c>
      <c r="R124" s="11" t="s">
        <v>115</v>
      </c>
      <c r="S124" s="11" t="s">
        <v>115</v>
      </c>
      <c r="T124" s="11" t="s">
        <v>115</v>
      </c>
      <c r="U124" s="11" t="s">
        <v>115</v>
      </c>
      <c r="V124" s="11" t="s">
        <v>115</v>
      </c>
      <c r="W124" s="11" t="s">
        <v>115</v>
      </c>
      <c r="X124" s="11" t="s">
        <v>115</v>
      </c>
    </row>
    <row r="125" spans="1:26" ht="16.5" thickBot="1" x14ac:dyDescent="0.3">
      <c r="A125" s="73"/>
      <c r="B125" s="85" t="s">
        <v>7</v>
      </c>
      <c r="C125" s="75"/>
      <c r="D125" s="75"/>
      <c r="E125" s="11">
        <v>28</v>
      </c>
      <c r="F125" s="11">
        <v>58</v>
      </c>
      <c r="G125" s="11">
        <v>58</v>
      </c>
      <c r="H125" s="11">
        <v>28</v>
      </c>
      <c r="I125" s="11">
        <v>28</v>
      </c>
      <c r="J125" s="11">
        <v>18</v>
      </c>
      <c r="K125" s="11">
        <v>58</v>
      </c>
      <c r="L125" s="11">
        <v>58</v>
      </c>
      <c r="M125" s="11" t="s">
        <v>115</v>
      </c>
      <c r="N125" s="11" t="s">
        <v>115</v>
      </c>
      <c r="O125" s="11" t="s">
        <v>115</v>
      </c>
      <c r="P125" s="11" t="s">
        <v>115</v>
      </c>
      <c r="Q125" s="11" t="s">
        <v>115</v>
      </c>
      <c r="R125" s="11" t="s">
        <v>115</v>
      </c>
      <c r="S125" s="11" t="s">
        <v>115</v>
      </c>
      <c r="T125" s="11" t="s">
        <v>115</v>
      </c>
      <c r="U125" s="11" t="s">
        <v>115</v>
      </c>
      <c r="V125" s="11" t="s">
        <v>115</v>
      </c>
      <c r="W125" s="11" t="s">
        <v>115</v>
      </c>
      <c r="X125" s="11" t="s">
        <v>115</v>
      </c>
    </row>
    <row r="126" spans="1:26" ht="16.5" thickBot="1" x14ac:dyDescent="0.3">
      <c r="A126" s="73"/>
      <c r="B126" s="85" t="s">
        <v>8</v>
      </c>
      <c r="C126" s="75"/>
      <c r="D126" s="76"/>
      <c r="E126" s="11">
        <v>588</v>
      </c>
      <c r="F126" s="11">
        <v>2958</v>
      </c>
      <c r="G126" s="11">
        <v>696</v>
      </c>
      <c r="H126" s="11">
        <v>2520</v>
      </c>
      <c r="I126" s="11">
        <v>532</v>
      </c>
      <c r="J126" s="11">
        <v>756</v>
      </c>
      <c r="K126" s="11">
        <v>754</v>
      </c>
      <c r="L126" s="11">
        <v>174</v>
      </c>
      <c r="M126" s="11" t="s">
        <v>115</v>
      </c>
      <c r="N126" s="11" t="s">
        <v>115</v>
      </c>
      <c r="O126" s="11" t="s">
        <v>115</v>
      </c>
      <c r="P126" s="11" t="s">
        <v>115</v>
      </c>
      <c r="Q126" s="11" t="s">
        <v>115</v>
      </c>
      <c r="R126" s="11" t="s">
        <v>115</v>
      </c>
      <c r="S126" s="11" t="s">
        <v>115</v>
      </c>
      <c r="T126" s="11" t="s">
        <v>115</v>
      </c>
      <c r="U126" s="11" t="s">
        <v>115</v>
      </c>
      <c r="V126" s="11" t="s">
        <v>115</v>
      </c>
      <c r="W126" s="11" t="s">
        <v>115</v>
      </c>
      <c r="X126" s="11" t="s">
        <v>115</v>
      </c>
      <c r="Y126" s="12">
        <v>8978</v>
      </c>
    </row>
    <row r="127" spans="1:26" ht="16.5" thickBot="1" x14ac:dyDescent="0.3">
      <c r="A127" s="73"/>
      <c r="B127" s="85" t="s">
        <v>9</v>
      </c>
      <c r="C127" s="75"/>
      <c r="D127" s="76"/>
      <c r="E127" s="11">
        <v>1857</v>
      </c>
      <c r="F127" s="11">
        <v>4450</v>
      </c>
      <c r="G127" s="11">
        <v>1031</v>
      </c>
      <c r="H127" s="11">
        <v>8290</v>
      </c>
      <c r="I127" s="11">
        <v>1159</v>
      </c>
      <c r="J127" s="11">
        <v>1190</v>
      </c>
      <c r="K127" s="11">
        <v>2338</v>
      </c>
      <c r="L127" s="11">
        <v>539</v>
      </c>
      <c r="M127" s="11" t="s">
        <v>115</v>
      </c>
      <c r="N127" s="11" t="s">
        <v>115</v>
      </c>
      <c r="O127" s="11" t="s">
        <v>115</v>
      </c>
      <c r="P127" s="11" t="s">
        <v>115</v>
      </c>
      <c r="Q127" s="11" t="s">
        <v>115</v>
      </c>
      <c r="R127" s="11" t="s">
        <v>115</v>
      </c>
      <c r="S127" s="11" t="s">
        <v>115</v>
      </c>
      <c r="T127" s="11" t="s">
        <v>115</v>
      </c>
      <c r="U127" s="11" t="s">
        <v>115</v>
      </c>
      <c r="V127" s="11" t="s">
        <v>115</v>
      </c>
      <c r="W127" s="11" t="s">
        <v>115</v>
      </c>
      <c r="X127" s="11" t="s">
        <v>115</v>
      </c>
      <c r="Y127" s="13">
        <v>20854</v>
      </c>
    </row>
    <row r="128" spans="1:26" ht="21.75" customHeight="1" x14ac:dyDescent="0.25">
      <c r="A128" s="77" t="s">
        <v>34</v>
      </c>
      <c r="B128" s="80" t="s">
        <v>11</v>
      </c>
      <c r="C128" s="80"/>
      <c r="D128" s="81"/>
      <c r="E128" s="14">
        <v>21</v>
      </c>
      <c r="F128" s="14">
        <v>51</v>
      </c>
      <c r="G128" s="14">
        <v>12</v>
      </c>
      <c r="H128" s="14">
        <v>90</v>
      </c>
      <c r="I128" s="14">
        <v>19</v>
      </c>
      <c r="J128" s="14">
        <v>42</v>
      </c>
      <c r="K128" s="14">
        <v>13</v>
      </c>
      <c r="L128" s="14">
        <v>3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7">
        <v>251</v>
      </c>
    </row>
    <row r="129" spans="1:26" ht="16.5" thickBot="1" x14ac:dyDescent="0.3">
      <c r="A129" s="78"/>
      <c r="B129" s="82" t="s">
        <v>12</v>
      </c>
      <c r="C129" s="82"/>
      <c r="D129" s="83"/>
      <c r="E129" s="14">
        <v>1470</v>
      </c>
      <c r="F129" s="14">
        <v>5355</v>
      </c>
      <c r="G129" s="14">
        <v>1260</v>
      </c>
      <c r="H129" s="14">
        <v>6300</v>
      </c>
      <c r="I129" s="14">
        <v>1330</v>
      </c>
      <c r="J129" s="14">
        <v>1470</v>
      </c>
      <c r="K129" s="14">
        <v>1820</v>
      </c>
      <c r="L129" s="14">
        <v>420</v>
      </c>
      <c r="M129" s="14" t="s">
        <v>115</v>
      </c>
      <c r="N129" s="14" t="s">
        <v>115</v>
      </c>
      <c r="O129" s="14" t="s">
        <v>115</v>
      </c>
      <c r="P129" s="14" t="s">
        <v>115</v>
      </c>
      <c r="Q129" s="14" t="s">
        <v>115</v>
      </c>
      <c r="R129" s="14" t="s">
        <v>115</v>
      </c>
      <c r="S129" s="14" t="s">
        <v>115</v>
      </c>
      <c r="T129" s="14" t="s">
        <v>115</v>
      </c>
      <c r="U129" s="14" t="s">
        <v>115</v>
      </c>
      <c r="V129" s="14" t="s">
        <v>115</v>
      </c>
      <c r="W129" s="14" t="s">
        <v>115</v>
      </c>
      <c r="X129" s="14" t="s">
        <v>115</v>
      </c>
    </row>
    <row r="130" spans="1:26" ht="16.5" thickBot="1" x14ac:dyDescent="0.3">
      <c r="A130" s="79"/>
      <c r="B130" s="82" t="s">
        <v>13</v>
      </c>
      <c r="C130" s="82"/>
      <c r="D130" s="83"/>
      <c r="E130" s="14">
        <v>3095.8199999999997</v>
      </c>
      <c r="F130" s="14">
        <v>9941.82</v>
      </c>
      <c r="G130" s="14">
        <v>2303.2800000000002</v>
      </c>
      <c r="H130" s="14">
        <v>13815.9</v>
      </c>
      <c r="I130" s="14">
        <v>1931.7900000000002</v>
      </c>
      <c r="J130" s="14">
        <v>2449.8599999999997</v>
      </c>
      <c r="K130" s="14">
        <v>3991.26</v>
      </c>
      <c r="L130" s="14">
        <v>921.06</v>
      </c>
      <c r="M130" s="14" t="s">
        <v>115</v>
      </c>
      <c r="N130" s="14" t="s">
        <v>115</v>
      </c>
      <c r="O130" s="14" t="s">
        <v>115</v>
      </c>
      <c r="P130" s="14" t="s">
        <v>115</v>
      </c>
      <c r="Q130" s="14" t="s">
        <v>115</v>
      </c>
      <c r="R130" s="14" t="s">
        <v>115</v>
      </c>
      <c r="S130" s="14" t="s">
        <v>115</v>
      </c>
      <c r="T130" s="14" t="s">
        <v>115</v>
      </c>
      <c r="U130" s="14" t="s">
        <v>115</v>
      </c>
      <c r="V130" s="14" t="s">
        <v>115</v>
      </c>
      <c r="W130" s="14" t="s">
        <v>115</v>
      </c>
      <c r="X130" s="14" t="s">
        <v>115</v>
      </c>
      <c r="Y130" s="16"/>
      <c r="Z130" s="17">
        <v>38450.79</v>
      </c>
    </row>
    <row r="131" spans="1:26" ht="19.5" customHeight="1" thickBot="1" x14ac:dyDescent="0.35">
      <c r="A131" s="72" t="s">
        <v>40</v>
      </c>
      <c r="B131" s="84" t="s">
        <v>1</v>
      </c>
      <c r="C131" s="84"/>
      <c r="D131" s="84"/>
      <c r="E131" s="18">
        <v>0.99999999999999967</v>
      </c>
      <c r="F131" s="2" t="s">
        <v>2</v>
      </c>
      <c r="G131" s="20">
        <v>22</v>
      </c>
      <c r="H131" s="2" t="s">
        <v>3</v>
      </c>
      <c r="I131" s="4">
        <v>9.7469999999999999</v>
      </c>
      <c r="J131" s="5"/>
      <c r="K131" s="5"/>
      <c r="L131" s="5"/>
      <c r="M131" s="5"/>
      <c r="N131" s="5"/>
      <c r="O131" s="5"/>
      <c r="P131" s="6"/>
      <c r="Q131" s="6"/>
      <c r="R131" s="7"/>
      <c r="S131" s="8"/>
      <c r="T131" s="5"/>
      <c r="U131" s="6"/>
      <c r="V131" s="6"/>
      <c r="W131" s="7"/>
      <c r="X131" s="8"/>
    </row>
    <row r="132" spans="1:26" ht="16.5" thickBot="1" x14ac:dyDescent="0.3">
      <c r="A132" s="73"/>
      <c r="B132" s="85" t="s">
        <v>4</v>
      </c>
      <c r="C132" s="75"/>
      <c r="D132" s="75"/>
      <c r="E132" s="9" t="s">
        <v>153</v>
      </c>
      <c r="F132" s="9" t="s">
        <v>16</v>
      </c>
      <c r="G132" s="9" t="s">
        <v>17</v>
      </c>
      <c r="H132" s="9" t="s">
        <v>19</v>
      </c>
      <c r="I132" s="9" t="s">
        <v>22</v>
      </c>
      <c r="J132" s="9" t="s">
        <v>20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6" ht="22.5" customHeight="1" x14ac:dyDescent="0.25">
      <c r="A133" s="73"/>
      <c r="B133" s="85" t="s">
        <v>5</v>
      </c>
      <c r="C133" s="75"/>
      <c r="D133" s="76"/>
      <c r="E133" s="10" t="s">
        <v>154</v>
      </c>
      <c r="F133" s="10" t="s">
        <v>103</v>
      </c>
      <c r="G133" s="10" t="s">
        <v>102</v>
      </c>
      <c r="H133" s="10" t="s">
        <v>108</v>
      </c>
      <c r="I133" s="10" t="s">
        <v>106</v>
      </c>
      <c r="J133" s="10" t="s">
        <v>107</v>
      </c>
      <c r="K133" s="10" t="s">
        <v>115</v>
      </c>
      <c r="L133" s="10" t="s">
        <v>115</v>
      </c>
      <c r="M133" s="10" t="s">
        <v>115</v>
      </c>
      <c r="N133" s="10" t="s">
        <v>115</v>
      </c>
      <c r="O133" s="10" t="s">
        <v>115</v>
      </c>
      <c r="P133" s="10" t="s">
        <v>115</v>
      </c>
      <c r="Q133" s="10" t="s">
        <v>115</v>
      </c>
      <c r="R133" s="10" t="s">
        <v>115</v>
      </c>
      <c r="S133" s="10" t="s">
        <v>115</v>
      </c>
      <c r="T133" s="10" t="s">
        <v>115</v>
      </c>
      <c r="U133" s="10" t="s">
        <v>115</v>
      </c>
      <c r="V133" s="10" t="s">
        <v>115</v>
      </c>
      <c r="W133" s="10" t="s">
        <v>115</v>
      </c>
      <c r="X133" s="10" t="s">
        <v>115</v>
      </c>
    </row>
    <row r="134" spans="1:26" ht="15.75" x14ac:dyDescent="0.25">
      <c r="A134" s="73"/>
      <c r="B134" s="85" t="s">
        <v>6</v>
      </c>
      <c r="C134" s="75"/>
      <c r="D134" s="76"/>
      <c r="E134" s="11">
        <v>344</v>
      </c>
      <c r="F134" s="11">
        <v>105</v>
      </c>
      <c r="G134" s="11">
        <v>70</v>
      </c>
      <c r="H134" s="11">
        <v>70</v>
      </c>
      <c r="I134" s="11">
        <v>105</v>
      </c>
      <c r="J134" s="11">
        <v>35</v>
      </c>
      <c r="K134" s="11" t="s">
        <v>115</v>
      </c>
      <c r="L134" s="11" t="s">
        <v>115</v>
      </c>
      <c r="M134" s="11" t="s">
        <v>115</v>
      </c>
      <c r="N134" s="11" t="s">
        <v>115</v>
      </c>
      <c r="O134" s="11" t="s">
        <v>115</v>
      </c>
      <c r="P134" s="11" t="s">
        <v>115</v>
      </c>
      <c r="Q134" s="11" t="s">
        <v>115</v>
      </c>
      <c r="R134" s="11" t="s">
        <v>115</v>
      </c>
      <c r="S134" s="11" t="s">
        <v>115</v>
      </c>
      <c r="T134" s="11" t="s">
        <v>115</v>
      </c>
      <c r="U134" s="11" t="s">
        <v>115</v>
      </c>
      <c r="V134" s="11" t="s">
        <v>115</v>
      </c>
      <c r="W134" s="11" t="s">
        <v>115</v>
      </c>
      <c r="X134" s="11" t="s">
        <v>115</v>
      </c>
    </row>
    <row r="135" spans="1:26" ht="16.5" thickBot="1" x14ac:dyDescent="0.3">
      <c r="A135" s="73"/>
      <c r="B135" s="85" t="s">
        <v>7</v>
      </c>
      <c r="C135" s="75"/>
      <c r="D135" s="75"/>
      <c r="E135" s="11">
        <v>116</v>
      </c>
      <c r="F135" s="11">
        <v>58</v>
      </c>
      <c r="G135" s="11">
        <v>28</v>
      </c>
      <c r="H135" s="11">
        <v>28</v>
      </c>
      <c r="I135" s="11">
        <v>58</v>
      </c>
      <c r="J135" s="11">
        <v>18</v>
      </c>
      <c r="K135" s="11" t="s">
        <v>115</v>
      </c>
      <c r="L135" s="11" t="s">
        <v>115</v>
      </c>
      <c r="M135" s="11" t="s">
        <v>115</v>
      </c>
      <c r="N135" s="11" t="s">
        <v>115</v>
      </c>
      <c r="O135" s="11" t="s">
        <v>115</v>
      </c>
      <c r="P135" s="11" t="s">
        <v>115</v>
      </c>
      <c r="Q135" s="11" t="s">
        <v>115</v>
      </c>
      <c r="R135" s="11" t="s">
        <v>115</v>
      </c>
      <c r="S135" s="11" t="s">
        <v>115</v>
      </c>
      <c r="T135" s="11" t="s">
        <v>115</v>
      </c>
      <c r="U135" s="11" t="s">
        <v>115</v>
      </c>
      <c r="V135" s="11" t="s">
        <v>115</v>
      </c>
      <c r="W135" s="11" t="s">
        <v>115</v>
      </c>
      <c r="X135" s="11" t="s">
        <v>115</v>
      </c>
    </row>
    <row r="136" spans="1:26" ht="16.5" thickBot="1" x14ac:dyDescent="0.3">
      <c r="A136" s="73"/>
      <c r="B136" s="85" t="s">
        <v>8</v>
      </c>
      <c r="C136" s="75"/>
      <c r="D136" s="76"/>
      <c r="E136" s="11">
        <v>348</v>
      </c>
      <c r="F136" s="11">
        <v>3770</v>
      </c>
      <c r="G136" s="11">
        <v>84</v>
      </c>
      <c r="H136" s="11">
        <v>56</v>
      </c>
      <c r="I136" s="11">
        <v>116</v>
      </c>
      <c r="J136" s="11">
        <v>684</v>
      </c>
      <c r="K136" s="11" t="s">
        <v>115</v>
      </c>
      <c r="L136" s="11" t="s">
        <v>115</v>
      </c>
      <c r="M136" s="11" t="s">
        <v>115</v>
      </c>
      <c r="N136" s="11" t="s">
        <v>115</v>
      </c>
      <c r="O136" s="11" t="s">
        <v>115</v>
      </c>
      <c r="P136" s="11" t="s">
        <v>115</v>
      </c>
      <c r="Q136" s="11" t="s">
        <v>115</v>
      </c>
      <c r="R136" s="11" t="s">
        <v>115</v>
      </c>
      <c r="S136" s="11" t="s">
        <v>115</v>
      </c>
      <c r="T136" s="11" t="s">
        <v>115</v>
      </c>
      <c r="U136" s="11" t="s">
        <v>115</v>
      </c>
      <c r="V136" s="11" t="s">
        <v>115</v>
      </c>
      <c r="W136" s="11" t="s">
        <v>115</v>
      </c>
      <c r="X136" s="11" t="s">
        <v>115</v>
      </c>
      <c r="Y136" s="12">
        <v>5058</v>
      </c>
    </row>
    <row r="137" spans="1:26" ht="16.5" thickBot="1" x14ac:dyDescent="0.3">
      <c r="A137" s="73"/>
      <c r="B137" s="85" t="s">
        <v>9</v>
      </c>
      <c r="C137" s="75"/>
      <c r="D137" s="76"/>
      <c r="E137" s="11">
        <v>1500</v>
      </c>
      <c r="F137" s="11">
        <v>6700</v>
      </c>
      <c r="G137" s="11">
        <v>276</v>
      </c>
      <c r="H137" s="11">
        <v>184</v>
      </c>
      <c r="I137" s="11">
        <v>206</v>
      </c>
      <c r="J137" s="11">
        <v>1417</v>
      </c>
      <c r="K137" s="11" t="s">
        <v>115</v>
      </c>
      <c r="L137" s="11" t="s">
        <v>115</v>
      </c>
      <c r="M137" s="11" t="s">
        <v>115</v>
      </c>
      <c r="N137" s="11" t="s">
        <v>115</v>
      </c>
      <c r="O137" s="11" t="s">
        <v>115</v>
      </c>
      <c r="P137" s="11" t="s">
        <v>115</v>
      </c>
      <c r="Q137" s="11" t="s">
        <v>115</v>
      </c>
      <c r="R137" s="11" t="s">
        <v>115</v>
      </c>
      <c r="S137" s="11" t="s">
        <v>115</v>
      </c>
      <c r="T137" s="11" t="s">
        <v>115</v>
      </c>
      <c r="U137" s="11" t="s">
        <v>115</v>
      </c>
      <c r="V137" s="11" t="s">
        <v>115</v>
      </c>
      <c r="W137" s="11" t="s">
        <v>115</v>
      </c>
      <c r="X137" s="11" t="s">
        <v>115</v>
      </c>
      <c r="Y137" s="13">
        <v>10283</v>
      </c>
    </row>
    <row r="138" spans="1:26" ht="21.75" customHeight="1" x14ac:dyDescent="0.25">
      <c r="A138" s="77" t="s">
        <v>34</v>
      </c>
      <c r="B138" s="80" t="s">
        <v>11</v>
      </c>
      <c r="C138" s="80"/>
      <c r="D138" s="81"/>
      <c r="E138" s="14">
        <v>3</v>
      </c>
      <c r="F138" s="14">
        <v>65</v>
      </c>
      <c r="G138" s="14">
        <v>3</v>
      </c>
      <c r="H138" s="14">
        <v>2</v>
      </c>
      <c r="I138" s="14">
        <v>2</v>
      </c>
      <c r="J138" s="14">
        <v>38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7">
        <v>113</v>
      </c>
    </row>
    <row r="139" spans="1:26" ht="16.5" thickBot="1" x14ac:dyDescent="0.3">
      <c r="A139" s="78"/>
      <c r="B139" s="82" t="s">
        <v>12</v>
      </c>
      <c r="C139" s="82"/>
      <c r="D139" s="83"/>
      <c r="E139" s="14">
        <v>1032</v>
      </c>
      <c r="F139" s="14">
        <v>6825</v>
      </c>
      <c r="G139" s="14">
        <v>210</v>
      </c>
      <c r="H139" s="14">
        <v>140</v>
      </c>
      <c r="I139" s="14">
        <v>210</v>
      </c>
      <c r="J139" s="14">
        <v>1330</v>
      </c>
      <c r="K139" s="14" t="s">
        <v>115</v>
      </c>
      <c r="L139" s="14" t="s">
        <v>115</v>
      </c>
      <c r="M139" s="14" t="s">
        <v>115</v>
      </c>
      <c r="N139" s="14" t="s">
        <v>115</v>
      </c>
      <c r="O139" s="14" t="s">
        <v>115</v>
      </c>
      <c r="P139" s="14" t="s">
        <v>115</v>
      </c>
      <c r="Q139" s="14" t="s">
        <v>115</v>
      </c>
      <c r="R139" s="14" t="s">
        <v>115</v>
      </c>
      <c r="S139" s="14" t="s">
        <v>115</v>
      </c>
      <c r="T139" s="14" t="s">
        <v>115</v>
      </c>
      <c r="U139" s="14" t="s">
        <v>115</v>
      </c>
      <c r="V139" s="14" t="s">
        <v>115</v>
      </c>
      <c r="W139" s="14" t="s">
        <v>115</v>
      </c>
      <c r="X139" s="14" t="s">
        <v>115</v>
      </c>
    </row>
    <row r="140" spans="1:26" ht="16.5" thickBot="1" x14ac:dyDescent="0.3">
      <c r="A140" s="79"/>
      <c r="B140" s="82" t="s">
        <v>13</v>
      </c>
      <c r="C140" s="82"/>
      <c r="D140" s="83"/>
      <c r="E140" s="14">
        <v>2263.1759999999999</v>
      </c>
      <c r="F140" s="14">
        <v>14967.224999999999</v>
      </c>
      <c r="G140" s="14">
        <v>460.53</v>
      </c>
      <c r="H140" s="14">
        <v>307.02</v>
      </c>
      <c r="I140" s="14">
        <v>460.53000000000003</v>
      </c>
      <c r="J140" s="14">
        <v>2916.69</v>
      </c>
      <c r="K140" s="14" t="s">
        <v>115</v>
      </c>
      <c r="L140" s="14" t="s">
        <v>115</v>
      </c>
      <c r="M140" s="14" t="s">
        <v>115</v>
      </c>
      <c r="N140" s="14" t="s">
        <v>115</v>
      </c>
      <c r="O140" s="14" t="s">
        <v>115</v>
      </c>
      <c r="P140" s="14" t="s">
        <v>115</v>
      </c>
      <c r="Q140" s="14" t="s">
        <v>115</v>
      </c>
      <c r="R140" s="14" t="s">
        <v>115</v>
      </c>
      <c r="S140" s="14" t="s">
        <v>115</v>
      </c>
      <c r="T140" s="14" t="s">
        <v>115</v>
      </c>
      <c r="U140" s="14" t="s">
        <v>115</v>
      </c>
      <c r="V140" s="14" t="s">
        <v>115</v>
      </c>
      <c r="W140" s="14" t="s">
        <v>115</v>
      </c>
      <c r="X140" s="14" t="s">
        <v>115</v>
      </c>
      <c r="Y140" s="16"/>
      <c r="Z140" s="17">
        <v>21375.170999999995</v>
      </c>
    </row>
    <row r="141" spans="1:26" ht="19.5" customHeight="1" thickBot="1" x14ac:dyDescent="0.35">
      <c r="A141" s="72" t="s">
        <v>41</v>
      </c>
      <c r="B141" s="84" t="s">
        <v>1</v>
      </c>
      <c r="C141" s="84"/>
      <c r="D141" s="84"/>
      <c r="E141" s="18">
        <v>0.99999999999999867</v>
      </c>
      <c r="F141" s="2" t="s">
        <v>2</v>
      </c>
      <c r="G141" s="20">
        <v>85</v>
      </c>
      <c r="H141" s="2" t="s">
        <v>3</v>
      </c>
      <c r="I141" s="4">
        <v>42.994999999999997</v>
      </c>
      <c r="J141" s="5"/>
      <c r="K141" s="5"/>
      <c r="L141" s="5"/>
      <c r="M141" s="5"/>
      <c r="N141" s="5"/>
      <c r="O141" s="5"/>
      <c r="P141" s="6"/>
      <c r="Q141" s="6"/>
      <c r="R141" s="7"/>
      <c r="S141" s="8"/>
      <c r="T141" s="5"/>
      <c r="U141" s="6"/>
      <c r="V141" s="6"/>
      <c r="W141" s="7"/>
      <c r="X141" s="8"/>
    </row>
    <row r="142" spans="1:26" ht="16.5" thickBot="1" x14ac:dyDescent="0.3">
      <c r="A142" s="73"/>
      <c r="B142" s="85" t="s">
        <v>4</v>
      </c>
      <c r="C142" s="75"/>
      <c r="D142" s="75"/>
      <c r="E142" s="9" t="s">
        <v>17</v>
      </c>
      <c r="F142" s="9" t="s">
        <v>20</v>
      </c>
      <c r="G142" s="9" t="s">
        <v>19</v>
      </c>
      <c r="H142" s="9" t="s">
        <v>139</v>
      </c>
      <c r="I142" s="9" t="s">
        <v>149</v>
      </c>
      <c r="J142" s="9" t="s">
        <v>126</v>
      </c>
      <c r="K142" s="9" t="s">
        <v>17</v>
      </c>
      <c r="L142" s="9" t="s">
        <v>22</v>
      </c>
      <c r="M142" s="9" t="s">
        <v>15</v>
      </c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6" ht="22.5" customHeight="1" x14ac:dyDescent="0.25">
      <c r="A143" s="73"/>
      <c r="B143" s="85" t="s">
        <v>5</v>
      </c>
      <c r="C143" s="75"/>
      <c r="D143" s="76"/>
      <c r="E143" s="10" t="s">
        <v>102</v>
      </c>
      <c r="F143" s="10" t="s">
        <v>107</v>
      </c>
      <c r="G143" s="10" t="s">
        <v>108</v>
      </c>
      <c r="H143" s="10" t="s">
        <v>143</v>
      </c>
      <c r="I143" s="10" t="s">
        <v>150</v>
      </c>
      <c r="J143" s="10" t="s">
        <v>133</v>
      </c>
      <c r="K143" s="10" t="s">
        <v>102</v>
      </c>
      <c r="L143" s="10" t="s">
        <v>106</v>
      </c>
      <c r="M143" s="10" t="s">
        <v>104</v>
      </c>
      <c r="N143" s="10" t="s">
        <v>115</v>
      </c>
      <c r="O143" s="10" t="s">
        <v>115</v>
      </c>
      <c r="P143" s="10" t="s">
        <v>115</v>
      </c>
      <c r="Q143" s="10" t="s">
        <v>115</v>
      </c>
      <c r="R143" s="10" t="s">
        <v>115</v>
      </c>
      <c r="S143" s="10" t="s">
        <v>115</v>
      </c>
      <c r="T143" s="10" t="s">
        <v>115</v>
      </c>
      <c r="U143" s="10" t="s">
        <v>115</v>
      </c>
      <c r="V143" s="10" t="s">
        <v>115</v>
      </c>
      <c r="W143" s="10" t="s">
        <v>115</v>
      </c>
      <c r="X143" s="10" t="s">
        <v>115</v>
      </c>
    </row>
    <row r="144" spans="1:26" ht="15.75" x14ac:dyDescent="0.25">
      <c r="A144" s="73"/>
      <c r="B144" s="85" t="s">
        <v>6</v>
      </c>
      <c r="C144" s="75"/>
      <c r="D144" s="76"/>
      <c r="E144" s="11">
        <v>70</v>
      </c>
      <c r="F144" s="11">
        <v>35</v>
      </c>
      <c r="G144" s="11">
        <v>70</v>
      </c>
      <c r="H144" s="11">
        <v>153</v>
      </c>
      <c r="I144" s="11">
        <v>458</v>
      </c>
      <c r="J144" s="11">
        <v>140</v>
      </c>
      <c r="K144" s="11">
        <v>70</v>
      </c>
      <c r="L144" s="11">
        <v>105</v>
      </c>
      <c r="M144" s="11">
        <v>140</v>
      </c>
      <c r="N144" s="11" t="s">
        <v>115</v>
      </c>
      <c r="O144" s="11" t="s">
        <v>115</v>
      </c>
      <c r="P144" s="11" t="s">
        <v>115</v>
      </c>
      <c r="Q144" s="11" t="s">
        <v>115</v>
      </c>
      <c r="R144" s="11" t="s">
        <v>115</v>
      </c>
      <c r="S144" s="11" t="s">
        <v>115</v>
      </c>
      <c r="T144" s="11" t="s">
        <v>115</v>
      </c>
      <c r="U144" s="11" t="s">
        <v>115</v>
      </c>
      <c r="V144" s="11" t="s">
        <v>115</v>
      </c>
      <c r="W144" s="11" t="s">
        <v>115</v>
      </c>
      <c r="X144" s="11" t="s">
        <v>115</v>
      </c>
    </row>
    <row r="145" spans="1:26" ht="16.5" thickBot="1" x14ac:dyDescent="0.3">
      <c r="A145" s="73"/>
      <c r="B145" s="85" t="s">
        <v>7</v>
      </c>
      <c r="C145" s="75"/>
      <c r="D145" s="75"/>
      <c r="E145" s="11">
        <v>28</v>
      </c>
      <c r="F145" s="11">
        <v>18</v>
      </c>
      <c r="G145" s="11">
        <v>28</v>
      </c>
      <c r="H145" s="11">
        <v>58</v>
      </c>
      <c r="I145" s="11">
        <v>150</v>
      </c>
      <c r="J145" s="11">
        <v>58</v>
      </c>
      <c r="K145" s="11">
        <v>28</v>
      </c>
      <c r="L145" s="11">
        <v>58</v>
      </c>
      <c r="M145" s="11">
        <v>58</v>
      </c>
      <c r="N145" s="11" t="s">
        <v>115</v>
      </c>
      <c r="O145" s="11" t="s">
        <v>115</v>
      </c>
      <c r="P145" s="11" t="s">
        <v>115</v>
      </c>
      <c r="Q145" s="11" t="s">
        <v>115</v>
      </c>
      <c r="R145" s="11" t="s">
        <v>115</v>
      </c>
      <c r="S145" s="11" t="s">
        <v>115</v>
      </c>
      <c r="T145" s="11" t="s">
        <v>115</v>
      </c>
      <c r="U145" s="11" t="s">
        <v>115</v>
      </c>
      <c r="V145" s="11" t="s">
        <v>115</v>
      </c>
      <c r="W145" s="11" t="s">
        <v>115</v>
      </c>
      <c r="X145" s="11" t="s">
        <v>115</v>
      </c>
    </row>
    <row r="146" spans="1:26" ht="16.5" thickBot="1" x14ac:dyDescent="0.3">
      <c r="A146" s="73"/>
      <c r="B146" s="85" t="s">
        <v>8</v>
      </c>
      <c r="C146" s="75"/>
      <c r="D146" s="76"/>
      <c r="E146" s="11">
        <v>924</v>
      </c>
      <c r="F146" s="11">
        <v>2466</v>
      </c>
      <c r="G146" s="11">
        <v>3528</v>
      </c>
      <c r="H146" s="11" t="s">
        <v>115</v>
      </c>
      <c r="I146" s="11">
        <v>6000</v>
      </c>
      <c r="J146" s="11">
        <v>522</v>
      </c>
      <c r="K146" s="11" t="s">
        <v>115</v>
      </c>
      <c r="L146" s="11">
        <v>348</v>
      </c>
      <c r="M146" s="11">
        <v>2842</v>
      </c>
      <c r="N146" s="11" t="s">
        <v>115</v>
      </c>
      <c r="O146" s="11" t="s">
        <v>115</v>
      </c>
      <c r="P146" s="11" t="s">
        <v>115</v>
      </c>
      <c r="Q146" s="11" t="s">
        <v>115</v>
      </c>
      <c r="R146" s="11" t="s">
        <v>115</v>
      </c>
      <c r="S146" s="11" t="s">
        <v>115</v>
      </c>
      <c r="T146" s="11" t="s">
        <v>115</v>
      </c>
      <c r="U146" s="11" t="s">
        <v>115</v>
      </c>
      <c r="V146" s="11" t="s">
        <v>115</v>
      </c>
      <c r="W146" s="11" t="s">
        <v>115</v>
      </c>
      <c r="X146" s="11" t="s">
        <v>115</v>
      </c>
      <c r="Y146" s="12">
        <v>16630</v>
      </c>
    </row>
    <row r="147" spans="1:26" ht="16.5" thickBot="1" x14ac:dyDescent="0.3">
      <c r="A147" s="73"/>
      <c r="B147" s="85" t="s">
        <v>9</v>
      </c>
      <c r="C147" s="75"/>
      <c r="D147" s="76"/>
      <c r="E147" s="11">
        <v>3039</v>
      </c>
      <c r="F147" s="11">
        <v>4458</v>
      </c>
      <c r="G147" s="11">
        <v>9917</v>
      </c>
      <c r="H147" s="11" t="s">
        <v>115</v>
      </c>
      <c r="I147" s="11">
        <v>27018</v>
      </c>
      <c r="J147" s="11">
        <v>1618</v>
      </c>
      <c r="K147" s="11" t="s">
        <v>115</v>
      </c>
      <c r="L147" s="11">
        <v>618</v>
      </c>
      <c r="M147" s="11">
        <v>8811</v>
      </c>
      <c r="N147" s="11" t="s">
        <v>115</v>
      </c>
      <c r="O147" s="11" t="s">
        <v>115</v>
      </c>
      <c r="P147" s="11" t="s">
        <v>115</v>
      </c>
      <c r="Q147" s="11" t="s">
        <v>115</v>
      </c>
      <c r="R147" s="11" t="s">
        <v>115</v>
      </c>
      <c r="S147" s="11" t="s">
        <v>115</v>
      </c>
      <c r="T147" s="11" t="s">
        <v>115</v>
      </c>
      <c r="U147" s="11" t="s">
        <v>115</v>
      </c>
      <c r="V147" s="11" t="s">
        <v>115</v>
      </c>
      <c r="W147" s="11" t="s">
        <v>115</v>
      </c>
      <c r="X147" s="11" t="s">
        <v>115</v>
      </c>
      <c r="Y147" s="13">
        <v>55479</v>
      </c>
    </row>
    <row r="148" spans="1:26" ht="21.75" customHeight="1" x14ac:dyDescent="0.25">
      <c r="A148" s="77" t="s">
        <v>34</v>
      </c>
      <c r="B148" s="80" t="s">
        <v>11</v>
      </c>
      <c r="C148" s="80"/>
      <c r="D148" s="81"/>
      <c r="E148" s="14">
        <v>33</v>
      </c>
      <c r="F148" s="14">
        <v>137</v>
      </c>
      <c r="G148" s="14">
        <v>126</v>
      </c>
      <c r="H148" s="14">
        <v>0</v>
      </c>
      <c r="I148" s="14">
        <v>40</v>
      </c>
      <c r="J148" s="14">
        <v>9</v>
      </c>
      <c r="K148" s="14">
        <v>0</v>
      </c>
      <c r="L148" s="14">
        <v>6</v>
      </c>
      <c r="M148" s="14">
        <v>49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7">
        <v>400</v>
      </c>
    </row>
    <row r="149" spans="1:26" ht="16.5" thickBot="1" x14ac:dyDescent="0.3">
      <c r="A149" s="78"/>
      <c r="B149" s="82" t="s">
        <v>12</v>
      </c>
      <c r="C149" s="82"/>
      <c r="D149" s="83"/>
      <c r="E149" s="14">
        <v>2310</v>
      </c>
      <c r="F149" s="14">
        <v>4795</v>
      </c>
      <c r="G149" s="14">
        <v>8820</v>
      </c>
      <c r="H149" s="14" t="s">
        <v>115</v>
      </c>
      <c r="I149" s="14">
        <v>18320</v>
      </c>
      <c r="J149" s="14">
        <v>1260</v>
      </c>
      <c r="K149" s="14" t="s">
        <v>115</v>
      </c>
      <c r="L149" s="14">
        <v>630</v>
      </c>
      <c r="M149" s="14">
        <v>6860</v>
      </c>
      <c r="N149" s="14" t="s">
        <v>115</v>
      </c>
      <c r="O149" s="14" t="s">
        <v>115</v>
      </c>
      <c r="P149" s="14" t="s">
        <v>115</v>
      </c>
      <c r="Q149" s="14" t="s">
        <v>115</v>
      </c>
      <c r="R149" s="14" t="s">
        <v>115</v>
      </c>
      <c r="S149" s="14" t="s">
        <v>115</v>
      </c>
      <c r="T149" s="14" t="s">
        <v>115</v>
      </c>
      <c r="U149" s="14" t="s">
        <v>115</v>
      </c>
      <c r="V149" s="14" t="s">
        <v>115</v>
      </c>
      <c r="W149" s="14" t="s">
        <v>115</v>
      </c>
      <c r="X149" s="14" t="s">
        <v>115</v>
      </c>
    </row>
    <row r="150" spans="1:26" ht="16.5" thickBot="1" x14ac:dyDescent="0.3">
      <c r="A150" s="79"/>
      <c r="B150" s="82" t="s">
        <v>13</v>
      </c>
      <c r="C150" s="82"/>
      <c r="D150" s="83"/>
      <c r="E150" s="14">
        <v>5065.83</v>
      </c>
      <c r="F150" s="14">
        <v>9178.7849999999999</v>
      </c>
      <c r="G150" s="14">
        <v>16528.259999999998</v>
      </c>
      <c r="H150" s="14" t="s">
        <v>115</v>
      </c>
      <c r="I150" s="14">
        <v>40175.760000000002</v>
      </c>
      <c r="J150" s="14">
        <v>2763.18</v>
      </c>
      <c r="K150" s="14" t="s">
        <v>115</v>
      </c>
      <c r="L150" s="14">
        <v>1381.59</v>
      </c>
      <c r="M150" s="14">
        <v>15043.98</v>
      </c>
      <c r="N150" s="14" t="s">
        <v>115</v>
      </c>
      <c r="O150" s="14" t="s">
        <v>115</v>
      </c>
      <c r="P150" s="14" t="s">
        <v>115</v>
      </c>
      <c r="Q150" s="14" t="s">
        <v>115</v>
      </c>
      <c r="R150" s="14" t="s">
        <v>115</v>
      </c>
      <c r="S150" s="14" t="s">
        <v>115</v>
      </c>
      <c r="T150" s="14" t="s">
        <v>115</v>
      </c>
      <c r="U150" s="14" t="s">
        <v>115</v>
      </c>
      <c r="V150" s="14" t="s">
        <v>115</v>
      </c>
      <c r="W150" s="14" t="s">
        <v>115</v>
      </c>
      <c r="X150" s="14" t="s">
        <v>115</v>
      </c>
      <c r="Y150" s="16"/>
      <c r="Z150" s="17">
        <v>90137.384999999995</v>
      </c>
    </row>
    <row r="151" spans="1:26" ht="19.5" customHeight="1" thickBot="1" x14ac:dyDescent="0.35">
      <c r="A151" s="72" t="s">
        <v>42</v>
      </c>
      <c r="B151" s="84" t="s">
        <v>1</v>
      </c>
      <c r="C151" s="84"/>
      <c r="D151" s="84"/>
      <c r="E151" s="18">
        <v>6.9999999999999973</v>
      </c>
      <c r="F151" s="2" t="s">
        <v>2</v>
      </c>
      <c r="G151" s="20">
        <v>121</v>
      </c>
      <c r="H151" s="2" t="s">
        <v>3</v>
      </c>
      <c r="I151" s="4">
        <v>90.484999999999999</v>
      </c>
      <c r="J151" s="5"/>
      <c r="K151" s="5"/>
      <c r="L151" s="5"/>
      <c r="M151" s="5"/>
      <c r="N151" s="5"/>
      <c r="O151" s="5"/>
      <c r="P151" s="6"/>
      <c r="Q151" s="6"/>
      <c r="R151" s="7"/>
      <c r="S151" s="8"/>
      <c r="T151" s="5"/>
      <c r="U151" s="6"/>
      <c r="V151" s="6"/>
      <c r="W151" s="7"/>
      <c r="X151" s="8"/>
    </row>
    <row r="152" spans="1:26" ht="16.5" thickBot="1" x14ac:dyDescent="0.3">
      <c r="A152" s="73"/>
      <c r="B152" s="85" t="s">
        <v>4</v>
      </c>
      <c r="C152" s="75"/>
      <c r="D152" s="75"/>
      <c r="E152" s="9" t="s">
        <v>17</v>
      </c>
      <c r="F152" s="9" t="s">
        <v>15</v>
      </c>
      <c r="G152" s="9" t="s">
        <v>25</v>
      </c>
      <c r="H152" s="9" t="s">
        <v>19</v>
      </c>
      <c r="I152" s="9" t="s">
        <v>26</v>
      </c>
      <c r="J152" s="9" t="s">
        <v>27</v>
      </c>
      <c r="K152" s="9" t="s">
        <v>16</v>
      </c>
      <c r="L152" s="9" t="s">
        <v>119</v>
      </c>
      <c r="M152" s="9" t="s">
        <v>18</v>
      </c>
      <c r="N152" s="9" t="s">
        <v>20</v>
      </c>
      <c r="O152" s="9" t="s">
        <v>126</v>
      </c>
      <c r="P152" s="9" t="s">
        <v>155</v>
      </c>
      <c r="Q152" s="9" t="s">
        <v>101</v>
      </c>
      <c r="R152" s="9" t="s">
        <v>117</v>
      </c>
      <c r="S152" s="9" t="s">
        <v>156</v>
      </c>
      <c r="T152" s="9"/>
      <c r="U152" s="9"/>
      <c r="V152" s="9"/>
      <c r="W152" s="9"/>
      <c r="X152" s="9"/>
    </row>
    <row r="153" spans="1:26" ht="22.5" customHeight="1" x14ac:dyDescent="0.25">
      <c r="A153" s="73"/>
      <c r="B153" s="85" t="s">
        <v>5</v>
      </c>
      <c r="C153" s="75"/>
      <c r="D153" s="76"/>
      <c r="E153" s="10" t="s">
        <v>102</v>
      </c>
      <c r="F153" s="10" t="s">
        <v>104</v>
      </c>
      <c r="G153" s="10" t="s">
        <v>112</v>
      </c>
      <c r="H153" s="10" t="s">
        <v>108</v>
      </c>
      <c r="I153" s="10" t="s">
        <v>109</v>
      </c>
      <c r="J153" s="10" t="s">
        <v>111</v>
      </c>
      <c r="K153" s="10" t="s">
        <v>103</v>
      </c>
      <c r="L153" s="10" t="s">
        <v>123</v>
      </c>
      <c r="M153" s="10" t="s">
        <v>105</v>
      </c>
      <c r="N153" s="10" t="s">
        <v>107</v>
      </c>
      <c r="O153" s="10" t="s">
        <v>133</v>
      </c>
      <c r="P153" s="10" t="s">
        <v>157</v>
      </c>
      <c r="Q153" s="10" t="s">
        <v>114</v>
      </c>
      <c r="R153" s="10" t="s">
        <v>121</v>
      </c>
      <c r="S153" s="10" t="s">
        <v>158</v>
      </c>
      <c r="T153" s="10" t="s">
        <v>115</v>
      </c>
      <c r="U153" s="10" t="s">
        <v>115</v>
      </c>
      <c r="V153" s="10" t="s">
        <v>115</v>
      </c>
      <c r="W153" s="10" t="s">
        <v>115</v>
      </c>
      <c r="X153" s="10" t="s">
        <v>115</v>
      </c>
    </row>
    <row r="154" spans="1:26" ht="15.75" x14ac:dyDescent="0.25">
      <c r="A154" s="73"/>
      <c r="B154" s="85" t="s">
        <v>6</v>
      </c>
      <c r="C154" s="75"/>
      <c r="D154" s="76"/>
      <c r="E154" s="11">
        <v>70</v>
      </c>
      <c r="F154" s="11">
        <v>140</v>
      </c>
      <c r="G154" s="11">
        <v>73</v>
      </c>
      <c r="H154" s="11">
        <v>70</v>
      </c>
      <c r="I154" s="11">
        <v>56</v>
      </c>
      <c r="J154" s="11">
        <v>93</v>
      </c>
      <c r="K154" s="11">
        <v>105</v>
      </c>
      <c r="L154" s="11">
        <v>70</v>
      </c>
      <c r="M154" s="11">
        <v>70</v>
      </c>
      <c r="N154" s="11">
        <v>35</v>
      </c>
      <c r="O154" s="11">
        <v>140</v>
      </c>
      <c r="P154" s="11">
        <v>258</v>
      </c>
      <c r="Q154" s="11">
        <v>38</v>
      </c>
      <c r="R154" s="11">
        <v>140</v>
      </c>
      <c r="S154" s="11">
        <v>56</v>
      </c>
      <c r="T154" s="11" t="s">
        <v>115</v>
      </c>
      <c r="U154" s="11" t="s">
        <v>115</v>
      </c>
      <c r="V154" s="11" t="s">
        <v>115</v>
      </c>
      <c r="W154" s="11" t="s">
        <v>115</v>
      </c>
      <c r="X154" s="11" t="s">
        <v>115</v>
      </c>
    </row>
    <row r="155" spans="1:26" ht="16.5" thickBot="1" x14ac:dyDescent="0.3">
      <c r="A155" s="73"/>
      <c r="B155" s="85" t="s">
        <v>7</v>
      </c>
      <c r="C155" s="75"/>
      <c r="D155" s="75"/>
      <c r="E155" s="11">
        <v>28</v>
      </c>
      <c r="F155" s="11">
        <v>58</v>
      </c>
      <c r="G155" s="11">
        <v>28</v>
      </c>
      <c r="H155" s="11">
        <v>28</v>
      </c>
      <c r="I155" s="11">
        <v>18</v>
      </c>
      <c r="J155" s="11">
        <v>35</v>
      </c>
      <c r="K155" s="11">
        <v>58</v>
      </c>
      <c r="L155" s="11">
        <v>28</v>
      </c>
      <c r="M155" s="11">
        <v>28</v>
      </c>
      <c r="N155" s="11">
        <v>18</v>
      </c>
      <c r="O155" s="11">
        <v>58</v>
      </c>
      <c r="P155" s="11">
        <v>86</v>
      </c>
      <c r="Q155" s="11">
        <v>28</v>
      </c>
      <c r="R155" s="11">
        <v>35</v>
      </c>
      <c r="S155" s="11">
        <v>18</v>
      </c>
      <c r="T155" s="11" t="s">
        <v>115</v>
      </c>
      <c r="U155" s="11" t="s">
        <v>115</v>
      </c>
      <c r="V155" s="11" t="s">
        <v>115</v>
      </c>
      <c r="W155" s="11" t="s">
        <v>115</v>
      </c>
      <c r="X155" s="11" t="s">
        <v>115</v>
      </c>
    </row>
    <row r="156" spans="1:26" ht="16.5" thickBot="1" x14ac:dyDescent="0.3">
      <c r="A156" s="73"/>
      <c r="B156" s="85" t="s">
        <v>8</v>
      </c>
      <c r="C156" s="75"/>
      <c r="D156" s="76"/>
      <c r="E156" s="11">
        <v>7784</v>
      </c>
      <c r="F156" s="11">
        <v>16646</v>
      </c>
      <c r="G156" s="11">
        <v>700</v>
      </c>
      <c r="H156" s="11">
        <v>1316</v>
      </c>
      <c r="I156" s="11">
        <v>18</v>
      </c>
      <c r="J156" s="11">
        <v>1085</v>
      </c>
      <c r="K156" s="11">
        <v>7134</v>
      </c>
      <c r="L156" s="11">
        <v>56</v>
      </c>
      <c r="M156" s="11">
        <v>448</v>
      </c>
      <c r="N156" s="11">
        <v>1872</v>
      </c>
      <c r="O156" s="11">
        <v>696</v>
      </c>
      <c r="P156" s="11">
        <v>688</v>
      </c>
      <c r="Q156" s="11" t="s">
        <v>115</v>
      </c>
      <c r="R156" s="11">
        <v>70</v>
      </c>
      <c r="S156" s="11">
        <v>306</v>
      </c>
      <c r="T156" s="11" t="s">
        <v>115</v>
      </c>
      <c r="U156" s="11" t="s">
        <v>115</v>
      </c>
      <c r="V156" s="11" t="s">
        <v>115</v>
      </c>
      <c r="W156" s="11" t="s">
        <v>115</v>
      </c>
      <c r="X156" s="11" t="s">
        <v>115</v>
      </c>
      <c r="Y156" s="12">
        <v>38819</v>
      </c>
    </row>
    <row r="157" spans="1:26" ht="16.5" thickBot="1" x14ac:dyDescent="0.3">
      <c r="A157" s="73"/>
      <c r="B157" s="85" t="s">
        <v>9</v>
      </c>
      <c r="C157" s="75"/>
      <c r="D157" s="76"/>
      <c r="E157" s="11">
        <v>11676</v>
      </c>
      <c r="F157" s="11">
        <v>23534</v>
      </c>
      <c r="G157" s="11">
        <v>1125</v>
      </c>
      <c r="H157" s="11">
        <v>1974</v>
      </c>
      <c r="I157" s="11">
        <v>38</v>
      </c>
      <c r="J157" s="11">
        <v>1798</v>
      </c>
      <c r="K157" s="11">
        <v>5781</v>
      </c>
      <c r="L157" s="11">
        <v>84</v>
      </c>
      <c r="M157" s="11">
        <v>672</v>
      </c>
      <c r="N157" s="11">
        <v>1768</v>
      </c>
      <c r="O157" s="11">
        <v>984</v>
      </c>
      <c r="P157" s="11">
        <v>1376</v>
      </c>
      <c r="Q157" s="11" t="s">
        <v>115</v>
      </c>
      <c r="R157" s="11">
        <v>210</v>
      </c>
      <c r="S157" s="11">
        <v>646</v>
      </c>
      <c r="T157" s="11" t="s">
        <v>115</v>
      </c>
      <c r="U157" s="11" t="s">
        <v>115</v>
      </c>
      <c r="V157" s="11" t="s">
        <v>115</v>
      </c>
      <c r="W157" s="11" t="s">
        <v>115</v>
      </c>
      <c r="X157" s="11" t="s">
        <v>115</v>
      </c>
      <c r="Y157" s="13">
        <v>51666</v>
      </c>
    </row>
    <row r="158" spans="1:26" ht="21.75" customHeight="1" x14ac:dyDescent="0.25">
      <c r="A158" s="77" t="s">
        <v>34</v>
      </c>
      <c r="B158" s="80" t="s">
        <v>11</v>
      </c>
      <c r="C158" s="80"/>
      <c r="D158" s="81"/>
      <c r="E158" s="14">
        <v>278</v>
      </c>
      <c r="F158" s="14">
        <v>287</v>
      </c>
      <c r="G158" s="14">
        <v>25</v>
      </c>
      <c r="H158" s="14">
        <v>47</v>
      </c>
      <c r="I158" s="14">
        <v>1</v>
      </c>
      <c r="J158" s="14">
        <v>31</v>
      </c>
      <c r="K158" s="14">
        <v>123</v>
      </c>
      <c r="L158" s="14">
        <v>2</v>
      </c>
      <c r="M158" s="14">
        <v>16</v>
      </c>
      <c r="N158" s="14">
        <v>104</v>
      </c>
      <c r="O158" s="14">
        <v>12</v>
      </c>
      <c r="P158" s="14">
        <v>8</v>
      </c>
      <c r="Q158" s="14">
        <v>0</v>
      </c>
      <c r="R158" s="14">
        <v>2</v>
      </c>
      <c r="S158" s="14">
        <v>17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7">
        <v>953</v>
      </c>
    </row>
    <row r="159" spans="1:26" ht="16.5" thickBot="1" x14ac:dyDescent="0.3">
      <c r="A159" s="78"/>
      <c r="B159" s="82" t="s">
        <v>12</v>
      </c>
      <c r="C159" s="82"/>
      <c r="D159" s="83"/>
      <c r="E159" s="14">
        <v>19460</v>
      </c>
      <c r="F159" s="14">
        <v>40180</v>
      </c>
      <c r="G159" s="14">
        <v>1825</v>
      </c>
      <c r="H159" s="14">
        <v>3290</v>
      </c>
      <c r="I159" s="14">
        <v>56</v>
      </c>
      <c r="J159" s="14">
        <v>2883</v>
      </c>
      <c r="K159" s="14">
        <v>12915</v>
      </c>
      <c r="L159" s="14">
        <v>140</v>
      </c>
      <c r="M159" s="14">
        <v>1120</v>
      </c>
      <c r="N159" s="14">
        <v>3640</v>
      </c>
      <c r="O159" s="14">
        <v>1680</v>
      </c>
      <c r="P159" s="14">
        <v>2064</v>
      </c>
      <c r="Q159" s="14" t="s">
        <v>115</v>
      </c>
      <c r="R159" s="14">
        <v>280</v>
      </c>
      <c r="S159" s="14">
        <v>952</v>
      </c>
      <c r="T159" s="14" t="s">
        <v>115</v>
      </c>
      <c r="U159" s="14" t="s">
        <v>115</v>
      </c>
      <c r="V159" s="14" t="s">
        <v>115</v>
      </c>
      <c r="W159" s="14" t="s">
        <v>115</v>
      </c>
      <c r="X159" s="14" t="s">
        <v>115</v>
      </c>
    </row>
    <row r="160" spans="1:26" ht="16.5" thickBot="1" x14ac:dyDescent="0.3">
      <c r="A160" s="79"/>
      <c r="B160" s="82" t="s">
        <v>13</v>
      </c>
      <c r="C160" s="82"/>
      <c r="D160" s="83"/>
      <c r="E160" s="14">
        <v>19460</v>
      </c>
      <c r="F160" s="14">
        <v>40180</v>
      </c>
      <c r="G160" s="14">
        <v>1825</v>
      </c>
      <c r="H160" s="14">
        <v>3290</v>
      </c>
      <c r="I160" s="14">
        <v>56</v>
      </c>
      <c r="J160" s="14">
        <v>2883</v>
      </c>
      <c r="K160" s="14">
        <v>12915</v>
      </c>
      <c r="L160" s="14">
        <v>140</v>
      </c>
      <c r="M160" s="14">
        <v>1120</v>
      </c>
      <c r="N160" s="14">
        <v>3640</v>
      </c>
      <c r="O160" s="14">
        <v>1680</v>
      </c>
      <c r="P160" s="14">
        <v>2064</v>
      </c>
      <c r="Q160" s="14" t="s">
        <v>115</v>
      </c>
      <c r="R160" s="14">
        <v>280</v>
      </c>
      <c r="S160" s="14">
        <v>952</v>
      </c>
      <c r="T160" s="14" t="s">
        <v>115</v>
      </c>
      <c r="U160" s="14" t="s">
        <v>115</v>
      </c>
      <c r="V160" s="14" t="s">
        <v>115</v>
      </c>
      <c r="W160" s="14" t="s">
        <v>115</v>
      </c>
      <c r="X160" s="14" t="s">
        <v>115</v>
      </c>
      <c r="Y160" s="16"/>
      <c r="Z160" s="17">
        <v>90485</v>
      </c>
    </row>
    <row r="161" spans="1:26" ht="19.5" customHeight="1" thickBot="1" x14ac:dyDescent="0.35">
      <c r="A161" s="72" t="s">
        <v>43</v>
      </c>
      <c r="B161" s="84" t="s">
        <v>1</v>
      </c>
      <c r="C161" s="84"/>
      <c r="D161" s="84"/>
      <c r="E161" s="18">
        <v>0</v>
      </c>
      <c r="F161" s="2" t="s">
        <v>2</v>
      </c>
      <c r="G161" s="20">
        <v>0</v>
      </c>
      <c r="H161" s="2" t="s">
        <v>3</v>
      </c>
      <c r="I161" s="4">
        <v>0</v>
      </c>
      <c r="J161" s="5"/>
      <c r="K161" s="5"/>
      <c r="L161" s="5"/>
      <c r="M161" s="5"/>
      <c r="N161" s="5"/>
      <c r="O161" s="5"/>
      <c r="P161" s="6"/>
      <c r="Q161" s="6"/>
      <c r="R161" s="7"/>
      <c r="S161" s="8"/>
      <c r="T161" s="5"/>
      <c r="U161" s="6"/>
      <c r="V161" s="6"/>
      <c r="W161" s="7"/>
      <c r="X161" s="8"/>
    </row>
    <row r="162" spans="1:26" ht="16.5" thickBot="1" x14ac:dyDescent="0.3">
      <c r="A162" s="73"/>
      <c r="B162" s="85" t="s">
        <v>4</v>
      </c>
      <c r="C162" s="75"/>
      <c r="D162" s="75"/>
      <c r="E162" s="9" t="s">
        <v>17</v>
      </c>
      <c r="F162" s="9" t="s">
        <v>15</v>
      </c>
      <c r="G162" s="9" t="s">
        <v>19</v>
      </c>
      <c r="H162" s="9" t="s">
        <v>101</v>
      </c>
      <c r="I162" s="9" t="s">
        <v>125</v>
      </c>
      <c r="J162" s="9" t="s">
        <v>27</v>
      </c>
      <c r="K162" s="9" t="s">
        <v>126</v>
      </c>
      <c r="L162" s="9" t="s">
        <v>26</v>
      </c>
      <c r="M162" s="9" t="s">
        <v>16</v>
      </c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6" ht="22.5" customHeight="1" x14ac:dyDescent="0.25">
      <c r="A163" s="73"/>
      <c r="B163" s="85" t="s">
        <v>5</v>
      </c>
      <c r="C163" s="75"/>
      <c r="D163" s="76"/>
      <c r="E163" s="10" t="s">
        <v>102</v>
      </c>
      <c r="F163" s="10" t="s">
        <v>104</v>
      </c>
      <c r="G163" s="10" t="s">
        <v>108</v>
      </c>
      <c r="H163" s="10" t="s">
        <v>114</v>
      </c>
      <c r="I163" s="10" t="s">
        <v>132</v>
      </c>
      <c r="J163" s="10" t="s">
        <v>111</v>
      </c>
      <c r="K163" s="10" t="s">
        <v>133</v>
      </c>
      <c r="L163" s="10" t="s">
        <v>109</v>
      </c>
      <c r="M163" s="10" t="s">
        <v>103</v>
      </c>
      <c r="N163" s="10" t="s">
        <v>115</v>
      </c>
      <c r="O163" s="10" t="s">
        <v>115</v>
      </c>
      <c r="P163" s="10" t="s">
        <v>115</v>
      </c>
      <c r="Q163" s="10" t="s">
        <v>115</v>
      </c>
      <c r="R163" s="10" t="s">
        <v>115</v>
      </c>
      <c r="S163" s="10" t="s">
        <v>115</v>
      </c>
      <c r="T163" s="10" t="s">
        <v>115</v>
      </c>
      <c r="U163" s="10" t="s">
        <v>115</v>
      </c>
      <c r="V163" s="10" t="s">
        <v>115</v>
      </c>
      <c r="W163" s="10" t="s">
        <v>115</v>
      </c>
      <c r="X163" s="10" t="s">
        <v>115</v>
      </c>
    </row>
    <row r="164" spans="1:26" ht="15.75" x14ac:dyDescent="0.25">
      <c r="A164" s="73"/>
      <c r="B164" s="85" t="s">
        <v>6</v>
      </c>
      <c r="C164" s="75"/>
      <c r="D164" s="76"/>
      <c r="E164" s="11">
        <v>70</v>
      </c>
      <c r="F164" s="11">
        <v>140</v>
      </c>
      <c r="G164" s="11">
        <v>70</v>
      </c>
      <c r="H164" s="11">
        <v>38</v>
      </c>
      <c r="I164" s="11">
        <v>70</v>
      </c>
      <c r="J164" s="11">
        <v>93</v>
      </c>
      <c r="K164" s="11">
        <v>140</v>
      </c>
      <c r="L164" s="11">
        <v>56</v>
      </c>
      <c r="M164" s="11">
        <v>105</v>
      </c>
      <c r="N164" s="11" t="s">
        <v>115</v>
      </c>
      <c r="O164" s="11" t="s">
        <v>115</v>
      </c>
      <c r="P164" s="11" t="s">
        <v>115</v>
      </c>
      <c r="Q164" s="11" t="s">
        <v>115</v>
      </c>
      <c r="R164" s="11" t="s">
        <v>115</v>
      </c>
      <c r="S164" s="11" t="s">
        <v>115</v>
      </c>
      <c r="T164" s="11" t="s">
        <v>115</v>
      </c>
      <c r="U164" s="11" t="s">
        <v>115</v>
      </c>
      <c r="V164" s="11" t="s">
        <v>115</v>
      </c>
      <c r="W164" s="11" t="s">
        <v>115</v>
      </c>
      <c r="X164" s="11" t="s">
        <v>115</v>
      </c>
    </row>
    <row r="165" spans="1:26" ht="16.5" thickBot="1" x14ac:dyDescent="0.3">
      <c r="A165" s="73"/>
      <c r="B165" s="85" t="s">
        <v>7</v>
      </c>
      <c r="C165" s="75"/>
      <c r="D165" s="75"/>
      <c r="E165" s="11">
        <v>28</v>
      </c>
      <c r="F165" s="11">
        <v>58</v>
      </c>
      <c r="G165" s="11">
        <v>28</v>
      </c>
      <c r="H165" s="11">
        <v>28</v>
      </c>
      <c r="I165" s="11">
        <v>28</v>
      </c>
      <c r="J165" s="11">
        <v>35</v>
      </c>
      <c r="K165" s="11">
        <v>58</v>
      </c>
      <c r="L165" s="11">
        <v>18</v>
      </c>
      <c r="M165" s="11">
        <v>58</v>
      </c>
      <c r="N165" s="11" t="s">
        <v>115</v>
      </c>
      <c r="O165" s="11" t="s">
        <v>115</v>
      </c>
      <c r="P165" s="11" t="s">
        <v>115</v>
      </c>
      <c r="Q165" s="11" t="s">
        <v>115</v>
      </c>
      <c r="R165" s="11" t="s">
        <v>115</v>
      </c>
      <c r="S165" s="11" t="s">
        <v>115</v>
      </c>
      <c r="T165" s="11" t="s">
        <v>115</v>
      </c>
      <c r="U165" s="11" t="s">
        <v>115</v>
      </c>
      <c r="V165" s="11" t="s">
        <v>115</v>
      </c>
      <c r="W165" s="11" t="s">
        <v>115</v>
      </c>
      <c r="X165" s="11" t="s">
        <v>115</v>
      </c>
    </row>
    <row r="166" spans="1:26" ht="16.5" thickBot="1" x14ac:dyDescent="0.3">
      <c r="A166" s="73"/>
      <c r="B166" s="85" t="s">
        <v>8</v>
      </c>
      <c r="C166" s="75"/>
      <c r="D166" s="76"/>
      <c r="E166" s="11" t="s">
        <v>115</v>
      </c>
      <c r="F166" s="11" t="s">
        <v>115</v>
      </c>
      <c r="G166" s="11" t="s">
        <v>115</v>
      </c>
      <c r="H166" s="11" t="s">
        <v>115</v>
      </c>
      <c r="I166" s="11" t="s">
        <v>115</v>
      </c>
      <c r="J166" s="11" t="s">
        <v>115</v>
      </c>
      <c r="K166" s="11" t="s">
        <v>115</v>
      </c>
      <c r="L166" s="11" t="s">
        <v>115</v>
      </c>
      <c r="M166" s="11" t="s">
        <v>115</v>
      </c>
      <c r="N166" s="11" t="s">
        <v>115</v>
      </c>
      <c r="O166" s="11" t="s">
        <v>115</v>
      </c>
      <c r="P166" s="11" t="s">
        <v>115</v>
      </c>
      <c r="Q166" s="11" t="s">
        <v>115</v>
      </c>
      <c r="R166" s="11" t="s">
        <v>115</v>
      </c>
      <c r="S166" s="11" t="s">
        <v>115</v>
      </c>
      <c r="T166" s="11" t="s">
        <v>115</v>
      </c>
      <c r="U166" s="11" t="s">
        <v>115</v>
      </c>
      <c r="V166" s="11" t="s">
        <v>115</v>
      </c>
      <c r="W166" s="11" t="s">
        <v>115</v>
      </c>
      <c r="X166" s="11" t="s">
        <v>115</v>
      </c>
      <c r="Y166" s="12">
        <v>0</v>
      </c>
    </row>
    <row r="167" spans="1:26" ht="16.5" thickBot="1" x14ac:dyDescent="0.3">
      <c r="A167" s="73"/>
      <c r="B167" s="85" t="s">
        <v>9</v>
      </c>
      <c r="C167" s="75"/>
      <c r="D167" s="76"/>
      <c r="E167" s="11" t="s">
        <v>115</v>
      </c>
      <c r="F167" s="11" t="s">
        <v>115</v>
      </c>
      <c r="G167" s="11" t="s">
        <v>115</v>
      </c>
      <c r="H167" s="11" t="s">
        <v>115</v>
      </c>
      <c r="I167" s="11" t="s">
        <v>115</v>
      </c>
      <c r="J167" s="11" t="s">
        <v>115</v>
      </c>
      <c r="K167" s="11" t="s">
        <v>115</v>
      </c>
      <c r="L167" s="11" t="s">
        <v>115</v>
      </c>
      <c r="M167" s="11" t="s">
        <v>115</v>
      </c>
      <c r="N167" s="11" t="s">
        <v>115</v>
      </c>
      <c r="O167" s="11" t="s">
        <v>115</v>
      </c>
      <c r="P167" s="11" t="s">
        <v>115</v>
      </c>
      <c r="Q167" s="11" t="s">
        <v>115</v>
      </c>
      <c r="R167" s="11" t="s">
        <v>115</v>
      </c>
      <c r="S167" s="11" t="s">
        <v>115</v>
      </c>
      <c r="T167" s="11" t="s">
        <v>115</v>
      </c>
      <c r="U167" s="11" t="s">
        <v>115</v>
      </c>
      <c r="V167" s="11" t="s">
        <v>115</v>
      </c>
      <c r="W167" s="11" t="s">
        <v>115</v>
      </c>
      <c r="X167" s="11" t="s">
        <v>115</v>
      </c>
      <c r="Y167" s="13">
        <v>0</v>
      </c>
    </row>
    <row r="168" spans="1:26" ht="21.75" customHeight="1" x14ac:dyDescent="0.25">
      <c r="A168" s="77" t="s">
        <v>10</v>
      </c>
      <c r="B168" s="80" t="s">
        <v>11</v>
      </c>
      <c r="C168" s="80"/>
      <c r="D168" s="81"/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7">
        <v>0</v>
      </c>
    </row>
    <row r="169" spans="1:26" ht="16.5" thickBot="1" x14ac:dyDescent="0.3">
      <c r="A169" s="78"/>
      <c r="B169" s="82" t="s">
        <v>12</v>
      </c>
      <c r="C169" s="82"/>
      <c r="D169" s="83"/>
      <c r="E169" s="14" t="s">
        <v>115</v>
      </c>
      <c r="F169" s="14" t="s">
        <v>115</v>
      </c>
      <c r="G169" s="14" t="s">
        <v>115</v>
      </c>
      <c r="H169" s="14" t="s">
        <v>115</v>
      </c>
      <c r="I169" s="14" t="s">
        <v>115</v>
      </c>
      <c r="J169" s="14" t="s">
        <v>115</v>
      </c>
      <c r="K169" s="14" t="s">
        <v>115</v>
      </c>
      <c r="L169" s="14" t="s">
        <v>115</v>
      </c>
      <c r="M169" s="14" t="s">
        <v>115</v>
      </c>
      <c r="N169" s="14" t="s">
        <v>115</v>
      </c>
      <c r="O169" s="14" t="s">
        <v>115</v>
      </c>
      <c r="P169" s="14" t="s">
        <v>115</v>
      </c>
      <c r="Q169" s="14" t="s">
        <v>115</v>
      </c>
      <c r="R169" s="14" t="s">
        <v>115</v>
      </c>
      <c r="S169" s="14" t="s">
        <v>115</v>
      </c>
      <c r="T169" s="14" t="s">
        <v>115</v>
      </c>
      <c r="U169" s="14" t="s">
        <v>115</v>
      </c>
      <c r="V169" s="14" t="s">
        <v>115</v>
      </c>
      <c r="W169" s="14" t="s">
        <v>115</v>
      </c>
      <c r="X169" s="14" t="s">
        <v>115</v>
      </c>
    </row>
    <row r="170" spans="1:26" ht="16.5" thickBot="1" x14ac:dyDescent="0.3">
      <c r="A170" s="79"/>
      <c r="B170" s="82" t="s">
        <v>13</v>
      </c>
      <c r="C170" s="82"/>
      <c r="D170" s="83"/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6"/>
      <c r="Z170" s="17">
        <v>0</v>
      </c>
    </row>
    <row r="171" spans="1:26" ht="19.5" customHeight="1" thickBot="1" x14ac:dyDescent="0.35">
      <c r="A171" s="72" t="s">
        <v>44</v>
      </c>
      <c r="B171" s="84" t="s">
        <v>1</v>
      </c>
      <c r="C171" s="84"/>
      <c r="D171" s="84"/>
      <c r="E171" s="18">
        <v>0</v>
      </c>
      <c r="F171" s="2" t="s">
        <v>2</v>
      </c>
      <c r="G171" s="20">
        <v>0</v>
      </c>
      <c r="H171" s="2" t="s">
        <v>3</v>
      </c>
      <c r="I171" s="4">
        <v>0</v>
      </c>
      <c r="J171" s="5"/>
      <c r="K171" s="5"/>
      <c r="L171" s="5"/>
      <c r="M171" s="5"/>
      <c r="N171" s="5"/>
      <c r="O171" s="5"/>
      <c r="P171" s="6"/>
      <c r="Q171" s="6"/>
      <c r="R171" s="7"/>
      <c r="S171" s="8"/>
      <c r="T171" s="5"/>
      <c r="U171" s="6"/>
      <c r="V171" s="6"/>
      <c r="W171" s="7"/>
      <c r="X171" s="8"/>
    </row>
    <row r="172" spans="1:26" ht="16.5" thickBot="1" x14ac:dyDescent="0.3">
      <c r="A172" s="73"/>
      <c r="B172" s="85" t="s">
        <v>4</v>
      </c>
      <c r="C172" s="75"/>
      <c r="D172" s="75"/>
      <c r="E172" s="9" t="s">
        <v>17</v>
      </c>
      <c r="F172" s="9" t="s">
        <v>16</v>
      </c>
      <c r="G172" s="9" t="s">
        <v>15</v>
      </c>
      <c r="H172" s="9" t="s">
        <v>18</v>
      </c>
      <c r="I172" s="9" t="s">
        <v>22</v>
      </c>
      <c r="J172" s="9" t="s">
        <v>20</v>
      </c>
      <c r="K172" s="9" t="s">
        <v>19</v>
      </c>
      <c r="L172" s="9" t="s">
        <v>26</v>
      </c>
      <c r="M172" s="9" t="s">
        <v>127</v>
      </c>
      <c r="N172" s="9" t="s">
        <v>24</v>
      </c>
      <c r="O172" s="9" t="s">
        <v>27</v>
      </c>
      <c r="P172" s="9" t="s">
        <v>101</v>
      </c>
      <c r="Q172" s="9" t="s">
        <v>25</v>
      </c>
      <c r="R172" s="9"/>
      <c r="S172" s="9"/>
      <c r="T172" s="9"/>
      <c r="U172" s="9"/>
      <c r="V172" s="9"/>
      <c r="W172" s="9"/>
      <c r="X172" s="9"/>
    </row>
    <row r="173" spans="1:26" ht="22.5" customHeight="1" x14ac:dyDescent="0.25">
      <c r="A173" s="73"/>
      <c r="B173" s="85" t="s">
        <v>5</v>
      </c>
      <c r="C173" s="75"/>
      <c r="D173" s="76"/>
      <c r="E173" s="10" t="s">
        <v>102</v>
      </c>
      <c r="F173" s="10" t="s">
        <v>103</v>
      </c>
      <c r="G173" s="10" t="s">
        <v>104</v>
      </c>
      <c r="H173" s="10" t="s">
        <v>105</v>
      </c>
      <c r="I173" s="10" t="s">
        <v>106</v>
      </c>
      <c r="J173" s="10" t="s">
        <v>107</v>
      </c>
      <c r="K173" s="10" t="s">
        <v>108</v>
      </c>
      <c r="L173" s="10" t="s">
        <v>109</v>
      </c>
      <c r="M173" s="10" t="s">
        <v>134</v>
      </c>
      <c r="N173" s="10" t="s">
        <v>113</v>
      </c>
      <c r="O173" s="10" t="s">
        <v>111</v>
      </c>
      <c r="P173" s="10" t="s">
        <v>114</v>
      </c>
      <c r="Q173" s="10" t="s">
        <v>112</v>
      </c>
      <c r="R173" s="10" t="s">
        <v>115</v>
      </c>
      <c r="S173" s="10" t="s">
        <v>115</v>
      </c>
      <c r="T173" s="10" t="s">
        <v>115</v>
      </c>
      <c r="U173" s="10" t="s">
        <v>115</v>
      </c>
      <c r="V173" s="10" t="s">
        <v>115</v>
      </c>
      <c r="W173" s="10" t="s">
        <v>115</v>
      </c>
      <c r="X173" s="10" t="s">
        <v>115</v>
      </c>
    </row>
    <row r="174" spans="1:26" ht="15.75" x14ac:dyDescent="0.25">
      <c r="A174" s="73"/>
      <c r="B174" s="85" t="s">
        <v>6</v>
      </c>
      <c r="C174" s="75"/>
      <c r="D174" s="76"/>
      <c r="E174" s="11">
        <v>70</v>
      </c>
      <c r="F174" s="11">
        <v>105</v>
      </c>
      <c r="G174" s="11">
        <v>140</v>
      </c>
      <c r="H174" s="11">
        <v>70</v>
      </c>
      <c r="I174" s="11">
        <v>105</v>
      </c>
      <c r="J174" s="11">
        <v>35</v>
      </c>
      <c r="K174" s="11">
        <v>70</v>
      </c>
      <c r="L174" s="11">
        <v>56</v>
      </c>
      <c r="M174" s="11">
        <v>38</v>
      </c>
      <c r="N174" s="11">
        <v>253</v>
      </c>
      <c r="O174" s="11">
        <v>93</v>
      </c>
      <c r="P174" s="11">
        <v>38</v>
      </c>
      <c r="Q174" s="11">
        <v>73</v>
      </c>
      <c r="R174" s="11" t="s">
        <v>115</v>
      </c>
      <c r="S174" s="11" t="s">
        <v>115</v>
      </c>
      <c r="T174" s="11" t="s">
        <v>115</v>
      </c>
      <c r="U174" s="11" t="s">
        <v>115</v>
      </c>
      <c r="V174" s="11" t="s">
        <v>115</v>
      </c>
      <c r="W174" s="11" t="s">
        <v>115</v>
      </c>
      <c r="X174" s="11" t="s">
        <v>115</v>
      </c>
    </row>
    <row r="175" spans="1:26" ht="16.5" thickBot="1" x14ac:dyDescent="0.3">
      <c r="A175" s="73"/>
      <c r="B175" s="85" t="s">
        <v>7</v>
      </c>
      <c r="C175" s="75"/>
      <c r="D175" s="75"/>
      <c r="E175" s="11">
        <v>28</v>
      </c>
      <c r="F175" s="11">
        <v>58</v>
      </c>
      <c r="G175" s="11">
        <v>58</v>
      </c>
      <c r="H175" s="11">
        <v>28</v>
      </c>
      <c r="I175" s="11">
        <v>58</v>
      </c>
      <c r="J175" s="11">
        <v>18</v>
      </c>
      <c r="K175" s="11">
        <v>28</v>
      </c>
      <c r="L175" s="11">
        <v>18</v>
      </c>
      <c r="M175" s="11">
        <v>15</v>
      </c>
      <c r="N175" s="11">
        <v>70</v>
      </c>
      <c r="O175" s="11">
        <v>35</v>
      </c>
      <c r="P175" s="11">
        <v>28</v>
      </c>
      <c r="Q175" s="11">
        <v>28</v>
      </c>
      <c r="R175" s="11" t="s">
        <v>115</v>
      </c>
      <c r="S175" s="11" t="s">
        <v>115</v>
      </c>
      <c r="T175" s="11" t="s">
        <v>115</v>
      </c>
      <c r="U175" s="11" t="s">
        <v>115</v>
      </c>
      <c r="V175" s="11" t="s">
        <v>115</v>
      </c>
      <c r="W175" s="11" t="s">
        <v>115</v>
      </c>
      <c r="X175" s="11" t="s">
        <v>115</v>
      </c>
    </row>
    <row r="176" spans="1:26" ht="16.5" thickBot="1" x14ac:dyDescent="0.3">
      <c r="A176" s="73"/>
      <c r="B176" s="85" t="s">
        <v>8</v>
      </c>
      <c r="C176" s="75"/>
      <c r="D176" s="76"/>
      <c r="E176" s="11" t="s">
        <v>115</v>
      </c>
      <c r="F176" s="11" t="s">
        <v>115</v>
      </c>
      <c r="G176" s="11" t="s">
        <v>115</v>
      </c>
      <c r="H176" s="11" t="s">
        <v>115</v>
      </c>
      <c r="I176" s="11" t="s">
        <v>115</v>
      </c>
      <c r="J176" s="11" t="s">
        <v>115</v>
      </c>
      <c r="K176" s="11" t="s">
        <v>115</v>
      </c>
      <c r="L176" s="11" t="s">
        <v>115</v>
      </c>
      <c r="M176" s="11" t="s">
        <v>115</v>
      </c>
      <c r="N176" s="11" t="s">
        <v>115</v>
      </c>
      <c r="O176" s="11" t="s">
        <v>115</v>
      </c>
      <c r="P176" s="11" t="s">
        <v>115</v>
      </c>
      <c r="Q176" s="11" t="s">
        <v>115</v>
      </c>
      <c r="R176" s="11" t="s">
        <v>115</v>
      </c>
      <c r="S176" s="11" t="s">
        <v>115</v>
      </c>
      <c r="T176" s="11" t="s">
        <v>115</v>
      </c>
      <c r="U176" s="11" t="s">
        <v>115</v>
      </c>
      <c r="V176" s="11" t="s">
        <v>115</v>
      </c>
      <c r="W176" s="11" t="s">
        <v>115</v>
      </c>
      <c r="X176" s="11" t="s">
        <v>115</v>
      </c>
      <c r="Y176" s="12">
        <v>0</v>
      </c>
    </row>
    <row r="177" spans="1:26" ht="16.5" thickBot="1" x14ac:dyDescent="0.3">
      <c r="A177" s="73"/>
      <c r="B177" s="85" t="s">
        <v>9</v>
      </c>
      <c r="C177" s="75"/>
      <c r="D177" s="76"/>
      <c r="E177" s="11" t="s">
        <v>115</v>
      </c>
      <c r="F177" s="11" t="s">
        <v>115</v>
      </c>
      <c r="G177" s="11" t="s">
        <v>115</v>
      </c>
      <c r="H177" s="11" t="s">
        <v>115</v>
      </c>
      <c r="I177" s="11" t="s">
        <v>115</v>
      </c>
      <c r="J177" s="11" t="s">
        <v>115</v>
      </c>
      <c r="K177" s="11" t="s">
        <v>115</v>
      </c>
      <c r="L177" s="11" t="s">
        <v>115</v>
      </c>
      <c r="M177" s="11" t="s">
        <v>115</v>
      </c>
      <c r="N177" s="11" t="s">
        <v>115</v>
      </c>
      <c r="O177" s="11" t="s">
        <v>115</v>
      </c>
      <c r="P177" s="11" t="s">
        <v>115</v>
      </c>
      <c r="Q177" s="11" t="s">
        <v>115</v>
      </c>
      <c r="R177" s="11" t="s">
        <v>115</v>
      </c>
      <c r="S177" s="11" t="s">
        <v>115</v>
      </c>
      <c r="T177" s="11" t="s">
        <v>115</v>
      </c>
      <c r="U177" s="11" t="s">
        <v>115</v>
      </c>
      <c r="V177" s="11" t="s">
        <v>115</v>
      </c>
      <c r="W177" s="11" t="s">
        <v>115</v>
      </c>
      <c r="X177" s="11" t="s">
        <v>115</v>
      </c>
      <c r="Y177" s="13">
        <v>0</v>
      </c>
    </row>
    <row r="178" spans="1:26" ht="21.75" customHeight="1" x14ac:dyDescent="0.25">
      <c r="A178" s="77" t="s">
        <v>10</v>
      </c>
      <c r="B178" s="80" t="s">
        <v>11</v>
      </c>
      <c r="C178" s="80"/>
      <c r="D178" s="81"/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7">
        <v>0</v>
      </c>
    </row>
    <row r="179" spans="1:26" ht="16.5" thickBot="1" x14ac:dyDescent="0.3">
      <c r="A179" s="78"/>
      <c r="B179" s="82" t="s">
        <v>12</v>
      </c>
      <c r="C179" s="82"/>
      <c r="D179" s="83"/>
      <c r="E179" s="14" t="s">
        <v>115</v>
      </c>
      <c r="F179" s="14" t="s">
        <v>115</v>
      </c>
      <c r="G179" s="14" t="s">
        <v>115</v>
      </c>
      <c r="H179" s="14" t="s">
        <v>115</v>
      </c>
      <c r="I179" s="14" t="s">
        <v>115</v>
      </c>
      <c r="J179" s="14" t="s">
        <v>115</v>
      </c>
      <c r="K179" s="14" t="s">
        <v>115</v>
      </c>
      <c r="L179" s="14" t="s">
        <v>115</v>
      </c>
      <c r="M179" s="14" t="s">
        <v>115</v>
      </c>
      <c r="N179" s="14" t="s">
        <v>115</v>
      </c>
      <c r="O179" s="14" t="s">
        <v>115</v>
      </c>
      <c r="P179" s="14" t="s">
        <v>115</v>
      </c>
      <c r="Q179" s="14" t="s">
        <v>115</v>
      </c>
      <c r="R179" s="14" t="s">
        <v>115</v>
      </c>
      <c r="S179" s="14" t="s">
        <v>115</v>
      </c>
      <c r="T179" s="14" t="s">
        <v>115</v>
      </c>
      <c r="U179" s="14" t="s">
        <v>115</v>
      </c>
      <c r="V179" s="14" t="s">
        <v>115</v>
      </c>
      <c r="W179" s="14" t="s">
        <v>115</v>
      </c>
      <c r="X179" s="14" t="s">
        <v>115</v>
      </c>
    </row>
    <row r="180" spans="1:26" ht="16.5" thickBot="1" x14ac:dyDescent="0.3">
      <c r="A180" s="79"/>
      <c r="B180" s="82" t="s">
        <v>13</v>
      </c>
      <c r="C180" s="82"/>
      <c r="D180" s="83"/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6"/>
      <c r="Z180" s="17">
        <v>0</v>
      </c>
    </row>
    <row r="181" spans="1:26" ht="19.5" customHeight="1" thickBot="1" x14ac:dyDescent="0.35">
      <c r="A181" s="72" t="s">
        <v>45</v>
      </c>
      <c r="B181" s="84" t="s">
        <v>1</v>
      </c>
      <c r="C181" s="84"/>
      <c r="D181" s="84"/>
      <c r="E181" s="18">
        <v>0</v>
      </c>
      <c r="F181" s="2" t="s">
        <v>2</v>
      </c>
      <c r="G181" s="20">
        <v>0</v>
      </c>
      <c r="H181" s="2" t="s">
        <v>3</v>
      </c>
      <c r="I181" s="4">
        <v>0</v>
      </c>
      <c r="J181" s="5"/>
      <c r="K181" s="5"/>
      <c r="L181" s="5"/>
      <c r="M181" s="5"/>
      <c r="N181" s="5"/>
      <c r="O181" s="5"/>
      <c r="P181" s="6"/>
      <c r="Q181" s="6"/>
      <c r="R181" s="7"/>
      <c r="S181" s="8"/>
      <c r="T181" s="5"/>
      <c r="U181" s="6"/>
      <c r="V181" s="6"/>
      <c r="W181" s="7"/>
      <c r="X181" s="8"/>
    </row>
    <row r="182" spans="1:26" ht="16.5" thickBot="1" x14ac:dyDescent="0.3">
      <c r="A182" s="73"/>
      <c r="B182" s="85" t="s">
        <v>4</v>
      </c>
      <c r="C182" s="75"/>
      <c r="D182" s="75"/>
      <c r="E182" s="9" t="s">
        <v>19</v>
      </c>
      <c r="F182" s="9" t="s">
        <v>23</v>
      </c>
      <c r="G182" s="9" t="s">
        <v>128</v>
      </c>
      <c r="H182" s="9" t="s">
        <v>159</v>
      </c>
      <c r="I182" s="9" t="s">
        <v>160</v>
      </c>
      <c r="J182" s="9" t="s">
        <v>161</v>
      </c>
      <c r="K182" s="9" t="s">
        <v>162</v>
      </c>
      <c r="L182" s="9" t="s">
        <v>163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6" ht="22.5" customHeight="1" x14ac:dyDescent="0.25">
      <c r="A183" s="73"/>
      <c r="B183" s="85" t="s">
        <v>5</v>
      </c>
      <c r="C183" s="75"/>
      <c r="D183" s="76"/>
      <c r="E183" s="10" t="s">
        <v>108</v>
      </c>
      <c r="F183" s="10" t="s">
        <v>110</v>
      </c>
      <c r="G183" s="10" t="s">
        <v>135</v>
      </c>
      <c r="H183" s="10" t="s">
        <v>164</v>
      </c>
      <c r="I183" s="10" t="s">
        <v>165</v>
      </c>
      <c r="J183" s="10" t="s">
        <v>166</v>
      </c>
      <c r="K183" s="10" t="s">
        <v>167</v>
      </c>
      <c r="L183" s="10" t="s">
        <v>168</v>
      </c>
      <c r="M183" s="10" t="s">
        <v>115</v>
      </c>
      <c r="N183" s="10" t="s">
        <v>115</v>
      </c>
      <c r="O183" s="10" t="s">
        <v>115</v>
      </c>
      <c r="P183" s="10" t="s">
        <v>115</v>
      </c>
      <c r="Q183" s="10" t="s">
        <v>115</v>
      </c>
      <c r="R183" s="10" t="s">
        <v>115</v>
      </c>
      <c r="S183" s="10" t="s">
        <v>115</v>
      </c>
      <c r="T183" s="10" t="s">
        <v>115</v>
      </c>
      <c r="U183" s="10" t="s">
        <v>115</v>
      </c>
      <c r="V183" s="10" t="s">
        <v>115</v>
      </c>
      <c r="W183" s="10" t="s">
        <v>115</v>
      </c>
      <c r="X183" s="10" t="s">
        <v>115</v>
      </c>
    </row>
    <row r="184" spans="1:26" ht="15.75" x14ac:dyDescent="0.25">
      <c r="A184" s="73"/>
      <c r="B184" s="85" t="s">
        <v>6</v>
      </c>
      <c r="C184" s="75"/>
      <c r="D184" s="76"/>
      <c r="E184" s="11">
        <v>70</v>
      </c>
      <c r="F184" s="11">
        <v>28</v>
      </c>
      <c r="G184" s="11">
        <v>70</v>
      </c>
      <c r="H184" s="11">
        <v>56</v>
      </c>
      <c r="I184" s="11">
        <v>58</v>
      </c>
      <c r="J184" s="11">
        <v>126</v>
      </c>
      <c r="K184" s="11">
        <v>42</v>
      </c>
      <c r="L184" s="11">
        <v>360</v>
      </c>
      <c r="M184" s="11" t="s">
        <v>115</v>
      </c>
      <c r="N184" s="11" t="s">
        <v>115</v>
      </c>
      <c r="O184" s="11" t="s">
        <v>115</v>
      </c>
      <c r="P184" s="11" t="s">
        <v>115</v>
      </c>
      <c r="Q184" s="11" t="s">
        <v>115</v>
      </c>
      <c r="R184" s="11" t="s">
        <v>115</v>
      </c>
      <c r="S184" s="11" t="s">
        <v>115</v>
      </c>
      <c r="T184" s="11" t="s">
        <v>115</v>
      </c>
      <c r="U184" s="11" t="s">
        <v>115</v>
      </c>
      <c r="V184" s="11" t="s">
        <v>115</v>
      </c>
      <c r="W184" s="11" t="s">
        <v>115</v>
      </c>
      <c r="X184" s="11" t="s">
        <v>115</v>
      </c>
    </row>
    <row r="185" spans="1:26" ht="16.5" thickBot="1" x14ac:dyDescent="0.3">
      <c r="A185" s="73"/>
      <c r="B185" s="85" t="s">
        <v>7</v>
      </c>
      <c r="C185" s="75"/>
      <c r="D185" s="75"/>
      <c r="E185" s="11">
        <v>28</v>
      </c>
      <c r="F185" s="11">
        <v>15</v>
      </c>
      <c r="G185" s="11">
        <v>28</v>
      </c>
      <c r="H185" s="11">
        <v>15</v>
      </c>
      <c r="I185" s="11">
        <v>15</v>
      </c>
      <c r="J185" s="11">
        <v>45</v>
      </c>
      <c r="K185" s="11">
        <v>15</v>
      </c>
      <c r="L185" s="11">
        <v>135</v>
      </c>
      <c r="M185" s="11" t="s">
        <v>115</v>
      </c>
      <c r="N185" s="11" t="s">
        <v>115</v>
      </c>
      <c r="O185" s="11" t="s">
        <v>115</v>
      </c>
      <c r="P185" s="11" t="s">
        <v>115</v>
      </c>
      <c r="Q185" s="11" t="s">
        <v>115</v>
      </c>
      <c r="R185" s="11" t="s">
        <v>115</v>
      </c>
      <c r="S185" s="11" t="s">
        <v>115</v>
      </c>
      <c r="T185" s="11" t="s">
        <v>115</v>
      </c>
      <c r="U185" s="11" t="s">
        <v>115</v>
      </c>
      <c r="V185" s="11" t="s">
        <v>115</v>
      </c>
      <c r="W185" s="11" t="s">
        <v>115</v>
      </c>
      <c r="X185" s="11" t="s">
        <v>115</v>
      </c>
    </row>
    <row r="186" spans="1:26" ht="16.5" thickBot="1" x14ac:dyDescent="0.3">
      <c r="A186" s="73"/>
      <c r="B186" s="85" t="s">
        <v>8</v>
      </c>
      <c r="C186" s="75"/>
      <c r="D186" s="76"/>
      <c r="E186" s="11" t="s">
        <v>115</v>
      </c>
      <c r="F186" s="11" t="s">
        <v>115</v>
      </c>
      <c r="G186" s="11" t="s">
        <v>115</v>
      </c>
      <c r="H186" s="11" t="s">
        <v>115</v>
      </c>
      <c r="I186" s="11" t="s">
        <v>115</v>
      </c>
      <c r="J186" s="11" t="s">
        <v>115</v>
      </c>
      <c r="K186" s="11" t="s">
        <v>115</v>
      </c>
      <c r="L186" s="11" t="s">
        <v>115</v>
      </c>
      <c r="M186" s="11" t="s">
        <v>115</v>
      </c>
      <c r="N186" s="11" t="s">
        <v>115</v>
      </c>
      <c r="O186" s="11" t="s">
        <v>115</v>
      </c>
      <c r="P186" s="11" t="s">
        <v>115</v>
      </c>
      <c r="Q186" s="11" t="s">
        <v>115</v>
      </c>
      <c r="R186" s="11" t="s">
        <v>115</v>
      </c>
      <c r="S186" s="11" t="s">
        <v>115</v>
      </c>
      <c r="T186" s="11" t="s">
        <v>115</v>
      </c>
      <c r="U186" s="11" t="s">
        <v>115</v>
      </c>
      <c r="V186" s="11" t="s">
        <v>115</v>
      </c>
      <c r="W186" s="11" t="s">
        <v>115</v>
      </c>
      <c r="X186" s="11" t="s">
        <v>115</v>
      </c>
      <c r="Y186" s="12">
        <v>0</v>
      </c>
    </row>
    <row r="187" spans="1:26" ht="16.5" thickBot="1" x14ac:dyDescent="0.3">
      <c r="A187" s="73"/>
      <c r="B187" s="85" t="s">
        <v>9</v>
      </c>
      <c r="C187" s="75"/>
      <c r="D187" s="76"/>
      <c r="E187" s="11" t="s">
        <v>115</v>
      </c>
      <c r="F187" s="11" t="s">
        <v>115</v>
      </c>
      <c r="G187" s="11" t="s">
        <v>115</v>
      </c>
      <c r="H187" s="11" t="s">
        <v>115</v>
      </c>
      <c r="I187" s="11" t="s">
        <v>115</v>
      </c>
      <c r="J187" s="11" t="s">
        <v>115</v>
      </c>
      <c r="K187" s="11" t="s">
        <v>115</v>
      </c>
      <c r="L187" s="11" t="s">
        <v>115</v>
      </c>
      <c r="M187" s="11" t="s">
        <v>115</v>
      </c>
      <c r="N187" s="11" t="s">
        <v>115</v>
      </c>
      <c r="O187" s="11" t="s">
        <v>115</v>
      </c>
      <c r="P187" s="11" t="s">
        <v>115</v>
      </c>
      <c r="Q187" s="11" t="s">
        <v>115</v>
      </c>
      <c r="R187" s="11" t="s">
        <v>115</v>
      </c>
      <c r="S187" s="11" t="s">
        <v>115</v>
      </c>
      <c r="T187" s="11" t="s">
        <v>115</v>
      </c>
      <c r="U187" s="11" t="s">
        <v>115</v>
      </c>
      <c r="V187" s="11" t="s">
        <v>115</v>
      </c>
      <c r="W187" s="11" t="s">
        <v>115</v>
      </c>
      <c r="X187" s="11" t="s">
        <v>115</v>
      </c>
      <c r="Y187" s="13">
        <v>0</v>
      </c>
    </row>
    <row r="188" spans="1:26" ht="21.75" customHeight="1" x14ac:dyDescent="0.25">
      <c r="A188" s="77" t="s">
        <v>10</v>
      </c>
      <c r="B188" s="80" t="s">
        <v>11</v>
      </c>
      <c r="C188" s="80"/>
      <c r="D188" s="81"/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7">
        <v>0</v>
      </c>
    </row>
    <row r="189" spans="1:26" ht="16.5" thickBot="1" x14ac:dyDescent="0.3">
      <c r="A189" s="78"/>
      <c r="B189" s="82" t="s">
        <v>12</v>
      </c>
      <c r="C189" s="82"/>
      <c r="D189" s="83"/>
      <c r="E189" s="14" t="s">
        <v>115</v>
      </c>
      <c r="F189" s="14" t="s">
        <v>115</v>
      </c>
      <c r="G189" s="14" t="s">
        <v>115</v>
      </c>
      <c r="H189" s="14" t="s">
        <v>115</v>
      </c>
      <c r="I189" s="14" t="s">
        <v>115</v>
      </c>
      <c r="J189" s="14" t="s">
        <v>115</v>
      </c>
      <c r="K189" s="14" t="s">
        <v>115</v>
      </c>
      <c r="L189" s="14" t="s">
        <v>115</v>
      </c>
      <c r="M189" s="14" t="s">
        <v>115</v>
      </c>
      <c r="N189" s="14" t="s">
        <v>115</v>
      </c>
      <c r="O189" s="14" t="s">
        <v>115</v>
      </c>
      <c r="P189" s="14" t="s">
        <v>115</v>
      </c>
      <c r="Q189" s="14" t="s">
        <v>115</v>
      </c>
      <c r="R189" s="14" t="s">
        <v>115</v>
      </c>
      <c r="S189" s="14" t="s">
        <v>115</v>
      </c>
      <c r="T189" s="14" t="s">
        <v>115</v>
      </c>
      <c r="U189" s="14" t="s">
        <v>115</v>
      </c>
      <c r="V189" s="14" t="s">
        <v>115</v>
      </c>
      <c r="W189" s="14" t="s">
        <v>115</v>
      </c>
      <c r="X189" s="14" t="s">
        <v>115</v>
      </c>
    </row>
    <row r="190" spans="1:26" ht="16.5" thickBot="1" x14ac:dyDescent="0.3">
      <c r="A190" s="79"/>
      <c r="B190" s="82" t="s">
        <v>13</v>
      </c>
      <c r="C190" s="82"/>
      <c r="D190" s="83"/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6"/>
      <c r="Z190" s="17">
        <v>0</v>
      </c>
    </row>
    <row r="191" spans="1:26" x14ac:dyDescent="0.25">
      <c r="A191" s="22"/>
    </row>
    <row r="192" spans="1:26" x14ac:dyDescent="0.25">
      <c r="A192" s="22"/>
      <c r="D192" s="23" t="s">
        <v>1</v>
      </c>
      <c r="E192" s="24">
        <v>26.999999999999986</v>
      </c>
      <c r="F192" s="23" t="s">
        <v>2</v>
      </c>
      <c r="G192" s="24">
        <v>595</v>
      </c>
      <c r="H192" s="23" t="s">
        <v>3</v>
      </c>
      <c r="I192" s="25">
        <v>486.05500000000006</v>
      </c>
      <c r="Q192" s="23"/>
      <c r="R192" s="26"/>
      <c r="X192" s="27" t="s">
        <v>46</v>
      </c>
      <c r="Y192" s="24">
        <v>4646</v>
      </c>
      <c r="Z192" s="28">
        <v>950333.87500000012</v>
      </c>
    </row>
    <row r="193" spans="1:27" ht="15.75" thickBot="1" x14ac:dyDescent="0.3">
      <c r="X193" s="27" t="s">
        <v>47</v>
      </c>
      <c r="Z193" s="29">
        <v>486.05500000000006</v>
      </c>
    </row>
    <row r="194" spans="1:27" ht="15.75" thickBot="1" x14ac:dyDescent="0.3">
      <c r="A194" s="30"/>
      <c r="B194" s="31"/>
      <c r="C194" s="31"/>
      <c r="D194" s="23" t="s">
        <v>48</v>
      </c>
      <c r="E194" s="32" t="s">
        <v>10</v>
      </c>
      <c r="X194" s="27" t="s">
        <v>49</v>
      </c>
      <c r="Z194" s="29">
        <v>212.54499999999999</v>
      </c>
      <c r="AA194" s="33">
        <v>273.5100000000001</v>
      </c>
    </row>
    <row r="195" spans="1:27" x14ac:dyDescent="0.25">
      <c r="A195" s="22"/>
      <c r="X195" s="27" t="s">
        <v>50</v>
      </c>
      <c r="Z195" s="28">
        <v>537332</v>
      </c>
    </row>
    <row r="196" spans="1:27" ht="15.75" thickBot="1" x14ac:dyDescent="0.3">
      <c r="E196" s="34" t="s">
        <v>51</v>
      </c>
      <c r="F196" s="35"/>
      <c r="G196" s="35" t="s">
        <v>52</v>
      </c>
      <c r="H196" s="92" t="s">
        <v>53</v>
      </c>
      <c r="I196" s="92"/>
      <c r="J196" s="35"/>
      <c r="L196" s="34" t="s">
        <v>54</v>
      </c>
      <c r="M196" s="35"/>
      <c r="N196" s="35"/>
      <c r="O196" s="35"/>
      <c r="P196" s="35"/>
      <c r="Q196" s="35"/>
    </row>
    <row r="197" spans="1:27" ht="15.75" thickBot="1" x14ac:dyDescent="0.3">
      <c r="F197" s="35"/>
      <c r="G197" s="35"/>
      <c r="H197" s="35" t="s">
        <v>55</v>
      </c>
      <c r="I197" s="35" t="s">
        <v>56</v>
      </c>
      <c r="J197" s="35" t="s">
        <v>57</v>
      </c>
      <c r="L197" s="35"/>
      <c r="M197" s="35"/>
      <c r="N197" s="35"/>
      <c r="O197" s="35"/>
      <c r="P197" s="35"/>
      <c r="Q197" s="35"/>
      <c r="T197" s="89" t="s">
        <v>58</v>
      </c>
      <c r="U197" s="86" t="s">
        <v>59</v>
      </c>
      <c r="V197" s="36"/>
      <c r="W197" s="36"/>
      <c r="X197" s="37" t="s">
        <v>60</v>
      </c>
      <c r="Y197" s="38">
        <v>11271</v>
      </c>
      <c r="Z197" s="39">
        <v>2464247.0090000005</v>
      </c>
    </row>
    <row r="198" spans="1:27" ht="15.75" thickBot="1" x14ac:dyDescent="0.3">
      <c r="E198" s="35"/>
      <c r="F198" s="35" t="s">
        <v>61</v>
      </c>
      <c r="G198" s="35"/>
      <c r="H198" s="40">
        <v>4187</v>
      </c>
      <c r="I198" s="40">
        <v>459</v>
      </c>
      <c r="J198" s="40">
        <v>4646</v>
      </c>
      <c r="L198" s="35" t="s">
        <v>62</v>
      </c>
      <c r="M198" s="35"/>
      <c r="N198" s="35"/>
      <c r="O198" s="41">
        <v>0.20799999999999999</v>
      </c>
      <c r="P198" s="35"/>
      <c r="Q198" s="35"/>
      <c r="T198" s="90"/>
      <c r="U198" s="87"/>
      <c r="V198" s="42"/>
      <c r="W198" s="42"/>
      <c r="X198" s="43" t="s">
        <v>47</v>
      </c>
      <c r="Y198" s="42"/>
      <c r="Z198" s="44">
        <v>1112.9680000000001</v>
      </c>
    </row>
    <row r="199" spans="1:27" ht="15.75" thickBot="1" x14ac:dyDescent="0.3">
      <c r="F199" s="35" t="s">
        <v>63</v>
      </c>
      <c r="G199" s="35"/>
      <c r="H199" s="45">
        <v>0.85</v>
      </c>
      <c r="I199" s="45">
        <v>1</v>
      </c>
      <c r="J199" s="35"/>
      <c r="L199" s="35" t="s">
        <v>64</v>
      </c>
      <c r="M199" s="35"/>
      <c r="N199" s="35"/>
      <c r="O199" s="46">
        <v>0.15</v>
      </c>
      <c r="P199" s="35"/>
      <c r="Q199" s="35"/>
      <c r="T199" s="90"/>
      <c r="U199" s="87"/>
      <c r="V199" s="42"/>
      <c r="W199" s="42"/>
      <c r="X199" s="43" t="s">
        <v>49</v>
      </c>
      <c r="Y199" s="42"/>
      <c r="Z199" s="44">
        <v>510.01900000000001</v>
      </c>
    </row>
    <row r="200" spans="1:27" x14ac:dyDescent="0.25">
      <c r="F200" s="35" t="s">
        <v>65</v>
      </c>
      <c r="G200" s="35"/>
      <c r="H200" s="45">
        <v>0.5</v>
      </c>
      <c r="I200" s="45">
        <v>0</v>
      </c>
      <c r="J200" s="35"/>
      <c r="P200" s="35"/>
      <c r="Q200" s="35"/>
      <c r="T200" s="90"/>
      <c r="U200" s="87"/>
      <c r="V200" s="42"/>
      <c r="W200" s="42"/>
      <c r="X200" s="43" t="s">
        <v>50</v>
      </c>
      <c r="Y200" s="42"/>
      <c r="Z200" s="47">
        <v>1336941</v>
      </c>
    </row>
    <row r="201" spans="1:27" x14ac:dyDescent="0.25">
      <c r="F201" s="35" t="s">
        <v>66</v>
      </c>
      <c r="G201" s="35"/>
      <c r="H201" s="45">
        <v>0.2</v>
      </c>
      <c r="I201" s="45">
        <v>0</v>
      </c>
      <c r="J201" s="35"/>
      <c r="L201" s="35" t="s">
        <v>67</v>
      </c>
      <c r="M201" s="35"/>
      <c r="N201" s="35"/>
      <c r="O201" s="48">
        <v>87178.665599999993</v>
      </c>
      <c r="P201" s="49">
        <v>63635.829776826642</v>
      </c>
      <c r="Q201" s="49">
        <v>65544.904670131436</v>
      </c>
      <c r="T201" s="90"/>
      <c r="U201" s="87"/>
      <c r="V201" s="50"/>
      <c r="W201" s="51"/>
      <c r="X201" s="51"/>
      <c r="Y201" s="51"/>
      <c r="Z201" s="52"/>
    </row>
    <row r="202" spans="1:27" x14ac:dyDescent="0.25">
      <c r="E202" s="34" t="s">
        <v>68</v>
      </c>
      <c r="F202" s="35"/>
      <c r="G202" s="35"/>
      <c r="H202" s="35"/>
      <c r="I202" s="35"/>
      <c r="J202" s="35"/>
      <c r="L202" s="35" t="s">
        <v>69</v>
      </c>
      <c r="M202" s="35"/>
      <c r="N202" s="35"/>
      <c r="O202" s="48">
        <v>22369.775999999998</v>
      </c>
      <c r="P202" s="49">
        <v>16328.757132086019</v>
      </c>
      <c r="Q202" s="35"/>
      <c r="T202" s="90"/>
      <c r="U202" s="87" t="s">
        <v>70</v>
      </c>
      <c r="V202" s="42"/>
      <c r="W202" s="42"/>
      <c r="X202" s="43" t="s">
        <v>60</v>
      </c>
      <c r="Y202" s="53">
        <v>10177</v>
      </c>
      <c r="Z202" s="47">
        <v>2188219.6029999992</v>
      </c>
    </row>
    <row r="203" spans="1:27" x14ac:dyDescent="0.25">
      <c r="E203" s="35" t="s">
        <v>71</v>
      </c>
      <c r="F203" s="35"/>
      <c r="G203" s="35"/>
      <c r="H203" s="54">
        <v>391485</v>
      </c>
      <c r="I203" s="54"/>
      <c r="J203" s="54">
        <v>391485</v>
      </c>
      <c r="L203" s="35" t="s">
        <v>72</v>
      </c>
      <c r="M203" s="35"/>
      <c r="N203" s="35"/>
      <c r="O203" s="48">
        <v>2615.3599679999998</v>
      </c>
      <c r="P203" s="49">
        <v>1909.0748933047992</v>
      </c>
      <c r="Q203" s="35"/>
      <c r="T203" s="90"/>
      <c r="U203" s="87"/>
      <c r="V203" s="42"/>
      <c r="W203" s="42"/>
      <c r="X203" s="43" t="s">
        <v>47</v>
      </c>
      <c r="Y203" s="42"/>
      <c r="Z203" s="44">
        <v>995.75299999999982</v>
      </c>
    </row>
    <row r="204" spans="1:27" ht="15.75" thickBot="1" x14ac:dyDescent="0.3">
      <c r="E204" s="55" t="s">
        <v>73</v>
      </c>
      <c r="F204" s="35"/>
      <c r="G204" s="35"/>
      <c r="H204" s="54"/>
      <c r="I204" s="54">
        <v>82620</v>
      </c>
      <c r="J204" s="54">
        <v>82620</v>
      </c>
      <c r="L204" s="34" t="s">
        <v>74</v>
      </c>
      <c r="M204" s="35"/>
      <c r="N204" s="35"/>
      <c r="O204" s="56">
        <v>112163.801568</v>
      </c>
      <c r="P204" s="57">
        <v>81873.661802217466</v>
      </c>
      <c r="Q204" s="35"/>
      <c r="T204" s="90"/>
      <c r="U204" s="87"/>
      <c r="V204" s="42"/>
      <c r="W204" s="42"/>
      <c r="X204" s="43" t="s">
        <v>49</v>
      </c>
      <c r="Y204" s="42"/>
      <c r="Z204" s="44">
        <v>465.47800000000001</v>
      </c>
    </row>
    <row r="205" spans="1:27" ht="15.75" thickTop="1" x14ac:dyDescent="0.25">
      <c r="E205" s="35" t="s">
        <v>75</v>
      </c>
      <c r="F205" s="35"/>
      <c r="G205" s="35"/>
      <c r="H205" s="54">
        <v>57120</v>
      </c>
      <c r="I205" s="54"/>
      <c r="J205" s="54">
        <v>57120</v>
      </c>
      <c r="L205" s="35"/>
      <c r="M205" s="35"/>
      <c r="N205" s="35"/>
      <c r="O205" s="35"/>
      <c r="P205" s="35"/>
      <c r="Q205" s="35"/>
      <c r="T205" s="90"/>
      <c r="U205" s="87"/>
      <c r="V205" s="42"/>
      <c r="W205" s="42"/>
      <c r="X205" s="43" t="s">
        <v>50</v>
      </c>
      <c r="Y205" s="42"/>
      <c r="Z205" s="47">
        <v>1159078</v>
      </c>
    </row>
    <row r="206" spans="1:27" ht="15.75" thickBot="1" x14ac:dyDescent="0.3">
      <c r="E206" s="35" t="s">
        <v>76</v>
      </c>
      <c r="F206" s="35"/>
      <c r="G206" s="35"/>
      <c r="H206" s="54">
        <v>16363</v>
      </c>
      <c r="I206" s="54"/>
      <c r="J206" s="54">
        <v>16363</v>
      </c>
      <c r="L206" s="34" t="s">
        <v>77</v>
      </c>
      <c r="M206" s="35"/>
      <c r="N206" s="35"/>
      <c r="O206" s="58">
        <v>1.5109963716312871</v>
      </c>
      <c r="P206" s="35"/>
      <c r="Q206" s="35"/>
      <c r="T206" s="90"/>
      <c r="U206" s="87"/>
      <c r="V206" s="50"/>
      <c r="W206" s="51"/>
      <c r="X206" s="51"/>
      <c r="Y206" s="51"/>
      <c r="Z206" s="52"/>
    </row>
    <row r="207" spans="1:27" ht="15.75" thickBot="1" x14ac:dyDescent="0.3">
      <c r="E207" s="34" t="s">
        <v>78</v>
      </c>
      <c r="F207" s="59" t="s">
        <v>79</v>
      </c>
      <c r="G207" s="35"/>
      <c r="H207" s="54"/>
      <c r="I207" s="54"/>
      <c r="J207" s="54"/>
      <c r="L207" s="35"/>
      <c r="M207" s="35"/>
      <c r="N207" s="35"/>
      <c r="O207" s="35"/>
      <c r="P207" s="35"/>
      <c r="Q207" s="35"/>
      <c r="T207" s="90"/>
      <c r="U207" s="87" t="s">
        <v>80</v>
      </c>
      <c r="V207" s="42"/>
      <c r="W207" s="42"/>
      <c r="X207" s="43" t="s">
        <v>60</v>
      </c>
      <c r="Y207" s="53">
        <v>1094</v>
      </c>
      <c r="Z207" s="47">
        <v>276027.40600000136</v>
      </c>
    </row>
    <row r="208" spans="1:27" x14ac:dyDescent="0.25">
      <c r="E208" s="35" t="s">
        <v>71</v>
      </c>
      <c r="H208" s="54">
        <v>151255</v>
      </c>
      <c r="I208" s="60"/>
      <c r="J208" s="54">
        <v>151255</v>
      </c>
      <c r="L208" s="34" t="s">
        <v>81</v>
      </c>
      <c r="M208" s="35"/>
      <c r="N208" s="35"/>
      <c r="O208" s="61">
        <v>1148452.6258450644</v>
      </c>
      <c r="P208" s="35"/>
      <c r="Q208" s="35"/>
      <c r="R208" s="60"/>
      <c r="S208" s="60"/>
      <c r="T208" s="90"/>
      <c r="U208" s="87"/>
      <c r="V208" s="42"/>
      <c r="W208" s="42"/>
      <c r="X208" s="43" t="s">
        <v>47</v>
      </c>
      <c r="Y208" s="42"/>
      <c r="Z208" s="44">
        <v>117.21500000000026</v>
      </c>
    </row>
    <row r="209" spans="4:27" x14ac:dyDescent="0.25">
      <c r="E209" s="55" t="s">
        <v>73</v>
      </c>
      <c r="I209" s="54">
        <v>39015</v>
      </c>
      <c r="J209" s="54">
        <v>39015</v>
      </c>
      <c r="L209" s="35"/>
      <c r="M209" s="35"/>
      <c r="N209" s="35"/>
      <c r="O209" s="35"/>
      <c r="P209" s="35"/>
      <c r="Q209" s="35"/>
      <c r="R209" s="60"/>
      <c r="S209" s="60"/>
      <c r="T209" s="90"/>
      <c r="U209" s="87"/>
      <c r="V209" s="42"/>
      <c r="W209" s="42"/>
      <c r="X209" s="43" t="s">
        <v>49</v>
      </c>
      <c r="Y209" s="42"/>
      <c r="Z209" s="44">
        <v>44.540999999999997</v>
      </c>
    </row>
    <row r="210" spans="4:27" x14ac:dyDescent="0.25">
      <c r="E210" s="35" t="s">
        <v>75</v>
      </c>
      <c r="H210" s="54">
        <v>25793</v>
      </c>
      <c r="I210" s="54"/>
      <c r="J210" s="54">
        <v>25793</v>
      </c>
      <c r="L210" s="35" t="s">
        <v>82</v>
      </c>
      <c r="M210" s="35"/>
      <c r="N210" s="35"/>
      <c r="O210" s="62">
        <v>4496926</v>
      </c>
      <c r="P210" s="35"/>
      <c r="Q210" s="35"/>
      <c r="R210" s="60"/>
      <c r="S210" s="60"/>
      <c r="T210" s="90"/>
      <c r="U210" s="87"/>
      <c r="V210" s="42"/>
      <c r="W210" s="42"/>
      <c r="X210" s="43" t="s">
        <v>50</v>
      </c>
      <c r="Y210" s="42"/>
      <c r="Z210" s="47">
        <v>177863</v>
      </c>
    </row>
    <row r="211" spans="4:27" ht="15.75" thickBot="1" x14ac:dyDescent="0.3">
      <c r="E211" s="63" t="s">
        <v>76</v>
      </c>
      <c r="F211" s="51"/>
      <c r="G211" s="51"/>
      <c r="H211" s="64">
        <v>10747</v>
      </c>
      <c r="I211" s="64"/>
      <c r="J211" s="64">
        <v>10747</v>
      </c>
      <c r="L211" s="35" t="s">
        <v>83</v>
      </c>
      <c r="M211" s="35"/>
      <c r="N211" s="35"/>
      <c r="O211" s="62">
        <v>2464247.0090000005</v>
      </c>
      <c r="P211" s="35"/>
      <c r="Q211" s="35"/>
      <c r="R211" s="60"/>
      <c r="T211" s="91"/>
      <c r="U211" s="88"/>
      <c r="V211" s="65"/>
      <c r="W211" s="65"/>
      <c r="X211" s="65"/>
      <c r="Y211" s="65"/>
      <c r="Z211" s="66"/>
    </row>
    <row r="212" spans="4:27" x14ac:dyDescent="0.25">
      <c r="E212" s="34" t="s">
        <v>84</v>
      </c>
      <c r="H212" s="42"/>
      <c r="I212" s="42"/>
      <c r="J212" s="54"/>
      <c r="L212" s="35" t="s">
        <v>85</v>
      </c>
      <c r="M212" s="35"/>
      <c r="N212" s="35"/>
      <c r="O212" s="67">
        <v>0.54798478093702241</v>
      </c>
      <c r="P212" s="35"/>
      <c r="Q212" s="35"/>
      <c r="R212" s="60"/>
      <c r="T212" s="89" t="s">
        <v>86</v>
      </c>
      <c r="U212" s="86" t="s">
        <v>59</v>
      </c>
      <c r="V212" s="36"/>
      <c r="W212" s="36"/>
      <c r="X212" s="37" t="s">
        <v>60</v>
      </c>
      <c r="Y212" s="38">
        <v>4646</v>
      </c>
      <c r="Z212" s="39">
        <v>1066634.7150000003</v>
      </c>
    </row>
    <row r="213" spans="4:27" x14ac:dyDescent="0.25">
      <c r="E213" s="35" t="s">
        <v>68</v>
      </c>
      <c r="H213" s="54">
        <v>464968</v>
      </c>
      <c r="I213" s="54">
        <v>82620</v>
      </c>
      <c r="J213" s="54">
        <v>547588</v>
      </c>
      <c r="L213" s="35"/>
      <c r="M213" s="35"/>
      <c r="N213" s="35"/>
      <c r="O213" s="35"/>
      <c r="P213" s="35"/>
      <c r="Q213" s="35"/>
      <c r="T213" s="90"/>
      <c r="U213" s="87"/>
      <c r="V213" s="42"/>
      <c r="W213" s="42"/>
      <c r="X213" s="43" t="s">
        <v>47</v>
      </c>
      <c r="Y213" s="42"/>
      <c r="Z213" s="44">
        <v>486.05500000000006</v>
      </c>
    </row>
    <row r="214" spans="4:27" x14ac:dyDescent="0.25">
      <c r="D214" s="68">
        <v>0.02</v>
      </c>
      <c r="E214" s="35" t="s">
        <v>87</v>
      </c>
      <c r="H214" s="54">
        <v>9299.36</v>
      </c>
      <c r="I214" s="54">
        <v>1652.4</v>
      </c>
      <c r="J214" s="54">
        <v>10951.76</v>
      </c>
      <c r="L214" s="35" t="s">
        <v>88</v>
      </c>
      <c r="M214" s="35"/>
      <c r="N214" s="35">
        <v>0.4</v>
      </c>
      <c r="O214" s="62">
        <v>1798770.4000000001</v>
      </c>
      <c r="P214" s="35"/>
      <c r="Q214" s="35"/>
      <c r="T214" s="90"/>
      <c r="U214" s="87"/>
      <c r="V214" s="42"/>
      <c r="W214" s="42"/>
      <c r="X214" s="43" t="s">
        <v>49</v>
      </c>
      <c r="Y214" s="42"/>
      <c r="Z214" s="44">
        <v>212.54499999999999</v>
      </c>
    </row>
    <row r="215" spans="4:27" x14ac:dyDescent="0.25">
      <c r="D215" s="69">
        <v>8.5000000000000006E-2</v>
      </c>
      <c r="E215" s="35" t="s">
        <v>89</v>
      </c>
      <c r="H215" s="54">
        <v>40312.725600000005</v>
      </c>
      <c r="I215" s="54">
        <v>7163.1540000000005</v>
      </c>
      <c r="J215" s="54">
        <v>47475.879600000007</v>
      </c>
      <c r="L215" s="35"/>
      <c r="M215" s="35"/>
      <c r="N215" s="35"/>
      <c r="O215" s="35"/>
      <c r="P215" s="35"/>
      <c r="Q215" s="35"/>
      <c r="T215" s="90"/>
      <c r="U215" s="87"/>
      <c r="V215" s="42"/>
      <c r="W215" s="42"/>
      <c r="X215" s="43" t="s">
        <v>50</v>
      </c>
      <c r="Y215" s="42"/>
      <c r="Z215" s="47">
        <v>600639</v>
      </c>
    </row>
    <row r="216" spans="4:27" x14ac:dyDescent="0.25">
      <c r="E216" s="35" t="s">
        <v>78</v>
      </c>
      <c r="H216" s="64">
        <v>187795</v>
      </c>
      <c r="I216" s="64">
        <v>39015</v>
      </c>
      <c r="J216" s="64">
        <v>226810</v>
      </c>
      <c r="L216" s="35" t="s">
        <v>90</v>
      </c>
      <c r="M216" s="35"/>
      <c r="N216" s="35"/>
      <c r="O216" s="67">
        <v>0.72994727940440796</v>
      </c>
      <c r="P216" s="35"/>
      <c r="Q216" s="35"/>
      <c r="T216" s="90"/>
      <c r="U216" s="87"/>
      <c r="V216" s="50"/>
      <c r="W216" s="51"/>
      <c r="X216" s="51"/>
      <c r="Y216" s="51"/>
      <c r="Z216" s="52"/>
    </row>
    <row r="217" spans="4:27" x14ac:dyDescent="0.25">
      <c r="E217" s="35" t="s">
        <v>91</v>
      </c>
      <c r="H217" s="54">
        <v>702375.08559999999</v>
      </c>
      <c r="I217" s="54">
        <v>130450.55399999999</v>
      </c>
      <c r="J217" s="54">
        <v>832825.63959999999</v>
      </c>
      <c r="K217" s="35"/>
      <c r="L217" s="35"/>
      <c r="M217" s="35"/>
      <c r="N217" s="35"/>
      <c r="O217" s="35"/>
      <c r="P217" s="35"/>
      <c r="Q217" s="35"/>
      <c r="T217" s="90"/>
      <c r="U217" s="87" t="s">
        <v>70</v>
      </c>
      <c r="V217" s="42"/>
      <c r="W217" s="42"/>
      <c r="X217" s="43" t="s">
        <v>60</v>
      </c>
      <c r="Y217" s="53">
        <v>4187</v>
      </c>
      <c r="Z217" s="47">
        <v>903026.65300000005</v>
      </c>
    </row>
    <row r="218" spans="4:27" x14ac:dyDescent="0.25">
      <c r="E218" s="34" t="s">
        <v>92</v>
      </c>
      <c r="H218" s="54"/>
      <c r="I218" s="54"/>
      <c r="J218" s="54"/>
      <c r="K218" s="35"/>
      <c r="L218" s="35"/>
      <c r="M218" s="35"/>
      <c r="N218" s="35"/>
      <c r="O218" s="35"/>
      <c r="P218" s="35"/>
      <c r="Q218" s="35"/>
      <c r="T218" s="90"/>
      <c r="U218" s="87"/>
      <c r="V218" s="42"/>
      <c r="W218" s="42"/>
      <c r="X218" s="43" t="s">
        <v>47</v>
      </c>
      <c r="Y218" s="42"/>
      <c r="Z218" s="44">
        <v>412.28100000000006</v>
      </c>
    </row>
    <row r="219" spans="4:27" x14ac:dyDescent="0.25">
      <c r="D219" s="68">
        <v>0.08</v>
      </c>
      <c r="E219" s="35" t="s">
        <v>93</v>
      </c>
      <c r="H219" s="54">
        <v>56190.006847999997</v>
      </c>
      <c r="I219" s="54">
        <v>10436.044319999999</v>
      </c>
      <c r="J219" s="54">
        <v>66626.051167999991</v>
      </c>
      <c r="K219" s="35"/>
      <c r="L219" s="35"/>
      <c r="M219" s="35"/>
      <c r="N219" s="35"/>
      <c r="O219" s="35"/>
      <c r="P219" s="35"/>
      <c r="Q219" s="35"/>
      <c r="T219" s="90"/>
      <c r="U219" s="87"/>
      <c r="V219" s="42"/>
      <c r="W219" s="42"/>
      <c r="X219" s="43" t="s">
        <v>49</v>
      </c>
      <c r="Y219" s="42"/>
      <c r="Z219" s="44">
        <v>187.24799999999999</v>
      </c>
      <c r="AA219" s="33">
        <v>225.03300000000007</v>
      </c>
    </row>
    <row r="220" spans="4:27" x14ac:dyDescent="0.25">
      <c r="D220" s="68">
        <v>0.1</v>
      </c>
      <c r="E220" s="35" t="s">
        <v>94</v>
      </c>
      <c r="H220" s="54">
        <v>18779.5</v>
      </c>
      <c r="I220" s="54">
        <v>3901.5</v>
      </c>
      <c r="J220" s="54">
        <v>22681</v>
      </c>
      <c r="K220" s="35"/>
      <c r="L220" s="35"/>
      <c r="M220" s="35"/>
      <c r="N220" s="35"/>
      <c r="O220" s="35"/>
      <c r="P220" s="35"/>
      <c r="Q220" s="35"/>
      <c r="T220" s="90"/>
      <c r="U220" s="87"/>
      <c r="V220" s="42"/>
      <c r="W220" s="42"/>
      <c r="X220" s="43" t="s">
        <v>50</v>
      </c>
      <c r="Y220" s="42"/>
      <c r="Z220" s="47">
        <v>493092</v>
      </c>
    </row>
    <row r="221" spans="4:27" x14ac:dyDescent="0.25">
      <c r="D221" s="68">
        <v>0.05</v>
      </c>
      <c r="E221" s="35" t="s">
        <v>95</v>
      </c>
      <c r="H221" s="64">
        <v>38867.229622400002</v>
      </c>
      <c r="I221" s="64">
        <v>7239.4049159999995</v>
      </c>
      <c r="J221" s="64">
        <v>46106.634538400001</v>
      </c>
      <c r="K221" s="35"/>
      <c r="L221" s="35"/>
      <c r="M221" s="35"/>
      <c r="N221" s="35"/>
      <c r="O221" s="35"/>
      <c r="P221" s="35"/>
      <c r="Q221" s="35"/>
      <c r="T221" s="90"/>
      <c r="U221" s="87"/>
      <c r="V221" s="50"/>
      <c r="W221" s="51"/>
      <c r="X221" s="51"/>
      <c r="Y221" s="51"/>
      <c r="Z221" s="52"/>
    </row>
    <row r="222" spans="4:27" x14ac:dyDescent="0.25">
      <c r="E222" s="63" t="s">
        <v>96</v>
      </c>
      <c r="F222" s="51"/>
      <c r="G222" s="51"/>
      <c r="H222" s="64">
        <v>113836.73647039999</v>
      </c>
      <c r="I222" s="64">
        <v>21576.949236</v>
      </c>
      <c r="J222" s="70">
        <v>135413.68570639999</v>
      </c>
      <c r="K222" s="35"/>
      <c r="L222" s="35"/>
      <c r="M222" s="35"/>
      <c r="N222" s="35"/>
      <c r="O222" s="35"/>
      <c r="P222" s="35"/>
      <c r="Q222" s="35"/>
      <c r="T222" s="90"/>
      <c r="U222" s="87" t="s">
        <v>80</v>
      </c>
      <c r="V222" s="42"/>
      <c r="W222" s="42"/>
      <c r="X222" s="43" t="s">
        <v>60</v>
      </c>
      <c r="Y222" s="53">
        <v>459</v>
      </c>
      <c r="Z222" s="47">
        <v>163608.06200000027</v>
      </c>
    </row>
    <row r="223" spans="4:27" x14ac:dyDescent="0.25">
      <c r="E223" s="34" t="s">
        <v>97</v>
      </c>
      <c r="H223" s="54">
        <v>816211.8220704</v>
      </c>
      <c r="I223" s="54">
        <v>152027.50323599999</v>
      </c>
      <c r="J223" s="54">
        <v>968239.32530639996</v>
      </c>
      <c r="K223" s="35"/>
      <c r="L223" s="35"/>
      <c r="M223" s="35"/>
      <c r="N223" s="35"/>
      <c r="O223" s="35"/>
      <c r="P223" s="35"/>
      <c r="Q223" s="35"/>
      <c r="T223" s="90"/>
      <c r="U223" s="87"/>
      <c r="V223" s="42"/>
      <c r="W223" s="42"/>
      <c r="X223" s="43" t="s">
        <v>47</v>
      </c>
      <c r="Y223" s="42"/>
      <c r="Z223" s="44">
        <v>73.774000000000001</v>
      </c>
    </row>
    <row r="224" spans="4:27" x14ac:dyDescent="0.25">
      <c r="D224" s="68">
        <v>0.1</v>
      </c>
      <c r="E224" s="34" t="s">
        <v>98</v>
      </c>
      <c r="H224" s="54">
        <v>81621.182207040009</v>
      </c>
      <c r="I224" s="54">
        <v>15202.750323599999</v>
      </c>
      <c r="J224" s="54">
        <v>96823.932530640013</v>
      </c>
      <c r="K224" s="35"/>
      <c r="L224" s="35"/>
      <c r="M224" s="35"/>
      <c r="N224" s="35"/>
      <c r="O224" s="35"/>
      <c r="P224" s="35"/>
      <c r="Q224" s="35"/>
      <c r="T224" s="90"/>
      <c r="U224" s="87"/>
      <c r="V224" s="42"/>
      <c r="W224" s="42"/>
      <c r="X224" s="43" t="s">
        <v>49</v>
      </c>
      <c r="Y224" s="42"/>
      <c r="Z224" s="44">
        <v>25.296999999999997</v>
      </c>
      <c r="AA224" s="33">
        <v>48.477000000000004</v>
      </c>
    </row>
    <row r="225" spans="4:26" x14ac:dyDescent="0.25">
      <c r="D225" s="68">
        <v>0.05</v>
      </c>
      <c r="E225" s="34" t="s">
        <v>99</v>
      </c>
      <c r="H225" s="54">
        <v>40810.591103520004</v>
      </c>
      <c r="I225" s="54">
        <v>7601.3751617999997</v>
      </c>
      <c r="J225" s="54">
        <v>48411.966265320007</v>
      </c>
      <c r="K225" s="35"/>
      <c r="L225" s="35"/>
      <c r="M225" s="35"/>
      <c r="N225" s="35"/>
      <c r="O225" s="35"/>
      <c r="P225" s="35"/>
      <c r="Q225" s="35"/>
      <c r="T225" s="90"/>
      <c r="U225" s="87"/>
      <c r="V225" s="42"/>
      <c r="W225" s="42"/>
      <c r="X225" s="43" t="s">
        <v>50</v>
      </c>
      <c r="Y225" s="42"/>
      <c r="Z225" s="47">
        <v>107547</v>
      </c>
    </row>
    <row r="226" spans="4:26" ht="15.75" thickBot="1" x14ac:dyDescent="0.3">
      <c r="E226" s="34" t="s">
        <v>100</v>
      </c>
      <c r="H226" s="71">
        <v>938643.59538096003</v>
      </c>
      <c r="I226" s="71">
        <v>174831.62872139999</v>
      </c>
      <c r="J226" s="71">
        <v>1113475.22410236</v>
      </c>
      <c r="K226" s="35"/>
      <c r="L226" s="35"/>
      <c r="M226" s="35"/>
      <c r="N226" s="35"/>
      <c r="O226" s="35"/>
      <c r="P226" s="35"/>
      <c r="Q226" s="35"/>
      <c r="T226" s="91"/>
      <c r="U226" s="88"/>
      <c r="V226" s="65"/>
      <c r="W226" s="65"/>
      <c r="X226" s="65"/>
      <c r="Y226" s="65"/>
      <c r="Z226" s="66"/>
    </row>
    <row r="227" spans="4:26" ht="15.75" thickTop="1" x14ac:dyDescent="0.25"/>
  </sheetData>
  <sheetProtection password="ED2B" sheet="1" objects="1" scenarios="1"/>
  <mergeCells count="237">
    <mergeCell ref="A1:A7"/>
    <mergeCell ref="B1:D1"/>
    <mergeCell ref="B2:D2"/>
    <mergeCell ref="B3:D3"/>
    <mergeCell ref="B4:D4"/>
    <mergeCell ref="B5:D5"/>
    <mergeCell ref="B6:D6"/>
    <mergeCell ref="B7:D7"/>
    <mergeCell ref="A8:A10"/>
    <mergeCell ref="B8:D8"/>
    <mergeCell ref="B9:D9"/>
    <mergeCell ref="B10:D10"/>
    <mergeCell ref="A11:A17"/>
    <mergeCell ref="B11:D11"/>
    <mergeCell ref="B12:D12"/>
    <mergeCell ref="B13:D13"/>
    <mergeCell ref="B14:D14"/>
    <mergeCell ref="B15:D15"/>
    <mergeCell ref="A21:A27"/>
    <mergeCell ref="B21:D21"/>
    <mergeCell ref="B22:D22"/>
    <mergeCell ref="B23:D23"/>
    <mergeCell ref="B24:D24"/>
    <mergeCell ref="B25:D25"/>
    <mergeCell ref="B26:D26"/>
    <mergeCell ref="B27:D27"/>
    <mergeCell ref="B16:D16"/>
    <mergeCell ref="B17:D17"/>
    <mergeCell ref="A18:A20"/>
    <mergeCell ref="B18:D18"/>
    <mergeCell ref="B19:D19"/>
    <mergeCell ref="B20:D20"/>
    <mergeCell ref="A28:A30"/>
    <mergeCell ref="B28:D28"/>
    <mergeCell ref="B29:D29"/>
    <mergeCell ref="B30:D30"/>
    <mergeCell ref="A31:A37"/>
    <mergeCell ref="B31:D31"/>
    <mergeCell ref="B32:D32"/>
    <mergeCell ref="B33:D33"/>
    <mergeCell ref="B34:D34"/>
    <mergeCell ref="B35:D35"/>
    <mergeCell ref="A41:A47"/>
    <mergeCell ref="B41:D41"/>
    <mergeCell ref="B42:D42"/>
    <mergeCell ref="B43:D43"/>
    <mergeCell ref="B44:D44"/>
    <mergeCell ref="B45:D45"/>
    <mergeCell ref="B46:D46"/>
    <mergeCell ref="B47:D47"/>
    <mergeCell ref="B36:D36"/>
    <mergeCell ref="B37:D37"/>
    <mergeCell ref="A38:A40"/>
    <mergeCell ref="B38:D38"/>
    <mergeCell ref="B39:D39"/>
    <mergeCell ref="B40:D40"/>
    <mergeCell ref="A48:A50"/>
    <mergeCell ref="B48:D48"/>
    <mergeCell ref="B49:D49"/>
    <mergeCell ref="B50:D50"/>
    <mergeCell ref="A51:A57"/>
    <mergeCell ref="B51:D51"/>
    <mergeCell ref="B52:D52"/>
    <mergeCell ref="B53:D53"/>
    <mergeCell ref="B54:D54"/>
    <mergeCell ref="B55:D55"/>
    <mergeCell ref="A61:A67"/>
    <mergeCell ref="B61:D61"/>
    <mergeCell ref="B62:D62"/>
    <mergeCell ref="B63:D63"/>
    <mergeCell ref="B64:D64"/>
    <mergeCell ref="B65:D65"/>
    <mergeCell ref="B66:D66"/>
    <mergeCell ref="B67:D67"/>
    <mergeCell ref="B56:D56"/>
    <mergeCell ref="B57:D57"/>
    <mergeCell ref="A58:A60"/>
    <mergeCell ref="B58:D58"/>
    <mergeCell ref="B59:D59"/>
    <mergeCell ref="B60:D60"/>
    <mergeCell ref="A68:A70"/>
    <mergeCell ref="B68:D68"/>
    <mergeCell ref="B69:D69"/>
    <mergeCell ref="B70:D70"/>
    <mergeCell ref="A71:A77"/>
    <mergeCell ref="B71:D71"/>
    <mergeCell ref="B72:D72"/>
    <mergeCell ref="B73:D73"/>
    <mergeCell ref="B74:D74"/>
    <mergeCell ref="B75:D75"/>
    <mergeCell ref="A81:A87"/>
    <mergeCell ref="B81:D81"/>
    <mergeCell ref="B82:D82"/>
    <mergeCell ref="B83:D83"/>
    <mergeCell ref="B84:D84"/>
    <mergeCell ref="B85:D85"/>
    <mergeCell ref="B86:D86"/>
    <mergeCell ref="B87:D87"/>
    <mergeCell ref="B76:D76"/>
    <mergeCell ref="B77:D77"/>
    <mergeCell ref="A78:A80"/>
    <mergeCell ref="B78:D78"/>
    <mergeCell ref="B79:D79"/>
    <mergeCell ref="B80:D80"/>
    <mergeCell ref="A88:A90"/>
    <mergeCell ref="B88:D88"/>
    <mergeCell ref="B89:D89"/>
    <mergeCell ref="B90:D90"/>
    <mergeCell ref="A91:A97"/>
    <mergeCell ref="B91:D91"/>
    <mergeCell ref="B92:D92"/>
    <mergeCell ref="B93:D93"/>
    <mergeCell ref="B94:D94"/>
    <mergeCell ref="B95:D95"/>
    <mergeCell ref="A101:A107"/>
    <mergeCell ref="B101:D101"/>
    <mergeCell ref="B102:D102"/>
    <mergeCell ref="B103:D103"/>
    <mergeCell ref="B104:D104"/>
    <mergeCell ref="B105:D105"/>
    <mergeCell ref="B106:D106"/>
    <mergeCell ref="B107:D107"/>
    <mergeCell ref="B96:D96"/>
    <mergeCell ref="B97:D97"/>
    <mergeCell ref="A98:A100"/>
    <mergeCell ref="B98:D98"/>
    <mergeCell ref="B99:D99"/>
    <mergeCell ref="B100:D100"/>
    <mergeCell ref="A108:A110"/>
    <mergeCell ref="B108:D108"/>
    <mergeCell ref="B109:D109"/>
    <mergeCell ref="B110:D110"/>
    <mergeCell ref="A111:A117"/>
    <mergeCell ref="B111:D111"/>
    <mergeCell ref="B112:D112"/>
    <mergeCell ref="B113:D113"/>
    <mergeCell ref="B114:D114"/>
    <mergeCell ref="B115:D115"/>
    <mergeCell ref="A121:A127"/>
    <mergeCell ref="B121:D121"/>
    <mergeCell ref="B122:D122"/>
    <mergeCell ref="B123:D123"/>
    <mergeCell ref="B124:D124"/>
    <mergeCell ref="B125:D125"/>
    <mergeCell ref="B126:D126"/>
    <mergeCell ref="B127:D127"/>
    <mergeCell ref="B116:D116"/>
    <mergeCell ref="B117:D117"/>
    <mergeCell ref="A118:A120"/>
    <mergeCell ref="B118:D118"/>
    <mergeCell ref="B119:D119"/>
    <mergeCell ref="B120:D120"/>
    <mergeCell ref="A128:A130"/>
    <mergeCell ref="B128:D128"/>
    <mergeCell ref="B129:D129"/>
    <mergeCell ref="B130:D130"/>
    <mergeCell ref="A131:A137"/>
    <mergeCell ref="B131:D131"/>
    <mergeCell ref="B132:D132"/>
    <mergeCell ref="B133:D133"/>
    <mergeCell ref="B134:D134"/>
    <mergeCell ref="B135:D135"/>
    <mergeCell ref="A141:A147"/>
    <mergeCell ref="B141:D141"/>
    <mergeCell ref="B142:D142"/>
    <mergeCell ref="B143:D143"/>
    <mergeCell ref="B144:D144"/>
    <mergeCell ref="B145:D145"/>
    <mergeCell ref="B146:D146"/>
    <mergeCell ref="B147:D147"/>
    <mergeCell ref="B136:D136"/>
    <mergeCell ref="B137:D137"/>
    <mergeCell ref="A138:A140"/>
    <mergeCell ref="B138:D138"/>
    <mergeCell ref="B139:D139"/>
    <mergeCell ref="B140:D140"/>
    <mergeCell ref="A148:A150"/>
    <mergeCell ref="B148:D148"/>
    <mergeCell ref="B149:D149"/>
    <mergeCell ref="B150:D150"/>
    <mergeCell ref="A151:A157"/>
    <mergeCell ref="B151:D151"/>
    <mergeCell ref="B152:D152"/>
    <mergeCell ref="B153:D153"/>
    <mergeCell ref="B154:D154"/>
    <mergeCell ref="B155:D155"/>
    <mergeCell ref="A161:A167"/>
    <mergeCell ref="B161:D161"/>
    <mergeCell ref="B162:D162"/>
    <mergeCell ref="B163:D163"/>
    <mergeCell ref="B164:D164"/>
    <mergeCell ref="B165:D165"/>
    <mergeCell ref="B166:D166"/>
    <mergeCell ref="B167:D167"/>
    <mergeCell ref="B156:D156"/>
    <mergeCell ref="B157:D157"/>
    <mergeCell ref="A158:A160"/>
    <mergeCell ref="B158:D158"/>
    <mergeCell ref="B159:D159"/>
    <mergeCell ref="B160:D160"/>
    <mergeCell ref="A168:A170"/>
    <mergeCell ref="B168:D168"/>
    <mergeCell ref="B169:D169"/>
    <mergeCell ref="B170:D170"/>
    <mergeCell ref="A171:A177"/>
    <mergeCell ref="B171:D171"/>
    <mergeCell ref="B172:D172"/>
    <mergeCell ref="B173:D173"/>
    <mergeCell ref="B174:D174"/>
    <mergeCell ref="B175:D175"/>
    <mergeCell ref="A181:A187"/>
    <mergeCell ref="B181:D181"/>
    <mergeCell ref="B182:D182"/>
    <mergeCell ref="B183:D183"/>
    <mergeCell ref="B184:D184"/>
    <mergeCell ref="B185:D185"/>
    <mergeCell ref="B186:D186"/>
    <mergeCell ref="B187:D187"/>
    <mergeCell ref="B176:D176"/>
    <mergeCell ref="B177:D177"/>
    <mergeCell ref="A178:A180"/>
    <mergeCell ref="B178:D178"/>
    <mergeCell ref="B179:D179"/>
    <mergeCell ref="B180:D180"/>
    <mergeCell ref="U197:U201"/>
    <mergeCell ref="U202:U206"/>
    <mergeCell ref="U207:U211"/>
    <mergeCell ref="T212:T226"/>
    <mergeCell ref="U212:U216"/>
    <mergeCell ref="U217:U221"/>
    <mergeCell ref="U222:U226"/>
    <mergeCell ref="A188:A190"/>
    <mergeCell ref="B188:D188"/>
    <mergeCell ref="B189:D189"/>
    <mergeCell ref="B190:D190"/>
    <mergeCell ref="H196:I196"/>
    <mergeCell ref="T197:T211"/>
  </mergeCells>
  <dataValidations count="3">
    <dataValidation type="list" allowBlank="1" showInputMessage="1" showErrorMessage="1" sqref="E194 A8 A18 A178 A28 A58 A38 A48 A78 A88 A98 A108 A118 A128 A138 A148 A158 A68 A168 A188">
      <formula1>Y_N</formula1>
    </dataValidation>
    <dataValidation type="list" allowBlank="1" showInputMessage="1" showErrorMessage="1" sqref="F207">
      <formula1>Labor_Type</formula1>
    </dataValidation>
    <dataValidation type="list" allowBlank="1" showInputMessage="1" showErrorMessage="1" sqref="H196:I196">
      <formula1>Site_Option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Summaries</vt:lpstr>
      <vt:lpstr>Summaries - Values</vt:lpstr>
      <vt:lpstr>'Summaries - Values'!Global_Ext_Fixt</vt:lpstr>
      <vt:lpstr>Global_Ext_Fixt</vt:lpstr>
      <vt:lpstr>'Summaries - Values'!Global_Sites</vt:lpstr>
      <vt:lpstr>Global_Sites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Barnabas Path</dc:creator>
  <cp:lastModifiedBy>Julie Tedder</cp:lastModifiedBy>
  <dcterms:created xsi:type="dcterms:W3CDTF">2017-07-07T23:16:32Z</dcterms:created>
  <dcterms:modified xsi:type="dcterms:W3CDTF">2019-03-27T15:27:12Z</dcterms:modified>
</cp:coreProperties>
</file>