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codeName="ThisWorkbook" defaultThemeVersion="124226"/>
  <bookViews>
    <workbookView xWindow="0" yWindow="0" windowWidth="23040" windowHeight="8775" tabRatio="668" activeTab="3"/>
  </bookViews>
  <sheets>
    <sheet name="Chaparral MS" sheetId="16" r:id="rId1"/>
    <sheet name="Moorpark HS" sheetId="20" r:id="rId2"/>
    <sheet name="Mountain Meadows ES" sheetId="21" r:id="rId3"/>
    <sheet name="Existing Lighting Schedule" sheetId="17" r:id="rId4"/>
  </sheets>
  <externalReferences>
    <externalReference r:id="rId5"/>
  </externalReferences>
  <definedNames>
    <definedName name="_xlnm._FilterDatabase" localSheetId="0" hidden="1">'Chaparral MS'!$A$6:$U$58</definedName>
    <definedName name="_xlnm._FilterDatabase" localSheetId="3" hidden="1">'Existing Lighting Schedule'!$A$2:$S$174</definedName>
    <definedName name="_xlnm._FilterDatabase" localSheetId="1" hidden="1">'Moorpark HS'!$B$6:$Z$75</definedName>
    <definedName name="_xlnm._FilterDatabase" localSheetId="2" hidden="1">'Mountain Meadows ES'!$B$6:$U$20</definedName>
    <definedName name="LTSCLIST">'[1]Custom Solution Codes'!$A$2:$A$114</definedName>
    <definedName name="_xlnm.Print_Area" localSheetId="0">'Chaparral MS'!$B$2:$R$61</definedName>
    <definedName name="_xlnm.Print_Titles" localSheetId="0">'Chaparral MS'!$B:$G,'Chaparral MS'!$2:$7</definedName>
  </definedNames>
  <calcPr calcId="162913"/>
</workbook>
</file>

<file path=xl/calcChain.xml><?xml version="1.0" encoding="utf-8"?>
<calcChain xmlns="http://schemas.openxmlformats.org/spreadsheetml/2006/main">
  <c r="M145" i="17" l="1"/>
  <c r="Q29" i="17" l="1"/>
  <c r="R29" i="17" s="1"/>
  <c r="Q5" i="17"/>
  <c r="R5" i="17" s="1"/>
  <c r="Q6" i="17"/>
  <c r="R6" i="17" s="1"/>
  <c r="Q7" i="17"/>
  <c r="R7" i="17" s="1"/>
  <c r="Q8" i="17"/>
  <c r="R8" i="17" s="1"/>
  <c r="Q9" i="17"/>
  <c r="R9" i="17" s="1"/>
  <c r="Q10" i="17"/>
  <c r="R10" i="17" s="1"/>
  <c r="Q11" i="17"/>
  <c r="R11" i="17" s="1"/>
  <c r="Q12" i="17"/>
  <c r="R12" i="17" s="1"/>
  <c r="Q13" i="17"/>
  <c r="R13" i="17" s="1"/>
  <c r="Q14" i="17"/>
  <c r="R14" i="17" s="1"/>
  <c r="Q15" i="17"/>
  <c r="R15" i="17" s="1"/>
  <c r="Q16" i="17"/>
  <c r="R16" i="17" s="1"/>
  <c r="Q17" i="17"/>
  <c r="R17" i="17" s="1"/>
  <c r="Q18" i="17"/>
  <c r="R18" i="17" s="1"/>
  <c r="Q19" i="17"/>
  <c r="R19" i="17" s="1"/>
  <c r="Q20" i="17"/>
  <c r="R20" i="17" s="1"/>
  <c r="Q21" i="17"/>
  <c r="R21" i="17" s="1"/>
  <c r="Q22" i="17"/>
  <c r="R22" i="17" s="1"/>
  <c r="Q23" i="17"/>
  <c r="R23" i="17" s="1"/>
  <c r="Q24" i="17"/>
  <c r="R24" i="17" s="1"/>
  <c r="Q25" i="17"/>
  <c r="R25" i="17" s="1"/>
  <c r="Q26" i="17"/>
  <c r="R26" i="17" s="1"/>
  <c r="Q27" i="17"/>
  <c r="R27" i="17" s="1"/>
  <c r="Q28" i="17"/>
  <c r="R28" i="17" s="1"/>
  <c r="Q30" i="17"/>
  <c r="R30" i="17" s="1"/>
  <c r="Q31" i="17"/>
  <c r="R31" i="17" s="1"/>
  <c r="Q32" i="17"/>
  <c r="R32" i="17" s="1"/>
  <c r="Q33" i="17"/>
  <c r="R33" i="17" s="1"/>
  <c r="Q34" i="17"/>
  <c r="R34" i="17" s="1"/>
  <c r="Q35" i="17"/>
  <c r="R35" i="17" s="1"/>
  <c r="Q36" i="17"/>
  <c r="R36" i="17" s="1"/>
  <c r="Q37" i="17"/>
  <c r="R37" i="17" s="1"/>
  <c r="Q38" i="17"/>
  <c r="R38" i="17" s="1"/>
  <c r="Q39" i="17"/>
  <c r="R39" i="17" s="1"/>
  <c r="Q40" i="17"/>
  <c r="R40" i="17" s="1"/>
  <c r="Q41" i="17"/>
  <c r="R41" i="17" s="1"/>
  <c r="Q42" i="17"/>
  <c r="R42" i="17" s="1"/>
  <c r="Q43" i="17"/>
  <c r="R43" i="17" s="1"/>
  <c r="Q44" i="17"/>
  <c r="R44" i="17" s="1"/>
  <c r="Q45" i="17"/>
  <c r="R45" i="17" s="1"/>
  <c r="Q46" i="17"/>
  <c r="R46" i="17" s="1"/>
  <c r="Q47" i="17"/>
  <c r="R47" i="17" s="1"/>
  <c r="Q48" i="17"/>
  <c r="R48" i="17" s="1"/>
  <c r="Q49" i="17"/>
  <c r="R49" i="17" s="1"/>
  <c r="Q50" i="17"/>
  <c r="R50" i="17" s="1"/>
  <c r="Q51" i="17"/>
  <c r="R51" i="17" s="1"/>
  <c r="Q52" i="17"/>
  <c r="R52" i="17" s="1"/>
  <c r="Q53" i="17"/>
  <c r="R53" i="17" s="1"/>
  <c r="Q54" i="17"/>
  <c r="R54" i="17" s="1"/>
  <c r="Q55" i="17"/>
  <c r="R55" i="17" s="1"/>
  <c r="Q56" i="17"/>
  <c r="R56" i="17" s="1"/>
  <c r="Q57" i="17"/>
  <c r="R57" i="17" s="1"/>
  <c r="Q58" i="17"/>
  <c r="R58" i="17" s="1"/>
  <c r="Q59" i="17"/>
  <c r="R59" i="17" s="1"/>
  <c r="Q60" i="17"/>
  <c r="R60" i="17" s="1"/>
  <c r="Q61" i="17"/>
  <c r="R61" i="17" s="1"/>
  <c r="Q62" i="17"/>
  <c r="R62" i="17" s="1"/>
  <c r="Q63" i="17"/>
  <c r="R63" i="17" s="1"/>
  <c r="Q64" i="17"/>
  <c r="R64" i="17" s="1"/>
  <c r="Q65" i="17"/>
  <c r="R65" i="17" s="1"/>
  <c r="Q66" i="17"/>
  <c r="R66" i="17" s="1"/>
  <c r="Q67" i="17"/>
  <c r="R67" i="17" s="1"/>
  <c r="Q68" i="17"/>
  <c r="R68" i="17" s="1"/>
  <c r="Q69" i="17"/>
  <c r="R69" i="17" s="1"/>
  <c r="Q70" i="17"/>
  <c r="R70" i="17" s="1"/>
  <c r="Q71" i="17"/>
  <c r="R71" i="17" s="1"/>
  <c r="Q72" i="17"/>
  <c r="R72" i="17" s="1"/>
  <c r="Q73" i="17"/>
  <c r="R73" i="17" s="1"/>
  <c r="Q74" i="17"/>
  <c r="R74" i="17" s="1"/>
  <c r="Q75" i="17"/>
  <c r="R75" i="17" s="1"/>
  <c r="Q76" i="17"/>
  <c r="R76" i="17" s="1"/>
  <c r="Q77" i="17"/>
  <c r="R77" i="17" s="1"/>
  <c r="Q78" i="17"/>
  <c r="R78" i="17" s="1"/>
  <c r="Q79" i="17"/>
  <c r="R79" i="17" s="1"/>
  <c r="Q80" i="17"/>
  <c r="R80" i="17" s="1"/>
  <c r="Q81" i="17"/>
  <c r="R81" i="17" s="1"/>
  <c r="Q82" i="17"/>
  <c r="R82" i="17" s="1"/>
  <c r="Q83" i="17"/>
  <c r="R83" i="17" s="1"/>
  <c r="Q84" i="17"/>
  <c r="R84" i="17" s="1"/>
  <c r="Q85" i="17"/>
  <c r="R85" i="17" s="1"/>
  <c r="Q86" i="17"/>
  <c r="R86" i="17" s="1"/>
  <c r="Q87" i="17"/>
  <c r="R87" i="17" s="1"/>
  <c r="Q88" i="17"/>
  <c r="R88" i="17" s="1"/>
  <c r="Q89" i="17"/>
  <c r="R89" i="17" s="1"/>
  <c r="Q90" i="17"/>
  <c r="R90" i="17" s="1"/>
  <c r="Q91" i="17"/>
  <c r="R91" i="17" s="1"/>
  <c r="Q92" i="17"/>
  <c r="R92" i="17" s="1"/>
  <c r="Q93" i="17"/>
  <c r="R93" i="17" s="1"/>
  <c r="Q94" i="17"/>
  <c r="R94" i="17" s="1"/>
  <c r="Q95" i="17"/>
  <c r="R95" i="17" s="1"/>
  <c r="Q96" i="17"/>
  <c r="R96" i="17" s="1"/>
  <c r="Q97" i="17"/>
  <c r="R97" i="17" s="1"/>
  <c r="Q98" i="17"/>
  <c r="R98" i="17" s="1"/>
  <c r="Q99" i="17"/>
  <c r="R99" i="17" s="1"/>
  <c r="Q100" i="17"/>
  <c r="R100" i="17" s="1"/>
  <c r="Q101" i="17"/>
  <c r="R101" i="17" s="1"/>
  <c r="Q102" i="17"/>
  <c r="R102" i="17" s="1"/>
  <c r="Q103" i="17"/>
  <c r="R103" i="17" s="1"/>
  <c r="Q104" i="17"/>
  <c r="R104" i="17" s="1"/>
  <c r="Q105" i="17"/>
  <c r="R105" i="17" s="1"/>
  <c r="Q106" i="17"/>
  <c r="R106" i="17" s="1"/>
  <c r="Q107" i="17"/>
  <c r="R107" i="17" s="1"/>
  <c r="Q108" i="17"/>
  <c r="R108" i="17" s="1"/>
  <c r="Q109" i="17"/>
  <c r="R109" i="17" s="1"/>
  <c r="Q110" i="17"/>
  <c r="R110" i="17" s="1"/>
  <c r="Q111" i="17"/>
  <c r="R111" i="17" s="1"/>
  <c r="Q112" i="17"/>
  <c r="R112" i="17" s="1"/>
  <c r="Q113" i="17"/>
  <c r="R113" i="17" s="1"/>
  <c r="Q114" i="17"/>
  <c r="R114" i="17" s="1"/>
  <c r="Q115" i="17"/>
  <c r="R115" i="17" s="1"/>
  <c r="Q116" i="17"/>
  <c r="R116" i="17" s="1"/>
  <c r="Q117" i="17"/>
  <c r="R117" i="17" s="1"/>
  <c r="Q118" i="17"/>
  <c r="R118" i="17" s="1"/>
  <c r="Q119" i="17"/>
  <c r="R119" i="17" s="1"/>
  <c r="Q120" i="17"/>
  <c r="R120" i="17" s="1"/>
  <c r="Q121" i="17"/>
  <c r="R121" i="17" s="1"/>
  <c r="Q122" i="17"/>
  <c r="R122" i="17" s="1"/>
  <c r="Q123" i="17"/>
  <c r="R123" i="17" s="1"/>
  <c r="Q124" i="17"/>
  <c r="R124" i="17" s="1"/>
  <c r="Q125" i="17"/>
  <c r="R125" i="17" s="1"/>
  <c r="Q126" i="17"/>
  <c r="R126" i="17" s="1"/>
  <c r="Q127" i="17"/>
  <c r="R127" i="17" s="1"/>
  <c r="Q128" i="17"/>
  <c r="R128" i="17" s="1"/>
  <c r="Q129" i="17"/>
  <c r="R129" i="17" s="1"/>
  <c r="Q130" i="17"/>
  <c r="R130" i="17" s="1"/>
  <c r="Q131" i="17"/>
  <c r="R131" i="17" s="1"/>
  <c r="Q132" i="17"/>
  <c r="R132" i="17" s="1"/>
  <c r="Q133" i="17"/>
  <c r="R133" i="17" s="1"/>
  <c r="Q134" i="17"/>
  <c r="R134" i="17" s="1"/>
  <c r="Q135" i="17"/>
  <c r="R135" i="17" s="1"/>
  <c r="Q136" i="17"/>
  <c r="R136" i="17" s="1"/>
  <c r="Q137" i="17"/>
  <c r="R137" i="17" s="1"/>
  <c r="Q138" i="17"/>
  <c r="R138" i="17" s="1"/>
  <c r="Q139" i="17"/>
  <c r="R139" i="17" s="1"/>
  <c r="Q140" i="17"/>
  <c r="R140" i="17" s="1"/>
  <c r="Q141" i="17"/>
  <c r="R141" i="17" s="1"/>
  <c r="Q142" i="17"/>
  <c r="R142" i="17" s="1"/>
  <c r="Q143" i="17"/>
  <c r="R143" i="17" s="1"/>
  <c r="Q144" i="17"/>
  <c r="R144" i="17" s="1"/>
  <c r="Q145" i="17"/>
  <c r="R145" i="17" s="1"/>
  <c r="Q4" i="17"/>
  <c r="R4" i="17" s="1"/>
  <c r="P5" i="17"/>
  <c r="P6" i="17"/>
  <c r="P7" i="17"/>
  <c r="P8" i="17"/>
  <c r="S8" i="17" s="1"/>
  <c r="P9" i="17"/>
  <c r="P10" i="17"/>
  <c r="P11" i="17"/>
  <c r="P12" i="17"/>
  <c r="S12" i="17" s="1"/>
  <c r="P13" i="17"/>
  <c r="P14" i="17"/>
  <c r="P15" i="17"/>
  <c r="P16" i="17"/>
  <c r="S16" i="17" s="1"/>
  <c r="P17" i="17"/>
  <c r="P18" i="17"/>
  <c r="P19" i="17"/>
  <c r="P20" i="17"/>
  <c r="S20" i="17" s="1"/>
  <c r="P21" i="17"/>
  <c r="P22" i="17"/>
  <c r="P23" i="17"/>
  <c r="P24" i="17"/>
  <c r="S24" i="17" s="1"/>
  <c r="P25" i="17"/>
  <c r="P26" i="17"/>
  <c r="P27" i="17"/>
  <c r="P28" i="17"/>
  <c r="S28" i="17" s="1"/>
  <c r="P29" i="17"/>
  <c r="S29" i="17" s="1"/>
  <c r="P30" i="17"/>
  <c r="S30" i="17" s="1"/>
  <c r="P31" i="17"/>
  <c r="P32" i="17"/>
  <c r="P33" i="17"/>
  <c r="S33" i="17" s="1"/>
  <c r="P34" i="17"/>
  <c r="S34" i="17" s="1"/>
  <c r="P35" i="17"/>
  <c r="P36" i="17"/>
  <c r="P37" i="17"/>
  <c r="S37" i="17" s="1"/>
  <c r="P38" i="17"/>
  <c r="S38" i="17" s="1"/>
  <c r="P39" i="17"/>
  <c r="P40" i="17"/>
  <c r="P41" i="17"/>
  <c r="S41" i="17" s="1"/>
  <c r="P42" i="17"/>
  <c r="S42" i="17" s="1"/>
  <c r="P43" i="17"/>
  <c r="P44" i="17"/>
  <c r="P45" i="17"/>
  <c r="S45" i="17" s="1"/>
  <c r="P46" i="17"/>
  <c r="S46" i="17" s="1"/>
  <c r="P47" i="17"/>
  <c r="P48" i="17"/>
  <c r="P49" i="17"/>
  <c r="S49" i="17" s="1"/>
  <c r="P50" i="17"/>
  <c r="S50" i="17" s="1"/>
  <c r="P51" i="17"/>
  <c r="P52" i="17"/>
  <c r="P53" i="17"/>
  <c r="S53" i="17" s="1"/>
  <c r="P54" i="17"/>
  <c r="S54" i="17" s="1"/>
  <c r="P55" i="17"/>
  <c r="P56" i="17"/>
  <c r="P57" i="17"/>
  <c r="S57" i="17" s="1"/>
  <c r="P58" i="17"/>
  <c r="S58" i="17" s="1"/>
  <c r="P59" i="17"/>
  <c r="P60" i="17"/>
  <c r="P61" i="17"/>
  <c r="S61" i="17" s="1"/>
  <c r="P62" i="17"/>
  <c r="S62" i="17" s="1"/>
  <c r="P63" i="17"/>
  <c r="P64" i="17"/>
  <c r="P65" i="17"/>
  <c r="S65" i="17" s="1"/>
  <c r="P66" i="17"/>
  <c r="S66" i="17" s="1"/>
  <c r="P67" i="17"/>
  <c r="P68" i="17"/>
  <c r="P69" i="17"/>
  <c r="S69" i="17" s="1"/>
  <c r="P70" i="17"/>
  <c r="S70" i="17" s="1"/>
  <c r="P71" i="17"/>
  <c r="P72" i="17"/>
  <c r="P73" i="17"/>
  <c r="S73" i="17" s="1"/>
  <c r="P74" i="17"/>
  <c r="S74" i="17" s="1"/>
  <c r="P75" i="17"/>
  <c r="P76" i="17"/>
  <c r="P77" i="17"/>
  <c r="S77" i="17" s="1"/>
  <c r="P78" i="17"/>
  <c r="S78" i="17" s="1"/>
  <c r="P79" i="17"/>
  <c r="P80" i="17"/>
  <c r="P81" i="17"/>
  <c r="S81" i="17" s="1"/>
  <c r="P82" i="17"/>
  <c r="S82" i="17" s="1"/>
  <c r="P83" i="17"/>
  <c r="P84" i="17"/>
  <c r="P85" i="17"/>
  <c r="S85" i="17" s="1"/>
  <c r="P86" i="17"/>
  <c r="S86" i="17" s="1"/>
  <c r="P87" i="17"/>
  <c r="P88" i="17"/>
  <c r="P89" i="17"/>
  <c r="S89" i="17" s="1"/>
  <c r="P90" i="17"/>
  <c r="S90" i="17" s="1"/>
  <c r="P91" i="17"/>
  <c r="P92" i="17"/>
  <c r="P93" i="17"/>
  <c r="S93" i="17" s="1"/>
  <c r="P94" i="17"/>
  <c r="S94" i="17" s="1"/>
  <c r="P95" i="17"/>
  <c r="P96" i="17"/>
  <c r="P97" i="17"/>
  <c r="S97" i="17" s="1"/>
  <c r="P98" i="17"/>
  <c r="S98" i="17" s="1"/>
  <c r="P99" i="17"/>
  <c r="P100" i="17"/>
  <c r="P101" i="17"/>
  <c r="S101" i="17" s="1"/>
  <c r="P102" i="17"/>
  <c r="S102" i="17" s="1"/>
  <c r="P103" i="17"/>
  <c r="P104" i="17"/>
  <c r="P105" i="17"/>
  <c r="S105" i="17" s="1"/>
  <c r="P106" i="17"/>
  <c r="S106" i="17" s="1"/>
  <c r="P107" i="17"/>
  <c r="P108" i="17"/>
  <c r="P109" i="17"/>
  <c r="S109" i="17" s="1"/>
  <c r="P110" i="17"/>
  <c r="S110" i="17" s="1"/>
  <c r="P111" i="17"/>
  <c r="P112" i="17"/>
  <c r="P113" i="17"/>
  <c r="S113" i="17" s="1"/>
  <c r="P114" i="17"/>
  <c r="S114" i="17" s="1"/>
  <c r="P115" i="17"/>
  <c r="P116" i="17"/>
  <c r="P117" i="17"/>
  <c r="S117" i="17" s="1"/>
  <c r="P118" i="17"/>
  <c r="S118" i="17" s="1"/>
  <c r="P119" i="17"/>
  <c r="P120" i="17"/>
  <c r="P121" i="17"/>
  <c r="S121" i="17" s="1"/>
  <c r="P122" i="17"/>
  <c r="S122" i="17" s="1"/>
  <c r="P123" i="17"/>
  <c r="P124" i="17"/>
  <c r="P125" i="17"/>
  <c r="S125" i="17" s="1"/>
  <c r="P126" i="17"/>
  <c r="S126" i="17" s="1"/>
  <c r="P127" i="17"/>
  <c r="P128" i="17"/>
  <c r="P129" i="17"/>
  <c r="S129" i="17" s="1"/>
  <c r="P130" i="17"/>
  <c r="S130" i="17" s="1"/>
  <c r="P131" i="17"/>
  <c r="P132" i="17"/>
  <c r="P133" i="17"/>
  <c r="S133" i="17" s="1"/>
  <c r="P134" i="17"/>
  <c r="S134" i="17" s="1"/>
  <c r="P135" i="17"/>
  <c r="P136" i="17"/>
  <c r="P137" i="17"/>
  <c r="S137" i="17" s="1"/>
  <c r="P138" i="17"/>
  <c r="S138" i="17" s="1"/>
  <c r="P139" i="17"/>
  <c r="P140" i="17"/>
  <c r="P141" i="17"/>
  <c r="S141" i="17" s="1"/>
  <c r="P142" i="17"/>
  <c r="S142" i="17" s="1"/>
  <c r="P143" i="17"/>
  <c r="P144" i="17"/>
  <c r="P145" i="17"/>
  <c r="S145" i="17" s="1"/>
  <c r="P4" i="17"/>
  <c r="S4" i="17" s="1"/>
  <c r="S124" i="17" l="1"/>
  <c r="S116" i="17"/>
  <c r="S108" i="17"/>
  <c r="S100" i="17"/>
  <c r="S92" i="17"/>
  <c r="S84" i="17"/>
  <c r="S72" i="17"/>
  <c r="S64" i="17"/>
  <c r="S56" i="17"/>
  <c r="S48" i="17"/>
  <c r="S40" i="17"/>
  <c r="S32" i="17"/>
  <c r="S120" i="17"/>
  <c r="S112" i="17"/>
  <c r="S104" i="17"/>
  <c r="S96" i="17"/>
  <c r="S88" i="17"/>
  <c r="S80" i="17"/>
  <c r="S76" i="17"/>
  <c r="S68" i="17"/>
  <c r="S60" i="17"/>
  <c r="S52" i="17"/>
  <c r="S44" i="17"/>
  <c r="S36" i="17"/>
  <c r="S115" i="17"/>
  <c r="S17" i="17"/>
  <c r="S13" i="17"/>
  <c r="S9" i="17"/>
  <c r="S5" i="17"/>
  <c r="S79" i="17"/>
  <c r="S27" i="17"/>
  <c r="S23" i="17"/>
  <c r="S19" i="17"/>
  <c r="S15" i="17"/>
  <c r="S11" i="17"/>
  <c r="S7" i="17"/>
  <c r="S111" i="17"/>
  <c r="S95" i="17"/>
  <c r="S63" i="17"/>
  <c r="S47" i="17"/>
  <c r="S31" i="17"/>
  <c r="S123" i="17"/>
  <c r="S99" i="17"/>
  <c r="S91" i="17"/>
  <c r="S83" i="17"/>
  <c r="S71" i="17"/>
  <c r="S59" i="17"/>
  <c r="S51" i="17"/>
  <c r="S39" i="17"/>
  <c r="S119" i="17"/>
  <c r="S107" i="17"/>
  <c r="S103" i="17"/>
  <c r="S87" i="17"/>
  <c r="S75" i="17"/>
  <c r="S67" i="17"/>
  <c r="S55" i="17"/>
  <c r="S43" i="17"/>
  <c r="S35" i="17"/>
  <c r="S140" i="17"/>
  <c r="S132" i="17"/>
  <c r="S143" i="17"/>
  <c r="S139" i="17"/>
  <c r="S135" i="17"/>
  <c r="S131" i="17"/>
  <c r="S127" i="17"/>
  <c r="S144" i="17"/>
  <c r="S136" i="17"/>
  <c r="S128" i="17"/>
  <c r="S25" i="17"/>
  <c r="S21" i="17"/>
  <c r="S26" i="17"/>
  <c r="S22" i="17"/>
  <c r="S18" i="17"/>
  <c r="S14" i="17"/>
  <c r="S10" i="17"/>
  <c r="S6" i="17"/>
  <c r="N20" i="21" l="1"/>
  <c r="O20" i="21" s="1"/>
  <c r="P20" i="21" s="1"/>
  <c r="M20" i="21"/>
  <c r="L20" i="21"/>
  <c r="T20" i="21" s="1"/>
  <c r="G20" i="21"/>
  <c r="I20" i="21" s="1"/>
  <c r="N19" i="21"/>
  <c r="O19" i="21" s="1"/>
  <c r="P19" i="21" s="1"/>
  <c r="M19" i="21"/>
  <c r="L19" i="21"/>
  <c r="G19" i="21"/>
  <c r="I19" i="21" s="1"/>
  <c r="N18" i="21"/>
  <c r="O18" i="21" s="1"/>
  <c r="P18" i="21" s="1"/>
  <c r="M18" i="21"/>
  <c r="L18" i="21"/>
  <c r="G18" i="21"/>
  <c r="I18" i="21" s="1"/>
  <c r="N17" i="21"/>
  <c r="O17" i="21" s="1"/>
  <c r="P17" i="21" s="1"/>
  <c r="M17" i="21"/>
  <c r="L17" i="21"/>
  <c r="T17" i="21" s="1"/>
  <c r="G17" i="21"/>
  <c r="I17" i="21" s="1"/>
  <c r="N16" i="21"/>
  <c r="O16" i="21" s="1"/>
  <c r="P16" i="21" s="1"/>
  <c r="M16" i="21"/>
  <c r="L16" i="21"/>
  <c r="G16" i="21"/>
  <c r="I16" i="21" s="1"/>
  <c r="N15" i="21"/>
  <c r="O15" i="21" s="1"/>
  <c r="P15" i="21" s="1"/>
  <c r="M15" i="21"/>
  <c r="L15" i="21"/>
  <c r="T15" i="21" s="1"/>
  <c r="G15" i="21"/>
  <c r="I15" i="21" s="1"/>
  <c r="N14" i="21"/>
  <c r="O14" i="21" s="1"/>
  <c r="P14" i="21" s="1"/>
  <c r="M14" i="21"/>
  <c r="L14" i="21"/>
  <c r="G14" i="21"/>
  <c r="I14" i="21" s="1"/>
  <c r="N13" i="21"/>
  <c r="O13" i="21" s="1"/>
  <c r="P13" i="21" s="1"/>
  <c r="M13" i="21"/>
  <c r="L13" i="21"/>
  <c r="T13" i="21" s="1"/>
  <c r="G13" i="21"/>
  <c r="I13" i="21" s="1"/>
  <c r="N12" i="21"/>
  <c r="O12" i="21" s="1"/>
  <c r="P12" i="21" s="1"/>
  <c r="M12" i="21"/>
  <c r="L12" i="21"/>
  <c r="G12" i="21"/>
  <c r="I12" i="21" s="1"/>
  <c r="N11" i="21"/>
  <c r="O11" i="21" s="1"/>
  <c r="P11" i="21" s="1"/>
  <c r="M11" i="21"/>
  <c r="L11" i="21"/>
  <c r="T11" i="21" s="1"/>
  <c r="G11" i="21"/>
  <c r="I11" i="21" s="1"/>
  <c r="N10" i="21"/>
  <c r="O10" i="21" s="1"/>
  <c r="P10" i="21" s="1"/>
  <c r="M10" i="21"/>
  <c r="L10" i="21"/>
  <c r="G10" i="21"/>
  <c r="I10" i="21" s="1"/>
  <c r="N9" i="21"/>
  <c r="O9" i="21" s="1"/>
  <c r="P9" i="21" s="1"/>
  <c r="M9" i="21"/>
  <c r="L9" i="21"/>
  <c r="T9" i="21" s="1"/>
  <c r="G9" i="21"/>
  <c r="I9" i="21" s="1"/>
  <c r="N8" i="21"/>
  <c r="O8" i="21" s="1"/>
  <c r="M8" i="21"/>
  <c r="L8" i="21"/>
  <c r="G8" i="21"/>
  <c r="I8" i="21" s="1"/>
  <c r="N75" i="20"/>
  <c r="O75" i="20" s="1"/>
  <c r="P75" i="20" s="1"/>
  <c r="M75" i="20"/>
  <c r="L75" i="20"/>
  <c r="T75" i="20" s="1"/>
  <c r="G75" i="20"/>
  <c r="I75" i="20" s="1"/>
  <c r="N74" i="20"/>
  <c r="O74" i="20" s="1"/>
  <c r="P74" i="20" s="1"/>
  <c r="M74" i="20"/>
  <c r="L74" i="20"/>
  <c r="T74" i="20" s="1"/>
  <c r="U74" i="20" s="1"/>
  <c r="G74" i="20"/>
  <c r="I74" i="20" s="1"/>
  <c r="N73" i="20"/>
  <c r="O73" i="20" s="1"/>
  <c r="P73" i="20" s="1"/>
  <c r="M73" i="20"/>
  <c r="L73" i="20"/>
  <c r="T73" i="20" s="1"/>
  <c r="G73" i="20"/>
  <c r="I73" i="20" s="1"/>
  <c r="N72" i="20"/>
  <c r="O72" i="20" s="1"/>
  <c r="P72" i="20" s="1"/>
  <c r="M72" i="20"/>
  <c r="L72" i="20"/>
  <c r="T72" i="20" s="1"/>
  <c r="G72" i="20"/>
  <c r="I72" i="20" s="1"/>
  <c r="N71" i="20"/>
  <c r="O71" i="20" s="1"/>
  <c r="P71" i="20" s="1"/>
  <c r="M71" i="20"/>
  <c r="L71" i="20"/>
  <c r="T71" i="20" s="1"/>
  <c r="G71" i="20"/>
  <c r="I71" i="20" s="1"/>
  <c r="N70" i="20"/>
  <c r="O70" i="20" s="1"/>
  <c r="P70" i="20" s="1"/>
  <c r="M70" i="20"/>
  <c r="L70" i="20"/>
  <c r="G70" i="20"/>
  <c r="I70" i="20" s="1"/>
  <c r="N69" i="20"/>
  <c r="O69" i="20" s="1"/>
  <c r="P69" i="20" s="1"/>
  <c r="M69" i="20"/>
  <c r="L69" i="20"/>
  <c r="T69" i="20" s="1"/>
  <c r="G69" i="20"/>
  <c r="I69" i="20" s="1"/>
  <c r="N68" i="20"/>
  <c r="O68" i="20" s="1"/>
  <c r="P68" i="20" s="1"/>
  <c r="M68" i="20"/>
  <c r="L68" i="20"/>
  <c r="T68" i="20" s="1"/>
  <c r="G68" i="20"/>
  <c r="I68" i="20" s="1"/>
  <c r="N67" i="20"/>
  <c r="O67" i="20" s="1"/>
  <c r="P67" i="20" s="1"/>
  <c r="M67" i="20"/>
  <c r="L67" i="20"/>
  <c r="G67" i="20"/>
  <c r="I67" i="20" s="1"/>
  <c r="N66" i="20"/>
  <c r="O66" i="20" s="1"/>
  <c r="P66" i="20" s="1"/>
  <c r="M66" i="20"/>
  <c r="L66" i="20"/>
  <c r="G66" i="20"/>
  <c r="I66" i="20" s="1"/>
  <c r="N65" i="20"/>
  <c r="O65" i="20" s="1"/>
  <c r="P65" i="20" s="1"/>
  <c r="M65" i="20"/>
  <c r="L65" i="20"/>
  <c r="T65" i="20" s="1"/>
  <c r="G65" i="20"/>
  <c r="I65" i="20" s="1"/>
  <c r="N64" i="20"/>
  <c r="O64" i="20" s="1"/>
  <c r="P64" i="20" s="1"/>
  <c r="M64" i="20"/>
  <c r="L64" i="20"/>
  <c r="G64" i="20"/>
  <c r="I64" i="20" s="1"/>
  <c r="N63" i="20"/>
  <c r="O63" i="20" s="1"/>
  <c r="P63" i="20" s="1"/>
  <c r="M63" i="20"/>
  <c r="L63" i="20"/>
  <c r="G63" i="20"/>
  <c r="I63" i="20" s="1"/>
  <c r="G62" i="20"/>
  <c r="I62" i="20" s="1"/>
  <c r="N62" i="20"/>
  <c r="O62" i="20" s="1"/>
  <c r="P62" i="20" s="1"/>
  <c r="M62" i="20"/>
  <c r="L62" i="20"/>
  <c r="N61" i="20"/>
  <c r="O61" i="20" s="1"/>
  <c r="P61" i="20" s="1"/>
  <c r="M61" i="20"/>
  <c r="L61" i="20"/>
  <c r="T61" i="20" s="1"/>
  <c r="G61" i="20"/>
  <c r="I61" i="20" s="1"/>
  <c r="N60" i="20"/>
  <c r="O60" i="20" s="1"/>
  <c r="P60" i="20" s="1"/>
  <c r="M60" i="20"/>
  <c r="L60" i="20"/>
  <c r="G60" i="20"/>
  <c r="I60" i="20" s="1"/>
  <c r="N59" i="20"/>
  <c r="O59" i="20" s="1"/>
  <c r="P59" i="20" s="1"/>
  <c r="M59" i="20"/>
  <c r="L59" i="20"/>
  <c r="T59" i="20" s="1"/>
  <c r="G59" i="20"/>
  <c r="I59" i="20" s="1"/>
  <c r="G51" i="20"/>
  <c r="G49" i="20"/>
  <c r="G48" i="20"/>
  <c r="G47" i="20"/>
  <c r="Q75" i="20" l="1"/>
  <c r="Q63" i="20"/>
  <c r="Q69" i="20"/>
  <c r="Q66" i="20"/>
  <c r="Q73" i="20"/>
  <c r="I24" i="21"/>
  <c r="K11" i="21"/>
  <c r="R11" i="21" s="1"/>
  <c r="S11" i="21" s="1"/>
  <c r="Q11" i="21"/>
  <c r="K68" i="20"/>
  <c r="R68" i="20" s="1"/>
  <c r="S68" i="20" s="1"/>
  <c r="Q68" i="20"/>
  <c r="Q59" i="20"/>
  <c r="Q70" i="20"/>
  <c r="Q64" i="20"/>
  <c r="Q60" i="20"/>
  <c r="Q65" i="20"/>
  <c r="Q71" i="20"/>
  <c r="K61" i="20"/>
  <c r="R61" i="20" s="1"/>
  <c r="S61" i="20" s="1"/>
  <c r="Q61" i="20"/>
  <c r="Q62" i="20"/>
  <c r="K72" i="20"/>
  <c r="R72" i="20" s="1"/>
  <c r="S72" i="20" s="1"/>
  <c r="Q72" i="20"/>
  <c r="P8" i="21"/>
  <c r="P24" i="21" s="1"/>
  <c r="O24" i="21"/>
  <c r="T19" i="21"/>
  <c r="U19" i="21" s="1"/>
  <c r="T8" i="21"/>
  <c r="U8" i="21" s="1"/>
  <c r="T10" i="21"/>
  <c r="U10" i="21" s="1"/>
  <c r="T12" i="21"/>
  <c r="U12" i="21" s="1"/>
  <c r="T14" i="21"/>
  <c r="U14" i="21" s="1"/>
  <c r="T16" i="21"/>
  <c r="U16" i="21" s="1"/>
  <c r="T18" i="21"/>
  <c r="U18" i="21" s="1"/>
  <c r="T66" i="20"/>
  <c r="U66" i="20" s="1"/>
  <c r="T63" i="20"/>
  <c r="U63" i="20" s="1"/>
  <c r="T64" i="20"/>
  <c r="U64" i="20" s="1"/>
  <c r="T70" i="20"/>
  <c r="U70" i="20" s="1"/>
  <c r="T60" i="20"/>
  <c r="U60" i="20" s="1"/>
  <c r="T62" i="20"/>
  <c r="U62" i="20" s="1"/>
  <c r="U20" i="21"/>
  <c r="K20" i="21"/>
  <c r="R20" i="21" s="1"/>
  <c r="S20" i="21" s="1"/>
  <c r="K19" i="21"/>
  <c r="R19" i="21" s="1"/>
  <c r="S19" i="21" s="1"/>
  <c r="Q19" i="21"/>
  <c r="U11" i="21"/>
  <c r="U9" i="21"/>
  <c r="Q17" i="21"/>
  <c r="K17" i="21"/>
  <c r="R17" i="21" s="1"/>
  <c r="S17" i="21" s="1"/>
  <c r="Q15" i="21"/>
  <c r="K15" i="21"/>
  <c r="R15" i="21" s="1"/>
  <c r="S15" i="21" s="1"/>
  <c r="Q13" i="21"/>
  <c r="K13" i="21"/>
  <c r="R13" i="21" s="1"/>
  <c r="S13" i="21" s="1"/>
  <c r="U15" i="21"/>
  <c r="U17" i="21"/>
  <c r="U13" i="21"/>
  <c r="K10" i="21"/>
  <c r="R10" i="21" s="1"/>
  <c r="S10" i="21" s="1"/>
  <c r="Q10" i="21"/>
  <c r="K14" i="21"/>
  <c r="R14" i="21" s="1"/>
  <c r="S14" i="21" s="1"/>
  <c r="Q14" i="21"/>
  <c r="K8" i="21"/>
  <c r="Q8" i="21"/>
  <c r="K12" i="21"/>
  <c r="R12" i="21" s="1"/>
  <c r="S12" i="21" s="1"/>
  <c r="K18" i="21"/>
  <c r="R18" i="21" s="1"/>
  <c r="S18" i="21" s="1"/>
  <c r="Q18" i="21"/>
  <c r="K16" i="21"/>
  <c r="R16" i="21" s="1"/>
  <c r="S16" i="21" s="1"/>
  <c r="Q16" i="21"/>
  <c r="K9" i="21"/>
  <c r="R9" i="21" s="1"/>
  <c r="S9" i="21" s="1"/>
  <c r="K73" i="20"/>
  <c r="R73" i="20" s="1"/>
  <c r="S73" i="20" s="1"/>
  <c r="U75" i="20"/>
  <c r="U73" i="20"/>
  <c r="K75" i="20"/>
  <c r="R75" i="20" s="1"/>
  <c r="S75" i="20" s="1"/>
  <c r="K74" i="20"/>
  <c r="R74" i="20" s="1"/>
  <c r="U72" i="20"/>
  <c r="U65" i="20"/>
  <c r="K69" i="20"/>
  <c r="R69" i="20" s="1"/>
  <c r="S69" i="20" s="1"/>
  <c r="T67" i="20"/>
  <c r="U67" i="20" s="1"/>
  <c r="U69" i="20"/>
  <c r="U71" i="20"/>
  <c r="K66" i="20"/>
  <c r="R66" i="20" s="1"/>
  <c r="S66" i="20" s="1"/>
  <c r="K71" i="20"/>
  <c r="R71" i="20" s="1"/>
  <c r="S71" i="20" s="1"/>
  <c r="K64" i="20"/>
  <c r="R64" i="20" s="1"/>
  <c r="S64" i="20" s="1"/>
  <c r="K70" i="20"/>
  <c r="R70" i="20" s="1"/>
  <c r="S70" i="20" s="1"/>
  <c r="K63" i="20"/>
  <c r="R63" i="20" s="1"/>
  <c r="S63" i="20" s="1"/>
  <c r="K65" i="20"/>
  <c r="R65" i="20" s="1"/>
  <c r="S65" i="20" s="1"/>
  <c r="U68" i="20"/>
  <c r="K67" i="20"/>
  <c r="R67" i="20" s="1"/>
  <c r="U59" i="20"/>
  <c r="U61" i="20"/>
  <c r="K62" i="20"/>
  <c r="R62" i="20" s="1"/>
  <c r="S62" i="20" s="1"/>
  <c r="K60" i="20"/>
  <c r="R60" i="20" s="1"/>
  <c r="S60" i="20" s="1"/>
  <c r="K59" i="20"/>
  <c r="R59" i="20" s="1"/>
  <c r="S59" i="20" s="1"/>
  <c r="S74" i="20" l="1"/>
  <c r="S67" i="20"/>
  <c r="U24" i="21"/>
  <c r="Q24" i="21"/>
  <c r="K24" i="21"/>
  <c r="R8" i="21"/>
  <c r="S8" i="21" s="1"/>
  <c r="S24" i="21" l="1"/>
  <c r="R24" i="21"/>
  <c r="N58" i="20"/>
  <c r="O58" i="20" s="1"/>
  <c r="P58" i="20" s="1"/>
  <c r="M58" i="20"/>
  <c r="L58" i="20"/>
  <c r="G58" i="20"/>
  <c r="I58" i="20" s="1"/>
  <c r="N57" i="20"/>
  <c r="O57" i="20" s="1"/>
  <c r="P57" i="20" s="1"/>
  <c r="M57" i="20"/>
  <c r="L57" i="20"/>
  <c r="G57" i="20"/>
  <c r="I57" i="20" s="1"/>
  <c r="N56" i="20"/>
  <c r="O56" i="20" s="1"/>
  <c r="P56" i="20" s="1"/>
  <c r="M56" i="20"/>
  <c r="L56" i="20"/>
  <c r="G56" i="20"/>
  <c r="I56" i="20" s="1"/>
  <c r="N55" i="20"/>
  <c r="O55" i="20" s="1"/>
  <c r="P55" i="20" s="1"/>
  <c r="M55" i="20"/>
  <c r="L55" i="20"/>
  <c r="T55" i="20" s="1"/>
  <c r="G55" i="20"/>
  <c r="I55" i="20" s="1"/>
  <c r="N54" i="20"/>
  <c r="O54" i="20" s="1"/>
  <c r="P54" i="20" s="1"/>
  <c r="M54" i="20"/>
  <c r="L54" i="20"/>
  <c r="G54" i="20"/>
  <c r="I54" i="20" s="1"/>
  <c r="N53" i="20"/>
  <c r="O53" i="20" s="1"/>
  <c r="P53" i="20" s="1"/>
  <c r="M53" i="20"/>
  <c r="L53" i="20"/>
  <c r="T53" i="20" s="1"/>
  <c r="G53" i="20"/>
  <c r="I53" i="20" s="1"/>
  <c r="N52" i="20"/>
  <c r="O52" i="20" s="1"/>
  <c r="P52" i="20" s="1"/>
  <c r="M52" i="20"/>
  <c r="L52" i="20"/>
  <c r="G52" i="20"/>
  <c r="I52" i="20" s="1"/>
  <c r="N51" i="20"/>
  <c r="O51" i="20" s="1"/>
  <c r="P51" i="20" s="1"/>
  <c r="M51" i="20"/>
  <c r="L51" i="20"/>
  <c r="T51" i="20" s="1"/>
  <c r="I51" i="20"/>
  <c r="N50" i="20"/>
  <c r="O50" i="20" s="1"/>
  <c r="P50" i="20" s="1"/>
  <c r="M50" i="20"/>
  <c r="L50" i="20"/>
  <c r="T50" i="20" s="1"/>
  <c r="U50" i="20" s="1"/>
  <c r="G50" i="20"/>
  <c r="I50" i="20" s="1"/>
  <c r="K50" i="20" s="1"/>
  <c r="N49" i="20"/>
  <c r="O49" i="20" s="1"/>
  <c r="P49" i="20" s="1"/>
  <c r="M49" i="20"/>
  <c r="L49" i="20"/>
  <c r="I49" i="20"/>
  <c r="N48" i="20"/>
  <c r="O48" i="20" s="1"/>
  <c r="P48" i="20" s="1"/>
  <c r="M48" i="20"/>
  <c r="L48" i="20"/>
  <c r="I48" i="20"/>
  <c r="N47" i="20"/>
  <c r="O47" i="20" s="1"/>
  <c r="P47" i="20" s="1"/>
  <c r="M47" i="20"/>
  <c r="L47" i="20"/>
  <c r="T47" i="20" s="1"/>
  <c r="I47" i="20"/>
  <c r="N46" i="20"/>
  <c r="O46" i="20" s="1"/>
  <c r="P46" i="20" s="1"/>
  <c r="M46" i="20"/>
  <c r="L46" i="20"/>
  <c r="G46" i="20"/>
  <c r="N45" i="20"/>
  <c r="O45" i="20" s="1"/>
  <c r="P45" i="20" s="1"/>
  <c r="M45" i="20"/>
  <c r="L45" i="20"/>
  <c r="G45" i="20"/>
  <c r="I45" i="20" s="1"/>
  <c r="N44" i="20"/>
  <c r="O44" i="20" s="1"/>
  <c r="P44" i="20" s="1"/>
  <c r="M44" i="20"/>
  <c r="L44" i="20"/>
  <c r="G44" i="20"/>
  <c r="I44" i="20" s="1"/>
  <c r="N43" i="20"/>
  <c r="O43" i="20" s="1"/>
  <c r="P43" i="20" s="1"/>
  <c r="M43" i="20"/>
  <c r="L43" i="20"/>
  <c r="T43" i="20" s="1"/>
  <c r="G43" i="20"/>
  <c r="I43" i="20" s="1"/>
  <c r="N42" i="20"/>
  <c r="O42" i="20" s="1"/>
  <c r="P42" i="20" s="1"/>
  <c r="M42" i="20"/>
  <c r="L42" i="20"/>
  <c r="G42" i="20"/>
  <c r="I42" i="20" s="1"/>
  <c r="N41" i="20"/>
  <c r="O41" i="20" s="1"/>
  <c r="P41" i="20" s="1"/>
  <c r="M41" i="20"/>
  <c r="L41" i="20"/>
  <c r="T41" i="20" s="1"/>
  <c r="G41" i="20"/>
  <c r="I41" i="20" s="1"/>
  <c r="N40" i="20"/>
  <c r="O40" i="20" s="1"/>
  <c r="P40" i="20" s="1"/>
  <c r="M40" i="20"/>
  <c r="L40" i="20"/>
  <c r="T40" i="20" s="1"/>
  <c r="G40" i="20"/>
  <c r="I40" i="20" s="1"/>
  <c r="N39" i="20"/>
  <c r="O39" i="20" s="1"/>
  <c r="P39" i="20" s="1"/>
  <c r="M39" i="20"/>
  <c r="L39" i="20"/>
  <c r="T39" i="20" s="1"/>
  <c r="G39" i="20"/>
  <c r="I39" i="20" s="1"/>
  <c r="N38" i="20"/>
  <c r="O38" i="20" s="1"/>
  <c r="P38" i="20" s="1"/>
  <c r="M38" i="20"/>
  <c r="L38" i="20"/>
  <c r="G38" i="20"/>
  <c r="I38" i="20" s="1"/>
  <c r="N37" i="20"/>
  <c r="O37" i="20" s="1"/>
  <c r="P37" i="20" s="1"/>
  <c r="M37" i="20"/>
  <c r="L37" i="20"/>
  <c r="T37" i="20" s="1"/>
  <c r="G37" i="20"/>
  <c r="I37" i="20" s="1"/>
  <c r="N36" i="20"/>
  <c r="O36" i="20" s="1"/>
  <c r="P36" i="20" s="1"/>
  <c r="M36" i="20"/>
  <c r="L36" i="20"/>
  <c r="T36" i="20" s="1"/>
  <c r="U36" i="20" s="1"/>
  <c r="G36" i="20"/>
  <c r="I36" i="20" s="1"/>
  <c r="N35" i="20"/>
  <c r="O35" i="20" s="1"/>
  <c r="P35" i="20" s="1"/>
  <c r="M35" i="20"/>
  <c r="L35" i="20"/>
  <c r="T35" i="20" s="1"/>
  <c r="U35" i="20" s="1"/>
  <c r="G35" i="20"/>
  <c r="I35" i="20" s="1"/>
  <c r="K35" i="20" s="1"/>
  <c r="N34" i="20"/>
  <c r="O34" i="20" s="1"/>
  <c r="P34" i="20" s="1"/>
  <c r="M34" i="20"/>
  <c r="L34" i="20"/>
  <c r="G34" i="20"/>
  <c r="I34" i="20" s="1"/>
  <c r="N33" i="20"/>
  <c r="O33" i="20" s="1"/>
  <c r="P33" i="20" s="1"/>
  <c r="M33" i="20"/>
  <c r="L33" i="20"/>
  <c r="T33" i="20" s="1"/>
  <c r="U33" i="20" s="1"/>
  <c r="G33" i="20"/>
  <c r="I33" i="20" s="1"/>
  <c r="K33" i="20" s="1"/>
  <c r="N32" i="20"/>
  <c r="O32" i="20" s="1"/>
  <c r="P32" i="20" s="1"/>
  <c r="M32" i="20"/>
  <c r="L32" i="20"/>
  <c r="T32" i="20" s="1"/>
  <c r="G32" i="20"/>
  <c r="I32" i="20" s="1"/>
  <c r="N31" i="20"/>
  <c r="O31" i="20" s="1"/>
  <c r="P31" i="20" s="1"/>
  <c r="M31" i="20"/>
  <c r="L31" i="20"/>
  <c r="T31" i="20" s="1"/>
  <c r="G31" i="20"/>
  <c r="I31" i="20" s="1"/>
  <c r="N30" i="20"/>
  <c r="O30" i="20" s="1"/>
  <c r="P30" i="20" s="1"/>
  <c r="M30" i="20"/>
  <c r="L30" i="20"/>
  <c r="G30" i="20"/>
  <c r="I30" i="20" s="1"/>
  <c r="N29" i="20"/>
  <c r="O29" i="20" s="1"/>
  <c r="P29" i="20" s="1"/>
  <c r="M29" i="20"/>
  <c r="L29" i="20"/>
  <c r="G29" i="20"/>
  <c r="I29" i="20" s="1"/>
  <c r="N28" i="20"/>
  <c r="O28" i="20" s="1"/>
  <c r="P28" i="20" s="1"/>
  <c r="M28" i="20"/>
  <c r="L28" i="20"/>
  <c r="G28" i="20"/>
  <c r="I28" i="20" s="1"/>
  <c r="N27" i="20"/>
  <c r="O27" i="20" s="1"/>
  <c r="P27" i="20" s="1"/>
  <c r="M27" i="20"/>
  <c r="L27" i="20"/>
  <c r="G27" i="20"/>
  <c r="I27" i="20" s="1"/>
  <c r="N26" i="20"/>
  <c r="O26" i="20" s="1"/>
  <c r="P26" i="20" s="1"/>
  <c r="M26" i="20"/>
  <c r="L26" i="20"/>
  <c r="G26" i="20"/>
  <c r="I26" i="20" s="1"/>
  <c r="N25" i="20"/>
  <c r="O25" i="20" s="1"/>
  <c r="P25" i="20" s="1"/>
  <c r="M25" i="20"/>
  <c r="L25" i="20"/>
  <c r="G25" i="20"/>
  <c r="I25" i="20" s="1"/>
  <c r="N24" i="20"/>
  <c r="O24" i="20" s="1"/>
  <c r="P24" i="20" s="1"/>
  <c r="M24" i="20"/>
  <c r="L24" i="20"/>
  <c r="T24" i="20" s="1"/>
  <c r="G24" i="20"/>
  <c r="I24" i="20" s="1"/>
  <c r="N23" i="20"/>
  <c r="O23" i="20" s="1"/>
  <c r="P23" i="20" s="1"/>
  <c r="M23" i="20"/>
  <c r="L23" i="20"/>
  <c r="T23" i="20" s="1"/>
  <c r="G23" i="20"/>
  <c r="I23" i="20" s="1"/>
  <c r="N22" i="20"/>
  <c r="O22" i="20" s="1"/>
  <c r="P22" i="20" s="1"/>
  <c r="M22" i="20"/>
  <c r="L22" i="20"/>
  <c r="G22" i="20"/>
  <c r="I22" i="20" s="1"/>
  <c r="N21" i="20"/>
  <c r="O21" i="20" s="1"/>
  <c r="P21" i="20" s="1"/>
  <c r="M21" i="20"/>
  <c r="L21" i="20"/>
  <c r="N20" i="20"/>
  <c r="O20" i="20" s="1"/>
  <c r="P20" i="20" s="1"/>
  <c r="M20" i="20"/>
  <c r="L20" i="20"/>
  <c r="T20" i="20" s="1"/>
  <c r="N19" i="20"/>
  <c r="O19" i="20" s="1"/>
  <c r="P19" i="20" s="1"/>
  <c r="M19" i="20"/>
  <c r="L19" i="20"/>
  <c r="T19" i="20" s="1"/>
  <c r="N18" i="20"/>
  <c r="O18" i="20" s="1"/>
  <c r="P18" i="20" s="1"/>
  <c r="M18" i="20"/>
  <c r="L18" i="20"/>
  <c r="T18" i="20" s="1"/>
  <c r="N17" i="20"/>
  <c r="O17" i="20" s="1"/>
  <c r="P17" i="20" s="1"/>
  <c r="M17" i="20"/>
  <c r="L17" i="20"/>
  <c r="T17" i="20" s="1"/>
  <c r="N16" i="20"/>
  <c r="O16" i="20" s="1"/>
  <c r="P16" i="20" s="1"/>
  <c r="M16" i="20"/>
  <c r="L16" i="20"/>
  <c r="T16" i="20" s="1"/>
  <c r="N15" i="20"/>
  <c r="O15" i="20" s="1"/>
  <c r="P15" i="20" s="1"/>
  <c r="M15" i="20"/>
  <c r="L15" i="20"/>
  <c r="T15" i="20" s="1"/>
  <c r="N14" i="20"/>
  <c r="O14" i="20" s="1"/>
  <c r="P14" i="20" s="1"/>
  <c r="M14" i="20"/>
  <c r="L14" i="20"/>
  <c r="T14" i="20" s="1"/>
  <c r="N13" i="20"/>
  <c r="O13" i="20" s="1"/>
  <c r="P13" i="20" s="1"/>
  <c r="M13" i="20"/>
  <c r="L13" i="20"/>
  <c r="T13" i="20" s="1"/>
  <c r="N12" i="20"/>
  <c r="O12" i="20" s="1"/>
  <c r="P12" i="20" s="1"/>
  <c r="M12" i="20"/>
  <c r="L12" i="20"/>
  <c r="T12" i="20" s="1"/>
  <c r="N11" i="20"/>
  <c r="O11" i="20" s="1"/>
  <c r="P11" i="20" s="1"/>
  <c r="M11" i="20"/>
  <c r="L11" i="20"/>
  <c r="N10" i="20"/>
  <c r="O10" i="20" s="1"/>
  <c r="P10" i="20" s="1"/>
  <c r="M10" i="20"/>
  <c r="L10" i="20"/>
  <c r="T10" i="20" s="1"/>
  <c r="N9" i="20"/>
  <c r="O9" i="20" s="1"/>
  <c r="P9" i="20" s="1"/>
  <c r="M9" i="20"/>
  <c r="L9" i="20"/>
  <c r="N8" i="20"/>
  <c r="O8" i="20" s="1"/>
  <c r="M8" i="20"/>
  <c r="L8" i="20"/>
  <c r="T8" i="20" s="1"/>
  <c r="Q38" i="20" l="1"/>
  <c r="Q34" i="20"/>
  <c r="Q40" i="20"/>
  <c r="Q58" i="20"/>
  <c r="K23" i="20"/>
  <c r="R23" i="20" s="1"/>
  <c r="S23" i="20" s="1"/>
  <c r="Q23" i="20"/>
  <c r="K31" i="20"/>
  <c r="R31" i="20" s="1"/>
  <c r="S31" i="20" s="1"/>
  <c r="Q31" i="20"/>
  <c r="K54" i="20"/>
  <c r="R54" i="20" s="1"/>
  <c r="S54" i="20" s="1"/>
  <c r="Q54" i="20"/>
  <c r="Q24" i="20"/>
  <c r="Q28" i="20"/>
  <c r="Q32" i="20"/>
  <c r="K39" i="20"/>
  <c r="R39" i="20" s="1"/>
  <c r="S39" i="20" s="1"/>
  <c r="Q39" i="20"/>
  <c r="K43" i="20"/>
  <c r="R43" i="20" s="1"/>
  <c r="S43" i="20" s="1"/>
  <c r="Q43" i="20"/>
  <c r="K44" i="20"/>
  <c r="R44" i="20" s="1"/>
  <c r="S44" i="20" s="1"/>
  <c r="Q44" i="20"/>
  <c r="Q51" i="20"/>
  <c r="Q55" i="20"/>
  <c r="K27" i="20"/>
  <c r="R27" i="20" s="1"/>
  <c r="S27" i="20" s="1"/>
  <c r="Q27" i="20"/>
  <c r="K42" i="20"/>
  <c r="R42" i="20" s="1"/>
  <c r="S42" i="20" s="1"/>
  <c r="Q42" i="20"/>
  <c r="K48" i="20"/>
  <c r="R48" i="20" s="1"/>
  <c r="S48" i="20" s="1"/>
  <c r="Q48" i="20"/>
  <c r="K25" i="20"/>
  <c r="R25" i="20" s="1"/>
  <c r="S25" i="20" s="1"/>
  <c r="Q25" i="20"/>
  <c r="K29" i="20"/>
  <c r="R29" i="20" s="1"/>
  <c r="S29" i="20" s="1"/>
  <c r="Q29" i="20"/>
  <c r="K52" i="20"/>
  <c r="R52" i="20" s="1"/>
  <c r="S52" i="20" s="1"/>
  <c r="Q52" i="20"/>
  <c r="K56" i="20"/>
  <c r="R56" i="20" s="1"/>
  <c r="S56" i="20" s="1"/>
  <c r="Q56" i="20"/>
  <c r="Q22" i="20"/>
  <c r="Q26" i="20"/>
  <c r="Q30" i="20"/>
  <c r="K37" i="20"/>
  <c r="R37" i="20" s="1"/>
  <c r="S37" i="20" s="1"/>
  <c r="Q37" i="20"/>
  <c r="K41" i="20"/>
  <c r="R41" i="20" s="1"/>
  <c r="S41" i="20" s="1"/>
  <c r="Q41" i="20"/>
  <c r="Q47" i="20"/>
  <c r="Q53" i="20"/>
  <c r="T44" i="20"/>
  <c r="U44" i="20" s="1"/>
  <c r="T27" i="20"/>
  <c r="U27" i="20" s="1"/>
  <c r="T42" i="20"/>
  <c r="U42" i="20" s="1"/>
  <c r="T48" i="20"/>
  <c r="U48" i="20" s="1"/>
  <c r="T54" i="20"/>
  <c r="U54" i="20" s="1"/>
  <c r="O77" i="20"/>
  <c r="T28" i="20"/>
  <c r="U28" i="20" s="1"/>
  <c r="T21" i="20"/>
  <c r="U21" i="20" s="1"/>
  <c r="T25" i="20"/>
  <c r="U25" i="20" s="1"/>
  <c r="T29" i="20"/>
  <c r="U29" i="20" s="1"/>
  <c r="T34" i="20"/>
  <c r="U34" i="20" s="1"/>
  <c r="T46" i="20"/>
  <c r="U46" i="20" s="1"/>
  <c r="T52" i="20"/>
  <c r="U52" i="20" s="1"/>
  <c r="T56" i="20"/>
  <c r="U56" i="20" s="1"/>
  <c r="T58" i="20"/>
  <c r="U58" i="20" s="1"/>
  <c r="T38" i="20"/>
  <c r="U38" i="20" s="1"/>
  <c r="T9" i="20"/>
  <c r="U9" i="20" s="1"/>
  <c r="T11" i="20"/>
  <c r="U11" i="20" s="1"/>
  <c r="T22" i="20"/>
  <c r="U22" i="20" s="1"/>
  <c r="T26" i="20"/>
  <c r="U26" i="20" s="1"/>
  <c r="T30" i="20"/>
  <c r="U30" i="20" s="1"/>
  <c r="I46" i="20"/>
  <c r="U15" i="20"/>
  <c r="U19" i="20"/>
  <c r="U10" i="20"/>
  <c r="U8" i="20"/>
  <c r="R50" i="20"/>
  <c r="K57" i="20"/>
  <c r="R57" i="20" s="1"/>
  <c r="R33" i="20"/>
  <c r="R35" i="20"/>
  <c r="U12" i="20"/>
  <c r="U20" i="20"/>
  <c r="U37" i="20"/>
  <c r="U23" i="20"/>
  <c r="U24" i="20"/>
  <c r="U31" i="20"/>
  <c r="U32" i="20"/>
  <c r="U39" i="20"/>
  <c r="U40" i="20"/>
  <c r="U13" i="20"/>
  <c r="U14" i="20"/>
  <c r="U17" i="20"/>
  <c r="U18" i="20"/>
  <c r="U41" i="20"/>
  <c r="U16" i="20"/>
  <c r="T57" i="20"/>
  <c r="U57" i="20" s="1"/>
  <c r="P8" i="20"/>
  <c r="K58" i="20"/>
  <c r="R58" i="20" s="1"/>
  <c r="S58" i="20" s="1"/>
  <c r="K22" i="20"/>
  <c r="R22" i="20" s="1"/>
  <c r="S22" i="20" s="1"/>
  <c r="K24" i="20"/>
  <c r="R24" i="20" s="1"/>
  <c r="S24" i="20" s="1"/>
  <c r="K26" i="20"/>
  <c r="R26" i="20" s="1"/>
  <c r="S26" i="20" s="1"/>
  <c r="K28" i="20"/>
  <c r="R28" i="20" s="1"/>
  <c r="S28" i="20" s="1"/>
  <c r="K30" i="20"/>
  <c r="R30" i="20" s="1"/>
  <c r="S30" i="20" s="1"/>
  <c r="K32" i="20"/>
  <c r="R32" i="20" s="1"/>
  <c r="S32" i="20" s="1"/>
  <c r="K34" i="20"/>
  <c r="R34" i="20" s="1"/>
  <c r="S34" i="20" s="1"/>
  <c r="K36" i="20"/>
  <c r="R36" i="20" s="1"/>
  <c r="K38" i="20"/>
  <c r="R38" i="20" s="1"/>
  <c r="S38" i="20" s="1"/>
  <c r="K40" i="20"/>
  <c r="R40" i="20" s="1"/>
  <c r="S40" i="20" s="1"/>
  <c r="U43" i="20"/>
  <c r="K45" i="20"/>
  <c r="R45" i="20" s="1"/>
  <c r="T45" i="20"/>
  <c r="U45" i="20" s="1"/>
  <c r="K47" i="20"/>
  <c r="R47" i="20" s="1"/>
  <c r="S47" i="20" s="1"/>
  <c r="U47" i="20"/>
  <c r="K49" i="20"/>
  <c r="R49" i="20" s="1"/>
  <c r="T49" i="20"/>
  <c r="U49" i="20" s="1"/>
  <c r="K51" i="20"/>
  <c r="R51" i="20" s="1"/>
  <c r="S51" i="20" s="1"/>
  <c r="U51" i="20"/>
  <c r="K53" i="20"/>
  <c r="R53" i="20" s="1"/>
  <c r="S53" i="20" s="1"/>
  <c r="U53" i="20"/>
  <c r="K55" i="20"/>
  <c r="R55" i="20" s="1"/>
  <c r="S55" i="20" s="1"/>
  <c r="U55" i="20"/>
  <c r="G12" i="20"/>
  <c r="I12" i="20" s="1"/>
  <c r="Q12" i="20" s="1"/>
  <c r="S35" i="20" l="1"/>
  <c r="S33" i="20"/>
  <c r="S50" i="20"/>
  <c r="S49" i="20"/>
  <c r="S45" i="20"/>
  <c r="S36" i="20"/>
  <c r="S57" i="20"/>
  <c r="K46" i="20"/>
  <c r="R46" i="20" s="1"/>
  <c r="S46" i="20" s="1"/>
  <c r="Q46" i="20"/>
  <c r="U77" i="20"/>
  <c r="P77" i="20"/>
  <c r="K12" i="20"/>
  <c r="R12" i="20" s="1"/>
  <c r="S12" i="20" s="1"/>
  <c r="G13" i="20" l="1"/>
  <c r="I13" i="20" s="1"/>
  <c r="Q13" i="20" s="1"/>
  <c r="G19" i="20"/>
  <c r="I19" i="20" s="1"/>
  <c r="Q19" i="20" s="1"/>
  <c r="N58" i="16"/>
  <c r="O58" i="16" s="1"/>
  <c r="P58" i="16" s="1"/>
  <c r="M58" i="16"/>
  <c r="L58" i="16"/>
  <c r="T58" i="16" s="1"/>
  <c r="G33" i="16"/>
  <c r="G14" i="20" l="1"/>
  <c r="I14" i="20" s="1"/>
  <c r="Q14" i="20" s="1"/>
  <c r="G20" i="20"/>
  <c r="I20" i="20" s="1"/>
  <c r="Q20" i="20" s="1"/>
  <c r="G11" i="20"/>
  <c r="I11" i="20" s="1"/>
  <c r="G18" i="20"/>
  <c r="I18" i="20" s="1"/>
  <c r="Q18" i="20" s="1"/>
  <c r="K19" i="20"/>
  <c r="R19" i="20" s="1"/>
  <c r="S19" i="20" s="1"/>
  <c r="K13" i="20"/>
  <c r="R13" i="20" s="1"/>
  <c r="S13" i="20" s="1"/>
  <c r="K11" i="20" l="1"/>
  <c r="R11" i="20" s="1"/>
  <c r="S11" i="20" s="1"/>
  <c r="Q11" i="20"/>
  <c r="K18" i="20"/>
  <c r="R18" i="20" s="1"/>
  <c r="S18" i="20" s="1"/>
  <c r="K20" i="20"/>
  <c r="R20" i="20" s="1"/>
  <c r="S20" i="20" s="1"/>
  <c r="K14" i="20"/>
  <c r="R14" i="20" s="1"/>
  <c r="S14" i="20" s="1"/>
  <c r="L48" i="16" l="1"/>
  <c r="T48" i="16" s="1"/>
  <c r="M48" i="16"/>
  <c r="N48" i="16"/>
  <c r="O48" i="16" s="1"/>
  <c r="P48" i="16" s="1"/>
  <c r="L45" i="16"/>
  <c r="T45" i="16" s="1"/>
  <c r="M45" i="16"/>
  <c r="N45" i="16"/>
  <c r="O45" i="16" s="1"/>
  <c r="P45" i="16" s="1"/>
  <c r="L46" i="16"/>
  <c r="T46" i="16" s="1"/>
  <c r="M46" i="16"/>
  <c r="N46" i="16"/>
  <c r="O46" i="16" s="1"/>
  <c r="P46" i="16" s="1"/>
  <c r="L47" i="16"/>
  <c r="T47" i="16" s="1"/>
  <c r="M47" i="16"/>
  <c r="N47" i="16"/>
  <c r="O47" i="16" s="1"/>
  <c r="P47" i="16" s="1"/>
  <c r="L49" i="16"/>
  <c r="T49" i="16" s="1"/>
  <c r="M49" i="16"/>
  <c r="N49" i="16"/>
  <c r="O49" i="16" s="1"/>
  <c r="P49" i="16" s="1"/>
  <c r="L50" i="16"/>
  <c r="T50" i="16" s="1"/>
  <c r="M50" i="16"/>
  <c r="N50" i="16"/>
  <c r="O50" i="16" s="1"/>
  <c r="P50" i="16" s="1"/>
  <c r="N44" i="16"/>
  <c r="O44" i="16" s="1"/>
  <c r="P44" i="16" s="1"/>
  <c r="M44" i="16"/>
  <c r="L44" i="16"/>
  <c r="T44" i="16" s="1"/>
  <c r="U46" i="16" l="1"/>
  <c r="G41" i="16"/>
  <c r="I41" i="16" s="1"/>
  <c r="G36" i="16"/>
  <c r="I36" i="16" s="1"/>
  <c r="I33" i="16"/>
  <c r="G31" i="16"/>
  <c r="I31" i="16" s="1"/>
  <c r="N29" i="16"/>
  <c r="O29" i="16" s="1"/>
  <c r="P29" i="16" s="1"/>
  <c r="N30" i="16"/>
  <c r="O30" i="16" s="1"/>
  <c r="P30" i="16" s="1"/>
  <c r="N31" i="16"/>
  <c r="O31" i="16" s="1"/>
  <c r="P31" i="16" s="1"/>
  <c r="N32" i="16"/>
  <c r="O32" i="16" s="1"/>
  <c r="P32" i="16" s="1"/>
  <c r="N33" i="16"/>
  <c r="O33" i="16" s="1"/>
  <c r="P33" i="16" s="1"/>
  <c r="N34" i="16"/>
  <c r="O34" i="16" s="1"/>
  <c r="P34" i="16" s="1"/>
  <c r="N35" i="16"/>
  <c r="O35" i="16" s="1"/>
  <c r="P35" i="16" s="1"/>
  <c r="N36" i="16"/>
  <c r="O36" i="16" s="1"/>
  <c r="P36" i="16" s="1"/>
  <c r="N37" i="16"/>
  <c r="O37" i="16" s="1"/>
  <c r="P37" i="16" s="1"/>
  <c r="N38" i="16"/>
  <c r="O38" i="16" s="1"/>
  <c r="P38" i="16" s="1"/>
  <c r="N39" i="16"/>
  <c r="O39" i="16" s="1"/>
  <c r="P39" i="16" s="1"/>
  <c r="N40" i="16"/>
  <c r="O40" i="16" s="1"/>
  <c r="P40" i="16" s="1"/>
  <c r="N41" i="16"/>
  <c r="O41" i="16" s="1"/>
  <c r="P41" i="16" s="1"/>
  <c r="N42" i="16"/>
  <c r="O42" i="16" s="1"/>
  <c r="P42" i="16" s="1"/>
  <c r="N43" i="16"/>
  <c r="N51" i="16"/>
  <c r="O51" i="16" s="1"/>
  <c r="P51" i="16" s="1"/>
  <c r="N52" i="16"/>
  <c r="O52" i="16" s="1"/>
  <c r="P52" i="16" s="1"/>
  <c r="N53" i="16"/>
  <c r="O53" i="16" s="1"/>
  <c r="P53" i="16" s="1"/>
  <c r="N54" i="16"/>
  <c r="O54" i="16" s="1"/>
  <c r="P54" i="16" s="1"/>
  <c r="N55" i="16"/>
  <c r="O55" i="16" s="1"/>
  <c r="P55" i="16" s="1"/>
  <c r="N56" i="16"/>
  <c r="N57" i="16"/>
  <c r="O57" i="16" s="1"/>
  <c r="P57" i="16" s="1"/>
  <c r="G46" i="16"/>
  <c r="I46" i="16" s="1"/>
  <c r="N8" i="16"/>
  <c r="O8" i="16" s="1"/>
  <c r="N9" i="16"/>
  <c r="O9" i="16" s="1"/>
  <c r="P9" i="16" s="1"/>
  <c r="N10" i="16"/>
  <c r="O10" i="16" s="1"/>
  <c r="P10" i="16" s="1"/>
  <c r="N11" i="16"/>
  <c r="N12" i="16"/>
  <c r="N13" i="16"/>
  <c r="O13" i="16" s="1"/>
  <c r="P13" i="16" s="1"/>
  <c r="N14" i="16"/>
  <c r="O14" i="16" s="1"/>
  <c r="P14" i="16" s="1"/>
  <c r="N15" i="16"/>
  <c r="O15" i="16" s="1"/>
  <c r="P15" i="16" s="1"/>
  <c r="N16" i="16"/>
  <c r="O16" i="16" s="1"/>
  <c r="P16" i="16" s="1"/>
  <c r="N17" i="16"/>
  <c r="O17" i="16" s="1"/>
  <c r="P17" i="16" s="1"/>
  <c r="N18" i="16"/>
  <c r="O18" i="16" s="1"/>
  <c r="P18" i="16" s="1"/>
  <c r="N19" i="16"/>
  <c r="O19" i="16" s="1"/>
  <c r="P19" i="16" s="1"/>
  <c r="N20" i="16"/>
  <c r="O20" i="16" s="1"/>
  <c r="P20" i="16" s="1"/>
  <c r="N21" i="16"/>
  <c r="O21" i="16" s="1"/>
  <c r="P21" i="16" s="1"/>
  <c r="N22" i="16"/>
  <c r="O22" i="16" s="1"/>
  <c r="P22" i="16" s="1"/>
  <c r="N23" i="16"/>
  <c r="O23" i="16" s="1"/>
  <c r="P23" i="16" s="1"/>
  <c r="N24" i="16"/>
  <c r="O24" i="16" s="1"/>
  <c r="P24" i="16" s="1"/>
  <c r="N25" i="16"/>
  <c r="O25" i="16" s="1"/>
  <c r="P25" i="16" s="1"/>
  <c r="N26" i="16"/>
  <c r="O26" i="16" s="1"/>
  <c r="P26" i="16" s="1"/>
  <c r="N27" i="16"/>
  <c r="O27" i="16" s="1"/>
  <c r="P27" i="16" s="1"/>
  <c r="N28" i="16"/>
  <c r="O28" i="16" s="1"/>
  <c r="P28" i="16" s="1"/>
  <c r="G28" i="16"/>
  <c r="I28" i="16" s="1"/>
  <c r="M9" i="16"/>
  <c r="M10" i="16"/>
  <c r="M11" i="16"/>
  <c r="M12" i="16"/>
  <c r="M13" i="16"/>
  <c r="M14" i="16"/>
  <c r="M15" i="16"/>
  <c r="M16" i="16"/>
  <c r="M17" i="16"/>
  <c r="M18" i="16"/>
  <c r="M19" i="16"/>
  <c r="M20" i="16"/>
  <c r="M21" i="16"/>
  <c r="M22" i="16"/>
  <c r="M23" i="16"/>
  <c r="M24" i="16"/>
  <c r="M25" i="16"/>
  <c r="M26" i="16"/>
  <c r="M27" i="16"/>
  <c r="M28" i="16"/>
  <c r="M29" i="16"/>
  <c r="M30" i="16"/>
  <c r="M31" i="16"/>
  <c r="M32" i="16"/>
  <c r="M33" i="16"/>
  <c r="M34" i="16"/>
  <c r="M35" i="16"/>
  <c r="M36" i="16"/>
  <c r="M37" i="16"/>
  <c r="M38" i="16"/>
  <c r="M39" i="16"/>
  <c r="M40" i="16"/>
  <c r="M41" i="16"/>
  <c r="M42" i="16"/>
  <c r="M43" i="16"/>
  <c r="M51" i="16"/>
  <c r="M52" i="16"/>
  <c r="M53" i="16"/>
  <c r="M54" i="16"/>
  <c r="M55" i="16"/>
  <c r="M56" i="16"/>
  <c r="M57" i="16"/>
  <c r="L9" i="16"/>
  <c r="T9" i="16" s="1"/>
  <c r="L10" i="16"/>
  <c r="T10" i="16" s="1"/>
  <c r="L11" i="16"/>
  <c r="T11" i="16" s="1"/>
  <c r="L12" i="16"/>
  <c r="T12" i="16" s="1"/>
  <c r="L13" i="16"/>
  <c r="T13" i="16" s="1"/>
  <c r="L14" i="16"/>
  <c r="T14" i="16" s="1"/>
  <c r="L15" i="16"/>
  <c r="T15" i="16" s="1"/>
  <c r="L16" i="16"/>
  <c r="T16" i="16" s="1"/>
  <c r="L17" i="16"/>
  <c r="T17" i="16" s="1"/>
  <c r="L18" i="16"/>
  <c r="T18" i="16" s="1"/>
  <c r="L19" i="16"/>
  <c r="T19" i="16" s="1"/>
  <c r="L20" i="16"/>
  <c r="T20" i="16" s="1"/>
  <c r="L21" i="16"/>
  <c r="T21" i="16" s="1"/>
  <c r="L22" i="16"/>
  <c r="T22" i="16" s="1"/>
  <c r="L23" i="16"/>
  <c r="T23" i="16" s="1"/>
  <c r="L24" i="16"/>
  <c r="T24" i="16" s="1"/>
  <c r="L25" i="16"/>
  <c r="T25" i="16" s="1"/>
  <c r="L26" i="16"/>
  <c r="T26" i="16" s="1"/>
  <c r="L27" i="16"/>
  <c r="T27" i="16" s="1"/>
  <c r="L28" i="16"/>
  <c r="T28" i="16" s="1"/>
  <c r="L29" i="16"/>
  <c r="T29" i="16" s="1"/>
  <c r="L30" i="16"/>
  <c r="T30" i="16" s="1"/>
  <c r="L31" i="16"/>
  <c r="T31" i="16" s="1"/>
  <c r="L32" i="16"/>
  <c r="T32" i="16" s="1"/>
  <c r="L33" i="16"/>
  <c r="T33" i="16" s="1"/>
  <c r="L34" i="16"/>
  <c r="T34" i="16" s="1"/>
  <c r="L35" i="16"/>
  <c r="T35" i="16" s="1"/>
  <c r="L36" i="16"/>
  <c r="T36" i="16" s="1"/>
  <c r="L37" i="16"/>
  <c r="T37" i="16" s="1"/>
  <c r="L38" i="16"/>
  <c r="T38" i="16" s="1"/>
  <c r="L39" i="16"/>
  <c r="T39" i="16" s="1"/>
  <c r="L40" i="16"/>
  <c r="T40" i="16" s="1"/>
  <c r="L41" i="16"/>
  <c r="T41" i="16" s="1"/>
  <c r="L42" i="16"/>
  <c r="T42" i="16" s="1"/>
  <c r="L43" i="16"/>
  <c r="T43" i="16" s="1"/>
  <c r="L51" i="16"/>
  <c r="T51" i="16" s="1"/>
  <c r="L52" i="16"/>
  <c r="T52" i="16" s="1"/>
  <c r="L53" i="16"/>
  <c r="T53" i="16" s="1"/>
  <c r="L54" i="16"/>
  <c r="T54" i="16" s="1"/>
  <c r="L55" i="16"/>
  <c r="T55" i="16" s="1"/>
  <c r="L56" i="16"/>
  <c r="T56" i="16" s="1"/>
  <c r="L57" i="16"/>
  <c r="T57" i="16" s="1"/>
  <c r="L8" i="16"/>
  <c r="T8" i="16" s="1"/>
  <c r="M8" i="16"/>
  <c r="G25" i="16"/>
  <c r="I25" i="16" s="1"/>
  <c r="G21" i="16"/>
  <c r="I21" i="16" s="1"/>
  <c r="G19" i="16"/>
  <c r="I19" i="16" s="1"/>
  <c r="G16" i="16"/>
  <c r="I16" i="16" s="1"/>
  <c r="G9" i="16"/>
  <c r="I9" i="16" s="1"/>
  <c r="G43" i="16"/>
  <c r="I43" i="16" s="1"/>
  <c r="G55" i="16"/>
  <c r="I55" i="16" s="1"/>
  <c r="G21" i="20"/>
  <c r="I21" i="20" s="1"/>
  <c r="Q21" i="20" s="1"/>
  <c r="U58" i="16"/>
  <c r="O43" i="16" l="1"/>
  <c r="P43" i="16" s="1"/>
  <c r="O56" i="16"/>
  <c r="P56" i="16" s="1"/>
  <c r="O11" i="16"/>
  <c r="P11" i="16" s="1"/>
  <c r="G51" i="16"/>
  <c r="I51" i="16" s="1"/>
  <c r="K51" i="16" s="1"/>
  <c r="G47" i="16"/>
  <c r="I47" i="16" s="1"/>
  <c r="K47" i="16" s="1"/>
  <c r="R47" i="16" s="1"/>
  <c r="S47" i="16" s="1"/>
  <c r="G10" i="20"/>
  <c r="I10" i="20" s="1"/>
  <c r="Q10" i="20" s="1"/>
  <c r="G58" i="16"/>
  <c r="I58" i="16" s="1"/>
  <c r="K58" i="16" s="1"/>
  <c r="R58" i="16" s="1"/>
  <c r="S58" i="16" s="1"/>
  <c r="G9" i="20"/>
  <c r="I9" i="20" s="1"/>
  <c r="Q9" i="20" s="1"/>
  <c r="G16" i="20"/>
  <c r="I16" i="20" s="1"/>
  <c r="Q16" i="20" s="1"/>
  <c r="K21" i="20"/>
  <c r="R21" i="20" s="1"/>
  <c r="S21" i="20" s="1"/>
  <c r="G8" i="20"/>
  <c r="I8" i="20" s="1"/>
  <c r="G15" i="20"/>
  <c r="I15" i="20" s="1"/>
  <c r="Q15" i="20" s="1"/>
  <c r="G17" i="20"/>
  <c r="I17" i="20" s="1"/>
  <c r="Q17" i="20" s="1"/>
  <c r="G49" i="16"/>
  <c r="I49" i="16" s="1"/>
  <c r="K49" i="16" s="1"/>
  <c r="R49" i="16" s="1"/>
  <c r="S49" i="16" s="1"/>
  <c r="K28" i="16"/>
  <c r="Q28" i="16"/>
  <c r="K41" i="16"/>
  <c r="Q41" i="16"/>
  <c r="K21" i="16"/>
  <c r="R21" i="16" s="1"/>
  <c r="S21" i="16" s="1"/>
  <c r="Q21" i="16"/>
  <c r="K31" i="16"/>
  <c r="Q31" i="16"/>
  <c r="K19" i="16"/>
  <c r="R19" i="16" s="1"/>
  <c r="S19" i="16" s="1"/>
  <c r="Q19" i="16"/>
  <c r="K9" i="16"/>
  <c r="R9" i="16" s="1"/>
  <c r="S9" i="16" s="1"/>
  <c r="Q9" i="16"/>
  <c r="K25" i="16"/>
  <c r="Q25" i="16"/>
  <c r="K46" i="16"/>
  <c r="R46" i="16" s="1"/>
  <c r="S46" i="16" s="1"/>
  <c r="Q46" i="16"/>
  <c r="K33" i="16"/>
  <c r="Q33" i="16"/>
  <c r="K55" i="16"/>
  <c r="Q55" i="16"/>
  <c r="K43" i="16"/>
  <c r="K16" i="16"/>
  <c r="R16" i="16" s="1"/>
  <c r="S16" i="16" s="1"/>
  <c r="Q16" i="16"/>
  <c r="K36" i="16"/>
  <c r="Q36" i="16"/>
  <c r="P8" i="16"/>
  <c r="U49" i="16"/>
  <c r="G12" i="16"/>
  <c r="I12" i="16" s="1"/>
  <c r="G44" i="16"/>
  <c r="I44" i="16" s="1"/>
  <c r="G27" i="16"/>
  <c r="I27" i="16" s="1"/>
  <c r="G38" i="16"/>
  <c r="I38" i="16" s="1"/>
  <c r="G10" i="16"/>
  <c r="I10" i="16" s="1"/>
  <c r="G39" i="16"/>
  <c r="I39" i="16" s="1"/>
  <c r="G23" i="16"/>
  <c r="I23" i="16" s="1"/>
  <c r="G17" i="16"/>
  <c r="I17" i="16" s="1"/>
  <c r="G29" i="16"/>
  <c r="I29" i="16" s="1"/>
  <c r="G14" i="16"/>
  <c r="I14" i="16" s="1"/>
  <c r="U27" i="16"/>
  <c r="U23" i="16"/>
  <c r="U19" i="16"/>
  <c r="U16" i="16"/>
  <c r="U12" i="16"/>
  <c r="U9" i="16"/>
  <c r="U34" i="16"/>
  <c r="U33" i="16"/>
  <c r="U25" i="16"/>
  <c r="U21" i="16"/>
  <c r="U17" i="16"/>
  <c r="U14" i="16"/>
  <c r="U10" i="16"/>
  <c r="O12" i="16"/>
  <c r="P12" i="16" s="1"/>
  <c r="G48" i="16"/>
  <c r="I48" i="16" s="1"/>
  <c r="G45" i="16"/>
  <c r="I45" i="16" s="1"/>
  <c r="G52" i="16"/>
  <c r="I52" i="16" s="1"/>
  <c r="G56" i="16"/>
  <c r="I56" i="16" s="1"/>
  <c r="G57" i="16"/>
  <c r="I57" i="16" s="1"/>
  <c r="G54" i="16"/>
  <c r="I54" i="16" s="1"/>
  <c r="G50" i="16"/>
  <c r="I50" i="16" s="1"/>
  <c r="G8" i="16"/>
  <c r="I8" i="16" s="1"/>
  <c r="G53" i="16"/>
  <c r="I53" i="16" s="1"/>
  <c r="G42" i="16"/>
  <c r="I42" i="16" s="1"/>
  <c r="G40" i="16"/>
  <c r="I40" i="16" s="1"/>
  <c r="G32" i="16"/>
  <c r="I32" i="16" s="1"/>
  <c r="G37" i="16"/>
  <c r="I37" i="16" s="1"/>
  <c r="G30" i="16"/>
  <c r="I30" i="16" s="1"/>
  <c r="G34" i="16"/>
  <c r="I34" i="16" s="1"/>
  <c r="G35" i="16"/>
  <c r="I35" i="16" s="1"/>
  <c r="G24" i="16"/>
  <c r="I24" i="16" s="1"/>
  <c r="G20" i="16"/>
  <c r="I20" i="16" s="1"/>
  <c r="G13" i="16"/>
  <c r="I13" i="16" s="1"/>
  <c r="G22" i="16"/>
  <c r="I22" i="16" s="1"/>
  <c r="G26" i="16"/>
  <c r="I26" i="16" s="1"/>
  <c r="G11" i="16"/>
  <c r="I11" i="16" s="1"/>
  <c r="G15" i="16"/>
  <c r="I15" i="16" s="1"/>
  <c r="G18" i="16"/>
  <c r="I18" i="16" s="1"/>
  <c r="I77" i="20" l="1"/>
  <c r="Q47" i="16"/>
  <c r="P61" i="16"/>
  <c r="Q8" i="16"/>
  <c r="I61" i="16"/>
  <c r="O61" i="16"/>
  <c r="Q51" i="16"/>
  <c r="Q58" i="16"/>
  <c r="K8" i="20"/>
  <c r="Q8" i="20"/>
  <c r="K9" i="20"/>
  <c r="R9" i="20" s="1"/>
  <c r="S9" i="20" s="1"/>
  <c r="K17" i="20"/>
  <c r="R17" i="20" s="1"/>
  <c r="S17" i="20" s="1"/>
  <c r="K10" i="20"/>
  <c r="R10" i="20" s="1"/>
  <c r="S10" i="20" s="1"/>
  <c r="K15" i="20"/>
  <c r="R15" i="20" s="1"/>
  <c r="S15" i="20" s="1"/>
  <c r="K16" i="20"/>
  <c r="R16" i="20" s="1"/>
  <c r="S16" i="20" s="1"/>
  <c r="Q49" i="16"/>
  <c r="K26" i="16"/>
  <c r="Q26" i="16"/>
  <c r="K50" i="16"/>
  <c r="R50" i="16" s="1"/>
  <c r="S50" i="16" s="1"/>
  <c r="Q50" i="16"/>
  <c r="K38" i="16"/>
  <c r="Q38" i="16"/>
  <c r="K18" i="16"/>
  <c r="R18" i="16" s="1"/>
  <c r="S18" i="16" s="1"/>
  <c r="Q18" i="16"/>
  <c r="K22" i="16"/>
  <c r="Q22" i="16"/>
  <c r="K34" i="16"/>
  <c r="Q34" i="16"/>
  <c r="K53" i="16"/>
  <c r="Q53" i="16"/>
  <c r="K54" i="16"/>
  <c r="Q54" i="16"/>
  <c r="K48" i="16"/>
  <c r="R48" i="16" s="1"/>
  <c r="S48" i="16" s="1"/>
  <c r="Q48" i="16"/>
  <c r="K23" i="16"/>
  <c r="Q23" i="16"/>
  <c r="K27" i="16"/>
  <c r="Q27" i="16"/>
  <c r="K40" i="16"/>
  <c r="Q40" i="16"/>
  <c r="K17" i="16"/>
  <c r="R17" i="16" s="1"/>
  <c r="S17" i="16" s="1"/>
  <c r="Q17" i="16"/>
  <c r="K15" i="16"/>
  <c r="R15" i="16" s="1"/>
  <c r="S15" i="16" s="1"/>
  <c r="Q15" i="16"/>
  <c r="K13" i="16"/>
  <c r="R13" i="16" s="1"/>
  <c r="S13" i="16" s="1"/>
  <c r="Q13" i="16"/>
  <c r="K20" i="16"/>
  <c r="R20" i="16" s="1"/>
  <c r="S20" i="16" s="1"/>
  <c r="Q20" i="16"/>
  <c r="K30" i="16"/>
  <c r="Q30" i="16"/>
  <c r="K57" i="16"/>
  <c r="Q57" i="16"/>
  <c r="K14" i="16"/>
  <c r="R14" i="16" s="1"/>
  <c r="S14" i="16" s="1"/>
  <c r="Q14" i="16"/>
  <c r="K39" i="16"/>
  <c r="Q39" i="16"/>
  <c r="K44" i="16"/>
  <c r="R44" i="16" s="1"/>
  <c r="S44" i="16" s="1"/>
  <c r="Q44" i="16"/>
  <c r="K32" i="16"/>
  <c r="Q32" i="16"/>
  <c r="K45" i="16"/>
  <c r="R45" i="16" s="1"/>
  <c r="S45" i="16" s="1"/>
  <c r="Q45" i="16"/>
  <c r="K11" i="16"/>
  <c r="R11" i="16" s="1"/>
  <c r="S11" i="16" s="1"/>
  <c r="K24" i="16"/>
  <c r="Q24" i="16"/>
  <c r="K35" i="16"/>
  <c r="Q35" i="16"/>
  <c r="K37" i="16"/>
  <c r="Q37" i="16"/>
  <c r="K42" i="16"/>
  <c r="Q42" i="16"/>
  <c r="K56" i="16"/>
  <c r="K52" i="16"/>
  <c r="Q52" i="16"/>
  <c r="K29" i="16"/>
  <c r="Q29" i="16"/>
  <c r="K10" i="16"/>
  <c r="R10" i="16" s="1"/>
  <c r="S10" i="16" s="1"/>
  <c r="Q10" i="16"/>
  <c r="K12" i="16"/>
  <c r="R12" i="16" s="1"/>
  <c r="S12" i="16" s="1"/>
  <c r="Q12" i="16"/>
  <c r="K8" i="16"/>
  <c r="U29" i="16"/>
  <c r="U28" i="16"/>
  <c r="U39" i="16"/>
  <c r="U31" i="16"/>
  <c r="U41" i="16"/>
  <c r="U38" i="16"/>
  <c r="U36" i="16"/>
  <c r="Q77" i="20" l="1"/>
  <c r="K77" i="20"/>
  <c r="R8" i="16"/>
  <c r="S8" i="16" s="1"/>
  <c r="K61" i="16"/>
  <c r="Q61" i="16"/>
  <c r="R8" i="20"/>
  <c r="S8" i="20" s="1"/>
  <c r="U11" i="16"/>
  <c r="U18" i="16"/>
  <c r="U24" i="16"/>
  <c r="U37" i="16"/>
  <c r="U42" i="16"/>
  <c r="U15" i="16"/>
  <c r="U20" i="16"/>
  <c r="U30" i="16"/>
  <c r="U26" i="16"/>
  <c r="U35" i="16"/>
  <c r="U40" i="16"/>
  <c r="U13" i="16"/>
  <c r="U22" i="16"/>
  <c r="U32" i="16"/>
  <c r="U8" i="16"/>
  <c r="R77" i="20" l="1"/>
  <c r="S77" i="20"/>
  <c r="U51" i="16"/>
  <c r="U48" i="16"/>
  <c r="U47" i="16" l="1"/>
  <c r="U44" i="16"/>
  <c r="U45" i="16"/>
  <c r="U50" i="16"/>
  <c r="U43" i="16"/>
  <c r="U55" i="16"/>
  <c r="U53" i="16"/>
  <c r="U54" i="16"/>
  <c r="U56" i="16"/>
  <c r="U57" i="16"/>
  <c r="U52" i="16"/>
  <c r="U61" i="16" l="1"/>
  <c r="R22" i="16"/>
  <c r="S22" i="16" s="1"/>
  <c r="R23" i="16"/>
  <c r="S23" i="16" s="1"/>
  <c r="R24" i="16"/>
  <c r="S24" i="16" s="1"/>
  <c r="R25" i="16"/>
  <c r="S25" i="16" s="1"/>
  <c r="R26" i="16"/>
  <c r="S26" i="16" s="1"/>
  <c r="R27" i="16"/>
  <c r="S27" i="16" s="1"/>
  <c r="R28" i="16"/>
  <c r="S28" i="16" s="1"/>
  <c r="R29" i="16"/>
  <c r="S29" i="16" s="1"/>
  <c r="R30" i="16"/>
  <c r="S30" i="16" s="1"/>
  <c r="R31" i="16"/>
  <c r="S31" i="16" s="1"/>
  <c r="R32" i="16"/>
  <c r="S32" i="16" s="1"/>
  <c r="R33" i="16"/>
  <c r="S33" i="16" s="1"/>
  <c r="R34" i="16"/>
  <c r="S34" i="16" s="1"/>
  <c r="R35" i="16"/>
  <c r="S35" i="16" s="1"/>
  <c r="R36" i="16"/>
  <c r="S36" i="16" s="1"/>
  <c r="R37" i="16"/>
  <c r="S37" i="16" s="1"/>
  <c r="R38" i="16"/>
  <c r="S38" i="16" s="1"/>
  <c r="R39" i="16"/>
  <c r="S39" i="16" s="1"/>
  <c r="R40" i="16"/>
  <c r="S40" i="16" s="1"/>
  <c r="R41" i="16"/>
  <c r="S41" i="16" s="1"/>
  <c r="R42" i="16"/>
  <c r="S42" i="16" s="1"/>
  <c r="R43" i="16"/>
  <c r="S43" i="16" s="1"/>
  <c r="R51" i="16"/>
  <c r="S51" i="16" s="1"/>
  <c r="R52" i="16"/>
  <c r="S52" i="16" s="1"/>
  <c r="R53" i="16"/>
  <c r="S53" i="16" s="1"/>
  <c r="R54" i="16"/>
  <c r="S54" i="16" s="1"/>
  <c r="R55" i="16"/>
  <c r="S55" i="16" s="1"/>
  <c r="R56" i="16"/>
  <c r="S56" i="16" s="1"/>
  <c r="R57" i="16"/>
  <c r="S57" i="16" s="1"/>
  <c r="S61" i="16" l="1"/>
  <c r="R61" i="16"/>
</calcChain>
</file>

<file path=xl/sharedStrings.xml><?xml version="1.0" encoding="utf-8"?>
<sst xmlns="http://schemas.openxmlformats.org/spreadsheetml/2006/main" count="1931" uniqueCount="546">
  <si>
    <t>Lamp Type</t>
  </si>
  <si>
    <t>Total Annual Energy Consumption (kWh)</t>
  </si>
  <si>
    <t>Fixture Data</t>
  </si>
  <si>
    <t>Mounting</t>
  </si>
  <si>
    <t>Proposed Fixtures</t>
  </si>
  <si>
    <t>Existing Fixtures</t>
  </si>
  <si>
    <t>Total kWh</t>
  </si>
  <si>
    <t>Description</t>
  </si>
  <si>
    <t xml:space="preserve">Existing </t>
  </si>
  <si>
    <t>Proposed</t>
  </si>
  <si>
    <t>Fixture Code</t>
  </si>
  <si>
    <t>Lamp Code</t>
  </si>
  <si>
    <t>Lamp Wattage</t>
  </si>
  <si>
    <t>Lamps/ Fixture</t>
  </si>
  <si>
    <t>kW/Fixt* (App. B)</t>
  </si>
  <si>
    <t>kW/Fixt</t>
  </si>
  <si>
    <t>Material Cost/ Fixture</t>
  </si>
  <si>
    <t>Sales Tax</t>
  </si>
  <si>
    <t>Labor Cost/Fixture (1)</t>
  </si>
  <si>
    <t>Contractor O&amp;P (2)</t>
  </si>
  <si>
    <t>Total Cost (4)</t>
  </si>
  <si>
    <t>F17T8/1</t>
  </si>
  <si>
    <t>F21ILL</t>
  </si>
  <si>
    <t>No Change</t>
  </si>
  <si>
    <t>F17T8/2</t>
  </si>
  <si>
    <t>F22ILL</t>
  </si>
  <si>
    <t>F17T8/3</t>
  </si>
  <si>
    <t>F23ILL</t>
  </si>
  <si>
    <t>F17T8/4</t>
  </si>
  <si>
    <t>F24ILL</t>
  </si>
  <si>
    <t>F28T8/1</t>
  </si>
  <si>
    <t>F41WLL</t>
  </si>
  <si>
    <t>82 CRI, 18,000 HR. RSR, Fluorescent, (1) 48'' T-8 lamp, Premium PRS Ballast, NLO</t>
  </si>
  <si>
    <t>F28T8/2</t>
  </si>
  <si>
    <t>F42WLL</t>
  </si>
  <si>
    <t>82 CRI, 18,000 HR. RSR, Fluorescent, (2) 48'' T-8 lamp, Premium PRS Ballast, NLO</t>
  </si>
  <si>
    <t>F28T8/3</t>
  </si>
  <si>
    <t>F43WLL</t>
  </si>
  <si>
    <t>82 CRI, 18,000 HR. RSR, Fluorescent, (3) 48'' T-8 lamp, Premium PRS Ballast, NLO</t>
  </si>
  <si>
    <t>F28T8/4</t>
  </si>
  <si>
    <t>F44WLL</t>
  </si>
  <si>
    <t>82 CRI, 18,000 HR. RSR, Fluorescent, (4) 48'' T-8 lamp, Premium PRS Ballast, NLO</t>
  </si>
  <si>
    <t>F32T8/1</t>
  </si>
  <si>
    <t>F41ILL</t>
  </si>
  <si>
    <t>LED22</t>
  </si>
  <si>
    <t>LED Volumetric Kit 2'x4' (e.g. Lithonia 2VTL4)</t>
  </si>
  <si>
    <t>F32T8/2</t>
  </si>
  <si>
    <t>F42ILL</t>
  </si>
  <si>
    <t>LED31</t>
  </si>
  <si>
    <t>F32T8/3</t>
  </si>
  <si>
    <t>F43ILL</t>
  </si>
  <si>
    <t>LED39</t>
  </si>
  <si>
    <t>F32T8/4</t>
  </si>
  <si>
    <t>F44ILL</t>
  </si>
  <si>
    <t>LED47</t>
  </si>
  <si>
    <t>F32T8/6</t>
  </si>
  <si>
    <t>F46ILL</t>
  </si>
  <si>
    <t>LED70</t>
  </si>
  <si>
    <t>F48ILL</t>
  </si>
  <si>
    <t>F96T8/1</t>
  </si>
  <si>
    <t>F81ILL</t>
  </si>
  <si>
    <t>F82ILL</t>
  </si>
  <si>
    <t>LED31/2</t>
  </si>
  <si>
    <t>F96T8/3</t>
  </si>
  <si>
    <t>F83ILL</t>
  </si>
  <si>
    <t>LED47/2</t>
  </si>
  <si>
    <t>F96T8/4</t>
  </si>
  <si>
    <t>F84ILL</t>
  </si>
  <si>
    <t>FU31T8/2</t>
  </si>
  <si>
    <t>FU2ILL</t>
  </si>
  <si>
    <t>LED25</t>
  </si>
  <si>
    <t>LED Volumetric Kit 2'x2' (e.g. Lithonia 2RTLEDR)</t>
  </si>
  <si>
    <t>F20T12/1</t>
  </si>
  <si>
    <t>F21SS</t>
  </si>
  <si>
    <t>F20T12/2</t>
  </si>
  <si>
    <t>F22SS</t>
  </si>
  <si>
    <t>F20T12/3</t>
  </si>
  <si>
    <t>F23SS</t>
  </si>
  <si>
    <t>LED38</t>
  </si>
  <si>
    <t>F20T12/4</t>
  </si>
  <si>
    <t>F24SS</t>
  </si>
  <si>
    <t>F40T12/1</t>
  </si>
  <si>
    <t>F41SIL</t>
  </si>
  <si>
    <t>F40T12/2</t>
  </si>
  <si>
    <t>F42SIL</t>
  </si>
  <si>
    <t>F40T12/3</t>
  </si>
  <si>
    <t>F43SIL</t>
  </si>
  <si>
    <t>F40T12/4</t>
  </si>
  <si>
    <t>F44SIL</t>
  </si>
  <si>
    <t>F40T12/6</t>
  </si>
  <si>
    <t>F46SIL</t>
  </si>
  <si>
    <t>Fluorescent, (6) 48", STD IS lamp, Electronic ballast</t>
  </si>
  <si>
    <t>F40T12/8</t>
  </si>
  <si>
    <t>F48SIL</t>
  </si>
  <si>
    <t>Fluorescent, (8) 48", STD IS lamp, Electronic ballast</t>
  </si>
  <si>
    <t>F48T12HO/2</t>
  </si>
  <si>
    <t>F42SHS</t>
  </si>
  <si>
    <t>F96T12/1</t>
  </si>
  <si>
    <t>F81ES</t>
  </si>
  <si>
    <t>F96T12/2</t>
  </si>
  <si>
    <t>F82ES</t>
  </si>
  <si>
    <t>F96T12/3</t>
  </si>
  <si>
    <t>F83ES</t>
  </si>
  <si>
    <t>F96T12/4</t>
  </si>
  <si>
    <t>F84ES</t>
  </si>
  <si>
    <t>F96T12HO/1</t>
  </si>
  <si>
    <t>F81EHS</t>
  </si>
  <si>
    <t>F96T12HO/2</t>
  </si>
  <si>
    <t>F82EHS</t>
  </si>
  <si>
    <t>F96T12HO/3</t>
  </si>
  <si>
    <t>F83EHS</t>
  </si>
  <si>
    <t>F96T12HO/4</t>
  </si>
  <si>
    <t>F84EHS</t>
  </si>
  <si>
    <t>F24T5/HO/2</t>
  </si>
  <si>
    <t>F22PHL</t>
  </si>
  <si>
    <t>F54T5/HO/2</t>
  </si>
  <si>
    <t>F42PHL</t>
  </si>
  <si>
    <t>F54T5/HO/4</t>
  </si>
  <si>
    <t>F44PHL/2</t>
  </si>
  <si>
    <t>F54T5/HO/6</t>
  </si>
  <si>
    <t>F46PHL/3</t>
  </si>
  <si>
    <t>CFQ10/1</t>
  </si>
  <si>
    <t>CFQ13/1</t>
  </si>
  <si>
    <t>CFQ13/2</t>
  </si>
  <si>
    <t>CFQ13/3</t>
  </si>
  <si>
    <t>CFQ15/1</t>
  </si>
  <si>
    <t>CFQ17/1</t>
  </si>
  <si>
    <t>CFQ17/2</t>
  </si>
  <si>
    <t>CFQ18/1</t>
  </si>
  <si>
    <t>CFQ18/2</t>
  </si>
  <si>
    <t>CFQ18/4</t>
  </si>
  <si>
    <t>CFQ20/1</t>
  </si>
  <si>
    <t>CFQ20/2</t>
  </si>
  <si>
    <t>CFQ22/1</t>
  </si>
  <si>
    <t>CFQ22/2</t>
  </si>
  <si>
    <t>CFQ22/3</t>
  </si>
  <si>
    <t>CFQ25/1</t>
  </si>
  <si>
    <t>CFQ25/2</t>
  </si>
  <si>
    <t>CFQ26/1</t>
  </si>
  <si>
    <t>CFQ26/2</t>
  </si>
  <si>
    <t>CFQ26/3</t>
  </si>
  <si>
    <t>CFQ28/1</t>
  </si>
  <si>
    <t>CFQ42/1</t>
  </si>
  <si>
    <t>Compact Fluorescent, quad, (1) 42W lamp</t>
  </si>
  <si>
    <t>CFQ42/2</t>
  </si>
  <si>
    <t>Compact Fluorescent, quad, (2) 42W lamp</t>
  </si>
  <si>
    <t>CFQ9/1</t>
  </si>
  <si>
    <t>CFQ9/2</t>
  </si>
  <si>
    <t>CFT13/1</t>
  </si>
  <si>
    <t>CFT13/2</t>
  </si>
  <si>
    <t>CFT13/3</t>
  </si>
  <si>
    <t>CFT18/1</t>
  </si>
  <si>
    <t>CFT22/1</t>
  </si>
  <si>
    <t>CFT22/2</t>
  </si>
  <si>
    <t>CFT22/4</t>
  </si>
  <si>
    <t>CFT24/1</t>
  </si>
  <si>
    <t>CFT28/1</t>
  </si>
  <si>
    <t>CFT28/2</t>
  </si>
  <si>
    <t>CFT36/1</t>
  </si>
  <si>
    <t>CFT40/1</t>
  </si>
  <si>
    <t>CFT40/2</t>
  </si>
  <si>
    <t>CFT40/3</t>
  </si>
  <si>
    <t>CFT52/1</t>
  </si>
  <si>
    <t>Compact Fluorescent, twin, (1) 52W lamp</t>
  </si>
  <si>
    <t>CFT52/2</t>
  </si>
  <si>
    <t>Compact Fluorescent, twin, (2) 52W lamp</t>
  </si>
  <si>
    <t>CFT5/1</t>
  </si>
  <si>
    <t>CFT5/2</t>
  </si>
  <si>
    <t>CFT6/1</t>
  </si>
  <si>
    <t>Compact Fluorescent, twin, (1) 6W lamp</t>
  </si>
  <si>
    <t>CFT7/1</t>
  </si>
  <si>
    <t>CFT7/2</t>
  </si>
  <si>
    <t>CFT9/1</t>
  </si>
  <si>
    <t>CFT9/2</t>
  </si>
  <si>
    <t>CFT9/3</t>
  </si>
  <si>
    <t>CFT84/1</t>
  </si>
  <si>
    <t>Compact Fluorescent, twin, (1) 84W MR16 lamp</t>
  </si>
  <si>
    <t>LED13/1</t>
  </si>
  <si>
    <t>LED13</t>
  </si>
  <si>
    <t>LED A19 Lamp (e.g. Philips EnduraLED)</t>
  </si>
  <si>
    <t>H60/1</t>
  </si>
  <si>
    <t>H75/1</t>
  </si>
  <si>
    <t>H90/1</t>
  </si>
  <si>
    <t>LED22/1</t>
  </si>
  <si>
    <t>LED A21 Lamp (e.g. Philips EnduraLED)</t>
  </si>
  <si>
    <t>H100/1</t>
  </si>
  <si>
    <t>H150/1</t>
  </si>
  <si>
    <t>H250/1</t>
  </si>
  <si>
    <t>Halogen Incandescent, (1) 250W lamp</t>
  </si>
  <si>
    <t>LED75/1-WP</t>
  </si>
  <si>
    <t>LED75</t>
  </si>
  <si>
    <t>LED Wall Pack Fixture (e.g. Lithonia DSXW)</t>
  </si>
  <si>
    <t>H500/1</t>
  </si>
  <si>
    <t>LED200/1</t>
  </si>
  <si>
    <t>LED200</t>
  </si>
  <si>
    <t>LED High Bay Pendant Light Fixture (e.g. Philips HBX)</t>
  </si>
  <si>
    <t>I60/1</t>
  </si>
  <si>
    <t>I65/1</t>
  </si>
  <si>
    <t>I75/1</t>
  </si>
  <si>
    <t>I100/1</t>
  </si>
  <si>
    <t>I120/1</t>
  </si>
  <si>
    <t>I150/1</t>
  </si>
  <si>
    <t>I250/1</t>
  </si>
  <si>
    <t>HPS50/1</t>
  </si>
  <si>
    <t>LED35/1</t>
  </si>
  <si>
    <t>LED35</t>
  </si>
  <si>
    <t>LED Pole Fixture (e.g. Lithonia DSX)</t>
  </si>
  <si>
    <t>HPS70/1</t>
  </si>
  <si>
    <t>HPS100/1</t>
  </si>
  <si>
    <t>LED45/1</t>
  </si>
  <si>
    <t>LED45</t>
  </si>
  <si>
    <t>HPS150/1</t>
  </si>
  <si>
    <t>LED68/1</t>
  </si>
  <si>
    <t>LED68</t>
  </si>
  <si>
    <t>HPS250/1</t>
  </si>
  <si>
    <t>LED138/1</t>
  </si>
  <si>
    <t>LED138</t>
  </si>
  <si>
    <t>HPS400/1</t>
  </si>
  <si>
    <t>LED209/1</t>
  </si>
  <si>
    <t>LED209</t>
  </si>
  <si>
    <t>LPS180/1</t>
  </si>
  <si>
    <t>Low Pressure Sodium, (1) 180W lamp</t>
  </si>
  <si>
    <t>MV50/1</t>
  </si>
  <si>
    <t>MV75/1</t>
  </si>
  <si>
    <t>MV100/1</t>
  </si>
  <si>
    <t>MV175/1</t>
  </si>
  <si>
    <t>LED105/1</t>
  </si>
  <si>
    <t>LED105</t>
  </si>
  <si>
    <t>MV250/1</t>
  </si>
  <si>
    <t>MV400/1</t>
  </si>
  <si>
    <t>MH39/1</t>
  </si>
  <si>
    <t>Metal Halide, (1) 39W lamp</t>
  </si>
  <si>
    <t>MH50/1</t>
  </si>
  <si>
    <t>MH70/1</t>
  </si>
  <si>
    <t>MH100/1</t>
  </si>
  <si>
    <t>MH150/1</t>
  </si>
  <si>
    <t>MH175/1</t>
  </si>
  <si>
    <t>MH250/1</t>
  </si>
  <si>
    <t>MH400/1</t>
  </si>
  <si>
    <t>MH750/1</t>
  </si>
  <si>
    <t>LED275/1</t>
  </si>
  <si>
    <t>LED275</t>
  </si>
  <si>
    <t>HPS50/1-WP</t>
  </si>
  <si>
    <t>LED20/1-WP</t>
  </si>
  <si>
    <t>LED20</t>
  </si>
  <si>
    <t>HPS70/1-WP</t>
  </si>
  <si>
    <t>LED36/1-WP</t>
  </si>
  <si>
    <t>LED36</t>
  </si>
  <si>
    <t>HPS100/1-WP</t>
  </si>
  <si>
    <t>LED47/1-WP</t>
  </si>
  <si>
    <t>HPS150/1-WP</t>
  </si>
  <si>
    <t>MV50/1-WP</t>
  </si>
  <si>
    <t>MV75/1-WP</t>
  </si>
  <si>
    <t>MV100/1-WP</t>
  </si>
  <si>
    <t>MV175/1-WP</t>
  </si>
  <si>
    <t>MH32/1-WP</t>
  </si>
  <si>
    <t>MH32/1</t>
  </si>
  <si>
    <t>LED13/1-WP</t>
  </si>
  <si>
    <t>LED Wall Pack Fixture (e.g. Rab WPLED10)</t>
  </si>
  <si>
    <t>MH39/1-WP</t>
  </si>
  <si>
    <t>MH70/1-WP</t>
  </si>
  <si>
    <t>MH84/1-WP</t>
  </si>
  <si>
    <t>MH84/1</t>
  </si>
  <si>
    <t>Metal Halide, (1) 84W lamp</t>
  </si>
  <si>
    <t>MH100/1-WP</t>
  </si>
  <si>
    <t>MH150/1-WP</t>
  </si>
  <si>
    <t>MH175/1-WP</t>
  </si>
  <si>
    <t>MH250/1-WP</t>
  </si>
  <si>
    <t>LED109/1-WP</t>
  </si>
  <si>
    <t>LED109</t>
  </si>
  <si>
    <t>MH400/1-WP</t>
  </si>
  <si>
    <t>LED200/1-WP</t>
  </si>
  <si>
    <t>LED Wall Pack Fixture</t>
  </si>
  <si>
    <t>CFQ18/1-WP</t>
  </si>
  <si>
    <t>CFQ26/2-WP</t>
  </si>
  <si>
    <t>CFQ42/2-WP</t>
  </si>
  <si>
    <t>CFQ26/1-WP</t>
  </si>
  <si>
    <t>CFQ42/1-WP</t>
  </si>
  <si>
    <t>LED27/1-WP</t>
  </si>
  <si>
    <t>LED27</t>
  </si>
  <si>
    <t>CFQ32/1-WP</t>
  </si>
  <si>
    <t>CFQ32/1</t>
  </si>
  <si>
    <t>Compact Fluorescent, quad, (1) 32W lamp</t>
  </si>
  <si>
    <t>CFQ28/1-WP</t>
  </si>
  <si>
    <t>CFQ52/1-WP</t>
  </si>
  <si>
    <t>CFQ52/1</t>
  </si>
  <si>
    <t>HLV50/1</t>
  </si>
  <si>
    <t>LED8/1</t>
  </si>
  <si>
    <t>LED8</t>
  </si>
  <si>
    <t>Highbay Induction Lighting 150W Fixture</t>
  </si>
  <si>
    <t>Ind150/1</t>
  </si>
  <si>
    <t>IND150</t>
  </si>
  <si>
    <t>Metal Halide, (1) 35W lamp</t>
  </si>
  <si>
    <t xml:space="preserve">*Existing Fixture Wattage based on Appendix B Standard Fixture Wattage Table. </t>
  </si>
  <si>
    <t>(3) O&amp;P is estimated at 15% Contractor Overhead and Profit.</t>
  </si>
  <si>
    <t>Annual Hours of Operation</t>
  </si>
  <si>
    <t>HPS1000/1</t>
  </si>
  <si>
    <t>Fixture Qty</t>
  </si>
  <si>
    <t>HPS1000</t>
  </si>
  <si>
    <t>High Pressure Sodium, (1) 1000W lamp</t>
  </si>
  <si>
    <t>LED500/1</t>
  </si>
  <si>
    <t>LED500</t>
  </si>
  <si>
    <t>LED Pole Fixture (e.g. Holophane HMLED2-12-5K</t>
  </si>
  <si>
    <t>Electric Demand (kW)</t>
  </si>
  <si>
    <t>kW</t>
  </si>
  <si>
    <t>LED252</t>
  </si>
  <si>
    <t>LED Pole Fixture (e.g. Holophane HMLED2-06-5K)</t>
  </si>
  <si>
    <t>Fixture Description</t>
  </si>
  <si>
    <t>Energy Savings (kWh/year)</t>
  </si>
  <si>
    <t>HPS400/1a</t>
  </si>
  <si>
    <t>LED255</t>
  </si>
  <si>
    <t>LED252/1</t>
  </si>
  <si>
    <t>LED255/1</t>
  </si>
  <si>
    <t>LED Pole Fixture (e.g. Holophane MGLED-06-5K)</t>
  </si>
  <si>
    <t>HPS400/2</t>
  </si>
  <si>
    <t>High Pressure Sodium, (2) 400W lamp</t>
  </si>
  <si>
    <t>LED255/2</t>
  </si>
  <si>
    <t>LED Pole 2-Head Fixture (e.g. Holophane MGLED-06-5K)</t>
  </si>
  <si>
    <t>Input kW</t>
  </si>
  <si>
    <t>HPS400/4</t>
  </si>
  <si>
    <t>High Pressure Sodium, (4) 400W lamp</t>
  </si>
  <si>
    <t>LED255/4</t>
  </si>
  <si>
    <t>LED Pole 4-Head Fixture (e.g. Holophane MGLED-06-5K)</t>
  </si>
  <si>
    <t>Unit Fixture Cost</t>
  </si>
  <si>
    <t>Wall Pack</t>
  </si>
  <si>
    <t>LED104/1</t>
  </si>
  <si>
    <t>LED104</t>
  </si>
  <si>
    <t>LED Wall Pack (e.g. Holophane W4GLED-30C-1000-50K)</t>
  </si>
  <si>
    <t>HPS400/1-WP</t>
  </si>
  <si>
    <t>HPS250/1-CH</t>
  </si>
  <si>
    <t>LED168/1</t>
  </si>
  <si>
    <t>LED Pole Fixture (e.g. Holophane MGLED-04-5K)</t>
  </si>
  <si>
    <t>LED168</t>
  </si>
  <si>
    <t>Electric 
Demand (kW)</t>
  </si>
  <si>
    <t>CHAPARRAL MIDDLE SCHOOL</t>
  </si>
  <si>
    <t>Building</t>
  </si>
  <si>
    <t>O</t>
  </si>
  <si>
    <t>Linear Fluorescent 1x4</t>
  </si>
  <si>
    <t>Surface</t>
  </si>
  <si>
    <t>PAR 8"</t>
  </si>
  <si>
    <t>I36</t>
  </si>
  <si>
    <t>I36/1</t>
  </si>
  <si>
    <t>Recessed</t>
  </si>
  <si>
    <t>Linear Fluorescent 2x4</t>
  </si>
  <si>
    <t>Exterior</t>
  </si>
  <si>
    <t>High Pressure Sodium Wall Pack</t>
  </si>
  <si>
    <t>P</t>
  </si>
  <si>
    <t>F32T8/2-s</t>
  </si>
  <si>
    <t>A</t>
  </si>
  <si>
    <t>F32T8/1-s</t>
  </si>
  <si>
    <t>C</t>
  </si>
  <si>
    <t>Interior</t>
  </si>
  <si>
    <t>D</t>
  </si>
  <si>
    <t>E</t>
  </si>
  <si>
    <t>F</t>
  </si>
  <si>
    <t>G</t>
  </si>
  <si>
    <t>H</t>
  </si>
  <si>
    <t>F32T8/3-s</t>
  </si>
  <si>
    <t>J</t>
  </si>
  <si>
    <t xml:space="preserve">Interior </t>
  </si>
  <si>
    <t>Linear Fluorescent 4x4</t>
  </si>
  <si>
    <t>F32T8/4-s</t>
  </si>
  <si>
    <t>K</t>
  </si>
  <si>
    <t>M</t>
  </si>
  <si>
    <t>SC</t>
  </si>
  <si>
    <t>Gym</t>
  </si>
  <si>
    <t>Total kW</t>
  </si>
  <si>
    <t>LED26</t>
  </si>
  <si>
    <t>LED Troffer 2'x4'  (e.g. Lithonia 2VTL4-30L-LP840)</t>
  </si>
  <si>
    <t>F32T8/2-s2</t>
  </si>
  <si>
    <t>LED34</t>
  </si>
  <si>
    <t>LED32</t>
  </si>
  <si>
    <t>LED Surface 1'x4' (e.g. Deco DSW-LED-4-35-40)</t>
  </si>
  <si>
    <t>F32T8/2-1</t>
  </si>
  <si>
    <t>LED29</t>
  </si>
  <si>
    <t>LED Volumetric Kit 2'x4' (e.g. Lithonia 2VTL4-48L-LP840)</t>
  </si>
  <si>
    <t>LED59</t>
  </si>
  <si>
    <t>LPW</t>
  </si>
  <si>
    <t>klm</t>
  </si>
  <si>
    <t>Incentive</t>
  </si>
  <si>
    <t>Interior / Exterior</t>
  </si>
  <si>
    <t>LED23</t>
  </si>
  <si>
    <t>LED Troffer 1'x4' (e.g. Lithonia VTL4-30L-LP840)</t>
  </si>
  <si>
    <t>LED Surface 4' (e.g. Deco DACH-LED-4-23-40</t>
  </si>
  <si>
    <t>LED Surface 2'x4' (e.g. Lithonia 2TLX4-40L-A12-LP850)</t>
  </si>
  <si>
    <t>LED Wall Pack Fixture (e.g. Lithonia DSXW1-20C-530-40K)</t>
  </si>
  <si>
    <t>Estimated Total Cost</t>
  </si>
  <si>
    <t>TOTALS</t>
  </si>
  <si>
    <t>Demand Savings (kW/year)</t>
  </si>
  <si>
    <t>LED Volumetric Kit 2'x2' (e.g. Lithonia 2VTL2-33L-ADP-LP840)</t>
  </si>
  <si>
    <t>Linear Fluorescent 2x2 U-tube</t>
  </si>
  <si>
    <t>Compact Fluorescent 8"</t>
  </si>
  <si>
    <t>LED8.5</t>
  </si>
  <si>
    <t>F32T8/2-p</t>
  </si>
  <si>
    <t>Pendant</t>
  </si>
  <si>
    <t>F96T8/2-p</t>
  </si>
  <si>
    <t>LED50</t>
  </si>
  <si>
    <t>LED Pendant Fixture 1'x4' (e.g. Lithonia GRD-MSL4-800LMF-30K)</t>
  </si>
  <si>
    <t>LED Pendant Fixture 1'x4' (e.g. Lithonia GRD-MSL8-800LMF-35K)</t>
  </si>
  <si>
    <t>B</t>
  </si>
  <si>
    <t>F32T8/8-p</t>
  </si>
  <si>
    <t>Fluorescent, (1) 24", T-8 lamp, Instant Start Ballast, NLO</t>
  </si>
  <si>
    <t>Fluorescent, (2) 24", T-8 lamp, Instant Start Ballast, NLO</t>
  </si>
  <si>
    <t>Fluorescent, (3) 24", T-8 lamp, Instant Start Ballast, NLO</t>
  </si>
  <si>
    <t>Fluorescent, (4) 24", T-8 lamp, Instant Start Ballast, NLO</t>
  </si>
  <si>
    <t>70 CRI, 20,000 Hr. RSR, Fluorescent, (1) 48", T-8 lamp, Instant Start Ballast, NLO</t>
  </si>
  <si>
    <t>70 CRI, 20,000 Hr. RSR, Fluorescent, (2) 48", T-8 lamp, Instant Start Ballast, NLO</t>
  </si>
  <si>
    <t>70 CRI, 20,000 Hr. RSR, Fluorescent, (3) 48", T-8 lamp, Instant Start Ballast, NLO</t>
  </si>
  <si>
    <t>70 CRI, 20,000 Hr. RSR, Fluorescent, (4) 48", T-8 lamp, Instant Start Ballast, NLO</t>
  </si>
  <si>
    <t>70 CRI, 20,000 Hr. RSR, Fluorescent, (6) 48", T-8 lamp, Instant Start Ballast, NLO</t>
  </si>
  <si>
    <t>70 CRI, 20,000 Hr. RSR, Fluorescent, (8) 48", T-8 lamp, Instant Start Ballast, NLO</t>
  </si>
  <si>
    <t>Fluorescent, (1) 96", T-8 lamp, Instant Start Ballast, NLO</t>
  </si>
  <si>
    <t>Fluorescent, (2) 96", T-8 lamp, Instant Start Ballast, NLO</t>
  </si>
  <si>
    <t>Fluorescent, (3) 96", T-8 lamp, Instant Start Ballast, NLO</t>
  </si>
  <si>
    <t>Fluorescent, (4) 96", T-8 lamp, Instant Start Ballast, NLO</t>
  </si>
  <si>
    <t>Fluorescent, (2) U-Tube, T-8 lamp, Instand Start Ballast</t>
  </si>
  <si>
    <t>Fluorescent, (1) 24", STD lamp</t>
  </si>
  <si>
    <t>Fluorescent, (2) 24", STD lamp</t>
  </si>
  <si>
    <t>Fluorescent, (3) 24", STD lamp</t>
  </si>
  <si>
    <t>Fluorescent, (4) 24", STD lamp</t>
  </si>
  <si>
    <t>Fluorescent, (1) 48", STD IS lamp, Electronic ballast</t>
  </si>
  <si>
    <t>Fluorescent, (2) 48", STD IS lamp, Electronic ballast</t>
  </si>
  <si>
    <t>Fluorescent, (3) 48", STD IS lamp, Electronic ballast</t>
  </si>
  <si>
    <t>Fluorescent, (4) 48", STD IS lamp, Electronic ballast</t>
  </si>
  <si>
    <t>Fluorescent, (2) 48", STD HO lamp</t>
  </si>
  <si>
    <t>Fluorescent, (1) 96", ES lamp</t>
  </si>
  <si>
    <t>Fluorescent, (2) 96", ES lamp</t>
  </si>
  <si>
    <t>Fluorescent, (3) 96", ES lamp</t>
  </si>
  <si>
    <t>Fluorescent, (4) 96", ES lamp</t>
  </si>
  <si>
    <t>Fluorescent, (1) 96", ES HO lamp</t>
  </si>
  <si>
    <t>Fluorescent, (2) 96", ES HO lamp</t>
  </si>
  <si>
    <t>Fluorescent, (3) 96", ES HO lamp</t>
  </si>
  <si>
    <t>Fluorescent, (4) 96", ES HO lamp</t>
  </si>
  <si>
    <t>Fluorescent, (2) 22", T5/HO lamp, Instant Start Ballast</t>
  </si>
  <si>
    <t>Fluorescent, (2) 46", T5/HO lamp, Instant Start Ballast</t>
  </si>
  <si>
    <t>Fluorescent, (4) 46", T5/HO lamp, (2) Instant Start Ballast</t>
  </si>
  <si>
    <t>Fluorescent, (6) 46", T5/HO lamp, (3) Instant Start Ballast</t>
  </si>
  <si>
    <t>Compact Fluorescent, quad, (1) 10W lamp</t>
  </si>
  <si>
    <t>Compact Fluorescent, quad, (1) 13W lamp</t>
  </si>
  <si>
    <t>Compact Fluorescent, quad, (2) 13W lamp</t>
  </si>
  <si>
    <t>Compact Fluorescent, quad, (3) 13W lamp</t>
  </si>
  <si>
    <t>Compact Fluorescent, quad, (1) 15W lamp</t>
  </si>
  <si>
    <t>Compact Fluorescent, quad, (1) 17W lamp</t>
  </si>
  <si>
    <t>Compact Fluorescent, quad, (2) 17W lamp</t>
  </si>
  <si>
    <t>Compact Fluorescent, quad, (1) 18W lamp</t>
  </si>
  <si>
    <t>Compact Fluorescent, quad, (2) 18W lamp</t>
  </si>
  <si>
    <t>Compact Fluorescent, quad, (4) 18W lamp</t>
  </si>
  <si>
    <t>Compact Fluorescent, quad, (1) 20W lamp</t>
  </si>
  <si>
    <t>Compact Fluorescent, quad, (2) 20W lamp</t>
  </si>
  <si>
    <t>Compact Fluorescent, Quad, (1) 22W lamp</t>
  </si>
  <si>
    <t>Compact Fluorescent, Quad, (2) 22W lamp</t>
  </si>
  <si>
    <t>Compact Fluorescent, Quad, (3) 22W lamp</t>
  </si>
  <si>
    <t>Compact Fluorescent, Quad, (1) 25W lamp</t>
  </si>
  <si>
    <t>Compact Fluorescent, Quad, (2) 25W lamp</t>
  </si>
  <si>
    <t>Compact Fluorescent, quad, (1) 26W lamp</t>
  </si>
  <si>
    <t>Compact Fluorescent, quad, (2) 26W lamp</t>
  </si>
  <si>
    <t>Compact Fluorescent, quad, (3) 26W lamp</t>
  </si>
  <si>
    <t>Compact Fluorescent, quad, (1) 28W lamp</t>
  </si>
  <si>
    <t>Compact Fluorescent, Quad, (1) 9W lamp</t>
  </si>
  <si>
    <t>Compact Fluorescent, Quad, (2) 9W lamp</t>
  </si>
  <si>
    <t>Compact Fluorescent, twin, (1) 13W lamp</t>
  </si>
  <si>
    <t>Compact Fluorescent, twin, (2) 13W lamp</t>
  </si>
  <si>
    <t>Compact Fluorescent, twin, (3) 13 W lamp</t>
  </si>
  <si>
    <t>Compact Fluorescent, Long twin., (1) 18W lamp</t>
  </si>
  <si>
    <t>Compact Fluorescent, twin, (1) 22W lamp</t>
  </si>
  <si>
    <t>Compact Fluorescent, twin, (2) 22W lamp</t>
  </si>
  <si>
    <t>Compact Fluorescent, twin, (4) 22W lamp</t>
  </si>
  <si>
    <t>Compact Fluorescent, long twin, (1) 24W lamp</t>
  </si>
  <si>
    <t>Compact Fluorescent, twin, (1) 28W lamp</t>
  </si>
  <si>
    <t>Compact Fluorescent, twin, (2) 28W lamp</t>
  </si>
  <si>
    <t>Compact Fluorescent, long twin, (1) 36W lamp</t>
  </si>
  <si>
    <t>Compact Fluorescent, twin, (1) 40W lamp</t>
  </si>
  <si>
    <t>Compact Fluorescent, twin, (2) 40W lamp</t>
  </si>
  <si>
    <t>Compact Fluorescent, twin, (3) 40 W lamp</t>
  </si>
  <si>
    <t>Compact Fluorescent, twin, (1) 5W lamp</t>
  </si>
  <si>
    <t>Compact Fluorescent, twin, (2) 5W lamp</t>
  </si>
  <si>
    <t>Compact Fluorescent, twin, (1) 7W lamp</t>
  </si>
  <si>
    <t>Compact Fluorescent, twin, (2) 7W lamp</t>
  </si>
  <si>
    <t>Compact Fluorescent, twin, (1) 9W lamp</t>
  </si>
  <si>
    <t>Compact Fluorescent, twin, (2) 9W lamp</t>
  </si>
  <si>
    <t>Compact Fluorescent, twin, (3) 9 W lamp</t>
  </si>
  <si>
    <t>Halogen Incandescent, (1) 60W lamp</t>
  </si>
  <si>
    <t>Halogen Incandescent, (1) 75W lamp</t>
  </si>
  <si>
    <t>Halogen Incandescent, (1) 90W lamp</t>
  </si>
  <si>
    <t>Halogen Incandescent, (1) 100W lamp</t>
  </si>
  <si>
    <t>Halogen Incandescent, (1) 150W lamp</t>
  </si>
  <si>
    <t>Halogen Incandescent, (1) 500W lamp</t>
  </si>
  <si>
    <t>Incandescent, (1) 36W lamp</t>
  </si>
  <si>
    <t>Incandescent, (1) 60W lamp</t>
  </si>
  <si>
    <t>Incandescent, (1) 65W lamp</t>
  </si>
  <si>
    <t>Incandescent, (1) 75W lamp</t>
  </si>
  <si>
    <t>Incandescent, (1) 100W lamp</t>
  </si>
  <si>
    <t>Incandescent, (1) 120W lamp</t>
  </si>
  <si>
    <t>Incandescent, (1) 150W lamp</t>
  </si>
  <si>
    <t>Incandescent, (1) 250W lamp</t>
  </si>
  <si>
    <t>High Pressure Sodium, (1) 50W lamp</t>
  </si>
  <si>
    <t>High Pressure Sodium, (1) 70W lamp</t>
  </si>
  <si>
    <t>High Pressure Sodium, (1) 100W lamp</t>
  </si>
  <si>
    <t>High Pressure Sodium, (1) 150W lamp</t>
  </si>
  <si>
    <t>High Pressure Sodium, (1) 250W lamp</t>
  </si>
  <si>
    <t>High Pressure Sodium, (1) 400W lamp</t>
  </si>
  <si>
    <t>Mercury Vapor, (1) 50W lamp</t>
  </si>
  <si>
    <t>Mercury Vapor, (1) 75W lamp</t>
  </si>
  <si>
    <t>Mercury Vapor, (1) 100W lamp</t>
  </si>
  <si>
    <t>Mercury Vapor, (1) 175W lamp</t>
  </si>
  <si>
    <t>Mercury Vapor, (1) 250W lamp</t>
  </si>
  <si>
    <t>Mercury Vapor, (1) 400W lamp</t>
  </si>
  <si>
    <t>Metal Halide, (1) 50W lamp</t>
  </si>
  <si>
    <t>Metal Halide, (1) 70W lamp</t>
  </si>
  <si>
    <t>Metal Halide, (1) 100W lamp</t>
  </si>
  <si>
    <t>Metal Halide, (1) 150W lamp</t>
  </si>
  <si>
    <t>Metal Halide, (1) 175W lamp</t>
  </si>
  <si>
    <t>Metal Halide, (1) 250W lamp</t>
  </si>
  <si>
    <t>Metal Halide, (1) 400W lamp</t>
  </si>
  <si>
    <t>Metal Halide, (1) 750W lamp</t>
  </si>
  <si>
    <t>Metal Halide, (1) 32W lamp</t>
  </si>
  <si>
    <t>Halogen, (1) Low Voltage MR16 lamp</t>
  </si>
  <si>
    <t>Linear Fluorescent 2x2</t>
  </si>
  <si>
    <t xml:space="preserve">High Pressure Sodium </t>
  </si>
  <si>
    <t>I1</t>
  </si>
  <si>
    <t>I2</t>
  </si>
  <si>
    <t>MH400/1-p</t>
  </si>
  <si>
    <t>LED140/1</t>
  </si>
  <si>
    <t>LED140</t>
  </si>
  <si>
    <t>Metal Halide High Bay</t>
  </si>
  <si>
    <t>J1</t>
  </si>
  <si>
    <t>L</t>
  </si>
  <si>
    <t>Rest</t>
  </si>
  <si>
    <t>MOUNTAIN MEADOWS ES</t>
  </si>
  <si>
    <t>All</t>
  </si>
  <si>
    <t>Canopy</t>
  </si>
  <si>
    <t>HPS70/1-c</t>
  </si>
  <si>
    <t>LED35/1-c</t>
  </si>
  <si>
    <t>LED Canopy Fixture (e.g. Lithonia KACM-20C-530)</t>
  </si>
  <si>
    <t>F32T8/6-s</t>
  </si>
  <si>
    <t>Utility Cost Savings (kWh/year)</t>
  </si>
  <si>
    <t xml:space="preserve">(1) Material costs are estimated conservatively based on past lighting projects and construction cost inventories </t>
  </si>
  <si>
    <t>(2) Labor costs are estimated as 50% of material costs.</t>
  </si>
  <si>
    <t>Incentive Estimates</t>
  </si>
  <si>
    <t>MOORPARK HIGH SCHOOL</t>
  </si>
  <si>
    <t>Ese</t>
  </si>
  <si>
    <t>Epr</t>
  </si>
  <si>
    <t>LED Wall Pack Fixture (e.g. Lithonia DSXW2-30C-530-40K-T3M)</t>
  </si>
  <si>
    <t>LED54/1-WP</t>
  </si>
  <si>
    <t>LED54</t>
  </si>
  <si>
    <t>LED High Bay Pendant (e.g. Lithonia JCBL-18000LM-ACCR-40K-70CRI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</si>
</sst>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&quot;$&quot;* #,##0_);_(&quot;$&quot;* \(#,##0\);_(&quot;$&quot;* &quot;-&quot;??_);_(@_)"/>
    <numFmt numFmtId="166" formatCode="#,##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9"/>
      <name val="Geneva"/>
    </font>
    <font>
      <sz val="7"/>
      <name val="Small Fonts"/>
      <family val="2"/>
    </font>
    <font>
      <b/>
      <sz val="26"/>
      <color theme="1"/>
      <name val="Calibri"/>
      <family val="2"/>
      <scheme val="minor"/>
    </font>
    <font>
      <b/>
      <sz val="10"/>
      <name val="Arial"/>
      <family val="2"/>
    </font>
    <font>
      <sz val="10"/>
      <color theme="3" tint="0.3999755851924192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37" fontId="8" fillId="0" borderId="0"/>
    <xf numFmtId="0" fontId="5" fillId="0" borderId="0"/>
    <xf numFmtId="0" fontId="7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</cellStyleXfs>
  <cellXfs count="145">
    <xf numFmtId="0" fontId="0" fillId="0" borderId="0" xfId="0"/>
    <xf numFmtId="0" fontId="0" fillId="0" borderId="0" xfId="0"/>
    <xf numFmtId="44" fontId="0" fillId="0" borderId="0" xfId="0" applyNumberFormat="1"/>
    <xf numFmtId="0" fontId="0" fillId="0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wrapText="1"/>
    </xf>
    <xf numFmtId="44" fontId="0" fillId="0" borderId="0" xfId="4" applyFont="1" applyBorder="1"/>
    <xf numFmtId="0" fontId="0" fillId="0" borderId="0" xfId="0" applyFill="1" applyBorder="1" applyAlignment="1">
      <alignment horizontal="center" vertical="center" wrapText="1"/>
    </xf>
    <xf numFmtId="43" fontId="3" fillId="0" borderId="7" xfId="14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7" xfId="0" applyFont="1" applyBorder="1" applyAlignment="1"/>
    <xf numFmtId="0" fontId="2" fillId="2" borderId="9" xfId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0" fillId="0" borderId="19" xfId="15" applyFont="1" applyBorder="1" applyAlignment="1"/>
    <xf numFmtId="0" fontId="10" fillId="0" borderId="20" xfId="15" applyFont="1" applyBorder="1" applyAlignment="1"/>
    <xf numFmtId="0" fontId="10" fillId="0" borderId="20" xfId="15" applyFont="1" applyBorder="1" applyAlignment="1">
      <alignment horizontal="left"/>
    </xf>
    <xf numFmtId="0" fontId="10" fillId="0" borderId="21" xfId="15" applyFont="1" applyBorder="1" applyAlignment="1"/>
    <xf numFmtId="0" fontId="10" fillId="0" borderId="0" xfId="15" applyFont="1"/>
    <xf numFmtId="0" fontId="10" fillId="0" borderId="22" xfId="15" applyFont="1" applyBorder="1" applyAlignment="1">
      <alignment wrapText="1"/>
    </xf>
    <xf numFmtId="0" fontId="10" fillId="0" borderId="23" xfId="15" applyFont="1" applyBorder="1" applyAlignment="1">
      <alignment wrapText="1"/>
    </xf>
    <xf numFmtId="0" fontId="10" fillId="0" borderId="24" xfId="15" applyFont="1" applyBorder="1" applyAlignment="1">
      <alignment wrapText="1"/>
    </xf>
    <xf numFmtId="0" fontId="10" fillId="0" borderId="24" xfId="15" applyFont="1" applyBorder="1" applyAlignment="1">
      <alignment horizontal="left" wrapText="1"/>
    </xf>
    <xf numFmtId="0" fontId="10" fillId="6" borderId="25" xfId="15" applyFont="1" applyFill="1" applyBorder="1" applyAlignment="1">
      <alignment wrapText="1"/>
    </xf>
    <xf numFmtId="0" fontId="10" fillId="6" borderId="24" xfId="15" applyFont="1" applyFill="1" applyBorder="1" applyAlignment="1">
      <alignment wrapText="1"/>
    </xf>
    <xf numFmtId="0" fontId="10" fillId="6" borderId="24" xfId="15" applyFont="1" applyFill="1" applyBorder="1" applyAlignment="1">
      <alignment horizontal="left" wrapText="1"/>
    </xf>
    <xf numFmtId="0" fontId="10" fillId="0" borderId="24" xfId="15" applyFont="1" applyBorder="1" applyAlignment="1">
      <alignment horizontal="center" wrapText="1"/>
    </xf>
    <xf numFmtId="0" fontId="10" fillId="0" borderId="0" xfId="15" applyFont="1" applyAlignment="1">
      <alignment wrapText="1"/>
    </xf>
    <xf numFmtId="0" fontId="1" fillId="0" borderId="7" xfId="15" applyFont="1" applyFill="1" applyBorder="1" applyAlignment="1">
      <alignment horizontal="left" vertical="center"/>
    </xf>
    <xf numFmtId="0" fontId="1" fillId="0" borderId="0" xfId="15" applyFont="1"/>
    <xf numFmtId="0" fontId="1" fillId="0" borderId="0" xfId="15" applyFont="1" applyAlignment="1">
      <alignment horizontal="left" wrapText="1"/>
    </xf>
    <xf numFmtId="44" fontId="1" fillId="0" borderId="0" xfId="4" applyFont="1"/>
    <xf numFmtId="0" fontId="1" fillId="0" borderId="0" xfId="15"/>
    <xf numFmtId="0" fontId="10" fillId="0" borderId="0" xfId="15" applyFont="1" applyFill="1" applyBorder="1" applyAlignment="1">
      <alignment horizontal="left"/>
    </xf>
    <xf numFmtId="0" fontId="1" fillId="0" borderId="0" xfId="15" applyAlignment="1">
      <alignment horizontal="left"/>
    </xf>
    <xf numFmtId="0" fontId="12" fillId="0" borderId="0" xfId="15" applyFont="1"/>
    <xf numFmtId="0" fontId="1" fillId="0" borderId="0" xfId="15" applyAlignment="1">
      <alignment horizontal="left" wrapText="1"/>
    </xf>
    <xf numFmtId="44" fontId="12" fillId="0" borderId="0" xfId="4" applyFont="1"/>
    <xf numFmtId="44" fontId="12" fillId="0" borderId="0" xfId="4" applyFont="1" applyFill="1" applyBorder="1" applyAlignment="1">
      <alignment horizontal="left" wrapText="1"/>
    </xf>
    <xf numFmtId="0" fontId="1" fillId="0" borderId="0" xfId="16" applyFont="1"/>
    <xf numFmtId="6" fontId="1" fillId="0" borderId="0" xfId="16" applyNumberFormat="1"/>
    <xf numFmtId="0" fontId="0" fillId="0" borderId="5" xfId="0" quotePrefix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2" fontId="0" fillId="0" borderId="5" xfId="0" applyNumberFormat="1" applyFill="1" applyBorder="1" applyAlignment="1">
      <alignment horizontal="center" vertical="center" wrapText="1"/>
    </xf>
    <xf numFmtId="43" fontId="3" fillId="0" borderId="0" xfId="14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2" fontId="0" fillId="0" borderId="17" xfId="0" applyNumberFormat="1" applyFill="1" applyBorder="1" applyAlignment="1">
      <alignment horizontal="center" vertical="center" wrapText="1"/>
    </xf>
    <xf numFmtId="3" fontId="0" fillId="0" borderId="18" xfId="0" applyNumberFormat="1" applyBorder="1" applyAlignment="1">
      <alignment horizontal="center" vertical="center" wrapText="1"/>
    </xf>
    <xf numFmtId="3" fontId="0" fillId="0" borderId="34" xfId="0" applyNumberFormat="1" applyBorder="1" applyAlignment="1">
      <alignment horizontal="center" vertical="center" wrapText="1"/>
    </xf>
    <xf numFmtId="3" fontId="0" fillId="0" borderId="35" xfId="0" applyNumberFormat="1" applyBorder="1" applyAlignment="1">
      <alignment horizontal="center" vertical="center" wrapText="1"/>
    </xf>
    <xf numFmtId="165" fontId="0" fillId="0" borderId="9" xfId="4" applyNumberFormat="1" applyFont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 wrapText="1"/>
    </xf>
    <xf numFmtId="3" fontId="0" fillId="0" borderId="17" xfId="0" applyNumberFormat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" fillId="0" borderId="7" xfId="15" applyFont="1" applyFill="1" applyBorder="1" applyAlignment="1">
      <alignment horizontal="center" vertical="center"/>
    </xf>
    <xf numFmtId="0" fontId="1" fillId="0" borderId="1" xfId="15" applyFont="1" applyFill="1" applyBorder="1" applyAlignment="1">
      <alignment horizontal="center" vertical="center"/>
    </xf>
    <xf numFmtId="0" fontId="1" fillId="0" borderId="15" xfId="15" applyFont="1" applyFill="1" applyBorder="1" applyAlignment="1">
      <alignment horizontal="left" vertical="center"/>
    </xf>
    <xf numFmtId="0" fontId="1" fillId="0" borderId="7" xfId="9" applyFont="1" applyFill="1" applyBorder="1" applyAlignment="1">
      <alignment horizontal="left" wrapText="1"/>
    </xf>
    <xf numFmtId="44" fontId="1" fillId="0" borderId="7" xfId="4" applyFont="1" applyFill="1" applyBorder="1" applyAlignment="1">
      <alignment horizontal="center" vertical="center"/>
    </xf>
    <xf numFmtId="44" fontId="1" fillId="0" borderId="7" xfId="4" applyFont="1" applyFill="1" applyBorder="1" applyAlignment="1">
      <alignment vertical="center"/>
    </xf>
    <xf numFmtId="0" fontId="1" fillId="0" borderId="0" xfId="15" applyFill="1" applyAlignment="1">
      <alignment horizontal="center" vertical="center"/>
    </xf>
    <xf numFmtId="0" fontId="11" fillId="0" borderId="7" xfId="15" applyFont="1" applyFill="1" applyBorder="1" applyAlignment="1">
      <alignment horizontal="left" vertical="center"/>
    </xf>
    <xf numFmtId="0" fontId="11" fillId="0" borderId="1" xfId="15" applyFont="1" applyFill="1" applyBorder="1" applyAlignment="1">
      <alignment horizontal="center" vertical="center"/>
    </xf>
    <xf numFmtId="0" fontId="1" fillId="0" borderId="26" xfId="15" applyFont="1" applyFill="1" applyBorder="1" applyAlignment="1">
      <alignment horizontal="left" vertical="center" wrapText="1"/>
    </xf>
    <xf numFmtId="0" fontId="1" fillId="0" borderId="7" xfId="0" applyFont="1" applyFill="1" applyBorder="1"/>
    <xf numFmtId="0" fontId="11" fillId="0" borderId="7" xfId="15" applyFont="1" applyFill="1" applyBorder="1" applyAlignment="1">
      <alignment horizontal="center" vertical="center"/>
    </xf>
    <xf numFmtId="44" fontId="0" fillId="0" borderId="2" xfId="4" applyFont="1" applyBorder="1" applyAlignment="1">
      <alignment horizontal="center" vertical="center"/>
    </xf>
    <xf numFmtId="44" fontId="0" fillId="0" borderId="40" xfId="4" applyFont="1" applyBorder="1" applyAlignment="1">
      <alignment horizontal="center" vertical="center"/>
    </xf>
    <xf numFmtId="0" fontId="10" fillId="6" borderId="0" xfId="15" applyFont="1" applyFill="1" applyBorder="1" applyAlignment="1">
      <alignment wrapText="1"/>
    </xf>
    <xf numFmtId="0" fontId="1" fillId="0" borderId="2" xfId="15" applyFont="1" applyFill="1" applyBorder="1" applyAlignment="1">
      <alignment horizontal="center" vertical="center"/>
    </xf>
    <xf numFmtId="0" fontId="10" fillId="6" borderId="7" xfId="15" applyFont="1" applyFill="1" applyBorder="1" applyAlignment="1">
      <alignment horizontal="center" wrapText="1"/>
    </xf>
    <xf numFmtId="44" fontId="1" fillId="0" borderId="2" xfId="4" applyFont="1" applyFill="1" applyBorder="1" applyAlignment="1">
      <alignment horizontal="center" vertical="center"/>
    </xf>
    <xf numFmtId="165" fontId="0" fillId="0" borderId="12" xfId="4" applyNumberFormat="1" applyFont="1" applyBorder="1" applyAlignment="1">
      <alignment horizontal="center" vertical="center" wrapText="1"/>
    </xf>
    <xf numFmtId="44" fontId="0" fillId="0" borderId="8" xfId="4" applyFon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 wrapText="1"/>
    </xf>
    <xf numFmtId="166" fontId="0" fillId="0" borderId="35" xfId="0" applyNumberForma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44" fontId="0" fillId="0" borderId="27" xfId="4" applyFont="1" applyBorder="1" applyAlignment="1">
      <alignment horizontal="center" vertical="center"/>
    </xf>
    <xf numFmtId="44" fontId="0" fillId="0" borderId="22" xfId="4" applyFont="1" applyBorder="1" applyAlignment="1">
      <alignment horizontal="center" vertical="center" wrapText="1"/>
    </xf>
    <xf numFmtId="44" fontId="3" fillId="0" borderId="7" xfId="4" applyFont="1" applyFill="1" applyBorder="1" applyAlignment="1">
      <alignment horizontal="center" vertical="center" wrapText="1"/>
    </xf>
    <xf numFmtId="0" fontId="1" fillId="0" borderId="26" xfId="15" applyFont="1" applyFill="1" applyBorder="1" applyAlignment="1">
      <alignment horizontal="left" vertical="center"/>
    </xf>
    <xf numFmtId="9" fontId="10" fillId="0" borderId="0" xfId="15" applyNumberFormat="1" applyFont="1"/>
    <xf numFmtId="44" fontId="0" fillId="0" borderId="36" xfId="4" applyFont="1" applyBorder="1" applyAlignment="1">
      <alignment horizontal="center" vertical="center" wrapText="1"/>
    </xf>
    <xf numFmtId="165" fontId="0" fillId="0" borderId="43" xfId="4" applyNumberFormat="1" applyFont="1" applyBorder="1" applyAlignment="1">
      <alignment horizontal="center" vertical="center" wrapText="1"/>
    </xf>
    <xf numFmtId="44" fontId="0" fillId="0" borderId="29" xfId="4" applyFont="1" applyBorder="1" applyAlignment="1">
      <alignment horizontal="center" vertical="center"/>
    </xf>
    <xf numFmtId="44" fontId="0" fillId="0" borderId="47" xfId="4" applyFont="1" applyBorder="1" applyAlignment="1">
      <alignment horizontal="center" vertical="center"/>
    </xf>
    <xf numFmtId="44" fontId="0" fillId="0" borderId="48" xfId="4" applyFont="1" applyBorder="1" applyAlignment="1">
      <alignment horizontal="center" vertical="center"/>
    </xf>
    <xf numFmtId="44" fontId="0" fillId="0" borderId="44" xfId="4" applyFont="1" applyBorder="1" applyAlignment="1">
      <alignment horizontal="center" vertical="center" wrapText="1"/>
    </xf>
    <xf numFmtId="164" fontId="1" fillId="0" borderId="2" xfId="15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30" xfId="1" applyFont="1" applyFill="1" applyBorder="1" applyAlignment="1">
      <alignment horizontal="center" vertical="center"/>
    </xf>
    <xf numFmtId="164" fontId="4" fillId="4" borderId="5" xfId="1" applyNumberFormat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>
      <alignment horizontal="center" vertical="center" wrapText="1"/>
    </xf>
    <xf numFmtId="164" fontId="4" fillId="4" borderId="10" xfId="1" applyNumberFormat="1" applyFont="1" applyFill="1" applyBorder="1" applyAlignment="1">
      <alignment horizontal="center" vertical="center" wrapText="1"/>
    </xf>
    <xf numFmtId="164" fontId="4" fillId="4" borderId="11" xfId="1" applyNumberFormat="1" applyFont="1" applyFill="1" applyBorder="1" applyAlignment="1">
      <alignment horizontal="center" vertical="center" wrapText="1"/>
    </xf>
    <xf numFmtId="164" fontId="4" fillId="4" borderId="14" xfId="1" applyNumberFormat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10" fillId="0" borderId="19" xfId="15" applyFont="1" applyBorder="1" applyAlignment="1">
      <alignment horizontal="center"/>
    </xf>
    <xf numFmtId="0" fontId="10" fillId="0" borderId="20" xfId="15" applyFont="1" applyBorder="1" applyAlignment="1">
      <alignment horizontal="center"/>
    </xf>
    <xf numFmtId="0" fontId="10" fillId="0" borderId="0" xfId="15" applyFont="1" applyBorder="1" applyAlignment="1">
      <alignment horizontal="center"/>
    </xf>
  </cellXfs>
  <cellStyles count="17">
    <cellStyle name="Comma" xfId="14" builtinId="3"/>
    <cellStyle name="Comma 2" xfId="3"/>
    <cellStyle name="Comma 3" xfId="6"/>
    <cellStyle name="Comma 3 2" xfId="12"/>
    <cellStyle name="Currency" xfId="4" builtinId="4"/>
    <cellStyle name="Currency 2" xfId="7"/>
    <cellStyle name="no dec" xfId="8"/>
    <cellStyle name="Normal" xfId="0" builtinId="0"/>
    <cellStyle name="Normal 2" xfId="2"/>
    <cellStyle name="Normal 2 2 2" xfId="16"/>
    <cellStyle name="Normal 3" xfId="9"/>
    <cellStyle name="Normal 3 2" xfId="11"/>
    <cellStyle name="Normal 3 3" xfId="10"/>
    <cellStyle name="Normal 3 4" xfId="13"/>
    <cellStyle name="Normal 4" xfId="5"/>
    <cellStyle name="Normal 7" xfId="1"/>
    <cellStyle name="Normal_Copy of Questions for John Gilmore (2)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cco\Documents\SCE%20Lighting%20Retrofit%20Template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(README)"/>
      <sheetName val="Summary"/>
      <sheetName val="Input_Per Space"/>
      <sheetName val="Fixture Retrofit Sheet"/>
      <sheetName val="Express Solutions"/>
      <sheetName val="Area Cat Method (ACM)"/>
      <sheetName val="OUTPUT_Energy Summary_ACM"/>
      <sheetName val="INPUT_Whole Bldg Method (WBM)"/>
      <sheetName val="OUTPUT_Energy Summary_WBM"/>
      <sheetName val="13-14 App B"/>
      <sheetName val="Resource"/>
      <sheetName val="2013 T24 LPD "/>
      <sheetName val="2008 T24 LPD_List"/>
      <sheetName val="Custom Solution Codes"/>
      <sheetName val="Non-CFL IE Updated"/>
      <sheetName val="DEER OS 2014"/>
      <sheetName val="Help"/>
      <sheetName val="Introduction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 t="str">
            <v>CF10/2D</v>
          </cell>
        </row>
      </sheetData>
      <sheetData sheetId="10"/>
      <sheetData sheetId="11"/>
      <sheetData sheetId="12"/>
      <sheetData sheetId="13">
        <row r="2">
          <cell r="A2" t="str">
            <v>LT-XXXXX</v>
          </cell>
        </row>
        <row r="3">
          <cell r="A3" t="str">
            <v>LT-10901</v>
          </cell>
        </row>
        <row r="4">
          <cell r="A4" t="str">
            <v>LT-10908</v>
          </cell>
        </row>
        <row r="5">
          <cell r="A5" t="str">
            <v>LT-12109</v>
          </cell>
        </row>
        <row r="6">
          <cell r="A6" t="str">
            <v>LT-14356</v>
          </cell>
        </row>
        <row r="7">
          <cell r="A7" t="str">
            <v>LT-15908</v>
          </cell>
        </row>
        <row r="8">
          <cell r="A8" t="str">
            <v>LT-15911</v>
          </cell>
        </row>
        <row r="9">
          <cell r="A9" t="str">
            <v>LT-16758</v>
          </cell>
        </row>
        <row r="10">
          <cell r="A10" t="str">
            <v>LT-16832</v>
          </cell>
        </row>
        <row r="11">
          <cell r="A11" t="str">
            <v>LT-17492</v>
          </cell>
        </row>
        <row r="12">
          <cell r="A12" t="str">
            <v>LT-18021</v>
          </cell>
        </row>
        <row r="13">
          <cell r="A13" t="str">
            <v>LT-19123</v>
          </cell>
        </row>
        <row r="14">
          <cell r="A14" t="str">
            <v>LT-23143</v>
          </cell>
        </row>
        <row r="15">
          <cell r="A15" t="str">
            <v>LT-23267</v>
          </cell>
        </row>
        <row r="16">
          <cell r="A16" t="str">
            <v>LT-23623</v>
          </cell>
        </row>
        <row r="17">
          <cell r="A17" t="str">
            <v>LT-23666</v>
          </cell>
        </row>
        <row r="18">
          <cell r="A18" t="str">
            <v>LT-23876</v>
          </cell>
        </row>
        <row r="19">
          <cell r="A19" t="str">
            <v>LT-24352</v>
          </cell>
        </row>
        <row r="20">
          <cell r="A20" t="str">
            <v>LT-24492</v>
          </cell>
        </row>
        <row r="21">
          <cell r="A21" t="str">
            <v>LT-25804</v>
          </cell>
        </row>
        <row r="22">
          <cell r="A22" t="str">
            <v>LT-28675</v>
          </cell>
        </row>
        <row r="23">
          <cell r="A23" t="str">
            <v>LT-29121</v>
          </cell>
        </row>
        <row r="24">
          <cell r="A24" t="str">
            <v>LT-29684</v>
          </cell>
        </row>
        <row r="25">
          <cell r="A25" t="str">
            <v>LT-29786</v>
          </cell>
        </row>
        <row r="26">
          <cell r="A26" t="str">
            <v>LT-30958</v>
          </cell>
        </row>
        <row r="27">
          <cell r="A27" t="str">
            <v>LT-31097</v>
          </cell>
        </row>
        <row r="28">
          <cell r="A28" t="str">
            <v>LT-32756</v>
          </cell>
        </row>
        <row r="29">
          <cell r="A29" t="str">
            <v>LT-32843</v>
          </cell>
        </row>
        <row r="30">
          <cell r="A30" t="str">
            <v>LT-36502</v>
          </cell>
        </row>
        <row r="31">
          <cell r="A31" t="str">
            <v>LT-36754</v>
          </cell>
        </row>
        <row r="32">
          <cell r="A32" t="str">
            <v>LT-37654</v>
          </cell>
        </row>
        <row r="33">
          <cell r="A33" t="str">
            <v>LT-39008</v>
          </cell>
        </row>
        <row r="34">
          <cell r="A34" t="str">
            <v>LT-39685</v>
          </cell>
        </row>
        <row r="35">
          <cell r="A35" t="str">
            <v>LT-40901</v>
          </cell>
        </row>
        <row r="36">
          <cell r="A36" t="str">
            <v>LT-43077</v>
          </cell>
        </row>
        <row r="37">
          <cell r="A37" t="str">
            <v>LT-45543</v>
          </cell>
        </row>
        <row r="38">
          <cell r="A38" t="str">
            <v>LT-45634</v>
          </cell>
        </row>
        <row r="39">
          <cell r="A39" t="str">
            <v>LT-45872</v>
          </cell>
        </row>
        <row r="40">
          <cell r="A40" t="str">
            <v>LT-46574</v>
          </cell>
        </row>
        <row r="41">
          <cell r="A41" t="str">
            <v>LT-46594</v>
          </cell>
        </row>
        <row r="42">
          <cell r="A42" t="str">
            <v>LT-47463</v>
          </cell>
        </row>
        <row r="43">
          <cell r="A43" t="str">
            <v>LT-47586</v>
          </cell>
        </row>
        <row r="44">
          <cell r="A44" t="str">
            <v>LT-48272</v>
          </cell>
        </row>
        <row r="45">
          <cell r="A45" t="str">
            <v>LT-48371</v>
          </cell>
        </row>
        <row r="46">
          <cell r="A46" t="str">
            <v>LT-48976</v>
          </cell>
        </row>
        <row r="47">
          <cell r="A47" t="str">
            <v>LT-49011</v>
          </cell>
        </row>
        <row r="48">
          <cell r="A48" t="str">
            <v>LT-49472</v>
          </cell>
        </row>
        <row r="49">
          <cell r="A49" t="str">
            <v>LT-49584</v>
          </cell>
        </row>
        <row r="50">
          <cell r="A50" t="str">
            <v>LT-50567</v>
          </cell>
        </row>
        <row r="51">
          <cell r="A51" t="str">
            <v>LT-50698</v>
          </cell>
        </row>
        <row r="52">
          <cell r="A52" t="str">
            <v>LT-51003</v>
          </cell>
        </row>
        <row r="53">
          <cell r="A53" t="str">
            <v>LT-54097</v>
          </cell>
        </row>
        <row r="54">
          <cell r="A54" t="str">
            <v>LT-54771</v>
          </cell>
        </row>
        <row r="55">
          <cell r="A55" t="str">
            <v>LT-55464</v>
          </cell>
        </row>
        <row r="56">
          <cell r="A56" t="str">
            <v>LT-56411</v>
          </cell>
        </row>
        <row r="57">
          <cell r="A57" t="str">
            <v>LT-56453</v>
          </cell>
        </row>
        <row r="58">
          <cell r="A58" t="str">
            <v>LT-56637</v>
          </cell>
        </row>
        <row r="59">
          <cell r="A59" t="str">
            <v>LT-57958</v>
          </cell>
        </row>
        <row r="60">
          <cell r="A60" t="str">
            <v>LT-58431</v>
          </cell>
        </row>
        <row r="61">
          <cell r="A61" t="str">
            <v>LT-58654</v>
          </cell>
        </row>
        <row r="62">
          <cell r="A62" t="str">
            <v>LT-58676</v>
          </cell>
        </row>
        <row r="63">
          <cell r="A63" t="str">
            <v>LT-59888</v>
          </cell>
        </row>
        <row r="64">
          <cell r="A64" t="str">
            <v>LT-59970</v>
          </cell>
        </row>
        <row r="65">
          <cell r="A65" t="str">
            <v>LT-59984</v>
          </cell>
        </row>
        <row r="66">
          <cell r="A66" t="str">
            <v>LT-60694</v>
          </cell>
        </row>
        <row r="67">
          <cell r="A67" t="str">
            <v>LT-60897</v>
          </cell>
        </row>
        <row r="68">
          <cell r="A68" t="str">
            <v>LT-64209</v>
          </cell>
        </row>
        <row r="69">
          <cell r="A69" t="str">
            <v>LT-65812</v>
          </cell>
        </row>
        <row r="70">
          <cell r="A70" t="str">
            <v>LT-66004</v>
          </cell>
        </row>
        <row r="71">
          <cell r="A71" t="str">
            <v>LT-67400</v>
          </cell>
        </row>
        <row r="72">
          <cell r="A72" t="str">
            <v>LT-67502</v>
          </cell>
        </row>
        <row r="73">
          <cell r="A73" t="str">
            <v>LT-67568</v>
          </cell>
        </row>
        <row r="74">
          <cell r="A74" t="str">
            <v>LT-68762</v>
          </cell>
        </row>
        <row r="75">
          <cell r="A75" t="str">
            <v>LT-68791</v>
          </cell>
        </row>
        <row r="76">
          <cell r="A76" t="str">
            <v>LT-68797</v>
          </cell>
        </row>
        <row r="77">
          <cell r="A77" t="str">
            <v>LT-69454</v>
          </cell>
        </row>
        <row r="78">
          <cell r="A78" t="str">
            <v>LT-69786</v>
          </cell>
        </row>
        <row r="79">
          <cell r="A79" t="str">
            <v>LT-70096</v>
          </cell>
        </row>
        <row r="80">
          <cell r="A80" t="str">
            <v>LT-70908</v>
          </cell>
        </row>
        <row r="81">
          <cell r="A81" t="str">
            <v>LT-70960</v>
          </cell>
        </row>
        <row r="82">
          <cell r="A82" t="str">
            <v>LT-74751</v>
          </cell>
        </row>
        <row r="83">
          <cell r="A83" t="str">
            <v>LT-76865</v>
          </cell>
        </row>
        <row r="84">
          <cell r="A84" t="str">
            <v>LT-76878</v>
          </cell>
        </row>
        <row r="85">
          <cell r="A85" t="str">
            <v>LT-78112</v>
          </cell>
        </row>
        <row r="86">
          <cell r="A86" t="str">
            <v>LT-78223</v>
          </cell>
        </row>
        <row r="87">
          <cell r="A87" t="str">
            <v>LT-78694</v>
          </cell>
        </row>
        <row r="88">
          <cell r="A88" t="str">
            <v>LT-78723</v>
          </cell>
        </row>
        <row r="89">
          <cell r="A89" t="str">
            <v>LT-78954</v>
          </cell>
        </row>
        <row r="90">
          <cell r="A90" t="str">
            <v>LT-79301</v>
          </cell>
        </row>
        <row r="91">
          <cell r="A91" t="str">
            <v>LT-79695</v>
          </cell>
        </row>
        <row r="92">
          <cell r="A92" t="str">
            <v>LT-80367</v>
          </cell>
        </row>
        <row r="93">
          <cell r="A93" t="str">
            <v>LT-81423</v>
          </cell>
        </row>
        <row r="94">
          <cell r="A94" t="str">
            <v>LT-84635</v>
          </cell>
        </row>
        <row r="95">
          <cell r="A95" t="str">
            <v>LT-84905</v>
          </cell>
        </row>
        <row r="96">
          <cell r="A96" t="str">
            <v>LT-85421</v>
          </cell>
        </row>
        <row r="97">
          <cell r="A97" t="str">
            <v>LT-85495</v>
          </cell>
        </row>
        <row r="98">
          <cell r="A98" t="str">
            <v>LT-85834</v>
          </cell>
        </row>
        <row r="99">
          <cell r="A99" t="str">
            <v>LT-86321</v>
          </cell>
        </row>
        <row r="100">
          <cell r="A100" t="str">
            <v>LT-87643</v>
          </cell>
        </row>
        <row r="101">
          <cell r="A101" t="str">
            <v>LT-89432</v>
          </cell>
        </row>
        <row r="102">
          <cell r="A102" t="str">
            <v>LT-89521</v>
          </cell>
        </row>
        <row r="103">
          <cell r="A103" t="str">
            <v>LT-89651</v>
          </cell>
        </row>
        <row r="104">
          <cell r="A104" t="str">
            <v>LT-89706</v>
          </cell>
        </row>
        <row r="105">
          <cell r="A105" t="str">
            <v>LT-90192</v>
          </cell>
        </row>
        <row r="106">
          <cell r="A106" t="str">
            <v>LT-90456</v>
          </cell>
        </row>
        <row r="107">
          <cell r="A107" t="str">
            <v>LT-90483</v>
          </cell>
        </row>
        <row r="108">
          <cell r="A108" t="str">
            <v>LT-90805</v>
          </cell>
        </row>
        <row r="109">
          <cell r="A109" t="str">
            <v>LT-90853</v>
          </cell>
        </row>
        <row r="110">
          <cell r="A110" t="str">
            <v>LT-90943</v>
          </cell>
        </row>
        <row r="111">
          <cell r="A111" t="str">
            <v>LT-91217</v>
          </cell>
        </row>
        <row r="112">
          <cell r="A112" t="str">
            <v>LT-94134</v>
          </cell>
        </row>
        <row r="113">
          <cell r="A113" t="str">
            <v>LT-96754</v>
          </cell>
        </row>
        <row r="114">
          <cell r="A114" t="str">
            <v>LT-96977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64"/>
  <sheetViews>
    <sheetView zoomScale="60" zoomScaleNormal="60" workbookViewId="0">
      <pane ySplit="7" topLeftCell="A8" activePane="bottomLeft" state="frozen"/>
      <selection pane="bottomLeft" activeCell="S51" sqref="S51"/>
    </sheetView>
  </sheetViews>
  <sheetFormatPr defaultColWidth="9.140625" defaultRowHeight="15"/>
  <cols>
    <col min="1" max="1" width="9.140625" style="1"/>
    <col min="2" max="2" width="11" style="6" bestFit="1" customWidth="1"/>
    <col min="3" max="3" width="12.85546875" style="6" customWidth="1"/>
    <col min="4" max="4" width="19.140625" style="6" customWidth="1"/>
    <col min="5" max="5" width="13.42578125" style="6" bestFit="1" customWidth="1"/>
    <col min="6" max="6" width="16.5703125" style="6" customWidth="1"/>
    <col min="7" max="7" width="7.7109375" style="6" customWidth="1"/>
    <col min="8" max="8" width="14.42578125" style="6" bestFit="1" customWidth="1"/>
    <col min="9" max="9" width="13.140625" style="6" customWidth="1"/>
    <col min="10" max="10" width="16.42578125" style="6" customWidth="1"/>
    <col min="11" max="11" width="19.140625" style="6" customWidth="1"/>
    <col min="12" max="12" width="12.7109375" style="1" customWidth="1"/>
    <col min="13" max="13" width="31" style="1" customWidth="1"/>
    <col min="14" max="15" width="12.7109375" style="1" customWidth="1"/>
    <col min="16" max="20" width="16.140625" style="1" customWidth="1"/>
    <col min="21" max="21" width="20.7109375" style="1" customWidth="1"/>
    <col min="22" max="16384" width="9.140625" style="1"/>
  </cols>
  <sheetData>
    <row r="1" spans="1:21" ht="15.75" thickBot="1"/>
    <row r="2" spans="1:21" ht="33.75" customHeight="1" thickBot="1">
      <c r="B2" s="98" t="s">
        <v>334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1" ht="15.75">
      <c r="B3" s="103" t="s">
        <v>5</v>
      </c>
      <c r="C3" s="104"/>
      <c r="D3" s="104"/>
      <c r="E3" s="104"/>
      <c r="F3" s="104"/>
      <c r="G3" s="104"/>
      <c r="H3" s="104"/>
      <c r="I3" s="104"/>
      <c r="J3" s="104"/>
      <c r="K3" s="105"/>
      <c r="L3" s="106" t="s">
        <v>4</v>
      </c>
      <c r="M3" s="107"/>
      <c r="N3" s="107"/>
      <c r="O3" s="107"/>
      <c r="P3" s="108"/>
      <c r="Q3" s="100" t="s">
        <v>388</v>
      </c>
      <c r="R3" s="123" t="s">
        <v>308</v>
      </c>
      <c r="S3" s="123" t="s">
        <v>535</v>
      </c>
      <c r="T3" s="129" t="s">
        <v>323</v>
      </c>
      <c r="U3" s="126" t="s">
        <v>386</v>
      </c>
    </row>
    <row r="4" spans="1:21" ht="24.75" customHeight="1">
      <c r="B4" s="12"/>
      <c r="C4" s="59"/>
      <c r="D4" s="136" t="s">
        <v>2</v>
      </c>
      <c r="E4" s="137"/>
      <c r="F4" s="137"/>
      <c r="G4" s="137"/>
      <c r="H4" s="138"/>
      <c r="I4" s="109" t="s">
        <v>333</v>
      </c>
      <c r="J4" s="109" t="s">
        <v>295</v>
      </c>
      <c r="K4" s="112" t="s">
        <v>1</v>
      </c>
      <c r="L4" s="135" t="s">
        <v>10</v>
      </c>
      <c r="M4" s="120" t="s">
        <v>307</v>
      </c>
      <c r="N4" s="119" t="s">
        <v>318</v>
      </c>
      <c r="O4" s="120" t="s">
        <v>303</v>
      </c>
      <c r="P4" s="132" t="s">
        <v>1</v>
      </c>
      <c r="Q4" s="101"/>
      <c r="R4" s="124"/>
      <c r="S4" s="124"/>
      <c r="T4" s="130"/>
      <c r="U4" s="127"/>
    </row>
    <row r="5" spans="1:21" ht="15" customHeight="1">
      <c r="B5" s="115" t="s">
        <v>335</v>
      </c>
      <c r="C5" s="115" t="s">
        <v>380</v>
      </c>
      <c r="D5" s="109" t="s">
        <v>7</v>
      </c>
      <c r="E5" s="118" t="s">
        <v>0</v>
      </c>
      <c r="F5" s="118" t="s">
        <v>3</v>
      </c>
      <c r="G5" s="109" t="s">
        <v>304</v>
      </c>
      <c r="H5" s="118" t="s">
        <v>297</v>
      </c>
      <c r="I5" s="110"/>
      <c r="J5" s="110"/>
      <c r="K5" s="113"/>
      <c r="L5" s="135"/>
      <c r="M5" s="121"/>
      <c r="N5" s="119"/>
      <c r="O5" s="121"/>
      <c r="P5" s="133"/>
      <c r="Q5" s="101"/>
      <c r="R5" s="124"/>
      <c r="S5" s="124"/>
      <c r="T5" s="130"/>
      <c r="U5" s="127"/>
    </row>
    <row r="6" spans="1:21" ht="16.5" customHeight="1">
      <c r="B6" s="116"/>
      <c r="C6" s="116"/>
      <c r="D6" s="110"/>
      <c r="E6" s="118"/>
      <c r="F6" s="118"/>
      <c r="G6" s="110"/>
      <c r="H6" s="118"/>
      <c r="I6" s="110"/>
      <c r="J6" s="110"/>
      <c r="K6" s="113"/>
      <c r="L6" s="135"/>
      <c r="M6" s="121"/>
      <c r="N6" s="119"/>
      <c r="O6" s="121"/>
      <c r="P6" s="133"/>
      <c r="Q6" s="101"/>
      <c r="R6" s="124"/>
      <c r="S6" s="124"/>
      <c r="T6" s="130"/>
      <c r="U6" s="127"/>
    </row>
    <row r="7" spans="1:21" ht="16.5" customHeight="1" thickBot="1">
      <c r="B7" s="117"/>
      <c r="C7" s="117"/>
      <c r="D7" s="111"/>
      <c r="E7" s="118"/>
      <c r="F7" s="118"/>
      <c r="G7" s="111"/>
      <c r="H7" s="118"/>
      <c r="I7" s="111"/>
      <c r="J7" s="111"/>
      <c r="K7" s="114"/>
      <c r="L7" s="135"/>
      <c r="M7" s="122"/>
      <c r="N7" s="119"/>
      <c r="O7" s="122"/>
      <c r="P7" s="134"/>
      <c r="Q7" s="102"/>
      <c r="R7" s="125"/>
      <c r="S7" s="125"/>
      <c r="T7" s="131"/>
      <c r="U7" s="128"/>
    </row>
    <row r="8" spans="1:21" ht="30" customHeight="1">
      <c r="A8" s="1" t="s">
        <v>540</v>
      </c>
      <c r="B8" s="13" t="s">
        <v>336</v>
      </c>
      <c r="C8" s="60" t="s">
        <v>351</v>
      </c>
      <c r="D8" s="4" t="s">
        <v>337</v>
      </c>
      <c r="E8" s="4" t="s">
        <v>349</v>
      </c>
      <c r="F8" s="4" t="s">
        <v>338</v>
      </c>
      <c r="G8" s="45">
        <f>IFERROR(VLOOKUP($E8,'Existing Lighting Schedule'!$A$3:$K$174,6,0),"")</f>
        <v>3.1E-2</v>
      </c>
      <c r="H8" s="10">
        <v>38</v>
      </c>
      <c r="I8" s="4">
        <f>G8*H8</f>
        <v>1.1779999999999999</v>
      </c>
      <c r="J8" s="46">
        <v>1717</v>
      </c>
      <c r="K8" s="47">
        <f>I8*J8</f>
        <v>2022.626</v>
      </c>
      <c r="L8" s="50" t="str">
        <f>IFERROR(VLOOKUP($E8,'Existing Lighting Schedule'!$A$3:$K$174,7,0),"")</f>
        <v>LED23</v>
      </c>
      <c r="M8" s="10" t="str">
        <f>IFERROR(VLOOKUP($E8,'Existing Lighting Schedule'!$A$3:$K$174,10,0),"")</f>
        <v>LED Surface 4' (e.g. Deco DACH-LED-4-23-40</v>
      </c>
      <c r="N8" s="10">
        <f>IFERROR(VLOOKUP($E8,'Existing Lighting Schedule'!$A$3:$K$174,11,0),"")</f>
        <v>2.3E-2</v>
      </c>
      <c r="O8" s="48">
        <f>H8*N8</f>
        <v>0.874</v>
      </c>
      <c r="P8" s="47">
        <f>J8*O8</f>
        <v>1500.6579999999999</v>
      </c>
      <c r="Q8" s="83">
        <f>I8-O8</f>
        <v>0.30399999999999994</v>
      </c>
      <c r="R8" s="54">
        <f>K8-P8</f>
        <v>521.96800000000007</v>
      </c>
      <c r="S8" s="87">
        <f>0.2304*R8</f>
        <v>120.26142720000001</v>
      </c>
      <c r="T8" s="81">
        <f>IFERROR(VLOOKUP($L8,'Existing Lighting Schedule'!$G$3:$S$174,13,0),"")</f>
        <v>251.65</v>
      </c>
      <c r="U8" s="93">
        <f t="shared" ref="U8:U39" si="0">H8*T8</f>
        <v>9562.7000000000007</v>
      </c>
    </row>
    <row r="9" spans="1:21" ht="30" customHeight="1">
      <c r="A9" s="1" t="s">
        <v>540</v>
      </c>
      <c r="B9" s="13" t="s">
        <v>336</v>
      </c>
      <c r="C9" s="60" t="s">
        <v>351</v>
      </c>
      <c r="D9" s="4" t="s">
        <v>339</v>
      </c>
      <c r="E9" s="4" t="s">
        <v>340</v>
      </c>
      <c r="F9" s="4" t="s">
        <v>342</v>
      </c>
      <c r="G9" s="45">
        <f>IFERROR(VLOOKUP($E9,'Existing Lighting Schedule'!$A$3:$K$174,6,0),"")</f>
        <v>3.5999999999999997E-2</v>
      </c>
      <c r="H9" s="10">
        <v>16</v>
      </c>
      <c r="I9" s="4">
        <f t="shared" ref="I9:I57" si="1">G9*H9</f>
        <v>0.57599999999999996</v>
      </c>
      <c r="J9" s="46">
        <v>1717</v>
      </c>
      <c r="K9" s="47">
        <f t="shared" ref="K9:K57" si="2">I9*J9</f>
        <v>988.99199999999996</v>
      </c>
      <c r="L9" s="50" t="str">
        <f>IFERROR(VLOOKUP($E9,'Existing Lighting Schedule'!$A$3:$K$174,7,0),"")</f>
        <v>LED8.5</v>
      </c>
      <c r="M9" s="10" t="str">
        <f>IFERROR(VLOOKUP($E9,'Existing Lighting Schedule'!$A$3:$K$174,10,0),"")</f>
        <v>LED A19 Lamp (e.g. Philips EnduraLED)</v>
      </c>
      <c r="N9" s="10">
        <f>IFERROR(VLOOKUP($E9,'Existing Lighting Schedule'!$A$3:$K$174,11,0),"")</f>
        <v>8.5000000000000006E-3</v>
      </c>
      <c r="O9" s="48">
        <f t="shared" ref="O9:O57" si="3">H9*N9</f>
        <v>0.13600000000000001</v>
      </c>
      <c r="P9" s="47">
        <f t="shared" ref="P9:P57" si="4">J9*O9</f>
        <v>233.51200000000003</v>
      </c>
      <c r="Q9" s="83">
        <f t="shared" ref="Q9:Q58" si="5">I9-O9</f>
        <v>0.43999999999999995</v>
      </c>
      <c r="R9" s="54">
        <f t="shared" ref="R9:R57" si="6">K9-P9</f>
        <v>755.4799999999999</v>
      </c>
      <c r="S9" s="87">
        <f t="shared" ref="S9:S58" si="7">0.2304*R9</f>
        <v>174.06259199999997</v>
      </c>
      <c r="T9" s="81">
        <f>IFERROR(VLOOKUP($L9,'Existing Lighting Schedule'!$G$3:$S$174,13,0),"")</f>
        <v>17.975000000000001</v>
      </c>
      <c r="U9" s="94">
        <f t="shared" si="0"/>
        <v>287.60000000000002</v>
      </c>
    </row>
    <row r="10" spans="1:21" ht="30" customHeight="1">
      <c r="A10" s="1" t="s">
        <v>540</v>
      </c>
      <c r="B10" s="13" t="s">
        <v>336</v>
      </c>
      <c r="C10" s="60" t="s">
        <v>351</v>
      </c>
      <c r="D10" s="4" t="s">
        <v>343</v>
      </c>
      <c r="E10" s="4" t="s">
        <v>46</v>
      </c>
      <c r="F10" s="4" t="s">
        <v>342</v>
      </c>
      <c r="G10" s="45">
        <f>IFERROR(VLOOKUP($E10,'Existing Lighting Schedule'!$A$3:$K$174,6,0),"")</f>
        <v>5.8999999999999997E-2</v>
      </c>
      <c r="H10" s="10">
        <v>6</v>
      </c>
      <c r="I10" s="4">
        <f t="shared" si="1"/>
        <v>0.35399999999999998</v>
      </c>
      <c r="J10" s="46">
        <v>1717</v>
      </c>
      <c r="K10" s="47">
        <f t="shared" si="2"/>
        <v>607.81799999999998</v>
      </c>
      <c r="L10" s="50" t="str">
        <f>IFERROR(VLOOKUP($E10,'Existing Lighting Schedule'!$A$3:$K$174,7,0),"")</f>
        <v>LED26</v>
      </c>
      <c r="M10" s="10" t="str">
        <f>IFERROR(VLOOKUP($E10,'Existing Lighting Schedule'!$A$3:$K$174,10,0),"")</f>
        <v>LED Troffer 2'x4'  (e.g. Lithonia 2VTL4-30L-LP840)</v>
      </c>
      <c r="N10" s="10">
        <f>IFERROR(VLOOKUP($E10,'Existing Lighting Schedule'!$A$3:$K$174,11,0),"")</f>
        <v>2.5999999999999999E-2</v>
      </c>
      <c r="O10" s="48">
        <f t="shared" si="3"/>
        <v>0.156</v>
      </c>
      <c r="P10" s="47">
        <f t="shared" si="4"/>
        <v>267.85199999999998</v>
      </c>
      <c r="Q10" s="83">
        <f t="shared" si="5"/>
        <v>0.19799999999999998</v>
      </c>
      <c r="R10" s="54">
        <f t="shared" si="6"/>
        <v>339.96600000000001</v>
      </c>
      <c r="S10" s="87">
        <f t="shared" si="7"/>
        <v>78.328166400000001</v>
      </c>
      <c r="T10" s="81">
        <f>IFERROR(VLOOKUP($L10,'Existing Lighting Schedule'!$G$3:$S$174,13,0),"")</f>
        <v>287.60000000000002</v>
      </c>
      <c r="U10" s="94">
        <f t="shared" si="0"/>
        <v>1725.6000000000001</v>
      </c>
    </row>
    <row r="11" spans="1:21" ht="30" customHeight="1">
      <c r="A11" s="1" t="s">
        <v>540</v>
      </c>
      <c r="B11" s="13" t="s">
        <v>336</v>
      </c>
      <c r="C11" s="60" t="s">
        <v>344</v>
      </c>
      <c r="D11" s="4" t="s">
        <v>345</v>
      </c>
      <c r="E11" s="4" t="s">
        <v>207</v>
      </c>
      <c r="F11" s="4" t="s">
        <v>324</v>
      </c>
      <c r="G11" s="45">
        <f>IFERROR(VLOOKUP($E11,'Existing Lighting Schedule'!$A$3:$K$174,6,0),"")</f>
        <v>9.5000000000000001E-2</v>
      </c>
      <c r="H11" s="10">
        <v>5</v>
      </c>
      <c r="I11" s="4">
        <f t="shared" si="1"/>
        <v>0.47499999999999998</v>
      </c>
      <c r="J11" s="46">
        <v>4100</v>
      </c>
      <c r="K11" s="47">
        <f t="shared" si="2"/>
        <v>1947.5</v>
      </c>
      <c r="L11" s="50" t="str">
        <f>IFERROR(VLOOKUP($E11,'Existing Lighting Schedule'!$A$3:$K$174,7,0),"")</f>
        <v>LED35/1</v>
      </c>
      <c r="M11" s="10" t="str">
        <f>IFERROR(VLOOKUP($E11,'Existing Lighting Schedule'!$A$3:$K$174,10,0),"")</f>
        <v>LED Wall Pack Fixture (e.g. Lithonia DSXW1-20C-530-40K)</v>
      </c>
      <c r="N11" s="10">
        <f>IFERROR(VLOOKUP($E11,'Existing Lighting Schedule'!$A$3:$K$174,11,0),"")</f>
        <v>3.5000000000000003E-2</v>
      </c>
      <c r="O11" s="48">
        <f>H11*N11</f>
        <v>0.17500000000000002</v>
      </c>
      <c r="P11" s="47">
        <f t="shared" si="4"/>
        <v>717.50000000000011</v>
      </c>
      <c r="Q11" s="83">
        <v>0</v>
      </c>
      <c r="R11" s="54">
        <f t="shared" si="6"/>
        <v>1230</v>
      </c>
      <c r="S11" s="87">
        <f t="shared" si="7"/>
        <v>283.392</v>
      </c>
      <c r="T11" s="81">
        <f>IFERROR(VLOOKUP($L11,'Existing Lighting Schedule'!$G$3:$S$174,13,0),"")</f>
        <v>1078.5</v>
      </c>
      <c r="U11" s="94">
        <f t="shared" si="0"/>
        <v>5392.5</v>
      </c>
    </row>
    <row r="12" spans="1:21" ht="30" customHeight="1">
      <c r="A12" s="1" t="s">
        <v>540</v>
      </c>
      <c r="B12" s="13" t="s">
        <v>346</v>
      </c>
      <c r="C12" s="60" t="s">
        <v>351</v>
      </c>
      <c r="D12" s="4" t="s">
        <v>343</v>
      </c>
      <c r="E12" s="4" t="s">
        <v>49</v>
      </c>
      <c r="F12" s="4" t="s">
        <v>342</v>
      </c>
      <c r="G12" s="45">
        <f>IFERROR(VLOOKUP($E12,'Existing Lighting Schedule'!$A$3:$K$174,6,0),"")</f>
        <v>8.8999999999999996E-2</v>
      </c>
      <c r="H12" s="10">
        <v>90</v>
      </c>
      <c r="I12" s="4">
        <f t="shared" si="1"/>
        <v>8.01</v>
      </c>
      <c r="J12" s="46">
        <v>1717</v>
      </c>
      <c r="K12" s="47">
        <f t="shared" si="2"/>
        <v>13753.17</v>
      </c>
      <c r="L12" s="50" t="str">
        <f>IFERROR(VLOOKUP($E12,'Existing Lighting Schedule'!$A$3:$K$174,7,0),"")</f>
        <v>LED39</v>
      </c>
      <c r="M12" s="10" t="str">
        <f>IFERROR(VLOOKUP($E12,'Existing Lighting Schedule'!$A$3:$K$174,10,0),"")</f>
        <v>LED Volumetric Kit 2'x4' (e.g. Lithonia 2VTL4-48L-LP840)</v>
      </c>
      <c r="N12" s="10">
        <f>IFERROR(VLOOKUP($E12,'Existing Lighting Schedule'!$A$3:$K$174,11,0),"")</f>
        <v>3.9E-2</v>
      </c>
      <c r="O12" s="48">
        <f>H12*N12</f>
        <v>3.51</v>
      </c>
      <c r="P12" s="47">
        <f t="shared" si="4"/>
        <v>6026.67</v>
      </c>
      <c r="Q12" s="83">
        <f t="shared" si="5"/>
        <v>4.5</v>
      </c>
      <c r="R12" s="54">
        <f t="shared" si="6"/>
        <v>7726.5</v>
      </c>
      <c r="S12" s="87">
        <f t="shared" si="7"/>
        <v>1780.1856</v>
      </c>
      <c r="T12" s="81">
        <f>IFERROR(VLOOKUP($L12,'Existing Lighting Schedule'!$G$3:$S$174,13,0),"")</f>
        <v>287.60000000000002</v>
      </c>
      <c r="U12" s="94">
        <f t="shared" si="0"/>
        <v>25884.000000000004</v>
      </c>
    </row>
    <row r="13" spans="1:21" ht="30" customHeight="1">
      <c r="A13" s="1" t="s">
        <v>540</v>
      </c>
      <c r="B13" s="13" t="s">
        <v>346</v>
      </c>
      <c r="C13" s="60" t="s">
        <v>351</v>
      </c>
      <c r="D13" s="4" t="s">
        <v>337</v>
      </c>
      <c r="E13" s="4" t="s">
        <v>347</v>
      </c>
      <c r="F13" s="4" t="s">
        <v>338</v>
      </c>
      <c r="G13" s="45">
        <f>IFERROR(VLOOKUP($E13,'Existing Lighting Schedule'!$A$3:$K$174,6,0),"")</f>
        <v>5.8999999999999997E-2</v>
      </c>
      <c r="H13" s="10">
        <v>6</v>
      </c>
      <c r="I13" s="4">
        <f t="shared" si="1"/>
        <v>0.35399999999999998</v>
      </c>
      <c r="J13" s="46">
        <v>1717</v>
      </c>
      <c r="K13" s="47">
        <f t="shared" si="2"/>
        <v>607.81799999999998</v>
      </c>
      <c r="L13" s="50" t="str">
        <f>IFERROR(VLOOKUP($E13,'Existing Lighting Schedule'!$A$3:$K$174,7,0),"")</f>
        <v>LED34</v>
      </c>
      <c r="M13" s="10" t="str">
        <f>IFERROR(VLOOKUP($E13,'Existing Lighting Schedule'!$A$3:$K$174,10,0),"")</f>
        <v>LED Surface 1'x4' (e.g. Deco DSW-LED-4-35-40)</v>
      </c>
      <c r="N13" s="10">
        <f>IFERROR(VLOOKUP($E13,'Existing Lighting Schedule'!$A$3:$K$174,11,0),"")</f>
        <v>3.4000000000000002E-2</v>
      </c>
      <c r="O13" s="48">
        <f t="shared" si="3"/>
        <v>0.20400000000000001</v>
      </c>
      <c r="P13" s="47">
        <f t="shared" si="4"/>
        <v>350.26800000000003</v>
      </c>
      <c r="Q13" s="83">
        <f t="shared" si="5"/>
        <v>0.14999999999999997</v>
      </c>
      <c r="R13" s="54">
        <f t="shared" si="6"/>
        <v>257.54999999999995</v>
      </c>
      <c r="S13" s="87">
        <f t="shared" si="7"/>
        <v>59.339519999999986</v>
      </c>
      <c r="T13" s="81">
        <f>IFERROR(VLOOKUP($L13,'Existing Lighting Schedule'!$G$3:$S$174,13,0),"")</f>
        <v>377.47500000000002</v>
      </c>
      <c r="U13" s="94">
        <f t="shared" si="0"/>
        <v>2264.8500000000004</v>
      </c>
    </row>
    <row r="14" spans="1:21" ht="30" customHeight="1">
      <c r="A14" s="1" t="s">
        <v>540</v>
      </c>
      <c r="B14" s="13" t="s">
        <v>348</v>
      </c>
      <c r="C14" s="60" t="s">
        <v>351</v>
      </c>
      <c r="D14" s="4" t="s">
        <v>343</v>
      </c>
      <c r="E14" s="4" t="s">
        <v>49</v>
      </c>
      <c r="F14" s="4" t="s">
        <v>342</v>
      </c>
      <c r="G14" s="45">
        <f>IFERROR(VLOOKUP($E14,'Existing Lighting Schedule'!$A$3:$K$174,6,0),"")</f>
        <v>8.8999999999999996E-2</v>
      </c>
      <c r="H14" s="10">
        <v>24</v>
      </c>
      <c r="I14" s="4">
        <f t="shared" si="1"/>
        <v>2.1360000000000001</v>
      </c>
      <c r="J14" s="46">
        <v>1717</v>
      </c>
      <c r="K14" s="47">
        <f t="shared" si="2"/>
        <v>3667.5120000000002</v>
      </c>
      <c r="L14" s="50" t="str">
        <f>IFERROR(VLOOKUP($E14,'Existing Lighting Schedule'!$A$3:$K$174,7,0),"")</f>
        <v>LED39</v>
      </c>
      <c r="M14" s="10" t="str">
        <f>IFERROR(VLOOKUP($E14,'Existing Lighting Schedule'!$A$3:$K$174,10,0),"")</f>
        <v>LED Volumetric Kit 2'x4' (e.g. Lithonia 2VTL4-48L-LP840)</v>
      </c>
      <c r="N14" s="10">
        <f>IFERROR(VLOOKUP($E14,'Existing Lighting Schedule'!$A$3:$K$174,11,0),"")</f>
        <v>3.9E-2</v>
      </c>
      <c r="O14" s="48">
        <f t="shared" si="3"/>
        <v>0.93599999999999994</v>
      </c>
      <c r="P14" s="47">
        <f t="shared" si="4"/>
        <v>1607.1119999999999</v>
      </c>
      <c r="Q14" s="83">
        <f t="shared" si="5"/>
        <v>1.2000000000000002</v>
      </c>
      <c r="R14" s="54">
        <f t="shared" si="6"/>
        <v>2060.4000000000005</v>
      </c>
      <c r="S14" s="87">
        <f t="shared" si="7"/>
        <v>474.71616000000012</v>
      </c>
      <c r="T14" s="81">
        <f>IFERROR(VLOOKUP($L14,'Existing Lighting Schedule'!$G$3:$S$174,13,0),"")</f>
        <v>287.60000000000002</v>
      </c>
      <c r="U14" s="94">
        <f t="shared" si="0"/>
        <v>6902.4000000000005</v>
      </c>
    </row>
    <row r="15" spans="1:21" ht="30" customHeight="1">
      <c r="A15" s="1" t="s">
        <v>540</v>
      </c>
      <c r="B15" s="13" t="s">
        <v>348</v>
      </c>
      <c r="C15" s="60" t="s">
        <v>351</v>
      </c>
      <c r="D15" s="4" t="s">
        <v>337</v>
      </c>
      <c r="E15" s="4" t="s">
        <v>347</v>
      </c>
      <c r="F15" s="4" t="s">
        <v>338</v>
      </c>
      <c r="G15" s="45">
        <f>IFERROR(VLOOKUP($E15,'Existing Lighting Schedule'!$A$3:$K$174,6,0),"")</f>
        <v>5.8999999999999997E-2</v>
      </c>
      <c r="H15" s="10">
        <v>3</v>
      </c>
      <c r="I15" s="4">
        <f t="shared" si="1"/>
        <v>0.17699999999999999</v>
      </c>
      <c r="J15" s="46">
        <v>1717</v>
      </c>
      <c r="K15" s="47">
        <f t="shared" si="2"/>
        <v>303.90899999999999</v>
      </c>
      <c r="L15" s="50" t="str">
        <f>IFERROR(VLOOKUP($E15,'Existing Lighting Schedule'!$A$3:$K$174,7,0),"")</f>
        <v>LED34</v>
      </c>
      <c r="M15" s="10" t="str">
        <f>IFERROR(VLOOKUP($E15,'Existing Lighting Schedule'!$A$3:$K$174,10,0),"")</f>
        <v>LED Surface 1'x4' (e.g. Deco DSW-LED-4-35-40)</v>
      </c>
      <c r="N15" s="10">
        <f>IFERROR(VLOOKUP($E15,'Existing Lighting Schedule'!$A$3:$K$174,11,0),"")</f>
        <v>3.4000000000000002E-2</v>
      </c>
      <c r="O15" s="48">
        <f t="shared" si="3"/>
        <v>0.10200000000000001</v>
      </c>
      <c r="P15" s="47">
        <f t="shared" si="4"/>
        <v>175.13400000000001</v>
      </c>
      <c r="Q15" s="83">
        <f t="shared" si="5"/>
        <v>7.4999999999999983E-2</v>
      </c>
      <c r="R15" s="54">
        <f t="shared" si="6"/>
        <v>128.77499999999998</v>
      </c>
      <c r="S15" s="87">
        <f t="shared" si="7"/>
        <v>29.669759999999993</v>
      </c>
      <c r="T15" s="81">
        <f>IFERROR(VLOOKUP($L15,'Existing Lighting Schedule'!$G$3:$S$174,13,0),"")</f>
        <v>377.47500000000002</v>
      </c>
      <c r="U15" s="94">
        <f t="shared" si="0"/>
        <v>1132.4250000000002</v>
      </c>
    </row>
    <row r="16" spans="1:21" ht="30" customHeight="1">
      <c r="A16" s="1" t="s">
        <v>540</v>
      </c>
      <c r="B16" s="13" t="s">
        <v>348</v>
      </c>
      <c r="C16" s="60" t="s">
        <v>351</v>
      </c>
      <c r="D16" s="4" t="s">
        <v>337</v>
      </c>
      <c r="E16" s="4" t="s">
        <v>349</v>
      </c>
      <c r="F16" s="4" t="s">
        <v>338</v>
      </c>
      <c r="G16" s="45">
        <f>IFERROR(VLOOKUP($E16,'Existing Lighting Schedule'!$A$3:$K$174,6,0),"")</f>
        <v>3.1E-2</v>
      </c>
      <c r="H16" s="10">
        <v>1</v>
      </c>
      <c r="I16" s="4">
        <f t="shared" si="1"/>
        <v>3.1E-2</v>
      </c>
      <c r="J16" s="46">
        <v>1717</v>
      </c>
      <c r="K16" s="47">
        <f t="shared" si="2"/>
        <v>53.226999999999997</v>
      </c>
      <c r="L16" s="50" t="str">
        <f>IFERROR(VLOOKUP($E16,'Existing Lighting Schedule'!$A$3:$K$174,7,0),"")</f>
        <v>LED23</v>
      </c>
      <c r="M16" s="10" t="str">
        <f>IFERROR(VLOOKUP($E16,'Existing Lighting Schedule'!$A$3:$K$174,10,0),"")</f>
        <v>LED Surface 4' (e.g. Deco DACH-LED-4-23-40</v>
      </c>
      <c r="N16" s="10">
        <f>IFERROR(VLOOKUP($E16,'Existing Lighting Schedule'!$A$3:$K$174,11,0),"")</f>
        <v>2.3E-2</v>
      </c>
      <c r="O16" s="48">
        <f t="shared" si="3"/>
        <v>2.3E-2</v>
      </c>
      <c r="P16" s="47">
        <f t="shared" si="4"/>
        <v>39.491</v>
      </c>
      <c r="Q16" s="83">
        <f t="shared" si="5"/>
        <v>8.0000000000000002E-3</v>
      </c>
      <c r="R16" s="54">
        <f t="shared" si="6"/>
        <v>13.735999999999997</v>
      </c>
      <c r="S16" s="87">
        <f t="shared" si="7"/>
        <v>3.1647743999999993</v>
      </c>
      <c r="T16" s="81">
        <f>IFERROR(VLOOKUP($L16,'Existing Lighting Schedule'!$G$3:$S$174,13,0),"")</f>
        <v>251.65</v>
      </c>
      <c r="U16" s="94">
        <f t="shared" si="0"/>
        <v>251.65</v>
      </c>
    </row>
    <row r="17" spans="1:21" ht="30" customHeight="1">
      <c r="A17" s="1" t="s">
        <v>540</v>
      </c>
      <c r="B17" s="13" t="s">
        <v>350</v>
      </c>
      <c r="C17" s="60" t="s">
        <v>351</v>
      </c>
      <c r="D17" s="4" t="s">
        <v>343</v>
      </c>
      <c r="E17" s="4" t="s">
        <v>49</v>
      </c>
      <c r="F17" s="4" t="s">
        <v>342</v>
      </c>
      <c r="G17" s="45">
        <f>IFERROR(VLOOKUP($E17,'Existing Lighting Schedule'!$A$3:$K$174,6,0),"")</f>
        <v>8.8999999999999996E-2</v>
      </c>
      <c r="H17" s="10">
        <v>24</v>
      </c>
      <c r="I17" s="4">
        <f t="shared" si="1"/>
        <v>2.1360000000000001</v>
      </c>
      <c r="J17" s="46">
        <v>1717</v>
      </c>
      <c r="K17" s="47">
        <f t="shared" si="2"/>
        <v>3667.5120000000002</v>
      </c>
      <c r="L17" s="50" t="str">
        <f>IFERROR(VLOOKUP($E17,'Existing Lighting Schedule'!$A$3:$K$174,7,0),"")</f>
        <v>LED39</v>
      </c>
      <c r="M17" s="10" t="str">
        <f>IFERROR(VLOOKUP($E17,'Existing Lighting Schedule'!$A$3:$K$174,10,0),"")</f>
        <v>LED Volumetric Kit 2'x4' (e.g. Lithonia 2VTL4-48L-LP840)</v>
      </c>
      <c r="N17" s="10">
        <f>IFERROR(VLOOKUP($E17,'Existing Lighting Schedule'!$A$3:$K$174,11,0),"")</f>
        <v>3.9E-2</v>
      </c>
      <c r="O17" s="48">
        <f t="shared" si="3"/>
        <v>0.93599999999999994</v>
      </c>
      <c r="P17" s="47">
        <f t="shared" si="4"/>
        <v>1607.1119999999999</v>
      </c>
      <c r="Q17" s="83">
        <f t="shared" si="5"/>
        <v>1.2000000000000002</v>
      </c>
      <c r="R17" s="54">
        <f t="shared" si="6"/>
        <v>2060.4000000000005</v>
      </c>
      <c r="S17" s="87">
        <f t="shared" si="7"/>
        <v>474.71616000000012</v>
      </c>
      <c r="T17" s="81">
        <f>IFERROR(VLOOKUP($L17,'Existing Lighting Schedule'!$G$3:$S$174,13,0),"")</f>
        <v>287.60000000000002</v>
      </c>
      <c r="U17" s="94">
        <f t="shared" si="0"/>
        <v>6902.4000000000005</v>
      </c>
    </row>
    <row r="18" spans="1:21" ht="30" customHeight="1">
      <c r="A18" s="1" t="s">
        <v>540</v>
      </c>
      <c r="B18" s="13" t="s">
        <v>350</v>
      </c>
      <c r="C18" s="60" t="s">
        <v>351</v>
      </c>
      <c r="D18" s="4" t="s">
        <v>337</v>
      </c>
      <c r="E18" s="4" t="s">
        <v>349</v>
      </c>
      <c r="F18" s="4" t="s">
        <v>338</v>
      </c>
      <c r="G18" s="45">
        <f>IFERROR(VLOOKUP($E18,'Existing Lighting Schedule'!$A$3:$K$174,6,0),"")</f>
        <v>3.1E-2</v>
      </c>
      <c r="H18" s="10">
        <v>3</v>
      </c>
      <c r="I18" s="4">
        <f t="shared" si="1"/>
        <v>9.2999999999999999E-2</v>
      </c>
      <c r="J18" s="46">
        <v>1717</v>
      </c>
      <c r="K18" s="47">
        <f t="shared" si="2"/>
        <v>159.68100000000001</v>
      </c>
      <c r="L18" s="50" t="str">
        <f>IFERROR(VLOOKUP($E18,'Existing Lighting Schedule'!$A$3:$K$174,7,0),"")</f>
        <v>LED23</v>
      </c>
      <c r="M18" s="10" t="str">
        <f>IFERROR(VLOOKUP($E18,'Existing Lighting Schedule'!$A$3:$K$174,10,0),"")</f>
        <v>LED Surface 4' (e.g. Deco DACH-LED-4-23-40</v>
      </c>
      <c r="N18" s="10">
        <f>IFERROR(VLOOKUP($E18,'Existing Lighting Schedule'!$A$3:$K$174,11,0),"")</f>
        <v>2.3E-2</v>
      </c>
      <c r="O18" s="48">
        <f t="shared" si="3"/>
        <v>6.9000000000000006E-2</v>
      </c>
      <c r="P18" s="47">
        <f t="shared" si="4"/>
        <v>118.47300000000001</v>
      </c>
      <c r="Q18" s="83">
        <f t="shared" si="5"/>
        <v>2.3999999999999994E-2</v>
      </c>
      <c r="R18" s="54">
        <f t="shared" si="6"/>
        <v>41.207999999999998</v>
      </c>
      <c r="S18" s="87">
        <f t="shared" si="7"/>
        <v>9.4943232000000002</v>
      </c>
      <c r="T18" s="81">
        <f>IFERROR(VLOOKUP($L18,'Existing Lighting Schedule'!$G$3:$S$174,13,0),"")</f>
        <v>251.65</v>
      </c>
      <c r="U18" s="94">
        <f t="shared" si="0"/>
        <v>754.95</v>
      </c>
    </row>
    <row r="19" spans="1:21" ht="30" customHeight="1">
      <c r="A19" s="1" t="s">
        <v>540</v>
      </c>
      <c r="B19" s="13" t="s">
        <v>350</v>
      </c>
      <c r="C19" s="60" t="s">
        <v>351</v>
      </c>
      <c r="D19" s="4" t="s">
        <v>337</v>
      </c>
      <c r="E19" s="4" t="s">
        <v>347</v>
      </c>
      <c r="F19" s="4" t="s">
        <v>338</v>
      </c>
      <c r="G19" s="45">
        <f>IFERROR(VLOOKUP($E19,'Existing Lighting Schedule'!$A$3:$K$174,6,0),"")</f>
        <v>5.8999999999999997E-2</v>
      </c>
      <c r="H19" s="10">
        <v>6</v>
      </c>
      <c r="I19" s="4">
        <f t="shared" si="1"/>
        <v>0.35399999999999998</v>
      </c>
      <c r="J19" s="46">
        <v>1717</v>
      </c>
      <c r="K19" s="47">
        <f t="shared" si="2"/>
        <v>607.81799999999998</v>
      </c>
      <c r="L19" s="50" t="str">
        <f>IFERROR(VLOOKUP($E19,'Existing Lighting Schedule'!$A$3:$K$174,7,0),"")</f>
        <v>LED34</v>
      </c>
      <c r="M19" s="10" t="str">
        <f>IFERROR(VLOOKUP($E19,'Existing Lighting Schedule'!$A$3:$K$174,10,0),"")</f>
        <v>LED Surface 1'x4' (e.g. Deco DSW-LED-4-35-40)</v>
      </c>
      <c r="N19" s="10">
        <f>IFERROR(VLOOKUP($E19,'Existing Lighting Schedule'!$A$3:$K$174,11,0),"")</f>
        <v>3.4000000000000002E-2</v>
      </c>
      <c r="O19" s="48">
        <f t="shared" si="3"/>
        <v>0.20400000000000001</v>
      </c>
      <c r="P19" s="47">
        <f t="shared" si="4"/>
        <v>350.26800000000003</v>
      </c>
      <c r="Q19" s="83">
        <f t="shared" si="5"/>
        <v>0.14999999999999997</v>
      </c>
      <c r="R19" s="54">
        <f t="shared" si="6"/>
        <v>257.54999999999995</v>
      </c>
      <c r="S19" s="87">
        <f t="shared" si="7"/>
        <v>59.339519999999986</v>
      </c>
      <c r="T19" s="81">
        <f>IFERROR(VLOOKUP($L19,'Existing Lighting Schedule'!$G$3:$S$174,13,0),"")</f>
        <v>377.47500000000002</v>
      </c>
      <c r="U19" s="94">
        <f t="shared" si="0"/>
        <v>2264.8500000000004</v>
      </c>
    </row>
    <row r="20" spans="1:21" ht="30" customHeight="1">
      <c r="A20" s="1" t="s">
        <v>540</v>
      </c>
      <c r="B20" s="13" t="s">
        <v>352</v>
      </c>
      <c r="C20" s="60" t="s">
        <v>351</v>
      </c>
      <c r="D20" s="4" t="s">
        <v>343</v>
      </c>
      <c r="E20" s="4" t="s">
        <v>49</v>
      </c>
      <c r="F20" s="4" t="s">
        <v>342</v>
      </c>
      <c r="G20" s="45">
        <f>IFERROR(VLOOKUP($E20,'Existing Lighting Schedule'!$A$3:$K$174,6,0),"")</f>
        <v>8.8999999999999996E-2</v>
      </c>
      <c r="H20" s="10">
        <v>36</v>
      </c>
      <c r="I20" s="4">
        <f t="shared" si="1"/>
        <v>3.2039999999999997</v>
      </c>
      <c r="J20" s="46">
        <v>1717</v>
      </c>
      <c r="K20" s="47">
        <f t="shared" si="2"/>
        <v>5501.2679999999991</v>
      </c>
      <c r="L20" s="50" t="str">
        <f>IFERROR(VLOOKUP($E20,'Existing Lighting Schedule'!$A$3:$K$174,7,0),"")</f>
        <v>LED39</v>
      </c>
      <c r="M20" s="10" t="str">
        <f>IFERROR(VLOOKUP($E20,'Existing Lighting Schedule'!$A$3:$K$174,10,0),"")</f>
        <v>LED Volumetric Kit 2'x4' (e.g. Lithonia 2VTL4-48L-LP840)</v>
      </c>
      <c r="N20" s="10">
        <f>IFERROR(VLOOKUP($E20,'Existing Lighting Schedule'!$A$3:$K$174,11,0),"")</f>
        <v>3.9E-2</v>
      </c>
      <c r="O20" s="48">
        <f t="shared" si="3"/>
        <v>1.4039999999999999</v>
      </c>
      <c r="P20" s="47">
        <f t="shared" si="4"/>
        <v>2410.6679999999997</v>
      </c>
      <c r="Q20" s="83">
        <f t="shared" si="5"/>
        <v>1.7999999999999998</v>
      </c>
      <c r="R20" s="54">
        <f t="shared" si="6"/>
        <v>3090.5999999999995</v>
      </c>
      <c r="S20" s="87">
        <f t="shared" si="7"/>
        <v>712.0742399999998</v>
      </c>
      <c r="T20" s="81">
        <f>IFERROR(VLOOKUP($L20,'Existing Lighting Schedule'!$G$3:$S$174,13,0),"")</f>
        <v>287.60000000000002</v>
      </c>
      <c r="U20" s="94">
        <f t="shared" si="0"/>
        <v>10353.6</v>
      </c>
    </row>
    <row r="21" spans="1:21" ht="30" customHeight="1">
      <c r="A21" s="1" t="s">
        <v>540</v>
      </c>
      <c r="B21" s="13" t="s">
        <v>352</v>
      </c>
      <c r="C21" s="60" t="s">
        <v>351</v>
      </c>
      <c r="D21" s="4" t="s">
        <v>337</v>
      </c>
      <c r="E21" s="4" t="s">
        <v>349</v>
      </c>
      <c r="F21" s="4" t="s">
        <v>338</v>
      </c>
      <c r="G21" s="45">
        <f>IFERROR(VLOOKUP($E21,'Existing Lighting Schedule'!$A$3:$K$174,6,0),"")</f>
        <v>3.1E-2</v>
      </c>
      <c r="H21" s="10">
        <v>6</v>
      </c>
      <c r="I21" s="4">
        <f t="shared" si="1"/>
        <v>0.186</v>
      </c>
      <c r="J21" s="46">
        <v>1717</v>
      </c>
      <c r="K21" s="47">
        <f t="shared" si="2"/>
        <v>319.36200000000002</v>
      </c>
      <c r="L21" s="50" t="str">
        <f>IFERROR(VLOOKUP($E21,'Existing Lighting Schedule'!$A$3:$K$174,7,0),"")</f>
        <v>LED23</v>
      </c>
      <c r="M21" s="10" t="str">
        <f>IFERROR(VLOOKUP($E21,'Existing Lighting Schedule'!$A$3:$K$174,10,0),"")</f>
        <v>LED Surface 4' (e.g. Deco DACH-LED-4-23-40</v>
      </c>
      <c r="N21" s="10">
        <f>IFERROR(VLOOKUP($E21,'Existing Lighting Schedule'!$A$3:$K$174,11,0),"")</f>
        <v>2.3E-2</v>
      </c>
      <c r="O21" s="48">
        <f t="shared" si="3"/>
        <v>0.13800000000000001</v>
      </c>
      <c r="P21" s="47">
        <f t="shared" si="4"/>
        <v>236.94600000000003</v>
      </c>
      <c r="Q21" s="83">
        <f t="shared" si="5"/>
        <v>4.7999999999999987E-2</v>
      </c>
      <c r="R21" s="54">
        <f t="shared" si="6"/>
        <v>82.415999999999997</v>
      </c>
      <c r="S21" s="87">
        <f t="shared" si="7"/>
        <v>18.9886464</v>
      </c>
      <c r="T21" s="81">
        <f>IFERROR(VLOOKUP($L21,'Existing Lighting Schedule'!$G$3:$S$174,13,0),"")</f>
        <v>251.65</v>
      </c>
      <c r="U21" s="94">
        <f t="shared" si="0"/>
        <v>1509.9</v>
      </c>
    </row>
    <row r="22" spans="1:21" ht="30" customHeight="1">
      <c r="A22" s="1" t="s">
        <v>540</v>
      </c>
      <c r="B22" s="13" t="s">
        <v>352</v>
      </c>
      <c r="C22" s="60" t="s">
        <v>351</v>
      </c>
      <c r="D22" s="4" t="s">
        <v>337</v>
      </c>
      <c r="E22" s="4" t="s">
        <v>347</v>
      </c>
      <c r="F22" s="4" t="s">
        <v>338</v>
      </c>
      <c r="G22" s="45">
        <f>IFERROR(VLOOKUP($E22,'Existing Lighting Schedule'!$A$3:$K$174,6,0),"")</f>
        <v>5.8999999999999997E-2</v>
      </c>
      <c r="H22" s="10">
        <v>7</v>
      </c>
      <c r="I22" s="4">
        <f t="shared" si="1"/>
        <v>0.41299999999999998</v>
      </c>
      <c r="J22" s="46">
        <v>1717</v>
      </c>
      <c r="K22" s="47">
        <f t="shared" si="2"/>
        <v>709.12099999999998</v>
      </c>
      <c r="L22" s="50" t="str">
        <f>IFERROR(VLOOKUP($E22,'Existing Lighting Schedule'!$A$3:$K$174,7,0),"")</f>
        <v>LED34</v>
      </c>
      <c r="M22" s="10" t="str">
        <f>IFERROR(VLOOKUP($E22,'Existing Lighting Schedule'!$A$3:$K$174,10,0),"")</f>
        <v>LED Surface 1'x4' (e.g. Deco DSW-LED-4-35-40)</v>
      </c>
      <c r="N22" s="10">
        <f>IFERROR(VLOOKUP($E22,'Existing Lighting Schedule'!$A$3:$K$174,11,0),"")</f>
        <v>3.4000000000000002E-2</v>
      </c>
      <c r="O22" s="48">
        <f t="shared" si="3"/>
        <v>0.23800000000000002</v>
      </c>
      <c r="P22" s="47">
        <f t="shared" si="4"/>
        <v>408.64600000000002</v>
      </c>
      <c r="Q22" s="83">
        <f t="shared" si="5"/>
        <v>0.17499999999999996</v>
      </c>
      <c r="R22" s="54">
        <f t="shared" si="6"/>
        <v>300.47499999999997</v>
      </c>
      <c r="S22" s="87">
        <f t="shared" si="7"/>
        <v>69.229439999999997</v>
      </c>
      <c r="T22" s="81">
        <f>IFERROR(VLOOKUP($L22,'Existing Lighting Schedule'!$G$3:$S$174,13,0),"")</f>
        <v>377.47500000000002</v>
      </c>
      <c r="U22" s="94">
        <f t="shared" si="0"/>
        <v>2642.3250000000003</v>
      </c>
    </row>
    <row r="23" spans="1:21" ht="30" customHeight="1">
      <c r="A23" s="1" t="s">
        <v>540</v>
      </c>
      <c r="B23" s="13" t="s">
        <v>353</v>
      </c>
      <c r="C23" s="60" t="s">
        <v>351</v>
      </c>
      <c r="D23" s="4" t="s">
        <v>343</v>
      </c>
      <c r="E23" s="4" t="s">
        <v>49</v>
      </c>
      <c r="F23" s="4" t="s">
        <v>342</v>
      </c>
      <c r="G23" s="45">
        <f>IFERROR(VLOOKUP($E23,'Existing Lighting Schedule'!$A$3:$K$174,6,0),"")</f>
        <v>8.8999999999999996E-2</v>
      </c>
      <c r="H23" s="10">
        <v>48</v>
      </c>
      <c r="I23" s="4">
        <f t="shared" si="1"/>
        <v>4.2720000000000002</v>
      </c>
      <c r="J23" s="46">
        <v>1717</v>
      </c>
      <c r="K23" s="47">
        <f t="shared" si="2"/>
        <v>7335.0240000000003</v>
      </c>
      <c r="L23" s="50" t="str">
        <f>IFERROR(VLOOKUP($E23,'Existing Lighting Schedule'!$A$3:$K$174,7,0),"")</f>
        <v>LED39</v>
      </c>
      <c r="M23" s="10" t="str">
        <f>IFERROR(VLOOKUP($E23,'Existing Lighting Schedule'!$A$3:$K$174,10,0),"")</f>
        <v>LED Volumetric Kit 2'x4' (e.g. Lithonia 2VTL4-48L-LP840)</v>
      </c>
      <c r="N23" s="10">
        <f>IFERROR(VLOOKUP($E23,'Existing Lighting Schedule'!$A$3:$K$174,11,0),"")</f>
        <v>3.9E-2</v>
      </c>
      <c r="O23" s="48">
        <f t="shared" si="3"/>
        <v>1.8719999999999999</v>
      </c>
      <c r="P23" s="47">
        <f t="shared" si="4"/>
        <v>3214.2239999999997</v>
      </c>
      <c r="Q23" s="83">
        <f t="shared" si="5"/>
        <v>2.4000000000000004</v>
      </c>
      <c r="R23" s="54">
        <f t="shared" si="6"/>
        <v>4120.8000000000011</v>
      </c>
      <c r="S23" s="87">
        <f t="shared" si="7"/>
        <v>949.43232000000023</v>
      </c>
      <c r="T23" s="81">
        <f>IFERROR(VLOOKUP($L23,'Existing Lighting Schedule'!$G$3:$S$174,13,0),"")</f>
        <v>287.60000000000002</v>
      </c>
      <c r="U23" s="94">
        <f t="shared" si="0"/>
        <v>13804.800000000001</v>
      </c>
    </row>
    <row r="24" spans="1:21" ht="30" customHeight="1">
      <c r="A24" s="1" t="s">
        <v>540</v>
      </c>
      <c r="B24" s="13" t="s">
        <v>353</v>
      </c>
      <c r="C24" s="60" t="s">
        <v>351</v>
      </c>
      <c r="D24" s="4" t="s">
        <v>337</v>
      </c>
      <c r="E24" s="4" t="s">
        <v>349</v>
      </c>
      <c r="F24" s="4" t="s">
        <v>338</v>
      </c>
      <c r="G24" s="45">
        <f>IFERROR(VLOOKUP($E24,'Existing Lighting Schedule'!$A$3:$K$174,6,0),"")</f>
        <v>3.1E-2</v>
      </c>
      <c r="H24" s="10">
        <v>2</v>
      </c>
      <c r="I24" s="4">
        <f t="shared" si="1"/>
        <v>6.2E-2</v>
      </c>
      <c r="J24" s="46">
        <v>1717</v>
      </c>
      <c r="K24" s="47">
        <f t="shared" si="2"/>
        <v>106.45399999999999</v>
      </c>
      <c r="L24" s="50" t="str">
        <f>IFERROR(VLOOKUP($E24,'Existing Lighting Schedule'!$A$3:$K$174,7,0),"")</f>
        <v>LED23</v>
      </c>
      <c r="M24" s="10" t="str">
        <f>IFERROR(VLOOKUP($E24,'Existing Lighting Schedule'!$A$3:$K$174,10,0),"")</f>
        <v>LED Surface 4' (e.g. Deco DACH-LED-4-23-40</v>
      </c>
      <c r="N24" s="10">
        <f>IFERROR(VLOOKUP($E24,'Existing Lighting Schedule'!$A$3:$K$174,11,0),"")</f>
        <v>2.3E-2</v>
      </c>
      <c r="O24" s="48">
        <f t="shared" si="3"/>
        <v>4.5999999999999999E-2</v>
      </c>
      <c r="P24" s="47">
        <f t="shared" si="4"/>
        <v>78.981999999999999</v>
      </c>
      <c r="Q24" s="83">
        <f t="shared" si="5"/>
        <v>1.6E-2</v>
      </c>
      <c r="R24" s="54">
        <f t="shared" si="6"/>
        <v>27.471999999999994</v>
      </c>
      <c r="S24" s="87">
        <f t="shared" si="7"/>
        <v>6.3295487999999986</v>
      </c>
      <c r="T24" s="81">
        <f>IFERROR(VLOOKUP($L24,'Existing Lighting Schedule'!$G$3:$S$174,13,0),"")</f>
        <v>251.65</v>
      </c>
      <c r="U24" s="94">
        <f t="shared" si="0"/>
        <v>503.3</v>
      </c>
    </row>
    <row r="25" spans="1:21" ht="30" customHeight="1">
      <c r="A25" s="1" t="s">
        <v>540</v>
      </c>
      <c r="B25" s="13" t="s">
        <v>353</v>
      </c>
      <c r="C25" s="60" t="s">
        <v>351</v>
      </c>
      <c r="D25" s="4" t="s">
        <v>337</v>
      </c>
      <c r="E25" s="4" t="s">
        <v>347</v>
      </c>
      <c r="F25" s="4" t="s">
        <v>338</v>
      </c>
      <c r="G25" s="45">
        <f>IFERROR(VLOOKUP($E25,'Existing Lighting Schedule'!$A$3:$K$174,6,0),"")</f>
        <v>5.8999999999999997E-2</v>
      </c>
      <c r="H25" s="10">
        <v>3</v>
      </c>
      <c r="I25" s="4">
        <f t="shared" si="1"/>
        <v>0.17699999999999999</v>
      </c>
      <c r="J25" s="46">
        <v>1717</v>
      </c>
      <c r="K25" s="47">
        <f t="shared" si="2"/>
        <v>303.90899999999999</v>
      </c>
      <c r="L25" s="50" t="str">
        <f>IFERROR(VLOOKUP($E25,'Existing Lighting Schedule'!$A$3:$K$174,7,0),"")</f>
        <v>LED34</v>
      </c>
      <c r="M25" s="10" t="str">
        <f>IFERROR(VLOOKUP($E25,'Existing Lighting Schedule'!$A$3:$K$174,10,0),"")</f>
        <v>LED Surface 1'x4' (e.g. Deco DSW-LED-4-35-40)</v>
      </c>
      <c r="N25" s="10">
        <f>IFERROR(VLOOKUP($E25,'Existing Lighting Schedule'!$A$3:$K$174,11,0),"")</f>
        <v>3.4000000000000002E-2</v>
      </c>
      <c r="O25" s="48">
        <f t="shared" si="3"/>
        <v>0.10200000000000001</v>
      </c>
      <c r="P25" s="47">
        <f t="shared" si="4"/>
        <v>175.13400000000001</v>
      </c>
      <c r="Q25" s="83">
        <f t="shared" si="5"/>
        <v>7.4999999999999983E-2</v>
      </c>
      <c r="R25" s="54">
        <f t="shared" si="6"/>
        <v>128.77499999999998</v>
      </c>
      <c r="S25" s="87">
        <f t="shared" si="7"/>
        <v>29.669759999999993</v>
      </c>
      <c r="T25" s="81">
        <f>IFERROR(VLOOKUP($L25,'Existing Lighting Schedule'!$G$3:$S$174,13,0),"")</f>
        <v>377.47500000000002</v>
      </c>
      <c r="U25" s="94">
        <f t="shared" si="0"/>
        <v>1132.4250000000002</v>
      </c>
    </row>
    <row r="26" spans="1:21" ht="30" customHeight="1">
      <c r="A26" s="1" t="s">
        <v>540</v>
      </c>
      <c r="B26" s="13" t="s">
        <v>354</v>
      </c>
      <c r="C26" s="60" t="s">
        <v>351</v>
      </c>
      <c r="D26" s="4" t="s">
        <v>343</v>
      </c>
      <c r="E26" s="4" t="s">
        <v>46</v>
      </c>
      <c r="F26" s="4" t="s">
        <v>342</v>
      </c>
      <c r="G26" s="45">
        <f>IFERROR(VLOOKUP($E26,'Existing Lighting Schedule'!$A$3:$K$174,6,0),"")</f>
        <v>5.8999999999999997E-2</v>
      </c>
      <c r="H26" s="10">
        <v>17</v>
      </c>
      <c r="I26" s="4">
        <f t="shared" si="1"/>
        <v>1.0029999999999999</v>
      </c>
      <c r="J26" s="46">
        <v>1717</v>
      </c>
      <c r="K26" s="47">
        <f t="shared" si="2"/>
        <v>1722.1509999999998</v>
      </c>
      <c r="L26" s="50" t="str">
        <f>IFERROR(VLOOKUP($E26,'Existing Lighting Schedule'!$A$3:$K$174,7,0),"")</f>
        <v>LED26</v>
      </c>
      <c r="M26" s="10" t="str">
        <f>IFERROR(VLOOKUP($E26,'Existing Lighting Schedule'!$A$3:$K$174,10,0),"")</f>
        <v>LED Troffer 2'x4'  (e.g. Lithonia 2VTL4-30L-LP840)</v>
      </c>
      <c r="N26" s="10">
        <f>IFERROR(VLOOKUP($E26,'Existing Lighting Schedule'!$A$3:$K$174,11,0),"")</f>
        <v>2.5999999999999999E-2</v>
      </c>
      <c r="O26" s="48">
        <f t="shared" si="3"/>
        <v>0.442</v>
      </c>
      <c r="P26" s="47">
        <f t="shared" si="4"/>
        <v>758.91399999999999</v>
      </c>
      <c r="Q26" s="83">
        <f t="shared" si="5"/>
        <v>0.56099999999999994</v>
      </c>
      <c r="R26" s="54">
        <f t="shared" si="6"/>
        <v>963.23699999999985</v>
      </c>
      <c r="S26" s="87">
        <f t="shared" si="7"/>
        <v>221.92980479999997</v>
      </c>
      <c r="T26" s="81">
        <f>IFERROR(VLOOKUP($L26,'Existing Lighting Schedule'!$G$3:$S$174,13,0),"")</f>
        <v>287.60000000000002</v>
      </c>
      <c r="U26" s="94">
        <f t="shared" si="0"/>
        <v>4889.2000000000007</v>
      </c>
    </row>
    <row r="27" spans="1:21" ht="30" customHeight="1">
      <c r="A27" s="1" t="s">
        <v>540</v>
      </c>
      <c r="B27" s="13" t="s">
        <v>354</v>
      </c>
      <c r="C27" s="60" t="s">
        <v>351</v>
      </c>
      <c r="D27" s="4" t="s">
        <v>343</v>
      </c>
      <c r="E27" s="4" t="s">
        <v>49</v>
      </c>
      <c r="F27" s="4" t="s">
        <v>342</v>
      </c>
      <c r="G27" s="45">
        <f>IFERROR(VLOOKUP($E27,'Existing Lighting Schedule'!$A$3:$K$174,6,0),"")</f>
        <v>8.8999999999999996E-2</v>
      </c>
      <c r="H27" s="10">
        <v>15</v>
      </c>
      <c r="I27" s="4">
        <f t="shared" si="1"/>
        <v>1.335</v>
      </c>
      <c r="J27" s="46">
        <v>1717</v>
      </c>
      <c r="K27" s="47">
        <f t="shared" si="2"/>
        <v>2292.1950000000002</v>
      </c>
      <c r="L27" s="50" t="str">
        <f>IFERROR(VLOOKUP($E27,'Existing Lighting Schedule'!$A$3:$K$174,7,0),"")</f>
        <v>LED39</v>
      </c>
      <c r="M27" s="10" t="str">
        <f>IFERROR(VLOOKUP($E27,'Existing Lighting Schedule'!$A$3:$K$174,10,0),"")</f>
        <v>LED Volumetric Kit 2'x4' (e.g. Lithonia 2VTL4-48L-LP840)</v>
      </c>
      <c r="N27" s="10">
        <f>IFERROR(VLOOKUP($E27,'Existing Lighting Schedule'!$A$3:$K$174,11,0),"")</f>
        <v>3.9E-2</v>
      </c>
      <c r="O27" s="48">
        <f t="shared" si="3"/>
        <v>0.58499999999999996</v>
      </c>
      <c r="P27" s="47">
        <f t="shared" si="4"/>
        <v>1004.4449999999999</v>
      </c>
      <c r="Q27" s="83">
        <f t="shared" si="5"/>
        <v>0.75</v>
      </c>
      <c r="R27" s="54">
        <f t="shared" si="6"/>
        <v>1287.7500000000002</v>
      </c>
      <c r="S27" s="87">
        <f t="shared" si="7"/>
        <v>296.69760000000002</v>
      </c>
      <c r="T27" s="81">
        <f>IFERROR(VLOOKUP($L27,'Existing Lighting Schedule'!$G$3:$S$174,13,0),"")</f>
        <v>287.60000000000002</v>
      </c>
      <c r="U27" s="94">
        <f t="shared" si="0"/>
        <v>4314</v>
      </c>
    </row>
    <row r="28" spans="1:21" ht="30" customHeight="1">
      <c r="A28" s="1" t="s">
        <v>540</v>
      </c>
      <c r="B28" s="13" t="s">
        <v>354</v>
      </c>
      <c r="C28" s="60" t="s">
        <v>351</v>
      </c>
      <c r="D28" s="4" t="s">
        <v>337</v>
      </c>
      <c r="E28" s="4" t="s">
        <v>347</v>
      </c>
      <c r="F28" s="4" t="s">
        <v>338</v>
      </c>
      <c r="G28" s="45">
        <f>IFERROR(VLOOKUP($E28,'Existing Lighting Schedule'!$A$3:$K$174,6,0),"")</f>
        <v>5.8999999999999997E-2</v>
      </c>
      <c r="H28" s="10">
        <v>3</v>
      </c>
      <c r="I28" s="4">
        <f t="shared" si="1"/>
        <v>0.17699999999999999</v>
      </c>
      <c r="J28" s="46">
        <v>1717</v>
      </c>
      <c r="K28" s="47">
        <f t="shared" si="2"/>
        <v>303.90899999999999</v>
      </c>
      <c r="L28" s="50" t="str">
        <f>IFERROR(VLOOKUP($E28,'Existing Lighting Schedule'!$A$3:$K$174,7,0),"")</f>
        <v>LED34</v>
      </c>
      <c r="M28" s="10" t="str">
        <f>IFERROR(VLOOKUP($E28,'Existing Lighting Schedule'!$A$3:$K$174,10,0),"")</f>
        <v>LED Surface 1'x4' (e.g. Deco DSW-LED-4-35-40)</v>
      </c>
      <c r="N28" s="10">
        <f>IFERROR(VLOOKUP($E28,'Existing Lighting Schedule'!$A$3:$K$174,11,0),"")</f>
        <v>3.4000000000000002E-2</v>
      </c>
      <c r="O28" s="48">
        <f t="shared" si="3"/>
        <v>0.10200000000000001</v>
      </c>
      <c r="P28" s="47">
        <f t="shared" si="4"/>
        <v>175.13400000000001</v>
      </c>
      <c r="Q28" s="83">
        <f t="shared" si="5"/>
        <v>7.4999999999999983E-2</v>
      </c>
      <c r="R28" s="54">
        <f t="shared" si="6"/>
        <v>128.77499999999998</v>
      </c>
      <c r="S28" s="87">
        <f t="shared" si="7"/>
        <v>29.669759999999993</v>
      </c>
      <c r="T28" s="81">
        <f>IFERROR(VLOOKUP($L28,'Existing Lighting Schedule'!$G$3:$S$174,13,0),"")</f>
        <v>377.47500000000002</v>
      </c>
      <c r="U28" s="94">
        <f t="shared" si="0"/>
        <v>1132.4250000000002</v>
      </c>
    </row>
    <row r="29" spans="1:21" ht="30" customHeight="1">
      <c r="A29" s="1" t="s">
        <v>540</v>
      </c>
      <c r="B29" s="13" t="s">
        <v>355</v>
      </c>
      <c r="C29" s="60" t="s">
        <v>351</v>
      </c>
      <c r="D29" s="4" t="s">
        <v>343</v>
      </c>
      <c r="E29" s="4" t="s">
        <v>49</v>
      </c>
      <c r="F29" s="4" t="s">
        <v>342</v>
      </c>
      <c r="G29" s="45">
        <f>IFERROR(VLOOKUP($E29,'Existing Lighting Schedule'!$A$3:$K$174,6,0),"")</f>
        <v>8.8999999999999996E-2</v>
      </c>
      <c r="H29" s="10">
        <v>48</v>
      </c>
      <c r="I29" s="4">
        <f t="shared" si="1"/>
        <v>4.2720000000000002</v>
      </c>
      <c r="J29" s="46">
        <v>1717</v>
      </c>
      <c r="K29" s="47">
        <f t="shared" si="2"/>
        <v>7335.0240000000003</v>
      </c>
      <c r="L29" s="50" t="str">
        <f>IFERROR(VLOOKUP($E29,'Existing Lighting Schedule'!$A$3:$K$174,7,0),"")</f>
        <v>LED39</v>
      </c>
      <c r="M29" s="10" t="str">
        <f>IFERROR(VLOOKUP($E29,'Existing Lighting Schedule'!$A$3:$K$174,10,0),"")</f>
        <v>LED Volumetric Kit 2'x4' (e.g. Lithonia 2VTL4-48L-LP840)</v>
      </c>
      <c r="N29" s="10">
        <f>IFERROR(VLOOKUP($E29,'Existing Lighting Schedule'!$A$3:$K$174,11,0),"")</f>
        <v>3.9E-2</v>
      </c>
      <c r="O29" s="48">
        <f t="shared" si="3"/>
        <v>1.8719999999999999</v>
      </c>
      <c r="P29" s="47">
        <f t="shared" si="4"/>
        <v>3214.2239999999997</v>
      </c>
      <c r="Q29" s="83">
        <f t="shared" si="5"/>
        <v>2.4000000000000004</v>
      </c>
      <c r="R29" s="54">
        <f t="shared" si="6"/>
        <v>4120.8000000000011</v>
      </c>
      <c r="S29" s="87">
        <f t="shared" si="7"/>
        <v>949.43232000000023</v>
      </c>
      <c r="T29" s="81">
        <f>IFERROR(VLOOKUP($L29,'Existing Lighting Schedule'!$G$3:$S$174,13,0),"")</f>
        <v>287.60000000000002</v>
      </c>
      <c r="U29" s="94">
        <f t="shared" si="0"/>
        <v>13804.800000000001</v>
      </c>
    </row>
    <row r="30" spans="1:21" ht="30" customHeight="1">
      <c r="A30" s="1" t="s">
        <v>540</v>
      </c>
      <c r="B30" s="13" t="s">
        <v>355</v>
      </c>
      <c r="C30" s="60" t="s">
        <v>351</v>
      </c>
      <c r="D30" s="4" t="s">
        <v>337</v>
      </c>
      <c r="E30" s="4" t="s">
        <v>349</v>
      </c>
      <c r="F30" s="4" t="s">
        <v>338</v>
      </c>
      <c r="G30" s="45">
        <f>IFERROR(VLOOKUP($E30,'Existing Lighting Schedule'!$A$3:$K$174,6,0),"")</f>
        <v>3.1E-2</v>
      </c>
      <c r="H30" s="10">
        <v>2</v>
      </c>
      <c r="I30" s="4">
        <f t="shared" si="1"/>
        <v>6.2E-2</v>
      </c>
      <c r="J30" s="46">
        <v>1717</v>
      </c>
      <c r="K30" s="47">
        <f t="shared" si="2"/>
        <v>106.45399999999999</v>
      </c>
      <c r="L30" s="50" t="str">
        <f>IFERROR(VLOOKUP($E30,'Existing Lighting Schedule'!$A$3:$K$174,7,0),"")</f>
        <v>LED23</v>
      </c>
      <c r="M30" s="10" t="str">
        <f>IFERROR(VLOOKUP($E30,'Existing Lighting Schedule'!$A$3:$K$174,10,0),"")</f>
        <v>LED Surface 4' (e.g. Deco DACH-LED-4-23-40</v>
      </c>
      <c r="N30" s="10">
        <f>IFERROR(VLOOKUP($E30,'Existing Lighting Schedule'!$A$3:$K$174,11,0),"")</f>
        <v>2.3E-2</v>
      </c>
      <c r="O30" s="48">
        <f t="shared" si="3"/>
        <v>4.5999999999999999E-2</v>
      </c>
      <c r="P30" s="47">
        <f t="shared" si="4"/>
        <v>78.981999999999999</v>
      </c>
      <c r="Q30" s="83">
        <f t="shared" si="5"/>
        <v>1.6E-2</v>
      </c>
      <c r="R30" s="54">
        <f t="shared" si="6"/>
        <v>27.471999999999994</v>
      </c>
      <c r="S30" s="87">
        <f t="shared" si="7"/>
        <v>6.3295487999999986</v>
      </c>
      <c r="T30" s="81">
        <f>IFERROR(VLOOKUP($L30,'Existing Lighting Schedule'!$G$3:$S$174,13,0),"")</f>
        <v>251.65</v>
      </c>
      <c r="U30" s="94">
        <f t="shared" si="0"/>
        <v>503.3</v>
      </c>
    </row>
    <row r="31" spans="1:21" ht="30" customHeight="1">
      <c r="A31" s="1" t="s">
        <v>540</v>
      </c>
      <c r="B31" s="13" t="s">
        <v>355</v>
      </c>
      <c r="C31" s="60" t="s">
        <v>351</v>
      </c>
      <c r="D31" s="4" t="s">
        <v>337</v>
      </c>
      <c r="E31" s="4" t="s">
        <v>347</v>
      </c>
      <c r="F31" s="4" t="s">
        <v>338</v>
      </c>
      <c r="G31" s="45">
        <f>IFERROR(VLOOKUP($E31,'Existing Lighting Schedule'!$A$3:$K$174,6,0),"")</f>
        <v>5.8999999999999997E-2</v>
      </c>
      <c r="H31" s="10">
        <v>2</v>
      </c>
      <c r="I31" s="4">
        <f t="shared" si="1"/>
        <v>0.11799999999999999</v>
      </c>
      <c r="J31" s="46">
        <v>1717</v>
      </c>
      <c r="K31" s="47">
        <f t="shared" si="2"/>
        <v>202.60599999999999</v>
      </c>
      <c r="L31" s="50" t="str">
        <f>IFERROR(VLOOKUP($E31,'Existing Lighting Schedule'!$A$3:$K$174,7,0),"")</f>
        <v>LED34</v>
      </c>
      <c r="M31" s="10" t="str">
        <f>IFERROR(VLOOKUP($E31,'Existing Lighting Schedule'!$A$3:$K$174,10,0),"")</f>
        <v>LED Surface 1'x4' (e.g. Deco DSW-LED-4-35-40)</v>
      </c>
      <c r="N31" s="10">
        <f>IFERROR(VLOOKUP($E31,'Existing Lighting Schedule'!$A$3:$K$174,11,0),"")</f>
        <v>3.4000000000000002E-2</v>
      </c>
      <c r="O31" s="48">
        <f t="shared" si="3"/>
        <v>6.8000000000000005E-2</v>
      </c>
      <c r="P31" s="47">
        <f t="shared" si="4"/>
        <v>116.75600000000001</v>
      </c>
      <c r="Q31" s="83">
        <f t="shared" si="5"/>
        <v>4.9999999999999989E-2</v>
      </c>
      <c r="R31" s="54">
        <f t="shared" si="6"/>
        <v>85.84999999999998</v>
      </c>
      <c r="S31" s="87">
        <f t="shared" si="7"/>
        <v>19.779839999999997</v>
      </c>
      <c r="T31" s="81">
        <f>IFERROR(VLOOKUP($L31,'Existing Lighting Schedule'!$G$3:$S$174,13,0),"")</f>
        <v>377.47500000000002</v>
      </c>
      <c r="U31" s="94">
        <f t="shared" si="0"/>
        <v>754.95</v>
      </c>
    </row>
    <row r="32" spans="1:21" ht="30" customHeight="1">
      <c r="A32" s="1" t="s">
        <v>540</v>
      </c>
      <c r="B32" s="13" t="s">
        <v>356</v>
      </c>
      <c r="C32" s="60" t="s">
        <v>351</v>
      </c>
      <c r="D32" s="4" t="s">
        <v>343</v>
      </c>
      <c r="E32" s="4" t="s">
        <v>357</v>
      </c>
      <c r="F32" s="4" t="s">
        <v>338</v>
      </c>
      <c r="G32" s="45">
        <f>IFERROR(VLOOKUP($E32,'Existing Lighting Schedule'!$A$3:$K$174,6,0),"")</f>
        <v>8.8999999999999996E-2</v>
      </c>
      <c r="H32" s="10">
        <v>48</v>
      </c>
      <c r="I32" s="4">
        <f t="shared" si="1"/>
        <v>4.2720000000000002</v>
      </c>
      <c r="J32" s="46">
        <v>1717</v>
      </c>
      <c r="K32" s="47">
        <f t="shared" si="2"/>
        <v>7335.0240000000003</v>
      </c>
      <c r="L32" s="50" t="str">
        <f>IFERROR(VLOOKUP($E32,'Existing Lighting Schedule'!$A$3:$K$174,7,0),"")</f>
        <v>LED32</v>
      </c>
      <c r="M32" s="10" t="str">
        <f>IFERROR(VLOOKUP($E32,'Existing Lighting Schedule'!$A$3:$K$174,10,0),"")</f>
        <v>LED Surface 2'x4' (e.g. Lithonia 2TLX4-40L-A12-LP850)</v>
      </c>
      <c r="N32" s="10">
        <f>IFERROR(VLOOKUP($E32,'Existing Lighting Schedule'!$A$3:$K$174,11,0),"")</f>
        <v>3.2000000000000001E-2</v>
      </c>
      <c r="O32" s="48">
        <f t="shared" si="3"/>
        <v>1.536</v>
      </c>
      <c r="P32" s="47">
        <f t="shared" si="4"/>
        <v>2637.3119999999999</v>
      </c>
      <c r="Q32" s="83">
        <f t="shared" si="5"/>
        <v>2.7360000000000002</v>
      </c>
      <c r="R32" s="54">
        <f t="shared" si="6"/>
        <v>4697.7120000000004</v>
      </c>
      <c r="S32" s="87">
        <f t="shared" si="7"/>
        <v>1082.3528448000002</v>
      </c>
      <c r="T32" s="81">
        <f>IFERROR(VLOOKUP($L32,'Existing Lighting Schedule'!$G$3:$S$174,13,0),"")</f>
        <v>341.52499999999998</v>
      </c>
      <c r="U32" s="94">
        <f t="shared" si="0"/>
        <v>16393.199999999997</v>
      </c>
    </row>
    <row r="33" spans="1:21" ht="30" customHeight="1">
      <c r="A33" s="1" t="s">
        <v>540</v>
      </c>
      <c r="B33" s="13" t="s">
        <v>356</v>
      </c>
      <c r="C33" s="60" t="s">
        <v>351</v>
      </c>
      <c r="D33" s="4" t="s">
        <v>337</v>
      </c>
      <c r="E33" s="4" t="s">
        <v>347</v>
      </c>
      <c r="F33" s="4" t="s">
        <v>338</v>
      </c>
      <c r="G33" s="45">
        <f>IFERROR(VLOOKUP($E33,'Existing Lighting Schedule'!$A$3:$K$174,6,0),"")</f>
        <v>5.8999999999999997E-2</v>
      </c>
      <c r="H33" s="10">
        <v>17</v>
      </c>
      <c r="I33" s="4">
        <f t="shared" si="1"/>
        <v>1.0029999999999999</v>
      </c>
      <c r="J33" s="46">
        <v>1717</v>
      </c>
      <c r="K33" s="47">
        <f t="shared" si="2"/>
        <v>1722.1509999999998</v>
      </c>
      <c r="L33" s="50" t="str">
        <f>IFERROR(VLOOKUP($E33,'Existing Lighting Schedule'!$A$3:$K$174,7,0),"")</f>
        <v>LED34</v>
      </c>
      <c r="M33" s="10" t="str">
        <f>IFERROR(VLOOKUP($E33,'Existing Lighting Schedule'!$A$3:$K$174,10,0),"")</f>
        <v>LED Surface 1'x4' (e.g. Deco DSW-LED-4-35-40)</v>
      </c>
      <c r="N33" s="10">
        <f>IFERROR(VLOOKUP($E33,'Existing Lighting Schedule'!$A$3:$K$174,11,0),"")</f>
        <v>3.4000000000000002E-2</v>
      </c>
      <c r="O33" s="48">
        <f t="shared" si="3"/>
        <v>0.57800000000000007</v>
      </c>
      <c r="P33" s="47">
        <f t="shared" si="4"/>
        <v>992.42600000000016</v>
      </c>
      <c r="Q33" s="83">
        <f t="shared" si="5"/>
        <v>0.42499999999999982</v>
      </c>
      <c r="R33" s="54">
        <f t="shared" si="6"/>
        <v>729.72499999999968</v>
      </c>
      <c r="S33" s="87">
        <f t="shared" si="7"/>
        <v>168.12863999999993</v>
      </c>
      <c r="T33" s="81">
        <f>IFERROR(VLOOKUP($L33,'Existing Lighting Schedule'!$G$3:$S$174,13,0),"")</f>
        <v>377.47500000000002</v>
      </c>
      <c r="U33" s="94">
        <f t="shared" si="0"/>
        <v>6417.0750000000007</v>
      </c>
    </row>
    <row r="34" spans="1:21" ht="30" customHeight="1">
      <c r="A34" s="1" t="s">
        <v>540</v>
      </c>
      <c r="B34" s="13" t="s">
        <v>358</v>
      </c>
      <c r="C34" s="60" t="s">
        <v>351</v>
      </c>
      <c r="D34" s="4" t="s">
        <v>343</v>
      </c>
      <c r="E34" s="4" t="s">
        <v>49</v>
      </c>
      <c r="F34" s="4" t="s">
        <v>342</v>
      </c>
      <c r="G34" s="45">
        <f>IFERROR(VLOOKUP($E34,'Existing Lighting Schedule'!$A$3:$K$174,6,0),"")</f>
        <v>8.8999999999999996E-2</v>
      </c>
      <c r="H34" s="10">
        <v>38</v>
      </c>
      <c r="I34" s="4">
        <f t="shared" si="1"/>
        <v>3.3819999999999997</v>
      </c>
      <c r="J34" s="46">
        <v>1717</v>
      </c>
      <c r="K34" s="47">
        <f t="shared" si="2"/>
        <v>5806.8939999999993</v>
      </c>
      <c r="L34" s="50" t="str">
        <f>IFERROR(VLOOKUP($E34,'Existing Lighting Schedule'!$A$3:$K$174,7,0),"")</f>
        <v>LED39</v>
      </c>
      <c r="M34" s="10" t="str">
        <f>IFERROR(VLOOKUP($E34,'Existing Lighting Schedule'!$A$3:$K$174,10,0),"")</f>
        <v>LED Volumetric Kit 2'x4' (e.g. Lithonia 2VTL4-48L-LP840)</v>
      </c>
      <c r="N34" s="10">
        <f>IFERROR(VLOOKUP($E34,'Existing Lighting Schedule'!$A$3:$K$174,11,0),"")</f>
        <v>3.9E-2</v>
      </c>
      <c r="O34" s="48">
        <f t="shared" si="3"/>
        <v>1.482</v>
      </c>
      <c r="P34" s="47">
        <f t="shared" si="4"/>
        <v>2544.5940000000001</v>
      </c>
      <c r="Q34" s="83">
        <f t="shared" si="5"/>
        <v>1.8999999999999997</v>
      </c>
      <c r="R34" s="54">
        <f t="shared" si="6"/>
        <v>3262.2999999999993</v>
      </c>
      <c r="S34" s="87">
        <f t="shared" si="7"/>
        <v>751.63391999999976</v>
      </c>
      <c r="T34" s="81">
        <f>IFERROR(VLOOKUP($L34,'Existing Lighting Schedule'!$G$3:$S$174,13,0),"")</f>
        <v>287.60000000000002</v>
      </c>
      <c r="U34" s="94">
        <f t="shared" si="0"/>
        <v>10928.800000000001</v>
      </c>
    </row>
    <row r="35" spans="1:21" ht="30" customHeight="1">
      <c r="A35" s="1" t="s">
        <v>540</v>
      </c>
      <c r="B35" s="13" t="s">
        <v>358</v>
      </c>
      <c r="C35" s="60" t="s">
        <v>351</v>
      </c>
      <c r="D35" s="4" t="s">
        <v>337</v>
      </c>
      <c r="E35" s="4" t="s">
        <v>349</v>
      </c>
      <c r="F35" s="4" t="s">
        <v>338</v>
      </c>
      <c r="G35" s="45">
        <f>IFERROR(VLOOKUP($E35,'Existing Lighting Schedule'!$A$3:$K$174,6,0),"")</f>
        <v>3.1E-2</v>
      </c>
      <c r="H35" s="10">
        <v>5</v>
      </c>
      <c r="I35" s="4">
        <f t="shared" si="1"/>
        <v>0.155</v>
      </c>
      <c r="J35" s="46">
        <v>1717</v>
      </c>
      <c r="K35" s="47">
        <f t="shared" si="2"/>
        <v>266.13499999999999</v>
      </c>
      <c r="L35" s="50" t="str">
        <f>IFERROR(VLOOKUP($E35,'Existing Lighting Schedule'!$A$3:$K$174,7,0),"")</f>
        <v>LED23</v>
      </c>
      <c r="M35" s="10" t="str">
        <f>IFERROR(VLOOKUP($E35,'Existing Lighting Schedule'!$A$3:$K$174,10,0),"")</f>
        <v>LED Surface 4' (e.g. Deco DACH-LED-4-23-40</v>
      </c>
      <c r="N35" s="10">
        <f>IFERROR(VLOOKUP($E35,'Existing Lighting Schedule'!$A$3:$K$174,11,0),"")</f>
        <v>2.3E-2</v>
      </c>
      <c r="O35" s="48">
        <f t="shared" si="3"/>
        <v>0.11499999999999999</v>
      </c>
      <c r="P35" s="47">
        <f t="shared" si="4"/>
        <v>197.45499999999998</v>
      </c>
      <c r="Q35" s="83">
        <f t="shared" si="5"/>
        <v>4.0000000000000008E-2</v>
      </c>
      <c r="R35" s="54">
        <f t="shared" si="6"/>
        <v>68.680000000000007</v>
      </c>
      <c r="S35" s="87">
        <f t="shared" si="7"/>
        <v>15.823872000000001</v>
      </c>
      <c r="T35" s="81">
        <f>IFERROR(VLOOKUP($L35,'Existing Lighting Schedule'!$G$3:$S$174,13,0),"")</f>
        <v>251.65</v>
      </c>
      <c r="U35" s="94">
        <f t="shared" si="0"/>
        <v>1258.25</v>
      </c>
    </row>
    <row r="36" spans="1:21" ht="30" customHeight="1">
      <c r="A36" s="1" t="s">
        <v>540</v>
      </c>
      <c r="B36" s="13" t="s">
        <v>358</v>
      </c>
      <c r="C36" s="60" t="s">
        <v>351</v>
      </c>
      <c r="D36" s="4" t="s">
        <v>337</v>
      </c>
      <c r="E36" s="4" t="s">
        <v>347</v>
      </c>
      <c r="F36" s="4" t="s">
        <v>338</v>
      </c>
      <c r="G36" s="45">
        <f>IFERROR(VLOOKUP($E36,'Existing Lighting Schedule'!$A$3:$K$174,6,0),"")</f>
        <v>5.8999999999999997E-2</v>
      </c>
      <c r="H36" s="10">
        <v>19</v>
      </c>
      <c r="I36" s="4">
        <f t="shared" si="1"/>
        <v>1.121</v>
      </c>
      <c r="J36" s="46">
        <v>1717</v>
      </c>
      <c r="K36" s="47">
        <f t="shared" si="2"/>
        <v>1924.7570000000001</v>
      </c>
      <c r="L36" s="50" t="str">
        <f>IFERROR(VLOOKUP($E36,'Existing Lighting Schedule'!$A$3:$K$174,7,0),"")</f>
        <v>LED34</v>
      </c>
      <c r="M36" s="10" t="str">
        <f>IFERROR(VLOOKUP($E36,'Existing Lighting Schedule'!$A$3:$K$174,10,0),"")</f>
        <v>LED Surface 1'x4' (e.g. Deco DSW-LED-4-35-40)</v>
      </c>
      <c r="N36" s="10">
        <f>IFERROR(VLOOKUP($E36,'Existing Lighting Schedule'!$A$3:$K$174,11,0),"")</f>
        <v>3.4000000000000002E-2</v>
      </c>
      <c r="O36" s="48">
        <f t="shared" si="3"/>
        <v>0.64600000000000002</v>
      </c>
      <c r="P36" s="47">
        <f t="shared" si="4"/>
        <v>1109.182</v>
      </c>
      <c r="Q36" s="83">
        <f t="shared" si="5"/>
        <v>0.47499999999999998</v>
      </c>
      <c r="R36" s="54">
        <f t="shared" si="6"/>
        <v>815.57500000000005</v>
      </c>
      <c r="S36" s="87">
        <f t="shared" si="7"/>
        <v>187.90848</v>
      </c>
      <c r="T36" s="81">
        <f>IFERROR(VLOOKUP($L36,'Existing Lighting Schedule'!$G$3:$S$174,13,0),"")</f>
        <v>377.47500000000002</v>
      </c>
      <c r="U36" s="94">
        <f t="shared" si="0"/>
        <v>7172.0250000000005</v>
      </c>
    </row>
    <row r="37" spans="1:21" ht="30" customHeight="1">
      <c r="A37" s="1" t="s">
        <v>540</v>
      </c>
      <c r="B37" s="13" t="s">
        <v>358</v>
      </c>
      <c r="C37" s="60" t="s">
        <v>351</v>
      </c>
      <c r="D37" s="4" t="s">
        <v>343</v>
      </c>
      <c r="E37" s="4" t="s">
        <v>357</v>
      </c>
      <c r="F37" s="4" t="s">
        <v>338</v>
      </c>
      <c r="G37" s="45">
        <f>IFERROR(VLOOKUP($E37,'Existing Lighting Schedule'!$A$3:$K$174,6,0),"")</f>
        <v>8.8999999999999996E-2</v>
      </c>
      <c r="H37" s="10">
        <v>4</v>
      </c>
      <c r="I37" s="4">
        <f t="shared" si="1"/>
        <v>0.35599999999999998</v>
      </c>
      <c r="J37" s="46">
        <v>1717</v>
      </c>
      <c r="K37" s="47">
        <f t="shared" si="2"/>
        <v>611.25199999999995</v>
      </c>
      <c r="L37" s="50" t="str">
        <f>IFERROR(VLOOKUP($E37,'Existing Lighting Schedule'!$A$3:$K$174,7,0),"")</f>
        <v>LED32</v>
      </c>
      <c r="M37" s="10" t="str">
        <f>IFERROR(VLOOKUP($E37,'Existing Lighting Schedule'!$A$3:$K$174,10,0),"")</f>
        <v>LED Surface 2'x4' (e.g. Lithonia 2TLX4-40L-A12-LP850)</v>
      </c>
      <c r="N37" s="10">
        <f>IFERROR(VLOOKUP($E37,'Existing Lighting Schedule'!$A$3:$K$174,11,0),"")</f>
        <v>3.2000000000000001E-2</v>
      </c>
      <c r="O37" s="48">
        <f t="shared" si="3"/>
        <v>0.128</v>
      </c>
      <c r="P37" s="47">
        <f t="shared" si="4"/>
        <v>219.77600000000001</v>
      </c>
      <c r="Q37" s="83">
        <f t="shared" si="5"/>
        <v>0.22799999999999998</v>
      </c>
      <c r="R37" s="54">
        <f t="shared" si="6"/>
        <v>391.47599999999994</v>
      </c>
      <c r="S37" s="87">
        <f t="shared" si="7"/>
        <v>90.196070399999982</v>
      </c>
      <c r="T37" s="81">
        <f>IFERROR(VLOOKUP($L37,'Existing Lighting Schedule'!$G$3:$S$174,13,0),"")</f>
        <v>341.52499999999998</v>
      </c>
      <c r="U37" s="94">
        <f t="shared" si="0"/>
        <v>1366.1</v>
      </c>
    </row>
    <row r="38" spans="1:21" ht="30" customHeight="1">
      <c r="A38" s="1" t="s">
        <v>540</v>
      </c>
      <c r="B38" s="13" t="s">
        <v>358</v>
      </c>
      <c r="C38" s="60" t="s">
        <v>359</v>
      </c>
      <c r="D38" s="4" t="s">
        <v>360</v>
      </c>
      <c r="E38" s="4" t="s">
        <v>361</v>
      </c>
      <c r="F38" s="4" t="s">
        <v>338</v>
      </c>
      <c r="G38" s="45">
        <f>IFERROR(VLOOKUP($E38,'Existing Lighting Schedule'!$A$3:$K$174,6,0),"")</f>
        <v>0.112</v>
      </c>
      <c r="H38" s="10">
        <v>6</v>
      </c>
      <c r="I38" s="4">
        <f t="shared" si="1"/>
        <v>0.67200000000000004</v>
      </c>
      <c r="J38" s="46">
        <v>1717</v>
      </c>
      <c r="K38" s="47">
        <f t="shared" si="2"/>
        <v>1153.8240000000001</v>
      </c>
      <c r="L38" s="50" t="str">
        <f>IFERROR(VLOOKUP($E38,'Existing Lighting Schedule'!$A$3:$K$174,7,0),"")</f>
        <v>LED32</v>
      </c>
      <c r="M38" s="10" t="str">
        <f>IFERROR(VLOOKUP($E38,'Existing Lighting Schedule'!$A$3:$K$174,10,0),"")</f>
        <v>LED Surface 2'x4' (e.g. Lithonia 2TLX4-40L-A12-LP850)</v>
      </c>
      <c r="N38" s="10">
        <f>IFERROR(VLOOKUP($E38,'Existing Lighting Schedule'!$A$3:$K$174,11,0),"")</f>
        <v>3.2000000000000001E-2</v>
      </c>
      <c r="O38" s="48">
        <f t="shared" si="3"/>
        <v>0.192</v>
      </c>
      <c r="P38" s="47">
        <f t="shared" si="4"/>
        <v>329.66399999999999</v>
      </c>
      <c r="Q38" s="83">
        <f t="shared" si="5"/>
        <v>0.48000000000000004</v>
      </c>
      <c r="R38" s="54">
        <f t="shared" si="6"/>
        <v>824.16000000000008</v>
      </c>
      <c r="S38" s="87">
        <f t="shared" si="7"/>
        <v>189.88646400000002</v>
      </c>
      <c r="T38" s="81">
        <f>IFERROR(VLOOKUP($L38,'Existing Lighting Schedule'!$G$3:$S$174,13,0),"")</f>
        <v>341.52499999999998</v>
      </c>
      <c r="U38" s="94">
        <f t="shared" si="0"/>
        <v>2049.1499999999996</v>
      </c>
    </row>
    <row r="39" spans="1:21" ht="30" customHeight="1">
      <c r="A39" s="1" t="s">
        <v>540</v>
      </c>
      <c r="B39" s="13" t="s">
        <v>362</v>
      </c>
      <c r="C39" s="60" t="s">
        <v>359</v>
      </c>
      <c r="D39" s="4" t="s">
        <v>343</v>
      </c>
      <c r="E39" s="4" t="s">
        <v>46</v>
      </c>
      <c r="F39" s="4" t="s">
        <v>342</v>
      </c>
      <c r="G39" s="45">
        <f>IFERROR(VLOOKUP($E39,'Existing Lighting Schedule'!$A$3:$K$174,6,0),"")</f>
        <v>5.8999999999999997E-2</v>
      </c>
      <c r="H39" s="10">
        <v>17</v>
      </c>
      <c r="I39" s="4">
        <f t="shared" si="1"/>
        <v>1.0029999999999999</v>
      </c>
      <c r="J39" s="46">
        <v>1717</v>
      </c>
      <c r="K39" s="47">
        <f t="shared" si="2"/>
        <v>1722.1509999999998</v>
      </c>
      <c r="L39" s="50" t="str">
        <f>IFERROR(VLOOKUP($E39,'Existing Lighting Schedule'!$A$3:$K$174,7,0),"")</f>
        <v>LED26</v>
      </c>
      <c r="M39" s="10" t="str">
        <f>IFERROR(VLOOKUP($E39,'Existing Lighting Schedule'!$A$3:$K$174,10,0),"")</f>
        <v>LED Troffer 2'x4'  (e.g. Lithonia 2VTL4-30L-LP840)</v>
      </c>
      <c r="N39" s="10">
        <f>IFERROR(VLOOKUP($E39,'Existing Lighting Schedule'!$A$3:$K$174,11,0),"")</f>
        <v>2.5999999999999999E-2</v>
      </c>
      <c r="O39" s="48">
        <f t="shared" si="3"/>
        <v>0.442</v>
      </c>
      <c r="P39" s="47">
        <f t="shared" si="4"/>
        <v>758.91399999999999</v>
      </c>
      <c r="Q39" s="83">
        <f t="shared" si="5"/>
        <v>0.56099999999999994</v>
      </c>
      <c r="R39" s="54">
        <f t="shared" si="6"/>
        <v>963.23699999999985</v>
      </c>
      <c r="S39" s="87">
        <f t="shared" si="7"/>
        <v>221.92980479999997</v>
      </c>
      <c r="T39" s="81">
        <f>IFERROR(VLOOKUP($L39,'Existing Lighting Schedule'!$G$3:$S$174,13,0),"")</f>
        <v>287.60000000000002</v>
      </c>
      <c r="U39" s="94">
        <f t="shared" si="0"/>
        <v>4889.2000000000007</v>
      </c>
    </row>
    <row r="40" spans="1:21" ht="30" customHeight="1">
      <c r="A40" s="1" t="s">
        <v>540</v>
      </c>
      <c r="B40" s="13" t="s">
        <v>362</v>
      </c>
      <c r="C40" s="60" t="s">
        <v>359</v>
      </c>
      <c r="D40" s="4" t="s">
        <v>343</v>
      </c>
      <c r="E40" s="4" t="s">
        <v>49</v>
      </c>
      <c r="F40" s="4" t="s">
        <v>342</v>
      </c>
      <c r="G40" s="45">
        <f>IFERROR(VLOOKUP($E40,'Existing Lighting Schedule'!$A$3:$K$174,6,0),"")</f>
        <v>8.8999999999999996E-2</v>
      </c>
      <c r="H40" s="10">
        <v>10</v>
      </c>
      <c r="I40" s="4">
        <f t="shared" si="1"/>
        <v>0.8899999999999999</v>
      </c>
      <c r="J40" s="46">
        <v>1717</v>
      </c>
      <c r="K40" s="47">
        <f t="shared" si="2"/>
        <v>1528.1299999999999</v>
      </c>
      <c r="L40" s="50" t="str">
        <f>IFERROR(VLOOKUP($E40,'Existing Lighting Schedule'!$A$3:$K$174,7,0),"")</f>
        <v>LED39</v>
      </c>
      <c r="M40" s="10" t="str">
        <f>IFERROR(VLOOKUP($E40,'Existing Lighting Schedule'!$A$3:$K$174,10,0),"")</f>
        <v>LED Volumetric Kit 2'x4' (e.g. Lithonia 2VTL4-48L-LP840)</v>
      </c>
      <c r="N40" s="10">
        <f>IFERROR(VLOOKUP($E40,'Existing Lighting Schedule'!$A$3:$K$174,11,0),"")</f>
        <v>3.9E-2</v>
      </c>
      <c r="O40" s="48">
        <f t="shared" si="3"/>
        <v>0.39</v>
      </c>
      <c r="P40" s="47">
        <f t="shared" si="4"/>
        <v>669.63</v>
      </c>
      <c r="Q40" s="83">
        <f t="shared" si="5"/>
        <v>0.49999999999999989</v>
      </c>
      <c r="R40" s="54">
        <f t="shared" si="6"/>
        <v>858.49999999999989</v>
      </c>
      <c r="S40" s="87">
        <f t="shared" si="7"/>
        <v>197.79839999999996</v>
      </c>
      <c r="T40" s="81">
        <f>IFERROR(VLOOKUP($L40,'Existing Lighting Schedule'!$G$3:$S$174,13,0),"")</f>
        <v>287.60000000000002</v>
      </c>
      <c r="U40" s="94">
        <f t="shared" ref="U40:U58" si="8">H40*T40</f>
        <v>2876</v>
      </c>
    </row>
    <row r="41" spans="1:21" ht="30" customHeight="1">
      <c r="A41" s="1" t="s">
        <v>540</v>
      </c>
      <c r="B41" s="13" t="s">
        <v>362</v>
      </c>
      <c r="C41" s="60" t="s">
        <v>359</v>
      </c>
      <c r="D41" s="4" t="s">
        <v>337</v>
      </c>
      <c r="E41" s="4" t="s">
        <v>349</v>
      </c>
      <c r="F41" s="4" t="s">
        <v>338</v>
      </c>
      <c r="G41" s="45">
        <f>IFERROR(VLOOKUP($E41,'Existing Lighting Schedule'!$A$3:$K$174,6,0),"")</f>
        <v>3.1E-2</v>
      </c>
      <c r="H41" s="10">
        <v>2</v>
      </c>
      <c r="I41" s="4">
        <f t="shared" si="1"/>
        <v>6.2E-2</v>
      </c>
      <c r="J41" s="46">
        <v>1717</v>
      </c>
      <c r="K41" s="47">
        <f t="shared" si="2"/>
        <v>106.45399999999999</v>
      </c>
      <c r="L41" s="50" t="str">
        <f>IFERROR(VLOOKUP($E41,'Existing Lighting Schedule'!$A$3:$K$174,7,0),"")</f>
        <v>LED23</v>
      </c>
      <c r="M41" s="10" t="str">
        <f>IFERROR(VLOOKUP($E41,'Existing Lighting Schedule'!$A$3:$K$174,10,0),"")</f>
        <v>LED Surface 4' (e.g. Deco DACH-LED-4-23-40</v>
      </c>
      <c r="N41" s="10">
        <f>IFERROR(VLOOKUP($E41,'Existing Lighting Schedule'!$A$3:$K$174,11,0),"")</f>
        <v>2.3E-2</v>
      </c>
      <c r="O41" s="48">
        <f t="shared" si="3"/>
        <v>4.5999999999999999E-2</v>
      </c>
      <c r="P41" s="47">
        <f t="shared" si="4"/>
        <v>78.981999999999999</v>
      </c>
      <c r="Q41" s="83">
        <f t="shared" si="5"/>
        <v>1.6E-2</v>
      </c>
      <c r="R41" s="54">
        <f t="shared" si="6"/>
        <v>27.471999999999994</v>
      </c>
      <c r="S41" s="87">
        <f t="shared" si="7"/>
        <v>6.3295487999999986</v>
      </c>
      <c r="T41" s="81">
        <f>IFERROR(VLOOKUP($L41,'Existing Lighting Schedule'!$G$3:$S$174,13,0),"")</f>
        <v>251.65</v>
      </c>
      <c r="U41" s="94">
        <f t="shared" si="8"/>
        <v>503.3</v>
      </c>
    </row>
    <row r="42" spans="1:21" ht="30" customHeight="1">
      <c r="A42" s="1" t="s">
        <v>540</v>
      </c>
      <c r="B42" s="13" t="s">
        <v>362</v>
      </c>
      <c r="C42" s="60" t="s">
        <v>359</v>
      </c>
      <c r="D42" s="4" t="s">
        <v>337</v>
      </c>
      <c r="E42" s="4" t="s">
        <v>347</v>
      </c>
      <c r="F42" s="4" t="s">
        <v>338</v>
      </c>
      <c r="G42" s="45">
        <f>IFERROR(VLOOKUP($E42,'Existing Lighting Schedule'!$A$3:$K$174,6,0),"")</f>
        <v>5.8999999999999997E-2</v>
      </c>
      <c r="H42" s="10">
        <v>2</v>
      </c>
      <c r="I42" s="4">
        <f t="shared" si="1"/>
        <v>0.11799999999999999</v>
      </c>
      <c r="J42" s="46">
        <v>1717</v>
      </c>
      <c r="K42" s="47">
        <f t="shared" si="2"/>
        <v>202.60599999999999</v>
      </c>
      <c r="L42" s="50" t="str">
        <f>IFERROR(VLOOKUP($E42,'Existing Lighting Schedule'!$A$3:$K$174,7,0),"")</f>
        <v>LED34</v>
      </c>
      <c r="M42" s="10" t="str">
        <f>IFERROR(VLOOKUP($E42,'Existing Lighting Schedule'!$A$3:$K$174,10,0),"")</f>
        <v>LED Surface 1'x4' (e.g. Deco DSW-LED-4-35-40)</v>
      </c>
      <c r="N42" s="10">
        <f>IFERROR(VLOOKUP($E42,'Existing Lighting Schedule'!$A$3:$K$174,11,0),"")</f>
        <v>3.4000000000000002E-2</v>
      </c>
      <c r="O42" s="48">
        <f t="shared" si="3"/>
        <v>6.8000000000000005E-2</v>
      </c>
      <c r="P42" s="47">
        <f t="shared" si="4"/>
        <v>116.75600000000001</v>
      </c>
      <c r="Q42" s="83">
        <f t="shared" si="5"/>
        <v>4.9999999999999989E-2</v>
      </c>
      <c r="R42" s="54">
        <f t="shared" si="6"/>
        <v>85.84999999999998</v>
      </c>
      <c r="S42" s="87">
        <f t="shared" si="7"/>
        <v>19.779839999999997</v>
      </c>
      <c r="T42" s="81">
        <f>IFERROR(VLOOKUP($L42,'Existing Lighting Schedule'!$G$3:$S$174,13,0),"")</f>
        <v>377.47500000000002</v>
      </c>
      <c r="U42" s="94">
        <f t="shared" si="8"/>
        <v>754.95</v>
      </c>
    </row>
    <row r="43" spans="1:21" ht="30" customHeight="1">
      <c r="A43" s="1" t="s">
        <v>540</v>
      </c>
      <c r="B43" s="13" t="s">
        <v>362</v>
      </c>
      <c r="C43" s="60" t="s">
        <v>344</v>
      </c>
      <c r="D43" s="4" t="s">
        <v>345</v>
      </c>
      <c r="E43" s="4" t="s">
        <v>214</v>
      </c>
      <c r="F43" s="4" t="s">
        <v>324</v>
      </c>
      <c r="G43" s="45">
        <f>IFERROR(VLOOKUP($E43,'Existing Lighting Schedule'!$A$3:$K$174,6,0),"")</f>
        <v>0.29499999999999998</v>
      </c>
      <c r="H43" s="10">
        <v>2</v>
      </c>
      <c r="I43" s="4">
        <f t="shared" si="1"/>
        <v>0.59</v>
      </c>
      <c r="J43" s="46">
        <v>4100</v>
      </c>
      <c r="K43" s="47">
        <f t="shared" si="2"/>
        <v>2419</v>
      </c>
      <c r="L43" s="50" t="str">
        <f>IFERROR(VLOOKUP($E43,'Existing Lighting Schedule'!$A$3:$K$174,7,0),"")</f>
        <v>LED54/1-WP</v>
      </c>
      <c r="M43" s="10" t="str">
        <f>IFERROR(VLOOKUP($E43,'Existing Lighting Schedule'!$A$3:$K$174,10,0),"")</f>
        <v>LED Wall Pack Fixture (e.g. Lithonia DSXW2-30C-530-40K-T3M)</v>
      </c>
      <c r="N43" s="10">
        <f>IFERROR(VLOOKUP($E43,'Existing Lighting Schedule'!$A$3:$K$174,11,0),"")</f>
        <v>5.3999999999999999E-2</v>
      </c>
      <c r="O43" s="48">
        <f>H43*N43</f>
        <v>0.108</v>
      </c>
      <c r="P43" s="47">
        <f t="shared" si="4"/>
        <v>442.8</v>
      </c>
      <c r="Q43" s="83">
        <v>0</v>
      </c>
      <c r="R43" s="54">
        <f t="shared" si="6"/>
        <v>1976.2</v>
      </c>
      <c r="S43" s="87">
        <f t="shared" si="7"/>
        <v>455.31648000000001</v>
      </c>
      <c r="T43" s="81">
        <f>IFERROR(VLOOKUP($L43,'Existing Lighting Schedule'!$G$3:$S$174,13,0),"")</f>
        <v>629.125</v>
      </c>
      <c r="U43" s="94">
        <f t="shared" si="8"/>
        <v>1258.25</v>
      </c>
    </row>
    <row r="44" spans="1:21" ht="30" customHeight="1">
      <c r="A44" s="1" t="s">
        <v>540</v>
      </c>
      <c r="B44" s="13" t="s">
        <v>363</v>
      </c>
      <c r="C44" s="60" t="s">
        <v>351</v>
      </c>
      <c r="D44" s="4" t="s">
        <v>343</v>
      </c>
      <c r="E44" s="4" t="s">
        <v>49</v>
      </c>
      <c r="F44" s="4" t="s">
        <v>342</v>
      </c>
      <c r="G44" s="45">
        <f>IFERROR(VLOOKUP($E44,'Existing Lighting Schedule'!$A$3:$K$174,6,0),"")</f>
        <v>8.8999999999999996E-2</v>
      </c>
      <c r="H44" s="10">
        <v>96</v>
      </c>
      <c r="I44" s="4">
        <f t="shared" ref="I44" si="9">G44*H44</f>
        <v>8.5440000000000005</v>
      </c>
      <c r="J44" s="46">
        <v>1717</v>
      </c>
      <c r="K44" s="47">
        <f t="shared" ref="K44" si="10">I44*J44</f>
        <v>14670.048000000001</v>
      </c>
      <c r="L44" s="50" t="str">
        <f>IFERROR(VLOOKUP($E44,'Existing Lighting Schedule'!$A$3:$K$174,7,0),"")</f>
        <v>LED39</v>
      </c>
      <c r="M44" s="10" t="str">
        <f>IFERROR(VLOOKUP($E44,'Existing Lighting Schedule'!$A$3:$K$174,10,0),"")</f>
        <v>LED Volumetric Kit 2'x4' (e.g. Lithonia 2VTL4-48L-LP840)</v>
      </c>
      <c r="N44" s="10">
        <f>IFERROR(VLOOKUP($E44,'Existing Lighting Schedule'!$A$3:$K$174,11,0),"")</f>
        <v>3.9E-2</v>
      </c>
      <c r="O44" s="48">
        <f t="shared" ref="O44" si="11">H44*N44</f>
        <v>3.7439999999999998</v>
      </c>
      <c r="P44" s="47">
        <f t="shared" ref="P44" si="12">J44*O44</f>
        <v>6428.4479999999994</v>
      </c>
      <c r="Q44" s="83">
        <f t="shared" si="5"/>
        <v>4.8000000000000007</v>
      </c>
      <c r="R44" s="54">
        <f t="shared" ref="R44" si="13">K44-P44</f>
        <v>8241.6000000000022</v>
      </c>
      <c r="S44" s="87">
        <f t="shared" si="7"/>
        <v>1898.8646400000005</v>
      </c>
      <c r="T44" s="81">
        <f>IFERROR(VLOOKUP($L44,'Existing Lighting Schedule'!$G$3:$S$174,13,0),"")</f>
        <v>287.60000000000002</v>
      </c>
      <c r="U44" s="94">
        <f t="shared" si="8"/>
        <v>27609.600000000002</v>
      </c>
    </row>
    <row r="45" spans="1:21" ht="30" customHeight="1">
      <c r="A45" s="1" t="s">
        <v>540</v>
      </c>
      <c r="B45" s="13" t="s">
        <v>363</v>
      </c>
      <c r="C45" s="60" t="s">
        <v>351</v>
      </c>
      <c r="D45" s="4" t="s">
        <v>337</v>
      </c>
      <c r="E45" s="4" t="s">
        <v>349</v>
      </c>
      <c r="F45" s="4" t="s">
        <v>338</v>
      </c>
      <c r="G45" s="45">
        <f>IFERROR(VLOOKUP($E45,'Existing Lighting Schedule'!$A$3:$K$174,6,0),"")</f>
        <v>3.1E-2</v>
      </c>
      <c r="H45" s="10">
        <v>4</v>
      </c>
      <c r="I45" s="4">
        <f t="shared" ref="I45" si="14">G45*H45</f>
        <v>0.124</v>
      </c>
      <c r="J45" s="46">
        <v>1717</v>
      </c>
      <c r="K45" s="47">
        <f t="shared" ref="K45" si="15">I45*J45</f>
        <v>212.90799999999999</v>
      </c>
      <c r="L45" s="50" t="str">
        <f>IFERROR(VLOOKUP($E45,'Existing Lighting Schedule'!$A$3:$K$174,7,0),"")</f>
        <v>LED23</v>
      </c>
      <c r="M45" s="10" t="str">
        <f>IFERROR(VLOOKUP($E45,'Existing Lighting Schedule'!$A$3:$K$174,10,0),"")</f>
        <v>LED Surface 4' (e.g. Deco DACH-LED-4-23-40</v>
      </c>
      <c r="N45" s="10">
        <f>IFERROR(VLOOKUP($E45,'Existing Lighting Schedule'!$A$3:$K$174,11,0),"")</f>
        <v>2.3E-2</v>
      </c>
      <c r="O45" s="48">
        <f t="shared" ref="O45:O50" si="16">H45*N45</f>
        <v>9.1999999999999998E-2</v>
      </c>
      <c r="P45" s="47">
        <f t="shared" ref="P45:P50" si="17">J45*O45</f>
        <v>157.964</v>
      </c>
      <c r="Q45" s="83">
        <f t="shared" si="5"/>
        <v>3.2000000000000001E-2</v>
      </c>
      <c r="R45" s="54">
        <f t="shared" ref="R45:R50" si="18">K45-P45</f>
        <v>54.943999999999988</v>
      </c>
      <c r="S45" s="87">
        <f t="shared" si="7"/>
        <v>12.659097599999997</v>
      </c>
      <c r="T45" s="81">
        <f>IFERROR(VLOOKUP($L45,'Existing Lighting Schedule'!$G$3:$S$174,13,0),"")</f>
        <v>251.65</v>
      </c>
      <c r="U45" s="94">
        <f t="shared" si="8"/>
        <v>1006.6</v>
      </c>
    </row>
    <row r="46" spans="1:21" ht="30" customHeight="1">
      <c r="A46" s="1" t="s">
        <v>540</v>
      </c>
      <c r="B46" s="13" t="s">
        <v>363</v>
      </c>
      <c r="C46" s="60" t="s">
        <v>351</v>
      </c>
      <c r="D46" s="4" t="s">
        <v>337</v>
      </c>
      <c r="E46" s="4" t="s">
        <v>347</v>
      </c>
      <c r="F46" s="4" t="s">
        <v>338</v>
      </c>
      <c r="G46" s="45">
        <f>IFERROR(VLOOKUP($E46,'Existing Lighting Schedule'!$A$3:$K$174,6,0),"")</f>
        <v>5.8999999999999997E-2</v>
      </c>
      <c r="H46" s="10">
        <v>6</v>
      </c>
      <c r="I46" s="4">
        <f t="shared" si="1"/>
        <v>0.35399999999999998</v>
      </c>
      <c r="J46" s="46">
        <v>1717</v>
      </c>
      <c r="K46" s="47">
        <f t="shared" si="2"/>
        <v>607.81799999999998</v>
      </c>
      <c r="L46" s="50" t="str">
        <f>IFERROR(VLOOKUP($E46,'Existing Lighting Schedule'!$A$3:$K$174,7,0),"")</f>
        <v>LED34</v>
      </c>
      <c r="M46" s="10" t="str">
        <f>IFERROR(VLOOKUP($E46,'Existing Lighting Schedule'!$A$3:$K$174,10,0),"")</f>
        <v>LED Surface 1'x4' (e.g. Deco DSW-LED-4-35-40)</v>
      </c>
      <c r="N46" s="10">
        <f>IFERROR(VLOOKUP($E46,'Existing Lighting Schedule'!$A$3:$K$174,11,0),"")</f>
        <v>3.4000000000000002E-2</v>
      </c>
      <c r="O46" s="48">
        <f t="shared" si="16"/>
        <v>0.20400000000000001</v>
      </c>
      <c r="P46" s="47">
        <f t="shared" si="17"/>
        <v>350.26800000000003</v>
      </c>
      <c r="Q46" s="83">
        <f t="shared" si="5"/>
        <v>0.14999999999999997</v>
      </c>
      <c r="R46" s="54">
        <f t="shared" si="18"/>
        <v>257.54999999999995</v>
      </c>
      <c r="S46" s="87">
        <f t="shared" si="7"/>
        <v>59.339519999999986</v>
      </c>
      <c r="T46" s="81">
        <f>IFERROR(VLOOKUP($L46,'Existing Lighting Schedule'!$G$3:$S$174,13,0),"")</f>
        <v>377.47500000000002</v>
      </c>
      <c r="U46" s="94">
        <f t="shared" si="8"/>
        <v>2264.8500000000004</v>
      </c>
    </row>
    <row r="47" spans="1:21" ht="30" customHeight="1">
      <c r="A47" s="1" t="s">
        <v>540</v>
      </c>
      <c r="B47" s="13" t="s">
        <v>363</v>
      </c>
      <c r="C47" s="60" t="s">
        <v>351</v>
      </c>
      <c r="D47" s="4" t="s">
        <v>343</v>
      </c>
      <c r="E47" s="4" t="s">
        <v>52</v>
      </c>
      <c r="F47" s="4" t="s">
        <v>342</v>
      </c>
      <c r="G47" s="45">
        <f>IFERROR(VLOOKUP($E47,'Existing Lighting Schedule'!$A$3:$K$174,6,0),"")</f>
        <v>0.112</v>
      </c>
      <c r="H47" s="10">
        <v>72</v>
      </c>
      <c r="I47" s="4">
        <f t="shared" si="1"/>
        <v>8.0640000000000001</v>
      </c>
      <c r="J47" s="46">
        <v>1717</v>
      </c>
      <c r="K47" s="47">
        <f t="shared" si="2"/>
        <v>13845.888000000001</v>
      </c>
      <c r="L47" s="50" t="str">
        <f>IFERROR(VLOOKUP($E47,'Existing Lighting Schedule'!$A$3:$K$174,7,0),"")</f>
        <v>LED39</v>
      </c>
      <c r="M47" s="10" t="str">
        <f>IFERROR(VLOOKUP($E47,'Existing Lighting Schedule'!$A$3:$K$174,10,0),"")</f>
        <v>LED Volumetric Kit 2'x4' (e.g. Lithonia 2VTL4-48L-LP840)</v>
      </c>
      <c r="N47" s="10">
        <f>IFERROR(VLOOKUP($E47,'Existing Lighting Schedule'!$A$3:$K$174,11,0),"")</f>
        <v>3.9E-2</v>
      </c>
      <c r="O47" s="48">
        <f t="shared" si="16"/>
        <v>2.8079999999999998</v>
      </c>
      <c r="P47" s="47">
        <f t="shared" si="17"/>
        <v>4821.3359999999993</v>
      </c>
      <c r="Q47" s="83">
        <f t="shared" si="5"/>
        <v>5.2560000000000002</v>
      </c>
      <c r="R47" s="54">
        <f t="shared" si="18"/>
        <v>9024.5520000000015</v>
      </c>
      <c r="S47" s="87">
        <f t="shared" si="7"/>
        <v>2079.2567808000003</v>
      </c>
      <c r="T47" s="81">
        <f>IFERROR(VLOOKUP($L47,'Existing Lighting Schedule'!$G$3:$S$174,13,0),"")</f>
        <v>287.60000000000002</v>
      </c>
      <c r="U47" s="94">
        <f t="shared" si="8"/>
        <v>20707.2</v>
      </c>
    </row>
    <row r="48" spans="1:21" ht="30" customHeight="1">
      <c r="A48" s="1" t="s">
        <v>540</v>
      </c>
      <c r="B48" s="13" t="s">
        <v>364</v>
      </c>
      <c r="C48" s="60" t="s">
        <v>351</v>
      </c>
      <c r="D48" s="4" t="s">
        <v>343</v>
      </c>
      <c r="E48" s="4" t="s">
        <v>46</v>
      </c>
      <c r="F48" s="4" t="s">
        <v>342</v>
      </c>
      <c r="G48" s="45">
        <f>IFERROR(VLOOKUP($E48,'Existing Lighting Schedule'!$A$3:$K$174,6,0),"")</f>
        <v>5.8999999999999997E-2</v>
      </c>
      <c r="H48" s="10">
        <v>11</v>
      </c>
      <c r="I48" s="4">
        <f t="shared" si="1"/>
        <v>0.64900000000000002</v>
      </c>
      <c r="J48" s="46">
        <v>1717</v>
      </c>
      <c r="K48" s="47">
        <f t="shared" si="2"/>
        <v>1114.3330000000001</v>
      </c>
      <c r="L48" s="50" t="str">
        <f>IFERROR(VLOOKUP($E48,'Existing Lighting Schedule'!$A$3:$K$174,7,0),"")</f>
        <v>LED26</v>
      </c>
      <c r="M48" s="10" t="str">
        <f>IFERROR(VLOOKUP($E48,'Existing Lighting Schedule'!$A$3:$K$174,10,0),"")</f>
        <v>LED Troffer 2'x4'  (e.g. Lithonia 2VTL4-30L-LP840)</v>
      </c>
      <c r="N48" s="10">
        <f>IFERROR(VLOOKUP($E48,'Existing Lighting Schedule'!$A$3:$K$174,11,0),"")</f>
        <v>2.5999999999999999E-2</v>
      </c>
      <c r="O48" s="48">
        <f t="shared" ref="O48" si="19">H48*N48</f>
        <v>0.28599999999999998</v>
      </c>
      <c r="P48" s="47">
        <f t="shared" ref="P48" si="20">J48*O48</f>
        <v>491.06199999999995</v>
      </c>
      <c r="Q48" s="83">
        <f t="shared" si="5"/>
        <v>0.36300000000000004</v>
      </c>
      <c r="R48" s="54">
        <f t="shared" ref="R48" si="21">K48-P48</f>
        <v>623.27100000000019</v>
      </c>
      <c r="S48" s="87">
        <f t="shared" si="7"/>
        <v>143.60163840000004</v>
      </c>
      <c r="T48" s="81">
        <f>IFERROR(VLOOKUP($L48,'Existing Lighting Schedule'!$G$3:$S$174,13,0),"")</f>
        <v>287.60000000000002</v>
      </c>
      <c r="U48" s="94">
        <f t="shared" si="8"/>
        <v>3163.6000000000004</v>
      </c>
    </row>
    <row r="49" spans="1:21" ht="30" customHeight="1">
      <c r="A49" s="1" t="s">
        <v>540</v>
      </c>
      <c r="B49" s="13" t="s">
        <v>364</v>
      </c>
      <c r="C49" s="60" t="s">
        <v>351</v>
      </c>
      <c r="D49" s="4" t="s">
        <v>343</v>
      </c>
      <c r="E49" s="4" t="s">
        <v>49</v>
      </c>
      <c r="F49" s="4" t="s">
        <v>342</v>
      </c>
      <c r="G49" s="45">
        <f>IFERROR(VLOOKUP($E49,'Existing Lighting Schedule'!$A$3:$K$174,6,0),"")</f>
        <v>8.8999999999999996E-2</v>
      </c>
      <c r="H49" s="10">
        <v>82</v>
      </c>
      <c r="I49" s="4">
        <f t="shared" si="1"/>
        <v>7.298</v>
      </c>
      <c r="J49" s="46">
        <v>1717</v>
      </c>
      <c r="K49" s="47">
        <f t="shared" si="2"/>
        <v>12530.665999999999</v>
      </c>
      <c r="L49" s="50" t="str">
        <f>IFERROR(VLOOKUP($E49,'Existing Lighting Schedule'!$A$3:$K$174,7,0),"")</f>
        <v>LED39</v>
      </c>
      <c r="M49" s="10" t="str">
        <f>IFERROR(VLOOKUP($E49,'Existing Lighting Schedule'!$A$3:$K$174,10,0),"")</f>
        <v>LED Volumetric Kit 2'x4' (e.g. Lithonia 2VTL4-48L-LP840)</v>
      </c>
      <c r="N49" s="10">
        <f>IFERROR(VLOOKUP($E49,'Existing Lighting Schedule'!$A$3:$K$174,11,0),"")</f>
        <v>3.9E-2</v>
      </c>
      <c r="O49" s="48">
        <f t="shared" si="16"/>
        <v>3.198</v>
      </c>
      <c r="P49" s="47">
        <f t="shared" si="17"/>
        <v>5490.9660000000003</v>
      </c>
      <c r="Q49" s="83">
        <f t="shared" si="5"/>
        <v>4.0999999999999996</v>
      </c>
      <c r="R49" s="54">
        <f t="shared" si="18"/>
        <v>7039.6999999999989</v>
      </c>
      <c r="S49" s="87">
        <f t="shared" si="7"/>
        <v>1621.9468799999997</v>
      </c>
      <c r="T49" s="81">
        <f>IFERROR(VLOOKUP($L49,'Existing Lighting Schedule'!$G$3:$S$174,13,0),"")</f>
        <v>287.60000000000002</v>
      </c>
      <c r="U49" s="94">
        <f t="shared" si="8"/>
        <v>23583.200000000001</v>
      </c>
    </row>
    <row r="50" spans="1:21" ht="30" customHeight="1">
      <c r="A50" s="1" t="s">
        <v>540</v>
      </c>
      <c r="B50" s="14" t="s">
        <v>364</v>
      </c>
      <c r="C50" s="60" t="s">
        <v>351</v>
      </c>
      <c r="D50" s="4" t="s">
        <v>337</v>
      </c>
      <c r="E50" s="4" t="s">
        <v>349</v>
      </c>
      <c r="F50" s="4" t="s">
        <v>338</v>
      </c>
      <c r="G50" s="45">
        <f>IFERROR(VLOOKUP($E50,'Existing Lighting Schedule'!$A$3:$K$174,6,0),"")</f>
        <v>3.1E-2</v>
      </c>
      <c r="H50" s="10">
        <v>28</v>
      </c>
      <c r="I50" s="4">
        <f t="shared" si="1"/>
        <v>0.86799999999999999</v>
      </c>
      <c r="J50" s="46">
        <v>1717</v>
      </c>
      <c r="K50" s="47">
        <f t="shared" si="2"/>
        <v>1490.356</v>
      </c>
      <c r="L50" s="50" t="str">
        <f>IFERROR(VLOOKUP($E50,'Existing Lighting Schedule'!$A$3:$K$174,7,0),"")</f>
        <v>LED23</v>
      </c>
      <c r="M50" s="10" t="str">
        <f>IFERROR(VLOOKUP($E50,'Existing Lighting Schedule'!$A$3:$K$174,10,0),"")</f>
        <v>LED Surface 4' (e.g. Deco DACH-LED-4-23-40</v>
      </c>
      <c r="N50" s="10">
        <f>IFERROR(VLOOKUP($E50,'Existing Lighting Schedule'!$A$3:$K$174,11,0),"")</f>
        <v>2.3E-2</v>
      </c>
      <c r="O50" s="48">
        <f t="shared" si="16"/>
        <v>0.64400000000000002</v>
      </c>
      <c r="P50" s="47">
        <f t="shared" si="17"/>
        <v>1105.748</v>
      </c>
      <c r="Q50" s="83">
        <f t="shared" si="5"/>
        <v>0.22399999999999998</v>
      </c>
      <c r="R50" s="54">
        <f t="shared" si="18"/>
        <v>384.60799999999995</v>
      </c>
      <c r="S50" s="87">
        <f t="shared" si="7"/>
        <v>88.613683199999983</v>
      </c>
      <c r="T50" s="81">
        <f>IFERROR(VLOOKUP($L50,'Existing Lighting Schedule'!$G$3:$S$174,13,0),"")</f>
        <v>251.65</v>
      </c>
      <c r="U50" s="94">
        <f t="shared" si="8"/>
        <v>7046.2</v>
      </c>
    </row>
    <row r="51" spans="1:21" ht="30" customHeight="1">
      <c r="A51" s="1" t="s">
        <v>540</v>
      </c>
      <c r="B51" s="14" t="s">
        <v>364</v>
      </c>
      <c r="C51" s="60" t="s">
        <v>351</v>
      </c>
      <c r="D51" s="4" t="s">
        <v>343</v>
      </c>
      <c r="E51" s="4" t="s">
        <v>357</v>
      </c>
      <c r="F51" s="4" t="s">
        <v>338</v>
      </c>
      <c r="G51" s="45">
        <f>IFERROR(VLOOKUP($E51,'Existing Lighting Schedule'!$A$3:$K$174,6,0),"")</f>
        <v>8.8999999999999996E-2</v>
      </c>
      <c r="H51" s="10">
        <v>1</v>
      </c>
      <c r="I51" s="4">
        <f t="shared" si="1"/>
        <v>8.8999999999999996E-2</v>
      </c>
      <c r="J51" s="46">
        <v>1717</v>
      </c>
      <c r="K51" s="47">
        <f t="shared" si="2"/>
        <v>152.81299999999999</v>
      </c>
      <c r="L51" s="50" t="str">
        <f>IFERROR(VLOOKUP($E51,'Existing Lighting Schedule'!$A$3:$K$174,7,0),"")</f>
        <v>LED32</v>
      </c>
      <c r="M51" s="10" t="str">
        <f>IFERROR(VLOOKUP($E51,'Existing Lighting Schedule'!$A$3:$K$174,10,0),"")</f>
        <v>LED Surface 2'x4' (e.g. Lithonia 2TLX4-40L-A12-LP850)</v>
      </c>
      <c r="N51" s="10">
        <f>IFERROR(VLOOKUP($E51,'Existing Lighting Schedule'!$A$3:$K$174,11,0),"")</f>
        <v>3.2000000000000001E-2</v>
      </c>
      <c r="O51" s="48">
        <f t="shared" si="3"/>
        <v>3.2000000000000001E-2</v>
      </c>
      <c r="P51" s="47">
        <f t="shared" si="4"/>
        <v>54.944000000000003</v>
      </c>
      <c r="Q51" s="83">
        <f t="shared" si="5"/>
        <v>5.6999999999999995E-2</v>
      </c>
      <c r="R51" s="54">
        <f t="shared" si="6"/>
        <v>97.868999999999986</v>
      </c>
      <c r="S51" s="87">
        <f t="shared" si="7"/>
        <v>22.549017599999996</v>
      </c>
      <c r="T51" s="81">
        <f>IFERROR(VLOOKUP($L51,'Existing Lighting Schedule'!$G$3:$S$174,13,0),"")</f>
        <v>341.52499999999998</v>
      </c>
      <c r="U51" s="94">
        <f t="shared" si="8"/>
        <v>341.52499999999998</v>
      </c>
    </row>
    <row r="52" spans="1:21" ht="30" customHeight="1">
      <c r="A52" s="1" t="s">
        <v>540</v>
      </c>
      <c r="B52" s="14" t="s">
        <v>364</v>
      </c>
      <c r="C52" s="60" t="s">
        <v>351</v>
      </c>
      <c r="D52" s="4" t="s">
        <v>343</v>
      </c>
      <c r="E52" s="4" t="s">
        <v>52</v>
      </c>
      <c r="F52" s="4" t="s">
        <v>342</v>
      </c>
      <c r="G52" s="45">
        <f>IFERROR(VLOOKUP($E52,'Existing Lighting Schedule'!$A$3:$K$174,6,0),"")</f>
        <v>0.112</v>
      </c>
      <c r="H52" s="10">
        <v>30</v>
      </c>
      <c r="I52" s="4">
        <f t="shared" si="1"/>
        <v>3.36</v>
      </c>
      <c r="J52" s="46">
        <v>1717</v>
      </c>
      <c r="K52" s="47">
        <f t="shared" si="2"/>
        <v>5769.12</v>
      </c>
      <c r="L52" s="50" t="str">
        <f>IFERROR(VLOOKUP($E52,'Existing Lighting Schedule'!$A$3:$K$174,7,0),"")</f>
        <v>LED39</v>
      </c>
      <c r="M52" s="10" t="str">
        <f>IFERROR(VLOOKUP($E52,'Existing Lighting Schedule'!$A$3:$K$174,10,0),"")</f>
        <v>LED Volumetric Kit 2'x4' (e.g. Lithonia 2VTL4-48L-LP840)</v>
      </c>
      <c r="N52" s="10">
        <f>IFERROR(VLOOKUP($E52,'Existing Lighting Schedule'!$A$3:$K$174,11,0),"")</f>
        <v>3.9E-2</v>
      </c>
      <c r="O52" s="48">
        <f t="shared" si="3"/>
        <v>1.17</v>
      </c>
      <c r="P52" s="47">
        <f t="shared" si="4"/>
        <v>2008.8899999999999</v>
      </c>
      <c r="Q52" s="83">
        <f t="shared" si="5"/>
        <v>2.19</v>
      </c>
      <c r="R52" s="54">
        <f t="shared" si="6"/>
        <v>3760.23</v>
      </c>
      <c r="S52" s="87">
        <f t="shared" si="7"/>
        <v>866.35699199999999</v>
      </c>
      <c r="T52" s="81">
        <f>IFERROR(VLOOKUP($L52,'Existing Lighting Schedule'!$G$3:$S$174,13,0),"")</f>
        <v>287.60000000000002</v>
      </c>
      <c r="U52" s="94">
        <f t="shared" si="8"/>
        <v>8628</v>
      </c>
    </row>
    <row r="53" spans="1:21" ht="30" customHeight="1">
      <c r="A53" s="1" t="s">
        <v>540</v>
      </c>
      <c r="B53" s="13" t="s">
        <v>365</v>
      </c>
      <c r="C53" s="60" t="s">
        <v>351</v>
      </c>
      <c r="D53" s="4" t="s">
        <v>343</v>
      </c>
      <c r="E53" s="4" t="s">
        <v>52</v>
      </c>
      <c r="F53" s="4" t="s">
        <v>342</v>
      </c>
      <c r="G53" s="45">
        <f>IFERROR(VLOOKUP($E53,'Existing Lighting Schedule'!$A$3:$K$174,6,0),"")</f>
        <v>0.112</v>
      </c>
      <c r="H53" s="10">
        <v>12</v>
      </c>
      <c r="I53" s="4">
        <f t="shared" si="1"/>
        <v>1.3440000000000001</v>
      </c>
      <c r="J53" s="46">
        <v>1717</v>
      </c>
      <c r="K53" s="47">
        <f t="shared" si="2"/>
        <v>2307.6480000000001</v>
      </c>
      <c r="L53" s="50" t="str">
        <f>IFERROR(VLOOKUP($E53,'Existing Lighting Schedule'!$A$3:$K$174,7,0),"")</f>
        <v>LED39</v>
      </c>
      <c r="M53" s="10" t="str">
        <f>IFERROR(VLOOKUP($E53,'Existing Lighting Schedule'!$A$3:$K$174,10,0),"")</f>
        <v>LED Volumetric Kit 2'x4' (e.g. Lithonia 2VTL4-48L-LP840)</v>
      </c>
      <c r="N53" s="10">
        <f>IFERROR(VLOOKUP($E53,'Existing Lighting Schedule'!$A$3:$K$174,11,0),"")</f>
        <v>3.9E-2</v>
      </c>
      <c r="O53" s="48">
        <f t="shared" si="3"/>
        <v>0.46799999999999997</v>
      </c>
      <c r="P53" s="47">
        <f t="shared" si="4"/>
        <v>803.55599999999993</v>
      </c>
      <c r="Q53" s="83">
        <f t="shared" si="5"/>
        <v>0.87600000000000011</v>
      </c>
      <c r="R53" s="54">
        <f t="shared" si="6"/>
        <v>1504.0920000000001</v>
      </c>
      <c r="S53" s="87">
        <f t="shared" si="7"/>
        <v>346.54279680000002</v>
      </c>
      <c r="T53" s="81">
        <f>IFERROR(VLOOKUP($L53,'Existing Lighting Schedule'!$G$3:$S$174,13,0),"")</f>
        <v>287.60000000000002</v>
      </c>
      <c r="U53" s="94">
        <f t="shared" si="8"/>
        <v>3451.2000000000003</v>
      </c>
    </row>
    <row r="54" spans="1:21" ht="30" customHeight="1">
      <c r="A54" s="1" t="s">
        <v>540</v>
      </c>
      <c r="B54" s="13" t="s">
        <v>365</v>
      </c>
      <c r="C54" s="60" t="s">
        <v>351</v>
      </c>
      <c r="D54" s="4" t="s">
        <v>343</v>
      </c>
      <c r="E54" s="4" t="s">
        <v>49</v>
      </c>
      <c r="F54" s="4" t="s">
        <v>342</v>
      </c>
      <c r="G54" s="45">
        <f>IFERROR(VLOOKUP($E54,'Existing Lighting Schedule'!$A$3:$K$174,6,0),"")</f>
        <v>8.8999999999999996E-2</v>
      </c>
      <c r="H54" s="10">
        <v>42</v>
      </c>
      <c r="I54" s="4">
        <f t="shared" si="1"/>
        <v>3.738</v>
      </c>
      <c r="J54" s="46">
        <v>1717</v>
      </c>
      <c r="K54" s="47">
        <f t="shared" si="2"/>
        <v>6418.1459999999997</v>
      </c>
      <c r="L54" s="50" t="str">
        <f>IFERROR(VLOOKUP($E54,'Existing Lighting Schedule'!$A$3:$K$174,7,0),"")</f>
        <v>LED39</v>
      </c>
      <c r="M54" s="10" t="str">
        <f>IFERROR(VLOOKUP($E54,'Existing Lighting Schedule'!$A$3:$K$174,10,0),"")</f>
        <v>LED Volumetric Kit 2'x4' (e.g. Lithonia 2VTL4-48L-LP840)</v>
      </c>
      <c r="N54" s="10">
        <f>IFERROR(VLOOKUP($E54,'Existing Lighting Schedule'!$A$3:$K$174,11,0),"")</f>
        <v>3.9E-2</v>
      </c>
      <c r="O54" s="48">
        <f t="shared" si="3"/>
        <v>1.6379999999999999</v>
      </c>
      <c r="P54" s="47">
        <f t="shared" si="4"/>
        <v>2812.4459999999999</v>
      </c>
      <c r="Q54" s="83">
        <f t="shared" si="5"/>
        <v>2.1</v>
      </c>
      <c r="R54" s="54">
        <f t="shared" si="6"/>
        <v>3605.7</v>
      </c>
      <c r="S54" s="87">
        <f t="shared" si="7"/>
        <v>830.7532799999999</v>
      </c>
      <c r="T54" s="81">
        <f>IFERROR(VLOOKUP($L54,'Existing Lighting Schedule'!$G$3:$S$174,13,0),"")</f>
        <v>287.60000000000002</v>
      </c>
      <c r="U54" s="94">
        <f t="shared" si="8"/>
        <v>12079.2</v>
      </c>
    </row>
    <row r="55" spans="1:21" ht="30" customHeight="1">
      <c r="A55" s="1" t="s">
        <v>540</v>
      </c>
      <c r="B55" s="13" t="s">
        <v>365</v>
      </c>
      <c r="C55" s="60" t="s">
        <v>351</v>
      </c>
      <c r="D55" s="4" t="s">
        <v>337</v>
      </c>
      <c r="E55" s="4" t="s">
        <v>349</v>
      </c>
      <c r="F55" s="4" t="s">
        <v>338</v>
      </c>
      <c r="G55" s="45">
        <f>IFERROR(VLOOKUP($E55,'Existing Lighting Schedule'!$A$3:$K$174,6,0),"")</f>
        <v>3.1E-2</v>
      </c>
      <c r="H55" s="10">
        <v>3</v>
      </c>
      <c r="I55" s="4">
        <f t="shared" si="1"/>
        <v>9.2999999999999999E-2</v>
      </c>
      <c r="J55" s="46">
        <v>1717</v>
      </c>
      <c r="K55" s="47">
        <f t="shared" si="2"/>
        <v>159.68100000000001</v>
      </c>
      <c r="L55" s="50" t="str">
        <f>IFERROR(VLOOKUP($E55,'Existing Lighting Schedule'!$A$3:$K$174,7,0),"")</f>
        <v>LED23</v>
      </c>
      <c r="M55" s="10" t="str">
        <f>IFERROR(VLOOKUP($E55,'Existing Lighting Schedule'!$A$3:$K$174,10,0),"")</f>
        <v>LED Surface 4' (e.g. Deco DACH-LED-4-23-40</v>
      </c>
      <c r="N55" s="10">
        <f>IFERROR(VLOOKUP($E55,'Existing Lighting Schedule'!$A$3:$K$174,11,0),"")</f>
        <v>2.3E-2</v>
      </c>
      <c r="O55" s="48">
        <f t="shared" si="3"/>
        <v>6.9000000000000006E-2</v>
      </c>
      <c r="P55" s="47">
        <f t="shared" si="4"/>
        <v>118.47300000000001</v>
      </c>
      <c r="Q55" s="83">
        <f t="shared" si="5"/>
        <v>2.3999999999999994E-2</v>
      </c>
      <c r="R55" s="54">
        <f t="shared" si="6"/>
        <v>41.207999999999998</v>
      </c>
      <c r="S55" s="87">
        <f t="shared" si="7"/>
        <v>9.4943232000000002</v>
      </c>
      <c r="T55" s="81">
        <f>IFERROR(VLOOKUP($L55,'Existing Lighting Schedule'!$G$3:$S$174,13,0),"")</f>
        <v>251.65</v>
      </c>
      <c r="U55" s="94">
        <f t="shared" si="8"/>
        <v>754.95</v>
      </c>
    </row>
    <row r="56" spans="1:21" ht="30" customHeight="1">
      <c r="A56" s="1" t="s">
        <v>540</v>
      </c>
      <c r="B56" s="13" t="s">
        <v>365</v>
      </c>
      <c r="C56" s="61" t="s">
        <v>344</v>
      </c>
      <c r="D56" s="4" t="s">
        <v>345</v>
      </c>
      <c r="E56" s="4" t="s">
        <v>207</v>
      </c>
      <c r="F56" s="4" t="s">
        <v>324</v>
      </c>
      <c r="G56" s="45">
        <f>IFERROR(VLOOKUP($E56,'Existing Lighting Schedule'!$A$3:$K$174,6,0),"")</f>
        <v>9.5000000000000001E-2</v>
      </c>
      <c r="H56" s="10">
        <v>8</v>
      </c>
      <c r="I56" s="4">
        <f t="shared" si="1"/>
        <v>0.76</v>
      </c>
      <c r="J56" s="46">
        <v>4100</v>
      </c>
      <c r="K56" s="47">
        <f t="shared" si="2"/>
        <v>3116</v>
      </c>
      <c r="L56" s="50" t="str">
        <f>IFERROR(VLOOKUP($E56,'Existing Lighting Schedule'!$A$3:$K$174,7,0),"")</f>
        <v>LED35/1</v>
      </c>
      <c r="M56" s="10" t="str">
        <f>IFERROR(VLOOKUP($E56,'Existing Lighting Schedule'!$A$3:$K$174,10,0),"")</f>
        <v>LED Wall Pack Fixture (e.g. Lithonia DSXW1-20C-530-40K)</v>
      </c>
      <c r="N56" s="10">
        <f>IFERROR(VLOOKUP($E56,'Existing Lighting Schedule'!$A$3:$K$174,11,0),"")</f>
        <v>3.5000000000000003E-2</v>
      </c>
      <c r="O56" s="48">
        <f>H56*N56</f>
        <v>0.28000000000000003</v>
      </c>
      <c r="P56" s="47">
        <f t="shared" si="4"/>
        <v>1148</v>
      </c>
      <c r="Q56" s="83">
        <v>0</v>
      </c>
      <c r="R56" s="54">
        <f t="shared" si="6"/>
        <v>1968</v>
      </c>
      <c r="S56" s="87">
        <f t="shared" si="7"/>
        <v>453.42719999999997</v>
      </c>
      <c r="T56" s="81">
        <f>IFERROR(VLOOKUP($L56,'Existing Lighting Schedule'!$G$3:$S$174,13,0),"")</f>
        <v>1078.5</v>
      </c>
      <c r="U56" s="94">
        <f t="shared" si="8"/>
        <v>8628</v>
      </c>
    </row>
    <row r="57" spans="1:21" ht="30" customHeight="1">
      <c r="A57" s="1" t="s">
        <v>540</v>
      </c>
      <c r="B57" s="13" t="s">
        <v>365</v>
      </c>
      <c r="C57" s="60" t="s">
        <v>351</v>
      </c>
      <c r="D57" s="3" t="s">
        <v>343</v>
      </c>
      <c r="E57" s="4" t="s">
        <v>55</v>
      </c>
      <c r="F57" s="4" t="s">
        <v>342</v>
      </c>
      <c r="G57" s="45">
        <f>IFERROR(VLOOKUP($E57,'Existing Lighting Schedule'!$A$3:$K$174,6,0),"")</f>
        <v>0.17499999999999999</v>
      </c>
      <c r="H57" s="10">
        <v>62</v>
      </c>
      <c r="I57" s="4">
        <f t="shared" si="1"/>
        <v>10.85</v>
      </c>
      <c r="J57" s="46">
        <v>1717</v>
      </c>
      <c r="K57" s="47">
        <f t="shared" si="2"/>
        <v>18629.45</v>
      </c>
      <c r="L57" s="50" t="str">
        <f>IFERROR(VLOOKUP($E57,'Existing Lighting Schedule'!$A$3:$K$174,7,0),"")</f>
        <v>LED59</v>
      </c>
      <c r="M57" s="10" t="str">
        <f>IFERROR(VLOOKUP($E57,'Existing Lighting Schedule'!$A$3:$K$174,10,0),"")</f>
        <v>LED Volumetric Kit 2'x4' (e.g. Lithonia 2VTL4-48L-LP840)</v>
      </c>
      <c r="N57" s="10">
        <f>IFERROR(VLOOKUP($E57,'Existing Lighting Schedule'!$A$3:$K$174,11,0),"")</f>
        <v>3.9E-2</v>
      </c>
      <c r="O57" s="48">
        <f t="shared" si="3"/>
        <v>2.4180000000000001</v>
      </c>
      <c r="P57" s="47">
        <f t="shared" si="4"/>
        <v>4151.7060000000001</v>
      </c>
      <c r="Q57" s="83">
        <f t="shared" si="5"/>
        <v>8.4319999999999986</v>
      </c>
      <c r="R57" s="54">
        <f t="shared" si="6"/>
        <v>14477.744000000001</v>
      </c>
      <c r="S57" s="87">
        <f t="shared" si="7"/>
        <v>3335.6722175999998</v>
      </c>
      <c r="T57" s="81">
        <f>IFERROR(VLOOKUP($L57,'Existing Lighting Schedule'!$G$3:$S$174,13,0),"")</f>
        <v>287.60000000000002</v>
      </c>
      <c r="U57" s="94">
        <f t="shared" si="8"/>
        <v>17831.2</v>
      </c>
    </row>
    <row r="58" spans="1:21" ht="30" customHeight="1" thickBot="1">
      <c r="A58" s="1" t="s">
        <v>540</v>
      </c>
      <c r="B58" s="15" t="s">
        <v>365</v>
      </c>
      <c r="C58" s="62" t="s">
        <v>351</v>
      </c>
      <c r="D58" s="17" t="s">
        <v>337</v>
      </c>
      <c r="E58" s="16" t="s">
        <v>373</v>
      </c>
      <c r="F58" s="16" t="s">
        <v>342</v>
      </c>
      <c r="G58" s="57">
        <f>IFERROR(VLOOKUP($E58,'Existing Lighting Schedule'!$A$3:$K$174,6,0),"")</f>
        <v>5.8999999999999997E-2</v>
      </c>
      <c r="H58" s="17">
        <v>12</v>
      </c>
      <c r="I58" s="16">
        <f t="shared" ref="I58" si="22">G58*H58</f>
        <v>0.70799999999999996</v>
      </c>
      <c r="J58" s="58">
        <v>1717</v>
      </c>
      <c r="K58" s="53">
        <f t="shared" ref="K58" si="23">I58*J58</f>
        <v>1215.636</v>
      </c>
      <c r="L58" s="51" t="str">
        <f>IFERROR(VLOOKUP($E58,'Existing Lighting Schedule'!$A$3:$K$174,7,0),"")</f>
        <v>LED29</v>
      </c>
      <c r="M58" s="17" t="str">
        <f>IFERROR(VLOOKUP($E58,'Existing Lighting Schedule'!$A$3:$K$174,10,0),"")</f>
        <v>LED Troffer 1'x4' (e.g. Lithonia VTL4-30L-LP840)</v>
      </c>
      <c r="N58" s="17">
        <f>IFERROR(VLOOKUP($E58,'Existing Lighting Schedule'!$A$3:$K$174,11,0),"")</f>
        <v>2.9000000000000001E-2</v>
      </c>
      <c r="O58" s="52">
        <f t="shared" ref="O58" si="24">H58*N58</f>
        <v>0.34800000000000003</v>
      </c>
      <c r="P58" s="53">
        <f t="shared" ref="P58" si="25">J58*O58</f>
        <v>597.51600000000008</v>
      </c>
      <c r="Q58" s="84">
        <f t="shared" si="5"/>
        <v>0.35999999999999993</v>
      </c>
      <c r="R58" s="55">
        <f t="shared" ref="R58" si="26">K58-P58</f>
        <v>618.11999999999989</v>
      </c>
      <c r="S58" s="87">
        <f t="shared" si="7"/>
        <v>142.41484799999998</v>
      </c>
      <c r="T58" s="92">
        <f>IFERROR(VLOOKUP($L58,'Existing Lighting Schedule'!$G$3:$S$174,13,0),"")</f>
        <v>341.52499999999998</v>
      </c>
      <c r="U58" s="95">
        <f t="shared" si="8"/>
        <v>4098.2999999999993</v>
      </c>
    </row>
    <row r="59" spans="1:21">
      <c r="B59" s="5"/>
      <c r="C59" s="5"/>
      <c r="D59" s="5"/>
      <c r="E59" s="5"/>
      <c r="F59" s="5"/>
      <c r="G59" s="5"/>
      <c r="H59" s="5"/>
      <c r="I59" s="5"/>
      <c r="J59" s="5"/>
      <c r="K59" s="8"/>
      <c r="L59" s="8"/>
      <c r="M59" s="8"/>
      <c r="N59" s="8"/>
      <c r="O59" s="8"/>
      <c r="P59" s="8"/>
      <c r="Q59" s="8"/>
      <c r="R59" s="8"/>
      <c r="S59" s="8"/>
      <c r="T59" s="8"/>
      <c r="U59" s="7"/>
    </row>
    <row r="60" spans="1:21">
      <c r="B60" s="5"/>
      <c r="C60" s="5"/>
      <c r="D60" s="5"/>
      <c r="E60" s="5"/>
      <c r="F60" s="5"/>
      <c r="G60" s="5"/>
      <c r="H60" s="5"/>
      <c r="I60" s="5"/>
      <c r="J60" s="5"/>
      <c r="K60" s="8"/>
      <c r="L60" s="8"/>
      <c r="M60" s="8"/>
      <c r="N60" s="8"/>
      <c r="O60" s="8"/>
      <c r="P60" s="8"/>
      <c r="Q60" s="8"/>
      <c r="R60" s="8"/>
      <c r="S60" s="8"/>
      <c r="T60" s="8"/>
      <c r="U60" s="7"/>
    </row>
    <row r="61" spans="1:21" ht="18" customHeight="1">
      <c r="H61" s="11" t="s">
        <v>366</v>
      </c>
      <c r="I61" s="9">
        <f>SUBTOTAL(9,I8:I58)</f>
        <v>91.622</v>
      </c>
      <c r="J61" s="11" t="s">
        <v>6</v>
      </c>
      <c r="K61" s="9">
        <f>SUBTOTAL(9,K8:K58)</f>
        <v>161663.94899999996</v>
      </c>
      <c r="N61" s="11" t="s">
        <v>387</v>
      </c>
      <c r="O61" s="9">
        <f>SUBTOTAL(9,O8:O58)</f>
        <v>37.36999999999999</v>
      </c>
      <c r="P61" s="9">
        <f>SUBTOTAL(9,P8:P58)</f>
        <v>65505.918999999987</v>
      </c>
      <c r="Q61" s="9">
        <f>SUBTOTAL(9,Q8:Q58)</f>
        <v>52.989999999999995</v>
      </c>
      <c r="R61" s="9">
        <f>SUBTOTAL(9,R8:R58)</f>
        <v>96158.030000000013</v>
      </c>
      <c r="S61" s="9">
        <f>SUBTOTAL(9,S8:S58)</f>
        <v>22154.810111999999</v>
      </c>
      <c r="T61" s="49"/>
      <c r="U61" s="9">
        <f>SUBTOTAL(9,U8:U58)</f>
        <v>315730.87500000012</v>
      </c>
    </row>
    <row r="63" spans="1:21">
      <c r="U63" s="2"/>
    </row>
    <row r="64" spans="1:21">
      <c r="U64" s="2"/>
    </row>
  </sheetData>
  <sheetProtection password="ED2B" sheet="1" objects="1" scenarios="1" sort="0" autoFilter="0"/>
  <autoFilter ref="A6:U58"/>
  <mergeCells count="24">
    <mergeCell ref="L4:L7"/>
    <mergeCell ref="D4:H4"/>
    <mergeCell ref="O4:O7"/>
    <mergeCell ref="R3:R7"/>
    <mergeCell ref="U3:U7"/>
    <mergeCell ref="T3:T7"/>
    <mergeCell ref="S3:S7"/>
    <mergeCell ref="P4:P7"/>
    <mergeCell ref="B2:U2"/>
    <mergeCell ref="Q3:Q7"/>
    <mergeCell ref="B3:K3"/>
    <mergeCell ref="L3:P3"/>
    <mergeCell ref="I4:I7"/>
    <mergeCell ref="J4:J7"/>
    <mergeCell ref="K4:K7"/>
    <mergeCell ref="B5:B7"/>
    <mergeCell ref="D5:D7"/>
    <mergeCell ref="E5:E7"/>
    <mergeCell ref="N4:N7"/>
    <mergeCell ref="F5:F7"/>
    <mergeCell ref="G5:G7"/>
    <mergeCell ref="H5:H7"/>
    <mergeCell ref="C5:C7"/>
    <mergeCell ref="M4:M7"/>
  </mergeCells>
  <printOptions horizontalCentered="1"/>
  <pageMargins left="0.7" right="0.7" top="0.75" bottom="0.75" header="0.3" footer="0.3"/>
  <pageSetup scale="33" fitToHeight="0" orientation="landscape" horizontalDpi="300" verticalDpi="300" r:id="rId1"/>
  <headerFooter>
    <oddHeader>&amp;LProject: 2409.01
Date: 11/9/2017&amp;RBy: LHC
Check: ACC</oddHeader>
    <oddFooter>&amp;LNewcomb | Anderson | McCormick
415-896-0300&amp;CPage &amp;P of &amp;N&amp;RFile: &amp;F
Sheet: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zoomScale="60" zoomScaleNormal="60" workbookViewId="0">
      <selection activeCell="V1" sqref="V1:Z1048576"/>
    </sheetView>
  </sheetViews>
  <sheetFormatPr defaultColWidth="9.140625" defaultRowHeight="15"/>
  <cols>
    <col min="1" max="1" width="9.140625" style="1"/>
    <col min="2" max="2" width="11" style="6" bestFit="1" customWidth="1"/>
    <col min="3" max="3" width="12.85546875" style="6" customWidth="1"/>
    <col min="4" max="4" width="19.140625" style="6" customWidth="1"/>
    <col min="5" max="5" width="13.42578125" style="6" bestFit="1" customWidth="1"/>
    <col min="6" max="6" width="16.5703125" style="6" customWidth="1"/>
    <col min="7" max="7" width="7.7109375" style="6" customWidth="1"/>
    <col min="8" max="8" width="14.42578125" style="6" bestFit="1" customWidth="1"/>
    <col min="9" max="9" width="13.140625" style="6" customWidth="1"/>
    <col min="10" max="10" width="16.42578125" style="6" customWidth="1"/>
    <col min="11" max="11" width="19.140625" style="6" customWidth="1"/>
    <col min="12" max="12" width="12.7109375" style="1" customWidth="1"/>
    <col min="13" max="13" width="31" style="1" customWidth="1"/>
    <col min="14" max="15" width="12.7109375" style="1" customWidth="1"/>
    <col min="16" max="20" width="16.140625" style="1" customWidth="1"/>
    <col min="21" max="21" width="20.7109375" style="1" customWidth="1"/>
    <col min="22" max="16384" width="9.140625" style="1"/>
  </cols>
  <sheetData>
    <row r="1" spans="1:21" ht="15.75" thickBot="1"/>
    <row r="2" spans="1:21" ht="33.75" customHeight="1" thickBot="1">
      <c r="B2" s="98" t="s">
        <v>539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1" ht="15.75">
      <c r="B3" s="103" t="s">
        <v>5</v>
      </c>
      <c r="C3" s="104"/>
      <c r="D3" s="104"/>
      <c r="E3" s="104"/>
      <c r="F3" s="104"/>
      <c r="G3" s="104"/>
      <c r="H3" s="104"/>
      <c r="I3" s="104"/>
      <c r="J3" s="104"/>
      <c r="K3" s="105"/>
      <c r="L3" s="106" t="s">
        <v>4</v>
      </c>
      <c r="M3" s="107"/>
      <c r="N3" s="107"/>
      <c r="O3" s="107"/>
      <c r="P3" s="108"/>
      <c r="Q3" s="100" t="s">
        <v>388</v>
      </c>
      <c r="R3" s="123" t="s">
        <v>308</v>
      </c>
      <c r="S3" s="123" t="s">
        <v>535</v>
      </c>
      <c r="T3" s="129" t="s">
        <v>323</v>
      </c>
      <c r="U3" s="139" t="s">
        <v>386</v>
      </c>
    </row>
    <row r="4" spans="1:21" ht="24.75" customHeight="1">
      <c r="B4" s="12"/>
      <c r="C4" s="59"/>
      <c r="D4" s="136" t="s">
        <v>2</v>
      </c>
      <c r="E4" s="137"/>
      <c r="F4" s="137"/>
      <c r="G4" s="137"/>
      <c r="H4" s="138"/>
      <c r="I4" s="109" t="s">
        <v>333</v>
      </c>
      <c r="J4" s="109" t="s">
        <v>295</v>
      </c>
      <c r="K4" s="112" t="s">
        <v>1</v>
      </c>
      <c r="L4" s="135" t="s">
        <v>10</v>
      </c>
      <c r="M4" s="120" t="s">
        <v>307</v>
      </c>
      <c r="N4" s="119" t="s">
        <v>318</v>
      </c>
      <c r="O4" s="120" t="s">
        <v>303</v>
      </c>
      <c r="P4" s="132" t="s">
        <v>1</v>
      </c>
      <c r="Q4" s="101"/>
      <c r="R4" s="124"/>
      <c r="S4" s="124"/>
      <c r="T4" s="130"/>
      <c r="U4" s="140"/>
    </row>
    <row r="5" spans="1:21" ht="15" customHeight="1">
      <c r="B5" s="115" t="s">
        <v>335</v>
      </c>
      <c r="C5" s="115" t="s">
        <v>380</v>
      </c>
      <c r="D5" s="109" t="s">
        <v>7</v>
      </c>
      <c r="E5" s="118" t="s">
        <v>0</v>
      </c>
      <c r="F5" s="118" t="s">
        <v>3</v>
      </c>
      <c r="G5" s="109" t="s">
        <v>304</v>
      </c>
      <c r="H5" s="118" t="s">
        <v>297</v>
      </c>
      <c r="I5" s="110"/>
      <c r="J5" s="110"/>
      <c r="K5" s="113"/>
      <c r="L5" s="135"/>
      <c r="M5" s="121"/>
      <c r="N5" s="119"/>
      <c r="O5" s="121"/>
      <c r="P5" s="133"/>
      <c r="Q5" s="101"/>
      <c r="R5" s="124"/>
      <c r="S5" s="124"/>
      <c r="T5" s="130"/>
      <c r="U5" s="140"/>
    </row>
    <row r="6" spans="1:21" ht="16.5" customHeight="1">
      <c r="B6" s="116"/>
      <c r="C6" s="116"/>
      <c r="D6" s="110"/>
      <c r="E6" s="118"/>
      <c r="F6" s="118"/>
      <c r="G6" s="110"/>
      <c r="H6" s="118"/>
      <c r="I6" s="110"/>
      <c r="J6" s="110"/>
      <c r="K6" s="113"/>
      <c r="L6" s="135"/>
      <c r="M6" s="121"/>
      <c r="N6" s="119"/>
      <c r="O6" s="121"/>
      <c r="P6" s="133"/>
      <c r="Q6" s="101"/>
      <c r="R6" s="124"/>
      <c r="S6" s="124"/>
      <c r="T6" s="130"/>
      <c r="U6" s="140"/>
    </row>
    <row r="7" spans="1:21" ht="16.5" customHeight="1" thickBot="1">
      <c r="B7" s="117"/>
      <c r="C7" s="117"/>
      <c r="D7" s="111"/>
      <c r="E7" s="118"/>
      <c r="F7" s="118"/>
      <c r="G7" s="111"/>
      <c r="H7" s="118"/>
      <c r="I7" s="111"/>
      <c r="J7" s="111"/>
      <c r="K7" s="114"/>
      <c r="L7" s="135"/>
      <c r="M7" s="122"/>
      <c r="N7" s="119"/>
      <c r="O7" s="122"/>
      <c r="P7" s="134"/>
      <c r="Q7" s="102"/>
      <c r="R7" s="125"/>
      <c r="S7" s="125"/>
      <c r="T7" s="131"/>
      <c r="U7" s="141"/>
    </row>
    <row r="8" spans="1:21" ht="30" customHeight="1">
      <c r="A8" s="1" t="s">
        <v>540</v>
      </c>
      <c r="B8" s="13" t="s">
        <v>348</v>
      </c>
      <c r="C8" s="60" t="s">
        <v>351</v>
      </c>
      <c r="D8" s="4" t="s">
        <v>343</v>
      </c>
      <c r="E8" s="4" t="s">
        <v>49</v>
      </c>
      <c r="F8" s="4" t="s">
        <v>342</v>
      </c>
      <c r="G8" s="45">
        <f>IFERROR(VLOOKUP($E8,'Existing Lighting Schedule'!$A$3:$K$174,6,0),"")</f>
        <v>8.8999999999999996E-2</v>
      </c>
      <c r="H8" s="10">
        <v>51</v>
      </c>
      <c r="I8" s="4">
        <f>G8*H8</f>
        <v>4.5389999999999997</v>
      </c>
      <c r="J8" s="46">
        <v>1717</v>
      </c>
      <c r="K8" s="47">
        <f>I8*J8</f>
        <v>7793.4629999999997</v>
      </c>
      <c r="L8" s="50" t="str">
        <f>IFERROR(VLOOKUP($E8,'Existing Lighting Schedule'!$A$3:$K$174,7,0),"")</f>
        <v>LED39</v>
      </c>
      <c r="M8" s="10" t="str">
        <f>IFERROR(VLOOKUP($E8,'Existing Lighting Schedule'!$A$3:$K$174,10,0),"")</f>
        <v>LED Volumetric Kit 2'x4' (e.g. Lithonia 2VTL4-48L-LP840)</v>
      </c>
      <c r="N8" s="10">
        <f>IFERROR(VLOOKUP($E8,'Existing Lighting Schedule'!$A$3:$K$174,11,0),"")</f>
        <v>3.9E-2</v>
      </c>
      <c r="O8" s="48">
        <f>H8*N8</f>
        <v>1.9890000000000001</v>
      </c>
      <c r="P8" s="47">
        <f>J8*O8</f>
        <v>3415.1130000000003</v>
      </c>
      <c r="Q8" s="83">
        <f>I8-O8</f>
        <v>2.5499999999999998</v>
      </c>
      <c r="R8" s="54">
        <f>K8-P8</f>
        <v>4378.3499999999995</v>
      </c>
      <c r="S8" s="87">
        <f>0.1799*R8</f>
        <v>787.66516499999989</v>
      </c>
      <c r="T8" s="81">
        <f>IFERROR(VLOOKUP($L8,'Existing Lighting Schedule'!$G$3:$S$174,13,0),"")</f>
        <v>287.60000000000002</v>
      </c>
      <c r="U8" s="82">
        <f>H8*T8</f>
        <v>14667.6</v>
      </c>
    </row>
    <row r="9" spans="1:21" ht="30" customHeight="1">
      <c r="A9" s="1" t="s">
        <v>540</v>
      </c>
      <c r="B9" s="13" t="s">
        <v>348</v>
      </c>
      <c r="C9" s="60" t="s">
        <v>351</v>
      </c>
      <c r="D9" s="4" t="s">
        <v>343</v>
      </c>
      <c r="E9" s="4" t="s">
        <v>46</v>
      </c>
      <c r="F9" s="4" t="s">
        <v>342</v>
      </c>
      <c r="G9" s="45">
        <f>IFERROR(VLOOKUP($E9,'Existing Lighting Schedule'!$A$3:$K$174,6,0),"")</f>
        <v>5.8999999999999997E-2</v>
      </c>
      <c r="H9" s="10">
        <v>21</v>
      </c>
      <c r="I9" s="4">
        <f t="shared" ref="I9:I58" si="0">G9*H9</f>
        <v>1.2389999999999999</v>
      </c>
      <c r="J9" s="46">
        <v>1717</v>
      </c>
      <c r="K9" s="47">
        <f t="shared" ref="K9:K58" si="1">I9*J9</f>
        <v>2127.3629999999998</v>
      </c>
      <c r="L9" s="50" t="str">
        <f>IFERROR(VLOOKUP($E9,'Existing Lighting Schedule'!$A$3:$K$174,7,0),"")</f>
        <v>LED26</v>
      </c>
      <c r="M9" s="10" t="str">
        <f>IFERROR(VLOOKUP($E9,'Existing Lighting Schedule'!$A$3:$K$174,10,0),"")</f>
        <v>LED Troffer 2'x4'  (e.g. Lithonia 2VTL4-30L-LP840)</v>
      </c>
      <c r="N9" s="10">
        <f>IFERROR(VLOOKUP($E9,'Existing Lighting Schedule'!$A$3:$K$174,11,0),"")</f>
        <v>2.5999999999999999E-2</v>
      </c>
      <c r="O9" s="48">
        <f t="shared" ref="O9:O58" si="2">H9*N9</f>
        <v>0.54599999999999993</v>
      </c>
      <c r="P9" s="47">
        <f t="shared" ref="P9:P58" si="3">J9*O9</f>
        <v>937.48199999999986</v>
      </c>
      <c r="Q9" s="83">
        <f t="shared" ref="Q9:Q32" si="4">I9-O9</f>
        <v>0.69299999999999995</v>
      </c>
      <c r="R9" s="54">
        <f t="shared" ref="R9:R58" si="5">K9-P9</f>
        <v>1189.8809999999999</v>
      </c>
      <c r="S9" s="87">
        <f t="shared" ref="S9:S72" si="6">0.1799*R9</f>
        <v>214.05959189999999</v>
      </c>
      <c r="T9" s="81">
        <f>IFERROR(VLOOKUP($L9,'Existing Lighting Schedule'!$G$3:$S$174,13,0),"")</f>
        <v>287.60000000000002</v>
      </c>
      <c r="U9" s="75">
        <f t="shared" ref="U9:U58" si="7">H9*T9</f>
        <v>6039.6</v>
      </c>
    </row>
    <row r="10" spans="1:21" ht="30" customHeight="1">
      <c r="A10" s="1" t="s">
        <v>540</v>
      </c>
      <c r="B10" s="13" t="s">
        <v>348</v>
      </c>
      <c r="C10" s="60" t="s">
        <v>351</v>
      </c>
      <c r="D10" s="4" t="s">
        <v>343</v>
      </c>
      <c r="E10" s="4" t="s">
        <v>361</v>
      </c>
      <c r="F10" s="4" t="s">
        <v>338</v>
      </c>
      <c r="G10" s="45">
        <f>IFERROR(VLOOKUP($E10,'Existing Lighting Schedule'!$A$3:$K$174,6,0),"")</f>
        <v>0.112</v>
      </c>
      <c r="H10" s="10">
        <v>13</v>
      </c>
      <c r="I10" s="4">
        <f t="shared" si="0"/>
        <v>1.456</v>
      </c>
      <c r="J10" s="46">
        <v>1717</v>
      </c>
      <c r="K10" s="47">
        <f t="shared" si="1"/>
        <v>2499.9519999999998</v>
      </c>
      <c r="L10" s="50" t="str">
        <f>IFERROR(VLOOKUP($E10,'Existing Lighting Schedule'!$A$3:$K$174,7,0),"")</f>
        <v>LED32</v>
      </c>
      <c r="M10" s="10" t="str">
        <f>IFERROR(VLOOKUP($E10,'Existing Lighting Schedule'!$A$3:$K$174,10,0),"")</f>
        <v>LED Surface 2'x4' (e.g. Lithonia 2TLX4-40L-A12-LP850)</v>
      </c>
      <c r="N10" s="10">
        <f>IFERROR(VLOOKUP($E10,'Existing Lighting Schedule'!$A$3:$K$174,11,0),"")</f>
        <v>3.2000000000000001E-2</v>
      </c>
      <c r="O10" s="48">
        <f t="shared" si="2"/>
        <v>0.41600000000000004</v>
      </c>
      <c r="P10" s="47">
        <f t="shared" si="3"/>
        <v>714.27200000000005</v>
      </c>
      <c r="Q10" s="83">
        <f t="shared" si="4"/>
        <v>1.04</v>
      </c>
      <c r="R10" s="54">
        <f t="shared" si="5"/>
        <v>1785.6799999999998</v>
      </c>
      <c r="S10" s="87">
        <f t="shared" si="6"/>
        <v>321.243832</v>
      </c>
      <c r="T10" s="81">
        <f>IFERROR(VLOOKUP($L10,'Existing Lighting Schedule'!$G$3:$S$174,13,0),"")</f>
        <v>341.52499999999998</v>
      </c>
      <c r="U10" s="75">
        <f>H10*T10</f>
        <v>4439.8249999999998</v>
      </c>
    </row>
    <row r="11" spans="1:21" ht="30" customHeight="1">
      <c r="A11" s="1" t="s">
        <v>540</v>
      </c>
      <c r="B11" s="13" t="s">
        <v>348</v>
      </c>
      <c r="C11" s="60" t="s">
        <v>351</v>
      </c>
      <c r="D11" s="4" t="s">
        <v>343</v>
      </c>
      <c r="E11" s="4" t="s">
        <v>357</v>
      </c>
      <c r="F11" s="4" t="s">
        <v>338</v>
      </c>
      <c r="G11" s="45">
        <f>IFERROR(VLOOKUP($E11,'Existing Lighting Schedule'!$A$3:$K$174,6,0),"")</f>
        <v>8.8999999999999996E-2</v>
      </c>
      <c r="H11" s="10">
        <v>12</v>
      </c>
      <c r="I11" s="4">
        <f t="shared" si="0"/>
        <v>1.0680000000000001</v>
      </c>
      <c r="J11" s="46">
        <v>1717</v>
      </c>
      <c r="K11" s="47">
        <f t="shared" si="1"/>
        <v>1833.7560000000001</v>
      </c>
      <c r="L11" s="50" t="str">
        <f>IFERROR(VLOOKUP($E11,'Existing Lighting Schedule'!$A$3:$K$174,7,0),"")</f>
        <v>LED32</v>
      </c>
      <c r="M11" s="10" t="str">
        <f>IFERROR(VLOOKUP($E11,'Existing Lighting Schedule'!$A$3:$K$174,10,0),"")</f>
        <v>LED Surface 2'x4' (e.g. Lithonia 2TLX4-40L-A12-LP850)</v>
      </c>
      <c r="N11" s="10">
        <f>IFERROR(VLOOKUP($E11,'Existing Lighting Schedule'!$A$3:$K$174,11,0),"")</f>
        <v>3.2000000000000001E-2</v>
      </c>
      <c r="O11" s="48">
        <f t="shared" si="2"/>
        <v>0.38400000000000001</v>
      </c>
      <c r="P11" s="47">
        <f t="shared" si="3"/>
        <v>659.32799999999997</v>
      </c>
      <c r="Q11" s="83">
        <f t="shared" si="4"/>
        <v>0.68400000000000005</v>
      </c>
      <c r="R11" s="54">
        <f t="shared" si="5"/>
        <v>1174.4280000000001</v>
      </c>
      <c r="S11" s="87">
        <f t="shared" si="6"/>
        <v>211.27959720000001</v>
      </c>
      <c r="T11" s="81">
        <f>IFERROR(VLOOKUP($L11,'Existing Lighting Schedule'!$G$3:$S$174,13,0),"")</f>
        <v>341.52499999999998</v>
      </c>
      <c r="U11" s="75">
        <f t="shared" si="7"/>
        <v>4098.2999999999993</v>
      </c>
    </row>
    <row r="12" spans="1:21" ht="30" customHeight="1">
      <c r="A12" s="1" t="s">
        <v>540</v>
      </c>
      <c r="B12" s="13" t="s">
        <v>348</v>
      </c>
      <c r="C12" s="60" t="s">
        <v>351</v>
      </c>
      <c r="D12" s="4" t="s">
        <v>343</v>
      </c>
      <c r="E12" s="4" t="s">
        <v>369</v>
      </c>
      <c r="F12" s="4" t="s">
        <v>338</v>
      </c>
      <c r="G12" s="45">
        <f>IFERROR(VLOOKUP($E12,'Existing Lighting Schedule'!$A$3:$K$174,6,0),"")</f>
        <v>5.8999999999999997E-2</v>
      </c>
      <c r="H12" s="10">
        <v>90</v>
      </c>
      <c r="I12" s="4">
        <f t="shared" si="0"/>
        <v>5.31</v>
      </c>
      <c r="J12" s="46">
        <v>1717</v>
      </c>
      <c r="K12" s="47">
        <f t="shared" si="1"/>
        <v>9117.2699999999986</v>
      </c>
      <c r="L12" s="50" t="str">
        <f>IFERROR(VLOOKUP($E12,'Existing Lighting Schedule'!$A$3:$K$174,7,0),"")</f>
        <v>LED32</v>
      </c>
      <c r="M12" s="10" t="str">
        <f>IFERROR(VLOOKUP($E12,'Existing Lighting Schedule'!$A$3:$K$174,10,0),"")</f>
        <v>LED Surface 2'x4' (e.g. Lithonia 2TLX4-40L-A12-LP850)</v>
      </c>
      <c r="N12" s="10">
        <f>IFERROR(VLOOKUP($E12,'Existing Lighting Schedule'!$A$3:$K$174,11,0),"")</f>
        <v>3.2000000000000001E-2</v>
      </c>
      <c r="O12" s="48">
        <f>H12*N12</f>
        <v>2.88</v>
      </c>
      <c r="P12" s="47">
        <f t="shared" si="3"/>
        <v>4944.96</v>
      </c>
      <c r="Q12" s="83">
        <f t="shared" si="4"/>
        <v>2.4299999999999997</v>
      </c>
      <c r="R12" s="54">
        <f t="shared" si="5"/>
        <v>4172.3099999999986</v>
      </c>
      <c r="S12" s="87">
        <f t="shared" si="6"/>
        <v>750.59856899999977</v>
      </c>
      <c r="T12" s="81">
        <f>IFERROR(VLOOKUP($L12,'Existing Lighting Schedule'!$G$3:$S$174,13,0),"")</f>
        <v>341.52499999999998</v>
      </c>
      <c r="U12" s="75">
        <f t="shared" si="7"/>
        <v>30737.249999999996</v>
      </c>
    </row>
    <row r="13" spans="1:21" ht="30" customHeight="1">
      <c r="A13" s="1" t="s">
        <v>540</v>
      </c>
      <c r="B13" s="13" t="s">
        <v>348</v>
      </c>
      <c r="C13" s="60" t="s">
        <v>351</v>
      </c>
      <c r="D13" s="4" t="s">
        <v>337</v>
      </c>
      <c r="E13" s="4" t="s">
        <v>347</v>
      </c>
      <c r="F13" s="4" t="s">
        <v>338</v>
      </c>
      <c r="G13" s="45">
        <f>IFERROR(VLOOKUP($E13,'Existing Lighting Schedule'!$A$3:$K$174,6,0),"")</f>
        <v>5.8999999999999997E-2</v>
      </c>
      <c r="H13" s="10">
        <v>19</v>
      </c>
      <c r="I13" s="4">
        <f t="shared" si="0"/>
        <v>1.121</v>
      </c>
      <c r="J13" s="46">
        <v>1717</v>
      </c>
      <c r="K13" s="47">
        <f t="shared" si="1"/>
        <v>1924.7570000000001</v>
      </c>
      <c r="L13" s="50" t="str">
        <f>IFERROR(VLOOKUP($E13,'Existing Lighting Schedule'!$A$3:$K$174,7,0),"")</f>
        <v>LED34</v>
      </c>
      <c r="M13" s="10" t="str">
        <f>IFERROR(VLOOKUP($E13,'Existing Lighting Schedule'!$A$3:$K$174,10,0),"")</f>
        <v>LED Surface 1'x4' (e.g. Deco DSW-LED-4-35-40)</v>
      </c>
      <c r="N13" s="10">
        <f>IFERROR(VLOOKUP($E13,'Existing Lighting Schedule'!$A$3:$K$174,11,0),"")</f>
        <v>3.4000000000000002E-2</v>
      </c>
      <c r="O13" s="48">
        <f t="shared" si="2"/>
        <v>0.64600000000000002</v>
      </c>
      <c r="P13" s="47">
        <f t="shared" si="3"/>
        <v>1109.182</v>
      </c>
      <c r="Q13" s="83">
        <f t="shared" si="4"/>
        <v>0.47499999999999998</v>
      </c>
      <c r="R13" s="54">
        <f t="shared" si="5"/>
        <v>815.57500000000005</v>
      </c>
      <c r="S13" s="87">
        <f t="shared" si="6"/>
        <v>146.72194250000001</v>
      </c>
      <c r="T13" s="81">
        <f>IFERROR(VLOOKUP($L13,'Existing Lighting Schedule'!$G$3:$S$174,13,0),"")</f>
        <v>377.47500000000002</v>
      </c>
      <c r="U13" s="75">
        <f t="shared" si="7"/>
        <v>7172.0250000000005</v>
      </c>
    </row>
    <row r="14" spans="1:21" ht="30" customHeight="1">
      <c r="A14" s="1" t="s">
        <v>540</v>
      </c>
      <c r="B14" s="13" t="s">
        <v>348</v>
      </c>
      <c r="C14" s="60" t="s">
        <v>351</v>
      </c>
      <c r="D14" s="4" t="s">
        <v>337</v>
      </c>
      <c r="E14" s="4" t="s">
        <v>349</v>
      </c>
      <c r="F14" s="4" t="s">
        <v>338</v>
      </c>
      <c r="G14" s="45">
        <f>IFERROR(VLOOKUP($E14,'Existing Lighting Schedule'!$A$3:$K$174,6,0),"")</f>
        <v>3.1E-2</v>
      </c>
      <c r="H14" s="10">
        <v>42</v>
      </c>
      <c r="I14" s="4">
        <f t="shared" si="0"/>
        <v>1.302</v>
      </c>
      <c r="J14" s="46">
        <v>1717</v>
      </c>
      <c r="K14" s="47">
        <f t="shared" si="1"/>
        <v>2235.5340000000001</v>
      </c>
      <c r="L14" s="50" t="str">
        <f>IFERROR(VLOOKUP($E14,'Existing Lighting Schedule'!$A$3:$K$174,7,0),"")</f>
        <v>LED23</v>
      </c>
      <c r="M14" s="10" t="str">
        <f>IFERROR(VLOOKUP($E14,'Existing Lighting Schedule'!$A$3:$K$174,10,0),"")</f>
        <v>LED Surface 4' (e.g. Deco DACH-LED-4-23-40</v>
      </c>
      <c r="N14" s="10">
        <f>IFERROR(VLOOKUP($E14,'Existing Lighting Schedule'!$A$3:$K$174,11,0),"")</f>
        <v>2.3E-2</v>
      </c>
      <c r="O14" s="48">
        <f t="shared" si="2"/>
        <v>0.96599999999999997</v>
      </c>
      <c r="P14" s="47">
        <f t="shared" si="3"/>
        <v>1658.6219999999998</v>
      </c>
      <c r="Q14" s="83">
        <f t="shared" si="4"/>
        <v>0.33600000000000008</v>
      </c>
      <c r="R14" s="54">
        <f t="shared" si="5"/>
        <v>576.91200000000026</v>
      </c>
      <c r="S14" s="87">
        <f t="shared" si="6"/>
        <v>103.78646880000005</v>
      </c>
      <c r="T14" s="81">
        <f>IFERROR(VLOOKUP($L14,'Existing Lighting Schedule'!$G$3:$S$174,13,0),"")</f>
        <v>251.65</v>
      </c>
      <c r="U14" s="75">
        <f t="shared" si="7"/>
        <v>10569.300000000001</v>
      </c>
    </row>
    <row r="15" spans="1:21" ht="30" customHeight="1">
      <c r="A15" s="1" t="s">
        <v>540</v>
      </c>
      <c r="B15" s="13" t="s">
        <v>399</v>
      </c>
      <c r="C15" s="60" t="s">
        <v>351</v>
      </c>
      <c r="D15" s="4" t="s">
        <v>343</v>
      </c>
      <c r="E15" s="4" t="s">
        <v>49</v>
      </c>
      <c r="F15" s="4" t="s">
        <v>342</v>
      </c>
      <c r="G15" s="45">
        <f>IFERROR(VLOOKUP($E15,'Existing Lighting Schedule'!$A$3:$K$174,6,0),"")</f>
        <v>8.8999999999999996E-2</v>
      </c>
      <c r="H15" s="10">
        <v>85</v>
      </c>
      <c r="I15" s="4">
        <f t="shared" si="0"/>
        <v>7.5649999999999995</v>
      </c>
      <c r="J15" s="46">
        <v>1717</v>
      </c>
      <c r="K15" s="47">
        <f t="shared" si="1"/>
        <v>12989.105</v>
      </c>
      <c r="L15" s="50" t="str">
        <f>IFERROR(VLOOKUP($E15,'Existing Lighting Schedule'!$A$3:$K$174,7,0),"")</f>
        <v>LED39</v>
      </c>
      <c r="M15" s="10" t="str">
        <f>IFERROR(VLOOKUP($E15,'Existing Lighting Schedule'!$A$3:$K$174,10,0),"")</f>
        <v>LED Volumetric Kit 2'x4' (e.g. Lithonia 2VTL4-48L-LP840)</v>
      </c>
      <c r="N15" s="10">
        <f>IFERROR(VLOOKUP($E15,'Existing Lighting Schedule'!$A$3:$K$174,11,0),"")</f>
        <v>3.9E-2</v>
      </c>
      <c r="O15" s="48">
        <f t="shared" si="2"/>
        <v>3.3149999999999999</v>
      </c>
      <c r="P15" s="47">
        <f t="shared" si="3"/>
        <v>5691.8549999999996</v>
      </c>
      <c r="Q15" s="83">
        <f t="shared" si="4"/>
        <v>4.25</v>
      </c>
      <c r="R15" s="54">
        <f t="shared" si="5"/>
        <v>7297.25</v>
      </c>
      <c r="S15" s="87">
        <f t="shared" si="6"/>
        <v>1312.775275</v>
      </c>
      <c r="T15" s="81">
        <f>IFERROR(VLOOKUP($L15,'Existing Lighting Schedule'!$G$3:$S$174,13,0),"")</f>
        <v>287.60000000000002</v>
      </c>
      <c r="U15" s="75">
        <f t="shared" si="7"/>
        <v>24446.000000000004</v>
      </c>
    </row>
    <row r="16" spans="1:21" ht="30" customHeight="1">
      <c r="A16" s="1" t="s">
        <v>540</v>
      </c>
      <c r="B16" s="13" t="s">
        <v>399</v>
      </c>
      <c r="C16" s="60" t="s">
        <v>351</v>
      </c>
      <c r="D16" s="4" t="s">
        <v>343</v>
      </c>
      <c r="E16" s="4" t="s">
        <v>46</v>
      </c>
      <c r="F16" s="4" t="s">
        <v>342</v>
      </c>
      <c r="G16" s="45">
        <f>IFERROR(VLOOKUP($E16,'Existing Lighting Schedule'!$A$3:$K$174,6,0),"")</f>
        <v>5.8999999999999997E-2</v>
      </c>
      <c r="H16" s="10">
        <v>21</v>
      </c>
      <c r="I16" s="4">
        <f t="shared" si="0"/>
        <v>1.2389999999999999</v>
      </c>
      <c r="J16" s="46">
        <v>1717</v>
      </c>
      <c r="K16" s="47">
        <f t="shared" si="1"/>
        <v>2127.3629999999998</v>
      </c>
      <c r="L16" s="50" t="str">
        <f>IFERROR(VLOOKUP($E16,'Existing Lighting Schedule'!$A$3:$K$174,7,0),"")</f>
        <v>LED26</v>
      </c>
      <c r="M16" s="10" t="str">
        <f>IFERROR(VLOOKUP($E16,'Existing Lighting Schedule'!$A$3:$K$174,10,0),"")</f>
        <v>LED Troffer 2'x4'  (e.g. Lithonia 2VTL4-30L-LP840)</v>
      </c>
      <c r="N16" s="10">
        <f>IFERROR(VLOOKUP($E16,'Existing Lighting Schedule'!$A$3:$K$174,11,0),"")</f>
        <v>2.5999999999999999E-2</v>
      </c>
      <c r="O16" s="48">
        <f t="shared" si="2"/>
        <v>0.54599999999999993</v>
      </c>
      <c r="P16" s="47">
        <f t="shared" si="3"/>
        <v>937.48199999999986</v>
      </c>
      <c r="Q16" s="83">
        <f t="shared" si="4"/>
        <v>0.69299999999999995</v>
      </c>
      <c r="R16" s="54">
        <f t="shared" si="5"/>
        <v>1189.8809999999999</v>
      </c>
      <c r="S16" s="87">
        <f t="shared" si="6"/>
        <v>214.05959189999999</v>
      </c>
      <c r="T16" s="81">
        <f>IFERROR(VLOOKUP($L16,'Existing Lighting Schedule'!$G$3:$S$174,13,0),"")</f>
        <v>287.60000000000002</v>
      </c>
      <c r="U16" s="75">
        <f t="shared" si="7"/>
        <v>6039.6</v>
      </c>
    </row>
    <row r="17" spans="1:21" ht="30" customHeight="1">
      <c r="A17" s="1" t="s">
        <v>540</v>
      </c>
      <c r="B17" s="13" t="s">
        <v>399</v>
      </c>
      <c r="C17" s="60" t="s">
        <v>351</v>
      </c>
      <c r="D17" s="4" t="s">
        <v>390</v>
      </c>
      <c r="E17" s="4" t="s">
        <v>68</v>
      </c>
      <c r="F17" s="4" t="s">
        <v>342</v>
      </c>
      <c r="G17" s="45">
        <f>IFERROR(VLOOKUP($E17,'Existing Lighting Schedule'!$A$3:$K$174,6,0),"")</f>
        <v>5.8999999999999997E-2</v>
      </c>
      <c r="H17" s="10">
        <v>2</v>
      </c>
      <c r="I17" s="4">
        <f t="shared" si="0"/>
        <v>0.11799999999999999</v>
      </c>
      <c r="J17" s="46">
        <v>1717</v>
      </c>
      <c r="K17" s="47">
        <f t="shared" si="1"/>
        <v>202.60599999999999</v>
      </c>
      <c r="L17" s="50" t="str">
        <f>IFERROR(VLOOKUP($E17,'Existing Lighting Schedule'!$A$3:$K$174,7,0),"")</f>
        <v>LED31</v>
      </c>
      <c r="M17" s="10" t="str">
        <f>IFERROR(VLOOKUP($E17,'Existing Lighting Schedule'!$A$3:$K$174,10,0),"")</f>
        <v>LED Volumetric Kit 2'x2' (e.g. Lithonia 2VTL2-33L-ADP-LP840)</v>
      </c>
      <c r="N17" s="10">
        <f>IFERROR(VLOOKUP($E17,'Existing Lighting Schedule'!$A$3:$K$174,11,0),"")</f>
        <v>3.1E-2</v>
      </c>
      <c r="O17" s="48">
        <f t="shared" si="2"/>
        <v>6.2E-2</v>
      </c>
      <c r="P17" s="47">
        <f t="shared" si="3"/>
        <v>106.45399999999999</v>
      </c>
      <c r="Q17" s="83">
        <f t="shared" si="4"/>
        <v>5.5999999999999994E-2</v>
      </c>
      <c r="R17" s="54">
        <f t="shared" si="5"/>
        <v>96.152000000000001</v>
      </c>
      <c r="S17" s="87">
        <f t="shared" si="6"/>
        <v>17.2977448</v>
      </c>
      <c r="T17" s="81">
        <f>IFERROR(VLOOKUP($L17,'Existing Lighting Schedule'!$G$3:$S$174,13,0),"")</f>
        <v>179.75</v>
      </c>
      <c r="U17" s="75">
        <f t="shared" si="7"/>
        <v>359.5</v>
      </c>
    </row>
    <row r="18" spans="1:21" ht="30" customHeight="1">
      <c r="A18" s="1" t="s">
        <v>540</v>
      </c>
      <c r="B18" s="13" t="s">
        <v>399</v>
      </c>
      <c r="C18" s="60" t="s">
        <v>351</v>
      </c>
      <c r="D18" s="4" t="s">
        <v>343</v>
      </c>
      <c r="E18" s="4" t="s">
        <v>357</v>
      </c>
      <c r="F18" s="4" t="s">
        <v>338</v>
      </c>
      <c r="G18" s="45">
        <f>IFERROR(VLOOKUP($E18,'Existing Lighting Schedule'!$A$3:$K$174,6,0),"")</f>
        <v>8.8999999999999996E-2</v>
      </c>
      <c r="H18" s="10">
        <v>4</v>
      </c>
      <c r="I18" s="4">
        <f t="shared" si="0"/>
        <v>0.35599999999999998</v>
      </c>
      <c r="J18" s="46">
        <v>1717</v>
      </c>
      <c r="K18" s="47">
        <f t="shared" si="1"/>
        <v>611.25199999999995</v>
      </c>
      <c r="L18" s="50" t="str">
        <f>IFERROR(VLOOKUP($E18,'Existing Lighting Schedule'!$A$3:$K$174,7,0),"")</f>
        <v>LED32</v>
      </c>
      <c r="M18" s="10" t="str">
        <f>IFERROR(VLOOKUP($E18,'Existing Lighting Schedule'!$A$3:$K$174,10,0),"")</f>
        <v>LED Surface 2'x4' (e.g. Lithonia 2TLX4-40L-A12-LP850)</v>
      </c>
      <c r="N18" s="10">
        <f>IFERROR(VLOOKUP($E18,'Existing Lighting Schedule'!$A$3:$K$174,11,0),"")</f>
        <v>3.2000000000000001E-2</v>
      </c>
      <c r="O18" s="48">
        <f t="shared" si="2"/>
        <v>0.128</v>
      </c>
      <c r="P18" s="47">
        <f t="shared" si="3"/>
        <v>219.77600000000001</v>
      </c>
      <c r="Q18" s="83">
        <f t="shared" si="4"/>
        <v>0.22799999999999998</v>
      </c>
      <c r="R18" s="54">
        <f t="shared" si="5"/>
        <v>391.47599999999994</v>
      </c>
      <c r="S18" s="87">
        <f t="shared" si="6"/>
        <v>70.426532399999985</v>
      </c>
      <c r="T18" s="81">
        <f>IFERROR(VLOOKUP($L18,'Existing Lighting Schedule'!$G$3:$S$174,13,0),"")</f>
        <v>341.52499999999998</v>
      </c>
      <c r="U18" s="75">
        <f t="shared" si="7"/>
        <v>1366.1</v>
      </c>
    </row>
    <row r="19" spans="1:21" ht="30" customHeight="1">
      <c r="A19" s="1" t="s">
        <v>540</v>
      </c>
      <c r="B19" s="13" t="s">
        <v>399</v>
      </c>
      <c r="C19" s="60" t="s">
        <v>351</v>
      </c>
      <c r="D19" s="4" t="s">
        <v>337</v>
      </c>
      <c r="E19" s="4" t="s">
        <v>347</v>
      </c>
      <c r="F19" s="4" t="s">
        <v>338</v>
      </c>
      <c r="G19" s="45">
        <f>IFERROR(VLOOKUP($E19,'Existing Lighting Schedule'!$A$3:$K$174,6,0),"")</f>
        <v>5.8999999999999997E-2</v>
      </c>
      <c r="H19" s="10">
        <v>3</v>
      </c>
      <c r="I19" s="4">
        <f t="shared" si="0"/>
        <v>0.17699999999999999</v>
      </c>
      <c r="J19" s="46">
        <v>1717</v>
      </c>
      <c r="K19" s="47">
        <f t="shared" si="1"/>
        <v>303.90899999999999</v>
      </c>
      <c r="L19" s="50" t="str">
        <f>IFERROR(VLOOKUP($E19,'Existing Lighting Schedule'!$A$3:$K$174,7,0),"")</f>
        <v>LED34</v>
      </c>
      <c r="M19" s="10" t="str">
        <f>IFERROR(VLOOKUP($E19,'Existing Lighting Schedule'!$A$3:$K$174,10,0),"")</f>
        <v>LED Surface 1'x4' (e.g. Deco DSW-LED-4-35-40)</v>
      </c>
      <c r="N19" s="10">
        <f>IFERROR(VLOOKUP($E19,'Existing Lighting Schedule'!$A$3:$K$174,11,0),"")</f>
        <v>3.4000000000000002E-2</v>
      </c>
      <c r="O19" s="48">
        <f t="shared" si="2"/>
        <v>0.10200000000000001</v>
      </c>
      <c r="P19" s="47">
        <f t="shared" si="3"/>
        <v>175.13400000000001</v>
      </c>
      <c r="Q19" s="83">
        <f t="shared" si="4"/>
        <v>7.4999999999999983E-2</v>
      </c>
      <c r="R19" s="54">
        <f t="shared" si="5"/>
        <v>128.77499999999998</v>
      </c>
      <c r="S19" s="87">
        <f t="shared" si="6"/>
        <v>23.166622499999995</v>
      </c>
      <c r="T19" s="81">
        <f>IFERROR(VLOOKUP($L19,'Existing Lighting Schedule'!$G$3:$S$174,13,0),"")</f>
        <v>377.47500000000002</v>
      </c>
      <c r="U19" s="75">
        <f t="shared" si="7"/>
        <v>1132.4250000000002</v>
      </c>
    </row>
    <row r="20" spans="1:21" ht="30" customHeight="1">
      <c r="A20" s="1" t="s">
        <v>540</v>
      </c>
      <c r="B20" s="13" t="s">
        <v>399</v>
      </c>
      <c r="C20" s="60" t="s">
        <v>351</v>
      </c>
      <c r="D20" s="4" t="s">
        <v>337</v>
      </c>
      <c r="E20" s="4" t="s">
        <v>349</v>
      </c>
      <c r="F20" s="4" t="s">
        <v>338</v>
      </c>
      <c r="G20" s="45">
        <f>IFERROR(VLOOKUP($E20,'Existing Lighting Schedule'!$A$3:$K$174,6,0),"")</f>
        <v>3.1E-2</v>
      </c>
      <c r="H20" s="10">
        <v>38</v>
      </c>
      <c r="I20" s="4">
        <f t="shared" si="0"/>
        <v>1.1779999999999999</v>
      </c>
      <c r="J20" s="46">
        <v>1717</v>
      </c>
      <c r="K20" s="47">
        <f t="shared" si="1"/>
        <v>2022.626</v>
      </c>
      <c r="L20" s="50" t="str">
        <f>IFERROR(VLOOKUP($E20,'Existing Lighting Schedule'!$A$3:$K$174,7,0),"")</f>
        <v>LED23</v>
      </c>
      <c r="M20" s="10" t="str">
        <f>IFERROR(VLOOKUP($E20,'Existing Lighting Schedule'!$A$3:$K$174,10,0),"")</f>
        <v>LED Surface 4' (e.g. Deco DACH-LED-4-23-40</v>
      </c>
      <c r="N20" s="10">
        <f>IFERROR(VLOOKUP($E20,'Existing Lighting Schedule'!$A$3:$K$174,11,0),"")</f>
        <v>2.3E-2</v>
      </c>
      <c r="O20" s="48">
        <f t="shared" si="2"/>
        <v>0.874</v>
      </c>
      <c r="P20" s="47">
        <f t="shared" si="3"/>
        <v>1500.6579999999999</v>
      </c>
      <c r="Q20" s="83">
        <f t="shared" si="4"/>
        <v>0.30399999999999994</v>
      </c>
      <c r="R20" s="54">
        <f t="shared" si="5"/>
        <v>521.96800000000007</v>
      </c>
      <c r="S20" s="87">
        <f t="shared" si="6"/>
        <v>93.902043200000023</v>
      </c>
      <c r="T20" s="81">
        <f>IFERROR(VLOOKUP($L20,'Existing Lighting Schedule'!$G$3:$S$174,13,0),"")</f>
        <v>251.65</v>
      </c>
      <c r="U20" s="75">
        <f t="shared" si="7"/>
        <v>9562.7000000000007</v>
      </c>
    </row>
    <row r="21" spans="1:21" ht="30" customHeight="1">
      <c r="A21" s="1" t="s">
        <v>540</v>
      </c>
      <c r="B21" s="13" t="s">
        <v>399</v>
      </c>
      <c r="C21" s="60" t="s">
        <v>351</v>
      </c>
      <c r="D21" s="4" t="s">
        <v>343</v>
      </c>
      <c r="E21" s="4" t="s">
        <v>400</v>
      </c>
      <c r="F21" s="4" t="s">
        <v>394</v>
      </c>
      <c r="G21" s="45">
        <f>IFERROR(VLOOKUP($E21,'Existing Lighting Schedule'!$A$3:$K$174,6,0),"")</f>
        <v>0.224</v>
      </c>
      <c r="H21" s="10">
        <v>3</v>
      </c>
      <c r="I21" s="4">
        <f t="shared" si="0"/>
        <v>0.67200000000000004</v>
      </c>
      <c r="J21" s="46">
        <v>1717</v>
      </c>
      <c r="K21" s="47">
        <f t="shared" si="1"/>
        <v>1153.8240000000001</v>
      </c>
      <c r="L21" s="50" t="str">
        <f>IFERROR(VLOOKUP($E21,'Existing Lighting Schedule'!$A$3:$K$174,7,0),"")</f>
        <v>LED25</v>
      </c>
      <c r="M21" s="10" t="str">
        <f>IFERROR(VLOOKUP($E21,'Existing Lighting Schedule'!$A$3:$K$174,10,0),"")</f>
        <v>LED Pendant Fixture 1'x4' (e.g. Lithonia GRD-MSL4-800LMF-30K)</v>
      </c>
      <c r="N21" s="10">
        <f>IFERROR(VLOOKUP($E21,'Existing Lighting Schedule'!$A$3:$K$174,11,0),"")</f>
        <v>2.5000000000000001E-2</v>
      </c>
      <c r="O21" s="48">
        <f t="shared" si="2"/>
        <v>7.5000000000000011E-2</v>
      </c>
      <c r="P21" s="47">
        <f t="shared" si="3"/>
        <v>128.77500000000001</v>
      </c>
      <c r="Q21" s="83">
        <f t="shared" si="4"/>
        <v>0.59699999999999998</v>
      </c>
      <c r="R21" s="54">
        <f t="shared" si="5"/>
        <v>1025.049</v>
      </c>
      <c r="S21" s="87">
        <f t="shared" si="6"/>
        <v>184.4063151</v>
      </c>
      <c r="T21" s="81">
        <f>IFERROR(VLOOKUP($L21,'Existing Lighting Schedule'!$G$3:$S$174,13,0),"")</f>
        <v>287.60000000000002</v>
      </c>
      <c r="U21" s="75">
        <f t="shared" si="7"/>
        <v>862.80000000000007</v>
      </c>
    </row>
    <row r="22" spans="1:21" ht="30" customHeight="1">
      <c r="A22" s="1" t="s">
        <v>540</v>
      </c>
      <c r="B22" s="85" t="s">
        <v>350</v>
      </c>
      <c r="C22" s="60" t="s">
        <v>351</v>
      </c>
      <c r="D22" s="4" t="s">
        <v>343</v>
      </c>
      <c r="E22" s="4" t="s">
        <v>49</v>
      </c>
      <c r="F22" s="4" t="s">
        <v>342</v>
      </c>
      <c r="G22" s="45">
        <f>IFERROR(VLOOKUP($E22,'Existing Lighting Schedule'!$A$3:$K$174,6,0),"")</f>
        <v>8.8999999999999996E-2</v>
      </c>
      <c r="H22" s="10">
        <v>2</v>
      </c>
      <c r="I22" s="4">
        <f t="shared" si="0"/>
        <v>0.17799999999999999</v>
      </c>
      <c r="J22" s="46">
        <v>1717</v>
      </c>
      <c r="K22" s="47">
        <f t="shared" si="1"/>
        <v>305.62599999999998</v>
      </c>
      <c r="L22" s="50" t="str">
        <f>IFERROR(VLOOKUP($E22,'Existing Lighting Schedule'!$A$3:$K$174,7,0),"")</f>
        <v>LED39</v>
      </c>
      <c r="M22" s="10" t="str">
        <f>IFERROR(VLOOKUP($E22,'Existing Lighting Schedule'!$A$3:$K$174,10,0),"")</f>
        <v>LED Volumetric Kit 2'x4' (e.g. Lithonia 2VTL4-48L-LP840)</v>
      </c>
      <c r="N22" s="10">
        <f>IFERROR(VLOOKUP($E22,'Existing Lighting Schedule'!$A$3:$K$174,11,0),"")</f>
        <v>3.9E-2</v>
      </c>
      <c r="O22" s="48">
        <f t="shared" si="2"/>
        <v>7.8E-2</v>
      </c>
      <c r="P22" s="47">
        <f t="shared" si="3"/>
        <v>133.92599999999999</v>
      </c>
      <c r="Q22" s="83">
        <f t="shared" si="4"/>
        <v>9.9999999999999992E-2</v>
      </c>
      <c r="R22" s="54">
        <f t="shared" si="5"/>
        <v>171.7</v>
      </c>
      <c r="S22" s="87">
        <f t="shared" si="6"/>
        <v>30.888829999999999</v>
      </c>
      <c r="T22" s="81">
        <f>IFERROR(VLOOKUP($L22,'Existing Lighting Schedule'!$G$3:$S$174,13,0),"")</f>
        <v>287.60000000000002</v>
      </c>
      <c r="U22" s="75">
        <f t="shared" si="7"/>
        <v>575.20000000000005</v>
      </c>
    </row>
    <row r="23" spans="1:21" ht="30" customHeight="1">
      <c r="A23" s="1" t="s">
        <v>540</v>
      </c>
      <c r="B23" s="85" t="s">
        <v>350</v>
      </c>
      <c r="C23" s="60" t="s">
        <v>351</v>
      </c>
      <c r="D23" s="4" t="s">
        <v>343</v>
      </c>
      <c r="E23" s="4" t="s">
        <v>46</v>
      </c>
      <c r="F23" s="4" t="s">
        <v>342</v>
      </c>
      <c r="G23" s="45">
        <f>IFERROR(VLOOKUP($E23,'Existing Lighting Schedule'!$A$3:$K$174,6,0),"")</f>
        <v>5.8999999999999997E-2</v>
      </c>
      <c r="H23" s="10">
        <v>21</v>
      </c>
      <c r="I23" s="4">
        <f t="shared" si="0"/>
        <v>1.2389999999999999</v>
      </c>
      <c r="J23" s="46">
        <v>1717</v>
      </c>
      <c r="K23" s="47">
        <f t="shared" si="1"/>
        <v>2127.3629999999998</v>
      </c>
      <c r="L23" s="50" t="str">
        <f>IFERROR(VLOOKUP($E23,'Existing Lighting Schedule'!$A$3:$K$174,7,0),"")</f>
        <v>LED26</v>
      </c>
      <c r="M23" s="10" t="str">
        <f>IFERROR(VLOOKUP($E23,'Existing Lighting Schedule'!$A$3:$K$174,10,0),"")</f>
        <v>LED Troffer 2'x4'  (e.g. Lithonia 2VTL4-30L-LP840)</v>
      </c>
      <c r="N23" s="10">
        <f>IFERROR(VLOOKUP($E23,'Existing Lighting Schedule'!$A$3:$K$174,11,0),"")</f>
        <v>2.5999999999999999E-2</v>
      </c>
      <c r="O23" s="48">
        <f t="shared" si="2"/>
        <v>0.54599999999999993</v>
      </c>
      <c r="P23" s="47">
        <f t="shared" si="3"/>
        <v>937.48199999999986</v>
      </c>
      <c r="Q23" s="83">
        <f t="shared" si="4"/>
        <v>0.69299999999999995</v>
      </c>
      <c r="R23" s="54">
        <f t="shared" si="5"/>
        <v>1189.8809999999999</v>
      </c>
      <c r="S23" s="87">
        <f t="shared" si="6"/>
        <v>214.05959189999999</v>
      </c>
      <c r="T23" s="81">
        <f>IFERROR(VLOOKUP($L23,'Existing Lighting Schedule'!$G$3:$S$174,13,0),"")</f>
        <v>287.60000000000002</v>
      </c>
      <c r="U23" s="75">
        <f t="shared" si="7"/>
        <v>6039.6</v>
      </c>
    </row>
    <row r="24" spans="1:21" ht="30" customHeight="1">
      <c r="A24" s="1" t="s">
        <v>540</v>
      </c>
      <c r="B24" s="85" t="s">
        <v>350</v>
      </c>
      <c r="C24" s="60" t="s">
        <v>351</v>
      </c>
      <c r="D24" s="4" t="s">
        <v>337</v>
      </c>
      <c r="E24" s="4" t="s">
        <v>347</v>
      </c>
      <c r="F24" s="4" t="s">
        <v>338</v>
      </c>
      <c r="G24" s="45">
        <f>IFERROR(VLOOKUP($E24,'Existing Lighting Schedule'!$A$3:$K$174,6,0),"")</f>
        <v>5.8999999999999997E-2</v>
      </c>
      <c r="H24" s="10">
        <v>18</v>
      </c>
      <c r="I24" s="4">
        <f t="shared" si="0"/>
        <v>1.0619999999999998</v>
      </c>
      <c r="J24" s="46">
        <v>1717</v>
      </c>
      <c r="K24" s="47">
        <f t="shared" si="1"/>
        <v>1823.4539999999997</v>
      </c>
      <c r="L24" s="50" t="str">
        <f>IFERROR(VLOOKUP($E24,'Existing Lighting Schedule'!$A$3:$K$174,7,0),"")</f>
        <v>LED34</v>
      </c>
      <c r="M24" s="10" t="str">
        <f>IFERROR(VLOOKUP($E24,'Existing Lighting Schedule'!$A$3:$K$174,10,0),"")</f>
        <v>LED Surface 1'x4' (e.g. Deco DSW-LED-4-35-40)</v>
      </c>
      <c r="N24" s="10">
        <f>IFERROR(VLOOKUP($E24,'Existing Lighting Schedule'!$A$3:$K$174,11,0),"")</f>
        <v>3.4000000000000002E-2</v>
      </c>
      <c r="O24" s="48">
        <f t="shared" si="2"/>
        <v>0.6120000000000001</v>
      </c>
      <c r="P24" s="47">
        <f t="shared" si="3"/>
        <v>1050.8040000000001</v>
      </c>
      <c r="Q24" s="83">
        <f t="shared" si="4"/>
        <v>0.44999999999999973</v>
      </c>
      <c r="R24" s="54">
        <f t="shared" si="5"/>
        <v>772.64999999999964</v>
      </c>
      <c r="S24" s="87">
        <f t="shared" si="6"/>
        <v>138.99973499999993</v>
      </c>
      <c r="T24" s="81">
        <f>IFERROR(VLOOKUP($L24,'Existing Lighting Schedule'!$G$3:$S$174,13,0),"")</f>
        <v>377.47500000000002</v>
      </c>
      <c r="U24" s="75">
        <f t="shared" si="7"/>
        <v>6794.55</v>
      </c>
    </row>
    <row r="25" spans="1:21" ht="30" customHeight="1">
      <c r="A25" s="1" t="s">
        <v>540</v>
      </c>
      <c r="B25" s="85" t="s">
        <v>350</v>
      </c>
      <c r="C25" s="60" t="s">
        <v>351</v>
      </c>
      <c r="D25" s="4" t="s">
        <v>337</v>
      </c>
      <c r="E25" s="4" t="s">
        <v>349</v>
      </c>
      <c r="F25" s="4" t="s">
        <v>338</v>
      </c>
      <c r="G25" s="45">
        <f>IFERROR(VLOOKUP($E25,'Existing Lighting Schedule'!$A$3:$K$174,6,0),"")</f>
        <v>3.1E-2</v>
      </c>
      <c r="H25" s="10">
        <v>9</v>
      </c>
      <c r="I25" s="4">
        <f t="shared" si="0"/>
        <v>0.27900000000000003</v>
      </c>
      <c r="J25" s="46">
        <v>1717</v>
      </c>
      <c r="K25" s="47">
        <f t="shared" si="1"/>
        <v>479.04300000000006</v>
      </c>
      <c r="L25" s="50" t="str">
        <f>IFERROR(VLOOKUP($E25,'Existing Lighting Schedule'!$A$3:$K$174,7,0),"")</f>
        <v>LED23</v>
      </c>
      <c r="M25" s="10" t="str">
        <f>IFERROR(VLOOKUP($E25,'Existing Lighting Schedule'!$A$3:$K$174,10,0),"")</f>
        <v>LED Surface 4' (e.g. Deco DACH-LED-4-23-40</v>
      </c>
      <c r="N25" s="10">
        <f>IFERROR(VLOOKUP($E25,'Existing Lighting Schedule'!$A$3:$K$174,11,0),"")</f>
        <v>2.3E-2</v>
      </c>
      <c r="O25" s="48">
        <f t="shared" si="2"/>
        <v>0.20699999999999999</v>
      </c>
      <c r="P25" s="47">
        <f t="shared" si="3"/>
        <v>355.41899999999998</v>
      </c>
      <c r="Q25" s="83">
        <f t="shared" si="4"/>
        <v>7.2000000000000036E-2</v>
      </c>
      <c r="R25" s="54">
        <f t="shared" si="5"/>
        <v>123.62400000000008</v>
      </c>
      <c r="S25" s="87">
        <f t="shared" si="6"/>
        <v>22.239957600000015</v>
      </c>
      <c r="T25" s="81">
        <f>IFERROR(VLOOKUP($L25,'Existing Lighting Schedule'!$G$3:$S$174,13,0),"")</f>
        <v>251.65</v>
      </c>
      <c r="U25" s="75">
        <f t="shared" si="7"/>
        <v>2264.85</v>
      </c>
    </row>
    <row r="26" spans="1:21" ht="30" customHeight="1">
      <c r="A26" s="1" t="s">
        <v>540</v>
      </c>
      <c r="B26" s="13" t="s">
        <v>352</v>
      </c>
      <c r="C26" s="60" t="s">
        <v>351</v>
      </c>
      <c r="D26" s="4" t="s">
        <v>343</v>
      </c>
      <c r="E26" s="4" t="s">
        <v>49</v>
      </c>
      <c r="F26" s="4" t="s">
        <v>342</v>
      </c>
      <c r="G26" s="45">
        <f>IFERROR(VLOOKUP($E26,'Existing Lighting Schedule'!$A$3:$K$174,6,0),"")</f>
        <v>8.8999999999999996E-2</v>
      </c>
      <c r="H26" s="10">
        <v>24</v>
      </c>
      <c r="I26" s="4">
        <f t="shared" si="0"/>
        <v>2.1360000000000001</v>
      </c>
      <c r="J26" s="46">
        <v>1717</v>
      </c>
      <c r="K26" s="47">
        <f t="shared" si="1"/>
        <v>3667.5120000000002</v>
      </c>
      <c r="L26" s="50" t="str">
        <f>IFERROR(VLOOKUP($E26,'Existing Lighting Schedule'!$A$3:$K$174,7,0),"")</f>
        <v>LED39</v>
      </c>
      <c r="M26" s="10" t="str">
        <f>IFERROR(VLOOKUP($E26,'Existing Lighting Schedule'!$A$3:$K$174,10,0),"")</f>
        <v>LED Volumetric Kit 2'x4' (e.g. Lithonia 2VTL4-48L-LP840)</v>
      </c>
      <c r="N26" s="10">
        <f>IFERROR(VLOOKUP($E26,'Existing Lighting Schedule'!$A$3:$K$174,11,0),"")</f>
        <v>3.9E-2</v>
      </c>
      <c r="O26" s="48">
        <f t="shared" si="2"/>
        <v>0.93599999999999994</v>
      </c>
      <c r="P26" s="47">
        <f t="shared" si="3"/>
        <v>1607.1119999999999</v>
      </c>
      <c r="Q26" s="83">
        <f t="shared" si="4"/>
        <v>1.2000000000000002</v>
      </c>
      <c r="R26" s="54">
        <f t="shared" si="5"/>
        <v>2060.4000000000005</v>
      </c>
      <c r="S26" s="87">
        <f t="shared" si="6"/>
        <v>370.6659600000001</v>
      </c>
      <c r="T26" s="81">
        <f>IFERROR(VLOOKUP($L26,'Existing Lighting Schedule'!$G$3:$S$174,13,0),"")</f>
        <v>287.60000000000002</v>
      </c>
      <c r="U26" s="75">
        <f t="shared" si="7"/>
        <v>6902.4000000000005</v>
      </c>
    </row>
    <row r="27" spans="1:21" ht="30" customHeight="1">
      <c r="A27" s="1" t="s">
        <v>540</v>
      </c>
      <c r="B27" s="13" t="s">
        <v>352</v>
      </c>
      <c r="C27" s="60" t="s">
        <v>351</v>
      </c>
      <c r="D27" s="4" t="s">
        <v>343</v>
      </c>
      <c r="E27" s="4" t="s">
        <v>46</v>
      </c>
      <c r="F27" s="4" t="s">
        <v>342</v>
      </c>
      <c r="G27" s="45">
        <f>IFERROR(VLOOKUP($E27,'Existing Lighting Schedule'!$A$3:$K$174,6,0),"")</f>
        <v>5.8999999999999997E-2</v>
      </c>
      <c r="H27" s="10">
        <v>25</v>
      </c>
      <c r="I27" s="4">
        <f t="shared" si="0"/>
        <v>1.4749999999999999</v>
      </c>
      <c r="J27" s="46">
        <v>1717</v>
      </c>
      <c r="K27" s="47">
        <f t="shared" si="1"/>
        <v>2532.5749999999998</v>
      </c>
      <c r="L27" s="50" t="str">
        <f>IFERROR(VLOOKUP($E27,'Existing Lighting Schedule'!$A$3:$K$174,7,0),"")</f>
        <v>LED26</v>
      </c>
      <c r="M27" s="10" t="str">
        <f>IFERROR(VLOOKUP($E27,'Existing Lighting Schedule'!$A$3:$K$174,10,0),"")</f>
        <v>LED Troffer 2'x4'  (e.g. Lithonia 2VTL4-30L-LP840)</v>
      </c>
      <c r="N27" s="10">
        <f>IFERROR(VLOOKUP($E27,'Existing Lighting Schedule'!$A$3:$K$174,11,0),"")</f>
        <v>2.5999999999999999E-2</v>
      </c>
      <c r="O27" s="48">
        <f t="shared" si="2"/>
        <v>0.65</v>
      </c>
      <c r="P27" s="47">
        <f t="shared" si="3"/>
        <v>1116.05</v>
      </c>
      <c r="Q27" s="83">
        <f t="shared" si="4"/>
        <v>0.82499999999999984</v>
      </c>
      <c r="R27" s="54">
        <f t="shared" si="5"/>
        <v>1416.5249999999999</v>
      </c>
      <c r="S27" s="87">
        <f t="shared" si="6"/>
        <v>254.83284749999999</v>
      </c>
      <c r="T27" s="81">
        <f>IFERROR(VLOOKUP($L27,'Existing Lighting Schedule'!$G$3:$S$174,13,0),"")</f>
        <v>287.60000000000002</v>
      </c>
      <c r="U27" s="75">
        <f t="shared" si="7"/>
        <v>7190.0000000000009</v>
      </c>
    </row>
    <row r="28" spans="1:21" ht="30" customHeight="1">
      <c r="A28" s="1" t="s">
        <v>540</v>
      </c>
      <c r="B28" s="13" t="s">
        <v>352</v>
      </c>
      <c r="C28" s="60" t="s">
        <v>351</v>
      </c>
      <c r="D28" s="4" t="s">
        <v>517</v>
      </c>
      <c r="E28" s="4" t="s">
        <v>24</v>
      </c>
      <c r="F28" s="4" t="s">
        <v>342</v>
      </c>
      <c r="G28" s="45">
        <f>IFERROR(VLOOKUP($E28,'Existing Lighting Schedule'!$A$3:$K$174,6,0),"")</f>
        <v>3.3000000000000002E-2</v>
      </c>
      <c r="H28" s="10">
        <v>12</v>
      </c>
      <c r="I28" s="4">
        <f t="shared" si="0"/>
        <v>0.39600000000000002</v>
      </c>
      <c r="J28" s="46">
        <v>1717</v>
      </c>
      <c r="K28" s="47">
        <f t="shared" si="1"/>
        <v>679.93200000000002</v>
      </c>
      <c r="L28" s="50" t="str">
        <f>IFERROR(VLOOKUP($E28,'Existing Lighting Schedule'!$A$3:$K$174,7,0),"")</f>
        <v>LED31</v>
      </c>
      <c r="M28" s="10" t="str">
        <f>IFERROR(VLOOKUP($E28,'Existing Lighting Schedule'!$A$3:$K$174,10,0),"")</f>
        <v>LED Volumetric Kit 2'x2' (e.g. Lithonia 2VTL2-33L-ADP-LP840)</v>
      </c>
      <c r="N28" s="10">
        <f>IFERROR(VLOOKUP($E28,'Existing Lighting Schedule'!$A$3:$K$174,11,0),"")</f>
        <v>3.1E-2</v>
      </c>
      <c r="O28" s="48">
        <f t="shared" si="2"/>
        <v>0.372</v>
      </c>
      <c r="P28" s="47">
        <f t="shared" si="3"/>
        <v>638.72400000000005</v>
      </c>
      <c r="Q28" s="83">
        <f t="shared" si="4"/>
        <v>2.4000000000000021E-2</v>
      </c>
      <c r="R28" s="54">
        <f t="shared" si="5"/>
        <v>41.20799999999997</v>
      </c>
      <c r="S28" s="87">
        <f t="shared" si="6"/>
        <v>7.4133191999999948</v>
      </c>
      <c r="T28" s="81">
        <f>IFERROR(VLOOKUP($L28,'Existing Lighting Schedule'!$G$3:$S$174,13,0),"")</f>
        <v>179.75</v>
      </c>
      <c r="U28" s="75">
        <f t="shared" si="7"/>
        <v>2157</v>
      </c>
    </row>
    <row r="29" spans="1:21" ht="30" customHeight="1">
      <c r="A29" s="1" t="s">
        <v>540</v>
      </c>
      <c r="B29" s="13" t="s">
        <v>352</v>
      </c>
      <c r="C29" s="60" t="s">
        <v>351</v>
      </c>
      <c r="D29" s="4" t="s">
        <v>343</v>
      </c>
      <c r="E29" s="4" t="s">
        <v>369</v>
      </c>
      <c r="F29" s="4" t="s">
        <v>338</v>
      </c>
      <c r="G29" s="45">
        <f>IFERROR(VLOOKUP($E29,'Existing Lighting Schedule'!$A$3:$K$174,6,0),"")</f>
        <v>5.8999999999999997E-2</v>
      </c>
      <c r="H29" s="10">
        <v>4</v>
      </c>
      <c r="I29" s="4">
        <f t="shared" si="0"/>
        <v>0.23599999999999999</v>
      </c>
      <c r="J29" s="46">
        <v>1717</v>
      </c>
      <c r="K29" s="47">
        <f t="shared" si="1"/>
        <v>405.21199999999999</v>
      </c>
      <c r="L29" s="50" t="str">
        <f>IFERROR(VLOOKUP($E29,'Existing Lighting Schedule'!$A$3:$K$174,7,0),"")</f>
        <v>LED32</v>
      </c>
      <c r="M29" s="10" t="str">
        <f>IFERROR(VLOOKUP($E29,'Existing Lighting Schedule'!$A$3:$K$174,10,0),"")</f>
        <v>LED Surface 2'x4' (e.g. Lithonia 2TLX4-40L-A12-LP850)</v>
      </c>
      <c r="N29" s="10">
        <f>IFERROR(VLOOKUP($E29,'Existing Lighting Schedule'!$A$3:$K$174,11,0),"")</f>
        <v>3.2000000000000001E-2</v>
      </c>
      <c r="O29" s="48">
        <f t="shared" si="2"/>
        <v>0.128</v>
      </c>
      <c r="P29" s="47">
        <f t="shared" si="3"/>
        <v>219.77600000000001</v>
      </c>
      <c r="Q29" s="83">
        <f t="shared" si="4"/>
        <v>0.10799999999999998</v>
      </c>
      <c r="R29" s="54">
        <f t="shared" si="5"/>
        <v>185.43599999999998</v>
      </c>
      <c r="S29" s="87">
        <f t="shared" si="6"/>
        <v>33.359936399999995</v>
      </c>
      <c r="T29" s="81">
        <f>IFERROR(VLOOKUP($L29,'Existing Lighting Schedule'!$G$3:$S$174,13,0),"")</f>
        <v>341.52499999999998</v>
      </c>
      <c r="U29" s="75">
        <f t="shared" si="7"/>
        <v>1366.1</v>
      </c>
    </row>
    <row r="30" spans="1:21" ht="30" customHeight="1">
      <c r="A30" s="1" t="s">
        <v>540</v>
      </c>
      <c r="B30" s="13" t="s">
        <v>352</v>
      </c>
      <c r="C30" s="60" t="s">
        <v>351</v>
      </c>
      <c r="D30" s="4" t="s">
        <v>337</v>
      </c>
      <c r="E30" s="4" t="s">
        <v>347</v>
      </c>
      <c r="F30" s="4" t="s">
        <v>338</v>
      </c>
      <c r="G30" s="45">
        <f>IFERROR(VLOOKUP($E30,'Existing Lighting Schedule'!$A$3:$K$174,6,0),"")</f>
        <v>5.8999999999999997E-2</v>
      </c>
      <c r="H30" s="10">
        <v>51</v>
      </c>
      <c r="I30" s="4">
        <f t="shared" si="0"/>
        <v>3.0089999999999999</v>
      </c>
      <c r="J30" s="46">
        <v>1717</v>
      </c>
      <c r="K30" s="47">
        <f t="shared" si="1"/>
        <v>5166.4529999999995</v>
      </c>
      <c r="L30" s="50" t="str">
        <f>IFERROR(VLOOKUP($E30,'Existing Lighting Schedule'!$A$3:$K$174,7,0),"")</f>
        <v>LED34</v>
      </c>
      <c r="M30" s="10" t="str">
        <f>IFERROR(VLOOKUP($E30,'Existing Lighting Schedule'!$A$3:$K$174,10,0),"")</f>
        <v>LED Surface 1'x4' (e.g. Deco DSW-LED-4-35-40)</v>
      </c>
      <c r="N30" s="10">
        <f>IFERROR(VLOOKUP($E30,'Existing Lighting Schedule'!$A$3:$K$174,11,0),"")</f>
        <v>3.4000000000000002E-2</v>
      </c>
      <c r="O30" s="48">
        <f t="shared" si="2"/>
        <v>1.7340000000000002</v>
      </c>
      <c r="P30" s="47">
        <f t="shared" si="3"/>
        <v>2977.2780000000002</v>
      </c>
      <c r="Q30" s="83">
        <f t="shared" si="4"/>
        <v>1.2749999999999997</v>
      </c>
      <c r="R30" s="54">
        <f t="shared" si="5"/>
        <v>2189.1749999999993</v>
      </c>
      <c r="S30" s="87">
        <f t="shared" si="6"/>
        <v>393.83258249999989</v>
      </c>
      <c r="T30" s="81">
        <f>IFERROR(VLOOKUP($L30,'Existing Lighting Schedule'!$G$3:$S$174,13,0),"")</f>
        <v>377.47500000000002</v>
      </c>
      <c r="U30" s="75">
        <f t="shared" si="7"/>
        <v>19251.225000000002</v>
      </c>
    </row>
    <row r="31" spans="1:21" ht="30" customHeight="1">
      <c r="A31" s="1" t="s">
        <v>540</v>
      </c>
      <c r="B31" s="13" t="s">
        <v>352</v>
      </c>
      <c r="C31" s="60" t="s">
        <v>351</v>
      </c>
      <c r="D31" s="4" t="s">
        <v>337</v>
      </c>
      <c r="E31" s="4" t="s">
        <v>349</v>
      </c>
      <c r="F31" s="4" t="s">
        <v>338</v>
      </c>
      <c r="G31" s="45">
        <f>IFERROR(VLOOKUP($E31,'Existing Lighting Schedule'!$A$3:$K$174,6,0),"")</f>
        <v>3.1E-2</v>
      </c>
      <c r="H31" s="10">
        <v>10</v>
      </c>
      <c r="I31" s="4">
        <f t="shared" si="0"/>
        <v>0.31</v>
      </c>
      <c r="J31" s="46">
        <v>1717</v>
      </c>
      <c r="K31" s="47">
        <f t="shared" si="1"/>
        <v>532.27</v>
      </c>
      <c r="L31" s="50" t="str">
        <f>IFERROR(VLOOKUP($E31,'Existing Lighting Schedule'!$A$3:$K$174,7,0),"")</f>
        <v>LED23</v>
      </c>
      <c r="M31" s="10" t="str">
        <f>IFERROR(VLOOKUP($E31,'Existing Lighting Schedule'!$A$3:$K$174,10,0),"")</f>
        <v>LED Surface 4' (e.g. Deco DACH-LED-4-23-40</v>
      </c>
      <c r="N31" s="10">
        <f>IFERROR(VLOOKUP($E31,'Existing Lighting Schedule'!$A$3:$K$174,11,0),"")</f>
        <v>2.3E-2</v>
      </c>
      <c r="O31" s="48">
        <f t="shared" si="2"/>
        <v>0.22999999999999998</v>
      </c>
      <c r="P31" s="47">
        <f t="shared" si="3"/>
        <v>394.90999999999997</v>
      </c>
      <c r="Q31" s="83">
        <f t="shared" si="4"/>
        <v>8.0000000000000016E-2</v>
      </c>
      <c r="R31" s="54">
        <f t="shared" si="5"/>
        <v>137.36000000000001</v>
      </c>
      <c r="S31" s="87">
        <f t="shared" si="6"/>
        <v>24.711064000000004</v>
      </c>
      <c r="T31" s="81">
        <f>IFERROR(VLOOKUP($L31,'Existing Lighting Schedule'!$G$3:$S$174,13,0),"")</f>
        <v>251.65</v>
      </c>
      <c r="U31" s="75">
        <f t="shared" si="7"/>
        <v>2516.5</v>
      </c>
    </row>
    <row r="32" spans="1:21" ht="30" customHeight="1">
      <c r="A32" s="1" t="s">
        <v>540</v>
      </c>
      <c r="B32" s="13" t="s">
        <v>352</v>
      </c>
      <c r="C32" s="60" t="s">
        <v>351</v>
      </c>
      <c r="D32" s="4" t="s">
        <v>391</v>
      </c>
      <c r="E32" s="4" t="s">
        <v>127</v>
      </c>
      <c r="F32" s="4" t="s">
        <v>342</v>
      </c>
      <c r="G32" s="45">
        <f>IFERROR(VLOOKUP($E32,'Existing Lighting Schedule'!$A$3:$K$174,6,0),"")</f>
        <v>4.8000000000000001E-2</v>
      </c>
      <c r="H32" s="10">
        <v>7</v>
      </c>
      <c r="I32" s="4">
        <f t="shared" si="0"/>
        <v>0.33600000000000002</v>
      </c>
      <c r="J32" s="46">
        <v>1717</v>
      </c>
      <c r="K32" s="47">
        <f t="shared" si="1"/>
        <v>576.91200000000003</v>
      </c>
      <c r="L32" s="50" t="str">
        <f>IFERROR(VLOOKUP($E32,'Existing Lighting Schedule'!$A$3:$K$174,7,0),"")</f>
        <v>LED8.5</v>
      </c>
      <c r="M32" s="10" t="str">
        <f>IFERROR(VLOOKUP($E32,'Existing Lighting Schedule'!$A$3:$K$174,10,0),"")</f>
        <v>LED A19 Lamp (e.g. Philips EnduraLED)</v>
      </c>
      <c r="N32" s="10">
        <f>IFERROR(VLOOKUP($E32,'Existing Lighting Schedule'!$A$3:$K$174,11,0),"")</f>
        <v>8.5000000000000006E-3</v>
      </c>
      <c r="O32" s="48">
        <f t="shared" si="2"/>
        <v>5.9500000000000004E-2</v>
      </c>
      <c r="P32" s="47">
        <f t="shared" si="3"/>
        <v>102.1615</v>
      </c>
      <c r="Q32" s="83">
        <f t="shared" si="4"/>
        <v>0.27650000000000002</v>
      </c>
      <c r="R32" s="54">
        <f t="shared" si="5"/>
        <v>474.75050000000005</v>
      </c>
      <c r="S32" s="87">
        <f t="shared" si="6"/>
        <v>85.40761495000001</v>
      </c>
      <c r="T32" s="81">
        <f>IFERROR(VLOOKUP($L32,'Existing Lighting Schedule'!$G$3:$S$174,13,0),"")</f>
        <v>17.975000000000001</v>
      </c>
      <c r="U32" s="75">
        <f t="shared" si="7"/>
        <v>125.82500000000002</v>
      </c>
    </row>
    <row r="33" spans="1:21" ht="30" customHeight="1">
      <c r="A33" s="1" t="s">
        <v>540</v>
      </c>
      <c r="B33" s="13" t="s">
        <v>352</v>
      </c>
      <c r="C33" s="60" t="s">
        <v>344</v>
      </c>
      <c r="D33" s="4" t="s">
        <v>518</v>
      </c>
      <c r="E33" s="4" t="s">
        <v>207</v>
      </c>
      <c r="F33" s="4" t="s">
        <v>324</v>
      </c>
      <c r="G33" s="45">
        <f>IFERROR(VLOOKUP($E33,'Existing Lighting Schedule'!$A$3:$K$174,6,0),"")</f>
        <v>9.5000000000000001E-2</v>
      </c>
      <c r="H33" s="10">
        <v>23</v>
      </c>
      <c r="I33" s="4">
        <f t="shared" si="0"/>
        <v>2.1850000000000001</v>
      </c>
      <c r="J33" s="46">
        <v>4100</v>
      </c>
      <c r="K33" s="47">
        <f t="shared" si="1"/>
        <v>8958.5</v>
      </c>
      <c r="L33" s="50" t="str">
        <f>IFERROR(VLOOKUP($E33,'Existing Lighting Schedule'!$A$3:$K$174,7,0),"")</f>
        <v>LED35/1</v>
      </c>
      <c r="M33" s="10" t="str">
        <f>IFERROR(VLOOKUP($E33,'Existing Lighting Schedule'!$A$3:$K$174,10,0),"")</f>
        <v>LED Wall Pack Fixture (e.g. Lithonia DSXW1-20C-530-40K)</v>
      </c>
      <c r="N33" s="10">
        <f>IFERROR(VLOOKUP($E33,'Existing Lighting Schedule'!$A$3:$K$174,11,0),"")</f>
        <v>3.5000000000000003E-2</v>
      </c>
      <c r="O33" s="48">
        <f t="shared" si="2"/>
        <v>0.80500000000000005</v>
      </c>
      <c r="P33" s="47">
        <f t="shared" si="3"/>
        <v>3300.5</v>
      </c>
      <c r="Q33" s="83">
        <v>0</v>
      </c>
      <c r="R33" s="54">
        <f t="shared" si="5"/>
        <v>5658</v>
      </c>
      <c r="S33" s="96">
        <f t="shared" si="6"/>
        <v>1017.8742</v>
      </c>
      <c r="T33" s="56">
        <f>IFERROR(VLOOKUP($L33,'Existing Lighting Schedule'!$G$3:$S$174,9,0),"")</f>
        <v>600</v>
      </c>
      <c r="U33" s="75">
        <f t="shared" si="7"/>
        <v>13800</v>
      </c>
    </row>
    <row r="34" spans="1:21" ht="30" customHeight="1">
      <c r="A34" s="1" t="s">
        <v>540</v>
      </c>
      <c r="B34" s="13" t="s">
        <v>352</v>
      </c>
      <c r="C34" s="60" t="s">
        <v>351</v>
      </c>
      <c r="D34" s="4" t="s">
        <v>337</v>
      </c>
      <c r="E34" s="4" t="s">
        <v>347</v>
      </c>
      <c r="F34" s="4" t="s">
        <v>338</v>
      </c>
      <c r="G34" s="45">
        <f>IFERROR(VLOOKUP($E34,'Existing Lighting Schedule'!$A$3:$K$174,6,0),"")</f>
        <v>5.8999999999999997E-2</v>
      </c>
      <c r="H34" s="10">
        <v>1</v>
      </c>
      <c r="I34" s="4">
        <f t="shared" si="0"/>
        <v>5.8999999999999997E-2</v>
      </c>
      <c r="J34" s="46">
        <v>1717</v>
      </c>
      <c r="K34" s="47">
        <f t="shared" si="1"/>
        <v>101.303</v>
      </c>
      <c r="L34" s="50" t="str">
        <f>IFERROR(VLOOKUP($E34,'Existing Lighting Schedule'!$A$3:$K$174,7,0),"")</f>
        <v>LED34</v>
      </c>
      <c r="M34" s="10" t="str">
        <f>IFERROR(VLOOKUP($E34,'Existing Lighting Schedule'!$A$3:$K$174,10,0),"")</f>
        <v>LED Surface 1'x4' (e.g. Deco DSW-LED-4-35-40)</v>
      </c>
      <c r="N34" s="10">
        <f>IFERROR(VLOOKUP($E34,'Existing Lighting Schedule'!$A$3:$K$174,11,0),"")</f>
        <v>3.4000000000000002E-2</v>
      </c>
      <c r="O34" s="48">
        <f t="shared" si="2"/>
        <v>3.4000000000000002E-2</v>
      </c>
      <c r="P34" s="47">
        <f t="shared" si="3"/>
        <v>58.378000000000007</v>
      </c>
      <c r="Q34" s="83">
        <f>I34-O34</f>
        <v>2.4999999999999994E-2</v>
      </c>
      <c r="R34" s="54">
        <f t="shared" si="5"/>
        <v>42.92499999999999</v>
      </c>
      <c r="S34" s="87">
        <f t="shared" si="6"/>
        <v>7.7222074999999988</v>
      </c>
      <c r="T34" s="81">
        <f>IFERROR(VLOOKUP($L34,'Existing Lighting Schedule'!$G$3:$S$174,13,0),"")</f>
        <v>377.47500000000002</v>
      </c>
      <c r="U34" s="75">
        <f t="shared" si="7"/>
        <v>377.47500000000002</v>
      </c>
    </row>
    <row r="35" spans="1:21" ht="30" customHeight="1">
      <c r="A35" s="1" t="s">
        <v>540</v>
      </c>
      <c r="B35" s="13" t="s">
        <v>352</v>
      </c>
      <c r="C35" s="60" t="s">
        <v>344</v>
      </c>
      <c r="D35" s="4" t="s">
        <v>518</v>
      </c>
      <c r="E35" s="4" t="s">
        <v>211</v>
      </c>
      <c r="F35" s="4" t="s">
        <v>324</v>
      </c>
      <c r="G35" s="45">
        <f>IFERROR(VLOOKUP($E35,'Existing Lighting Schedule'!$A$3:$K$174,6,0),"")</f>
        <v>0.188</v>
      </c>
      <c r="H35" s="10">
        <v>15</v>
      </c>
      <c r="I35" s="4">
        <f t="shared" si="0"/>
        <v>2.82</v>
      </c>
      <c r="J35" s="46">
        <v>4100</v>
      </c>
      <c r="K35" s="47">
        <f t="shared" si="1"/>
        <v>11562</v>
      </c>
      <c r="L35" s="50" t="str">
        <f>IFERROR(VLOOKUP($E35,'Existing Lighting Schedule'!$A$3:$K$174,7,0),"")</f>
        <v>LED54/1-WP</v>
      </c>
      <c r="M35" s="10" t="str">
        <f>IFERROR(VLOOKUP($E35,'Existing Lighting Schedule'!$A$3:$K$174,10,0),"")</f>
        <v>LED Wall Pack Fixture (e.g. Lithonia DSXW2-30C-530-40K-T3M)</v>
      </c>
      <c r="N35" s="10">
        <f>IFERROR(VLOOKUP($E35,'Existing Lighting Schedule'!$A$3:$K$174,11,0),"")</f>
        <v>5.3999999999999999E-2</v>
      </c>
      <c r="O35" s="48">
        <f t="shared" si="2"/>
        <v>0.80999999999999994</v>
      </c>
      <c r="P35" s="47">
        <f t="shared" si="3"/>
        <v>3320.9999999999995</v>
      </c>
      <c r="Q35" s="83">
        <v>0</v>
      </c>
      <c r="R35" s="54">
        <f t="shared" si="5"/>
        <v>8241</v>
      </c>
      <c r="S35" s="96">
        <f t="shared" si="6"/>
        <v>1482.5559000000001</v>
      </c>
      <c r="T35" s="56">
        <f>IFERROR(VLOOKUP($L35,'Existing Lighting Schedule'!$G$3:$S$174,9,0),"")</f>
        <v>350</v>
      </c>
      <c r="U35" s="75">
        <f t="shared" si="7"/>
        <v>5250</v>
      </c>
    </row>
    <row r="36" spans="1:21" ht="30" customHeight="1">
      <c r="A36" s="1" t="s">
        <v>540</v>
      </c>
      <c r="B36" s="13" t="s">
        <v>352</v>
      </c>
      <c r="C36" s="60" t="s">
        <v>344</v>
      </c>
      <c r="D36" s="4" t="s">
        <v>518</v>
      </c>
      <c r="E36" s="4" t="s">
        <v>214</v>
      </c>
      <c r="F36" s="4" t="s">
        <v>324</v>
      </c>
      <c r="G36" s="45">
        <f>IFERROR(VLOOKUP($E36,'Existing Lighting Schedule'!$A$3:$K$174,6,0),"")</f>
        <v>0.29499999999999998</v>
      </c>
      <c r="H36" s="10">
        <v>12</v>
      </c>
      <c r="I36" s="4">
        <f t="shared" si="0"/>
        <v>3.54</v>
      </c>
      <c r="J36" s="46">
        <v>4100</v>
      </c>
      <c r="K36" s="47">
        <f t="shared" si="1"/>
        <v>14514</v>
      </c>
      <c r="L36" s="50" t="str">
        <f>IFERROR(VLOOKUP($E36,'Existing Lighting Schedule'!$A$3:$K$174,7,0),"")</f>
        <v>LED54/1-WP</v>
      </c>
      <c r="M36" s="10" t="str">
        <f>IFERROR(VLOOKUP($E36,'Existing Lighting Schedule'!$A$3:$K$174,10,0),"")</f>
        <v>LED Wall Pack Fixture (e.g. Lithonia DSXW2-30C-530-40K-T3M)</v>
      </c>
      <c r="N36" s="10">
        <f>IFERROR(VLOOKUP($E36,'Existing Lighting Schedule'!$A$3:$K$174,11,0),"")</f>
        <v>5.3999999999999999E-2</v>
      </c>
      <c r="O36" s="48">
        <f t="shared" si="2"/>
        <v>0.64800000000000002</v>
      </c>
      <c r="P36" s="47">
        <f t="shared" si="3"/>
        <v>2656.8</v>
      </c>
      <c r="Q36" s="83">
        <v>0</v>
      </c>
      <c r="R36" s="54">
        <f t="shared" si="5"/>
        <v>11857.2</v>
      </c>
      <c r="S36" s="96">
        <f t="shared" si="6"/>
        <v>2133.1102800000003</v>
      </c>
      <c r="T36" s="56">
        <f>IFERROR(VLOOKUP($L36,'Existing Lighting Schedule'!$G$3:$S$174,9,0),"")</f>
        <v>350</v>
      </c>
      <c r="U36" s="75">
        <f t="shared" si="7"/>
        <v>4200</v>
      </c>
    </row>
    <row r="37" spans="1:21" ht="30" customHeight="1">
      <c r="A37" s="1" t="s">
        <v>540</v>
      </c>
      <c r="B37" s="13" t="s">
        <v>353</v>
      </c>
      <c r="C37" s="60" t="s">
        <v>351</v>
      </c>
      <c r="D37" s="4" t="s">
        <v>343</v>
      </c>
      <c r="E37" s="4" t="s">
        <v>49</v>
      </c>
      <c r="F37" s="4" t="s">
        <v>342</v>
      </c>
      <c r="G37" s="45">
        <f>IFERROR(VLOOKUP($E37,'Existing Lighting Schedule'!$A$3:$K$174,6,0),"")</f>
        <v>8.8999999999999996E-2</v>
      </c>
      <c r="H37" s="10">
        <v>8</v>
      </c>
      <c r="I37" s="4">
        <f t="shared" si="0"/>
        <v>0.71199999999999997</v>
      </c>
      <c r="J37" s="46">
        <v>1717</v>
      </c>
      <c r="K37" s="47">
        <f t="shared" si="1"/>
        <v>1222.5039999999999</v>
      </c>
      <c r="L37" s="50" t="str">
        <f>IFERROR(VLOOKUP($E37,'Existing Lighting Schedule'!$A$3:$K$174,7,0),"")</f>
        <v>LED39</v>
      </c>
      <c r="M37" s="10" t="str">
        <f>IFERROR(VLOOKUP($E37,'Existing Lighting Schedule'!$A$3:$K$174,10,0),"")</f>
        <v>LED Volumetric Kit 2'x4' (e.g. Lithonia 2VTL4-48L-LP840)</v>
      </c>
      <c r="N37" s="10">
        <f>IFERROR(VLOOKUP($E37,'Existing Lighting Schedule'!$A$3:$K$174,11,0),"")</f>
        <v>3.9E-2</v>
      </c>
      <c r="O37" s="48">
        <f t="shared" si="2"/>
        <v>0.312</v>
      </c>
      <c r="P37" s="47">
        <f t="shared" si="3"/>
        <v>535.70399999999995</v>
      </c>
      <c r="Q37" s="83">
        <f t="shared" ref="Q37:Q44" si="8">I37-O37</f>
        <v>0.39999999999999997</v>
      </c>
      <c r="R37" s="54">
        <f t="shared" si="5"/>
        <v>686.8</v>
      </c>
      <c r="S37" s="87">
        <f t="shared" si="6"/>
        <v>123.55531999999999</v>
      </c>
      <c r="T37" s="81">
        <f>IFERROR(VLOOKUP($L37,'Existing Lighting Schedule'!$G$3:$S$174,13,0),"")</f>
        <v>287.60000000000002</v>
      </c>
      <c r="U37" s="75">
        <f t="shared" si="7"/>
        <v>2300.8000000000002</v>
      </c>
    </row>
    <row r="38" spans="1:21" ht="30" customHeight="1">
      <c r="A38" s="1" t="s">
        <v>540</v>
      </c>
      <c r="B38" s="13" t="s">
        <v>353</v>
      </c>
      <c r="C38" s="60" t="s">
        <v>351</v>
      </c>
      <c r="D38" s="4" t="s">
        <v>343</v>
      </c>
      <c r="E38" s="4" t="s">
        <v>46</v>
      </c>
      <c r="F38" s="4" t="s">
        <v>342</v>
      </c>
      <c r="G38" s="45">
        <f>IFERROR(VLOOKUP($E38,'Existing Lighting Schedule'!$A$3:$K$174,6,0),"")</f>
        <v>5.8999999999999997E-2</v>
      </c>
      <c r="H38" s="10">
        <v>96</v>
      </c>
      <c r="I38" s="4">
        <f t="shared" si="0"/>
        <v>5.6639999999999997</v>
      </c>
      <c r="J38" s="46">
        <v>1717</v>
      </c>
      <c r="K38" s="47">
        <f t="shared" si="1"/>
        <v>9725.0879999999997</v>
      </c>
      <c r="L38" s="50" t="str">
        <f>IFERROR(VLOOKUP($E38,'Existing Lighting Schedule'!$A$3:$K$174,7,0),"")</f>
        <v>LED26</v>
      </c>
      <c r="M38" s="10" t="str">
        <f>IFERROR(VLOOKUP($E38,'Existing Lighting Schedule'!$A$3:$K$174,10,0),"")</f>
        <v>LED Troffer 2'x4'  (e.g. Lithonia 2VTL4-30L-LP840)</v>
      </c>
      <c r="N38" s="10">
        <f>IFERROR(VLOOKUP($E38,'Existing Lighting Schedule'!$A$3:$K$174,11,0),"")</f>
        <v>2.5999999999999999E-2</v>
      </c>
      <c r="O38" s="48">
        <f t="shared" si="2"/>
        <v>2.496</v>
      </c>
      <c r="P38" s="47">
        <f t="shared" si="3"/>
        <v>4285.6319999999996</v>
      </c>
      <c r="Q38" s="83">
        <f t="shared" si="8"/>
        <v>3.1679999999999997</v>
      </c>
      <c r="R38" s="54">
        <f t="shared" si="5"/>
        <v>5439.4560000000001</v>
      </c>
      <c r="S38" s="87">
        <f t="shared" si="6"/>
        <v>978.55813440000009</v>
      </c>
      <c r="T38" s="81">
        <f>IFERROR(VLOOKUP($L38,'Existing Lighting Schedule'!$G$3:$S$174,13,0),"")</f>
        <v>287.60000000000002</v>
      </c>
      <c r="U38" s="75">
        <f t="shared" si="7"/>
        <v>27609.600000000002</v>
      </c>
    </row>
    <row r="39" spans="1:21" ht="30" customHeight="1">
      <c r="A39" s="1" t="s">
        <v>540</v>
      </c>
      <c r="B39" s="13" t="s">
        <v>353</v>
      </c>
      <c r="C39" s="60" t="s">
        <v>351</v>
      </c>
      <c r="D39" s="4" t="s">
        <v>390</v>
      </c>
      <c r="E39" s="4" t="s">
        <v>68</v>
      </c>
      <c r="F39" s="4" t="s">
        <v>342</v>
      </c>
      <c r="G39" s="45">
        <f>IFERROR(VLOOKUP($E39,'Existing Lighting Schedule'!$A$3:$K$174,6,0),"")</f>
        <v>5.8999999999999997E-2</v>
      </c>
      <c r="H39" s="10">
        <v>4</v>
      </c>
      <c r="I39" s="4">
        <f t="shared" si="0"/>
        <v>0.23599999999999999</v>
      </c>
      <c r="J39" s="46">
        <v>1717</v>
      </c>
      <c r="K39" s="47">
        <f t="shared" si="1"/>
        <v>405.21199999999999</v>
      </c>
      <c r="L39" s="50" t="str">
        <f>IFERROR(VLOOKUP($E39,'Existing Lighting Schedule'!$A$3:$K$174,7,0),"")</f>
        <v>LED31</v>
      </c>
      <c r="M39" s="10" t="str">
        <f>IFERROR(VLOOKUP($E39,'Existing Lighting Schedule'!$A$3:$K$174,10,0),"")</f>
        <v>LED Volumetric Kit 2'x2' (e.g. Lithonia 2VTL2-33L-ADP-LP840)</v>
      </c>
      <c r="N39" s="10">
        <f>IFERROR(VLOOKUP($E39,'Existing Lighting Schedule'!$A$3:$K$174,11,0),"")</f>
        <v>3.1E-2</v>
      </c>
      <c r="O39" s="48">
        <f t="shared" si="2"/>
        <v>0.124</v>
      </c>
      <c r="P39" s="47">
        <f t="shared" si="3"/>
        <v>212.90799999999999</v>
      </c>
      <c r="Q39" s="83">
        <f t="shared" si="8"/>
        <v>0.11199999999999999</v>
      </c>
      <c r="R39" s="54">
        <f t="shared" si="5"/>
        <v>192.304</v>
      </c>
      <c r="S39" s="87">
        <f t="shared" si="6"/>
        <v>34.595489600000001</v>
      </c>
      <c r="T39" s="81">
        <f>IFERROR(VLOOKUP($L39,'Existing Lighting Schedule'!$G$3:$S$174,13,0),"")</f>
        <v>179.75</v>
      </c>
      <c r="U39" s="75">
        <f t="shared" si="7"/>
        <v>719</v>
      </c>
    </row>
    <row r="40" spans="1:21" ht="30" customHeight="1">
      <c r="A40" s="1" t="s">
        <v>540</v>
      </c>
      <c r="B40" s="13" t="s">
        <v>353</v>
      </c>
      <c r="C40" s="60" t="s">
        <v>351</v>
      </c>
      <c r="D40" s="4" t="s">
        <v>343</v>
      </c>
      <c r="E40" s="4" t="s">
        <v>369</v>
      </c>
      <c r="F40" s="4" t="s">
        <v>338</v>
      </c>
      <c r="G40" s="45">
        <f>IFERROR(VLOOKUP($E40,'Existing Lighting Schedule'!$A$3:$K$174,6,0),"")</f>
        <v>5.8999999999999997E-2</v>
      </c>
      <c r="H40" s="10">
        <v>2</v>
      </c>
      <c r="I40" s="4">
        <f t="shared" si="0"/>
        <v>0.11799999999999999</v>
      </c>
      <c r="J40" s="46">
        <v>1717</v>
      </c>
      <c r="K40" s="47">
        <f t="shared" si="1"/>
        <v>202.60599999999999</v>
      </c>
      <c r="L40" s="50" t="str">
        <f>IFERROR(VLOOKUP($E40,'Existing Lighting Schedule'!$A$3:$K$174,7,0),"")</f>
        <v>LED32</v>
      </c>
      <c r="M40" s="10" t="str">
        <f>IFERROR(VLOOKUP($E40,'Existing Lighting Schedule'!$A$3:$K$174,10,0),"")</f>
        <v>LED Surface 2'x4' (e.g. Lithonia 2TLX4-40L-A12-LP850)</v>
      </c>
      <c r="N40" s="10">
        <f>IFERROR(VLOOKUP($E40,'Existing Lighting Schedule'!$A$3:$K$174,11,0),"")</f>
        <v>3.2000000000000001E-2</v>
      </c>
      <c r="O40" s="48">
        <f t="shared" si="2"/>
        <v>6.4000000000000001E-2</v>
      </c>
      <c r="P40" s="47">
        <f t="shared" si="3"/>
        <v>109.88800000000001</v>
      </c>
      <c r="Q40" s="83">
        <f t="shared" si="8"/>
        <v>5.3999999999999992E-2</v>
      </c>
      <c r="R40" s="54">
        <f t="shared" si="5"/>
        <v>92.717999999999989</v>
      </c>
      <c r="S40" s="87">
        <f t="shared" si="6"/>
        <v>16.679968199999998</v>
      </c>
      <c r="T40" s="81">
        <f>IFERROR(VLOOKUP($L40,'Existing Lighting Schedule'!$G$3:$S$174,13,0),"")</f>
        <v>341.52499999999998</v>
      </c>
      <c r="U40" s="75">
        <f t="shared" si="7"/>
        <v>683.05</v>
      </c>
    </row>
    <row r="41" spans="1:21" ht="30" customHeight="1">
      <c r="A41" s="1" t="s">
        <v>540</v>
      </c>
      <c r="B41" s="13" t="s">
        <v>353</v>
      </c>
      <c r="C41" s="60" t="s">
        <v>351</v>
      </c>
      <c r="D41" s="4" t="s">
        <v>337</v>
      </c>
      <c r="E41" s="4" t="s">
        <v>347</v>
      </c>
      <c r="F41" s="4" t="s">
        <v>338</v>
      </c>
      <c r="G41" s="45">
        <f>IFERROR(VLOOKUP($E41,'Existing Lighting Schedule'!$A$3:$K$174,6,0),"")</f>
        <v>5.8999999999999997E-2</v>
      </c>
      <c r="H41" s="10">
        <v>104</v>
      </c>
      <c r="I41" s="4">
        <f t="shared" si="0"/>
        <v>6.1359999999999992</v>
      </c>
      <c r="J41" s="46">
        <v>1717</v>
      </c>
      <c r="K41" s="47">
        <f t="shared" si="1"/>
        <v>10535.511999999999</v>
      </c>
      <c r="L41" s="50" t="str">
        <f>IFERROR(VLOOKUP($E41,'Existing Lighting Schedule'!$A$3:$K$174,7,0),"")</f>
        <v>LED34</v>
      </c>
      <c r="M41" s="10" t="str">
        <f>IFERROR(VLOOKUP($E41,'Existing Lighting Schedule'!$A$3:$K$174,10,0),"")</f>
        <v>LED Surface 1'x4' (e.g. Deco DSW-LED-4-35-40)</v>
      </c>
      <c r="N41" s="10">
        <f>IFERROR(VLOOKUP($E41,'Existing Lighting Schedule'!$A$3:$K$174,11,0),"")</f>
        <v>3.4000000000000002E-2</v>
      </c>
      <c r="O41" s="48">
        <f t="shared" si="2"/>
        <v>3.5360000000000005</v>
      </c>
      <c r="P41" s="47">
        <f t="shared" si="3"/>
        <v>6071.3120000000008</v>
      </c>
      <c r="Q41" s="83">
        <f t="shared" si="8"/>
        <v>2.5999999999999988</v>
      </c>
      <c r="R41" s="54">
        <f t="shared" si="5"/>
        <v>4464.199999999998</v>
      </c>
      <c r="S41" s="87">
        <f t="shared" si="6"/>
        <v>803.10957999999971</v>
      </c>
      <c r="T41" s="81">
        <f>IFERROR(VLOOKUP($L41,'Existing Lighting Schedule'!$G$3:$S$174,13,0),"")</f>
        <v>377.47500000000002</v>
      </c>
      <c r="U41" s="75">
        <f t="shared" si="7"/>
        <v>39257.4</v>
      </c>
    </row>
    <row r="42" spans="1:21" ht="30" customHeight="1">
      <c r="A42" s="1" t="s">
        <v>540</v>
      </c>
      <c r="B42" s="13" t="s">
        <v>353</v>
      </c>
      <c r="C42" s="60" t="s">
        <v>351</v>
      </c>
      <c r="D42" s="4" t="s">
        <v>337</v>
      </c>
      <c r="E42" s="4" t="s">
        <v>349</v>
      </c>
      <c r="F42" s="4" t="s">
        <v>338</v>
      </c>
      <c r="G42" s="45">
        <f>IFERROR(VLOOKUP($E42,'Existing Lighting Schedule'!$A$3:$K$174,6,0),"")</f>
        <v>3.1E-2</v>
      </c>
      <c r="H42" s="10">
        <v>2</v>
      </c>
      <c r="I42" s="4">
        <f t="shared" si="0"/>
        <v>6.2E-2</v>
      </c>
      <c r="J42" s="46">
        <v>1717</v>
      </c>
      <c r="K42" s="47">
        <f t="shared" si="1"/>
        <v>106.45399999999999</v>
      </c>
      <c r="L42" s="50" t="str">
        <f>IFERROR(VLOOKUP($E42,'Existing Lighting Schedule'!$A$3:$K$174,7,0),"")</f>
        <v>LED23</v>
      </c>
      <c r="M42" s="10" t="str">
        <f>IFERROR(VLOOKUP($E42,'Existing Lighting Schedule'!$A$3:$K$174,10,0),"")</f>
        <v>LED Surface 4' (e.g. Deco DACH-LED-4-23-40</v>
      </c>
      <c r="N42" s="10">
        <f>IFERROR(VLOOKUP($E42,'Existing Lighting Schedule'!$A$3:$K$174,11,0),"")</f>
        <v>2.3E-2</v>
      </c>
      <c r="O42" s="48">
        <f t="shared" si="2"/>
        <v>4.5999999999999999E-2</v>
      </c>
      <c r="P42" s="47">
        <f t="shared" si="3"/>
        <v>78.981999999999999</v>
      </c>
      <c r="Q42" s="83">
        <f t="shared" si="8"/>
        <v>1.6E-2</v>
      </c>
      <c r="R42" s="54">
        <f t="shared" si="5"/>
        <v>27.471999999999994</v>
      </c>
      <c r="S42" s="87">
        <f t="shared" si="6"/>
        <v>4.9422127999999992</v>
      </c>
      <c r="T42" s="81">
        <f>IFERROR(VLOOKUP($L42,'Existing Lighting Schedule'!$G$3:$S$174,13,0),"")</f>
        <v>251.65</v>
      </c>
      <c r="U42" s="75">
        <f t="shared" si="7"/>
        <v>503.3</v>
      </c>
    </row>
    <row r="43" spans="1:21" ht="30" customHeight="1">
      <c r="A43" s="1" t="s">
        <v>540</v>
      </c>
      <c r="B43" s="13" t="s">
        <v>353</v>
      </c>
      <c r="C43" s="60" t="s">
        <v>351</v>
      </c>
      <c r="D43" s="4" t="s">
        <v>391</v>
      </c>
      <c r="E43" s="4" t="s">
        <v>127</v>
      </c>
      <c r="F43" s="4" t="s">
        <v>342</v>
      </c>
      <c r="G43" s="45">
        <f>IFERROR(VLOOKUP($E43,'Existing Lighting Schedule'!$A$3:$K$174,6,0),"")</f>
        <v>4.8000000000000001E-2</v>
      </c>
      <c r="H43" s="10">
        <v>1</v>
      </c>
      <c r="I43" s="4">
        <f t="shared" si="0"/>
        <v>4.8000000000000001E-2</v>
      </c>
      <c r="J43" s="46">
        <v>1717</v>
      </c>
      <c r="K43" s="47">
        <f t="shared" si="1"/>
        <v>82.415999999999997</v>
      </c>
      <c r="L43" s="50" t="str">
        <f>IFERROR(VLOOKUP($E43,'Existing Lighting Schedule'!$A$3:$K$174,7,0),"")</f>
        <v>LED8.5</v>
      </c>
      <c r="M43" s="10" t="str">
        <f>IFERROR(VLOOKUP($E43,'Existing Lighting Schedule'!$A$3:$K$174,10,0),"")</f>
        <v>LED A19 Lamp (e.g. Philips EnduraLED)</v>
      </c>
      <c r="N43" s="10">
        <f>IFERROR(VLOOKUP($E43,'Existing Lighting Schedule'!$A$3:$K$174,11,0),"")</f>
        <v>8.5000000000000006E-3</v>
      </c>
      <c r="O43" s="48">
        <f t="shared" si="2"/>
        <v>8.5000000000000006E-3</v>
      </c>
      <c r="P43" s="47">
        <f t="shared" si="3"/>
        <v>14.594500000000002</v>
      </c>
      <c r="Q43" s="83">
        <f t="shared" si="8"/>
        <v>3.95E-2</v>
      </c>
      <c r="R43" s="54">
        <f t="shared" si="5"/>
        <v>67.8215</v>
      </c>
      <c r="S43" s="87">
        <f t="shared" si="6"/>
        <v>12.20108785</v>
      </c>
      <c r="T43" s="81">
        <f>IFERROR(VLOOKUP($L43,'Existing Lighting Schedule'!$G$3:$S$174,13,0),"")</f>
        <v>17.975000000000001</v>
      </c>
      <c r="U43" s="75">
        <f t="shared" si="7"/>
        <v>17.975000000000001</v>
      </c>
    </row>
    <row r="44" spans="1:21" ht="30" customHeight="1">
      <c r="A44" s="1" t="s">
        <v>540</v>
      </c>
      <c r="B44" s="13" t="s">
        <v>353</v>
      </c>
      <c r="C44" s="60" t="s">
        <v>351</v>
      </c>
      <c r="D44" s="4" t="s">
        <v>339</v>
      </c>
      <c r="E44" s="4" t="s">
        <v>340</v>
      </c>
      <c r="F44" s="4" t="s">
        <v>342</v>
      </c>
      <c r="G44" s="45">
        <f>IFERROR(VLOOKUP($E44,'Existing Lighting Schedule'!$A$3:$K$174,6,0),"")</f>
        <v>3.5999999999999997E-2</v>
      </c>
      <c r="H44" s="10">
        <v>1</v>
      </c>
      <c r="I44" s="4">
        <f t="shared" si="0"/>
        <v>3.5999999999999997E-2</v>
      </c>
      <c r="J44" s="46">
        <v>1717</v>
      </c>
      <c r="K44" s="47">
        <f t="shared" si="1"/>
        <v>61.811999999999998</v>
      </c>
      <c r="L44" s="50" t="str">
        <f>IFERROR(VLOOKUP($E44,'Existing Lighting Schedule'!$A$3:$K$174,7,0),"")</f>
        <v>LED8.5</v>
      </c>
      <c r="M44" s="10" t="str">
        <f>IFERROR(VLOOKUP($E44,'Existing Lighting Schedule'!$A$3:$K$174,10,0),"")</f>
        <v>LED A19 Lamp (e.g. Philips EnduraLED)</v>
      </c>
      <c r="N44" s="10">
        <f>IFERROR(VLOOKUP($E44,'Existing Lighting Schedule'!$A$3:$K$174,11,0),"")</f>
        <v>8.5000000000000006E-3</v>
      </c>
      <c r="O44" s="48">
        <f t="shared" si="2"/>
        <v>8.5000000000000006E-3</v>
      </c>
      <c r="P44" s="47">
        <f t="shared" si="3"/>
        <v>14.594500000000002</v>
      </c>
      <c r="Q44" s="83">
        <f t="shared" si="8"/>
        <v>2.7499999999999997E-2</v>
      </c>
      <c r="R44" s="54">
        <f t="shared" si="5"/>
        <v>47.217499999999994</v>
      </c>
      <c r="S44" s="87">
        <f t="shared" si="6"/>
        <v>8.4944282499999986</v>
      </c>
      <c r="T44" s="81">
        <f>IFERROR(VLOOKUP($L44,'Existing Lighting Schedule'!$G$3:$S$174,13,0),"")</f>
        <v>17.975000000000001</v>
      </c>
      <c r="U44" s="75">
        <f t="shared" si="7"/>
        <v>17.975000000000001</v>
      </c>
    </row>
    <row r="45" spans="1:21" ht="30" customHeight="1">
      <c r="A45" s="1" t="s">
        <v>540</v>
      </c>
      <c r="B45" s="13" t="s">
        <v>353</v>
      </c>
      <c r="C45" s="60" t="s">
        <v>344</v>
      </c>
      <c r="D45" s="4" t="s">
        <v>518</v>
      </c>
      <c r="E45" s="4" t="s">
        <v>207</v>
      </c>
      <c r="F45" s="4" t="s">
        <v>324</v>
      </c>
      <c r="G45" s="45">
        <f>IFERROR(VLOOKUP($E45,'Existing Lighting Schedule'!$A$3:$K$174,6,0),"")</f>
        <v>9.5000000000000001E-2</v>
      </c>
      <c r="H45" s="10">
        <v>8</v>
      </c>
      <c r="I45" s="4">
        <f t="shared" si="0"/>
        <v>0.76</v>
      </c>
      <c r="J45" s="46">
        <v>4100</v>
      </c>
      <c r="K45" s="47">
        <f t="shared" si="1"/>
        <v>3116</v>
      </c>
      <c r="L45" s="50" t="str">
        <f>IFERROR(VLOOKUP($E45,'Existing Lighting Schedule'!$A$3:$K$174,7,0),"")</f>
        <v>LED35/1</v>
      </c>
      <c r="M45" s="10" t="str">
        <f>IFERROR(VLOOKUP($E45,'Existing Lighting Schedule'!$A$3:$K$174,10,0),"")</f>
        <v>LED Wall Pack Fixture (e.g. Lithonia DSXW1-20C-530-40K)</v>
      </c>
      <c r="N45" s="10">
        <f>IFERROR(VLOOKUP($E45,'Existing Lighting Schedule'!$A$3:$K$174,11,0),"")</f>
        <v>3.5000000000000003E-2</v>
      </c>
      <c r="O45" s="48">
        <f t="shared" si="2"/>
        <v>0.28000000000000003</v>
      </c>
      <c r="P45" s="47">
        <f t="shared" si="3"/>
        <v>1148</v>
      </c>
      <c r="Q45" s="83">
        <v>0</v>
      </c>
      <c r="R45" s="54">
        <f t="shared" si="5"/>
        <v>1968</v>
      </c>
      <c r="S45" s="96">
        <f t="shared" si="6"/>
        <v>354.04320000000001</v>
      </c>
      <c r="T45" s="56">
        <f>IFERROR(VLOOKUP($L45,'Existing Lighting Schedule'!$G$3:$S$174,9,0),"")</f>
        <v>600</v>
      </c>
      <c r="U45" s="75">
        <f t="shared" si="7"/>
        <v>4800</v>
      </c>
    </row>
    <row r="46" spans="1:21" ht="30" customHeight="1">
      <c r="A46" s="1" t="s">
        <v>540</v>
      </c>
      <c r="B46" s="13" t="s">
        <v>354</v>
      </c>
      <c r="C46" s="60" t="s">
        <v>351</v>
      </c>
      <c r="D46" s="4" t="s">
        <v>343</v>
      </c>
      <c r="E46" s="4" t="s">
        <v>49</v>
      </c>
      <c r="F46" s="4" t="s">
        <v>342</v>
      </c>
      <c r="G46" s="45">
        <f>IFERROR(VLOOKUP($E46,'Existing Lighting Schedule'!$A$3:$K$174,6,0),"")</f>
        <v>8.8999999999999996E-2</v>
      </c>
      <c r="H46" s="10">
        <v>90</v>
      </c>
      <c r="I46" s="4">
        <f t="shared" si="0"/>
        <v>8.01</v>
      </c>
      <c r="J46" s="46">
        <v>1717</v>
      </c>
      <c r="K46" s="47">
        <f t="shared" si="1"/>
        <v>13753.17</v>
      </c>
      <c r="L46" s="50" t="str">
        <f>IFERROR(VLOOKUP($E46,'Existing Lighting Schedule'!$A$3:$K$174,7,0),"")</f>
        <v>LED39</v>
      </c>
      <c r="M46" s="10" t="str">
        <f>IFERROR(VLOOKUP($E46,'Existing Lighting Schedule'!$A$3:$K$174,10,0),"")</f>
        <v>LED Volumetric Kit 2'x4' (e.g. Lithonia 2VTL4-48L-LP840)</v>
      </c>
      <c r="N46" s="10">
        <f>IFERROR(VLOOKUP($E46,'Existing Lighting Schedule'!$A$3:$K$174,11,0),"")</f>
        <v>3.9E-2</v>
      </c>
      <c r="O46" s="48">
        <f t="shared" si="2"/>
        <v>3.51</v>
      </c>
      <c r="P46" s="47">
        <f t="shared" si="3"/>
        <v>6026.67</v>
      </c>
      <c r="Q46" s="83">
        <f t="shared" ref="Q46:Q48" si="9">I46-O46</f>
        <v>4.5</v>
      </c>
      <c r="R46" s="54">
        <f t="shared" si="5"/>
        <v>7726.5</v>
      </c>
      <c r="S46" s="87">
        <f t="shared" si="6"/>
        <v>1389.9973500000001</v>
      </c>
      <c r="T46" s="81">
        <f>IFERROR(VLOOKUP($L46,'Existing Lighting Schedule'!$G$3:$S$174,13,0),"")</f>
        <v>287.60000000000002</v>
      </c>
      <c r="U46" s="75">
        <f t="shared" si="7"/>
        <v>25884.000000000004</v>
      </c>
    </row>
    <row r="47" spans="1:21" ht="30" customHeight="1">
      <c r="A47" s="1" t="s">
        <v>540</v>
      </c>
      <c r="B47" s="13" t="s">
        <v>355</v>
      </c>
      <c r="C47" s="60" t="s">
        <v>351</v>
      </c>
      <c r="D47" s="4" t="s">
        <v>343</v>
      </c>
      <c r="E47" s="4" t="s">
        <v>49</v>
      </c>
      <c r="F47" s="4" t="s">
        <v>342</v>
      </c>
      <c r="G47" s="45">
        <f>IFERROR(VLOOKUP($E47,'Existing Lighting Schedule'!$A$3:$K$174,6,0),"")</f>
        <v>8.8999999999999996E-2</v>
      </c>
      <c r="H47" s="10">
        <v>90</v>
      </c>
      <c r="I47" s="4">
        <f t="shared" si="0"/>
        <v>8.01</v>
      </c>
      <c r="J47" s="46">
        <v>1717</v>
      </c>
      <c r="K47" s="47">
        <f t="shared" si="1"/>
        <v>13753.17</v>
      </c>
      <c r="L47" s="50" t="str">
        <f>IFERROR(VLOOKUP($E47,'Existing Lighting Schedule'!$A$3:$K$174,7,0),"")</f>
        <v>LED39</v>
      </c>
      <c r="M47" s="10" t="str">
        <f>IFERROR(VLOOKUP($E47,'Existing Lighting Schedule'!$A$3:$K$174,10,0),"")</f>
        <v>LED Volumetric Kit 2'x4' (e.g. Lithonia 2VTL4-48L-LP840)</v>
      </c>
      <c r="N47" s="10">
        <f>IFERROR(VLOOKUP($E47,'Existing Lighting Schedule'!$A$3:$K$174,11,0),"")</f>
        <v>3.9E-2</v>
      </c>
      <c r="O47" s="48">
        <f t="shared" si="2"/>
        <v>3.51</v>
      </c>
      <c r="P47" s="47">
        <f t="shared" si="3"/>
        <v>6026.67</v>
      </c>
      <c r="Q47" s="83">
        <f t="shared" si="9"/>
        <v>4.5</v>
      </c>
      <c r="R47" s="54">
        <f t="shared" si="5"/>
        <v>7726.5</v>
      </c>
      <c r="S47" s="87">
        <f t="shared" si="6"/>
        <v>1389.9973500000001</v>
      </c>
      <c r="T47" s="81">
        <f>IFERROR(VLOOKUP($L47,'Existing Lighting Schedule'!$G$3:$S$174,13,0),"")</f>
        <v>287.60000000000002</v>
      </c>
      <c r="U47" s="75">
        <f t="shared" si="7"/>
        <v>25884.000000000004</v>
      </c>
    </row>
    <row r="48" spans="1:21" ht="30" customHeight="1">
      <c r="A48" s="1" t="s">
        <v>540</v>
      </c>
      <c r="B48" s="13" t="s">
        <v>356</v>
      </c>
      <c r="C48" s="60" t="s">
        <v>351</v>
      </c>
      <c r="D48" s="4" t="s">
        <v>343</v>
      </c>
      <c r="E48" s="4" t="s">
        <v>49</v>
      </c>
      <c r="F48" s="4" t="s">
        <v>342</v>
      </c>
      <c r="G48" s="45">
        <f>IFERROR(VLOOKUP($E48,'Existing Lighting Schedule'!$A$3:$K$174,6,0),"")</f>
        <v>8.8999999999999996E-2</v>
      </c>
      <c r="H48" s="10">
        <v>90</v>
      </c>
      <c r="I48" s="4">
        <f t="shared" si="0"/>
        <v>8.01</v>
      </c>
      <c r="J48" s="46">
        <v>1717</v>
      </c>
      <c r="K48" s="47">
        <f t="shared" si="1"/>
        <v>13753.17</v>
      </c>
      <c r="L48" s="50" t="str">
        <f>IFERROR(VLOOKUP($E48,'Existing Lighting Schedule'!$A$3:$K$174,7,0),"")</f>
        <v>LED39</v>
      </c>
      <c r="M48" s="10" t="str">
        <f>IFERROR(VLOOKUP($E48,'Existing Lighting Schedule'!$A$3:$K$174,10,0),"")</f>
        <v>LED Volumetric Kit 2'x4' (e.g. Lithonia 2VTL4-48L-LP840)</v>
      </c>
      <c r="N48" s="10">
        <f>IFERROR(VLOOKUP($E48,'Existing Lighting Schedule'!$A$3:$K$174,11,0),"")</f>
        <v>3.9E-2</v>
      </c>
      <c r="O48" s="48">
        <f t="shared" si="2"/>
        <v>3.51</v>
      </c>
      <c r="P48" s="47">
        <f t="shared" si="3"/>
        <v>6026.67</v>
      </c>
      <c r="Q48" s="83">
        <f t="shared" si="9"/>
        <v>4.5</v>
      </c>
      <c r="R48" s="54">
        <f t="shared" si="5"/>
        <v>7726.5</v>
      </c>
      <c r="S48" s="87">
        <f t="shared" si="6"/>
        <v>1389.9973500000001</v>
      </c>
      <c r="T48" s="81">
        <f>IFERROR(VLOOKUP($L48,'Existing Lighting Schedule'!$G$3:$S$174,13,0),"")</f>
        <v>287.60000000000002</v>
      </c>
      <c r="U48" s="75">
        <f t="shared" si="7"/>
        <v>25884.000000000004</v>
      </c>
    </row>
    <row r="49" spans="1:21" ht="30" customHeight="1">
      <c r="A49" s="1" t="s">
        <v>540</v>
      </c>
      <c r="B49" s="14" t="s">
        <v>519</v>
      </c>
      <c r="C49" s="60" t="s">
        <v>344</v>
      </c>
      <c r="D49" s="4" t="s">
        <v>518</v>
      </c>
      <c r="E49" s="4" t="s">
        <v>207</v>
      </c>
      <c r="F49" s="4" t="s">
        <v>324</v>
      </c>
      <c r="G49" s="45">
        <f>IFERROR(VLOOKUP($E49,'Existing Lighting Schedule'!$A$3:$K$174,6,0),"")</f>
        <v>9.5000000000000001E-2</v>
      </c>
      <c r="H49" s="10">
        <v>12</v>
      </c>
      <c r="I49" s="4">
        <f t="shared" si="0"/>
        <v>1.1400000000000001</v>
      </c>
      <c r="J49" s="46">
        <v>4100</v>
      </c>
      <c r="K49" s="47">
        <f t="shared" si="1"/>
        <v>4674.0000000000009</v>
      </c>
      <c r="L49" s="50" t="str">
        <f>IFERROR(VLOOKUP($E49,'Existing Lighting Schedule'!$A$3:$K$174,7,0),"")</f>
        <v>LED35/1</v>
      </c>
      <c r="M49" s="10" t="str">
        <f>IFERROR(VLOOKUP($E49,'Existing Lighting Schedule'!$A$3:$K$174,10,0),"")</f>
        <v>LED Wall Pack Fixture (e.g. Lithonia DSXW1-20C-530-40K)</v>
      </c>
      <c r="N49" s="10">
        <f>IFERROR(VLOOKUP($E49,'Existing Lighting Schedule'!$A$3:$K$174,11,0),"")</f>
        <v>3.5000000000000003E-2</v>
      </c>
      <c r="O49" s="48">
        <f t="shared" si="2"/>
        <v>0.42000000000000004</v>
      </c>
      <c r="P49" s="47">
        <f t="shared" si="3"/>
        <v>1722.0000000000002</v>
      </c>
      <c r="Q49" s="83">
        <v>0</v>
      </c>
      <c r="R49" s="54">
        <f t="shared" si="5"/>
        <v>2952.0000000000009</v>
      </c>
      <c r="S49" s="96">
        <f t="shared" si="6"/>
        <v>531.06480000000022</v>
      </c>
      <c r="T49" s="56">
        <f>IFERROR(VLOOKUP($L49,'Existing Lighting Schedule'!$G$3:$S$174,9,0),"")</f>
        <v>600</v>
      </c>
      <c r="U49" s="75">
        <f t="shared" si="7"/>
        <v>7200</v>
      </c>
    </row>
    <row r="50" spans="1:21" ht="30" customHeight="1">
      <c r="A50" s="1" t="s">
        <v>540</v>
      </c>
      <c r="B50" s="14" t="s">
        <v>520</v>
      </c>
      <c r="C50" s="60" t="s">
        <v>344</v>
      </c>
      <c r="D50" s="4" t="s">
        <v>518</v>
      </c>
      <c r="E50" s="4" t="s">
        <v>207</v>
      </c>
      <c r="F50" s="4" t="s">
        <v>324</v>
      </c>
      <c r="G50" s="45">
        <f>IFERROR(VLOOKUP($E50,'Existing Lighting Schedule'!$A$3:$K$174,6,0),"")</f>
        <v>9.5000000000000001E-2</v>
      </c>
      <c r="H50" s="10">
        <v>12</v>
      </c>
      <c r="I50" s="4">
        <f t="shared" si="0"/>
        <v>1.1400000000000001</v>
      </c>
      <c r="J50" s="46">
        <v>4100</v>
      </c>
      <c r="K50" s="47">
        <f t="shared" si="1"/>
        <v>4674.0000000000009</v>
      </c>
      <c r="L50" s="50" t="str">
        <f>IFERROR(VLOOKUP($E50,'Existing Lighting Schedule'!$A$3:$K$174,7,0),"")</f>
        <v>LED35/1</v>
      </c>
      <c r="M50" s="10" t="str">
        <f>IFERROR(VLOOKUP($E50,'Existing Lighting Schedule'!$A$3:$K$174,10,0),"")</f>
        <v>LED Wall Pack Fixture (e.g. Lithonia DSXW1-20C-530-40K)</v>
      </c>
      <c r="N50" s="10">
        <f>IFERROR(VLOOKUP($E50,'Existing Lighting Schedule'!$A$3:$K$174,11,0),"")</f>
        <v>3.5000000000000003E-2</v>
      </c>
      <c r="O50" s="48">
        <f t="shared" si="2"/>
        <v>0.42000000000000004</v>
      </c>
      <c r="P50" s="47">
        <f t="shared" si="3"/>
        <v>1722.0000000000002</v>
      </c>
      <c r="Q50" s="83">
        <v>0</v>
      </c>
      <c r="R50" s="54">
        <f t="shared" si="5"/>
        <v>2952.0000000000009</v>
      </c>
      <c r="S50" s="96">
        <f t="shared" si="6"/>
        <v>531.06480000000022</v>
      </c>
      <c r="T50" s="56">
        <f>IFERROR(VLOOKUP($L50,'Existing Lighting Schedule'!$G$3:$S$174,9,0),"")</f>
        <v>600</v>
      </c>
      <c r="U50" s="75">
        <f t="shared" si="7"/>
        <v>7200</v>
      </c>
    </row>
    <row r="51" spans="1:21" ht="30" customHeight="1">
      <c r="A51" s="1" t="s">
        <v>540</v>
      </c>
      <c r="B51" s="14" t="s">
        <v>358</v>
      </c>
      <c r="C51" s="60" t="s">
        <v>351</v>
      </c>
      <c r="D51" s="4" t="s">
        <v>343</v>
      </c>
      <c r="E51" s="4" t="s">
        <v>49</v>
      </c>
      <c r="F51" s="4" t="s">
        <v>342</v>
      </c>
      <c r="G51" s="45">
        <f>IFERROR(VLOOKUP($E51,'Existing Lighting Schedule'!$A$3:$K$174,6,0),"")</f>
        <v>8.8999999999999996E-2</v>
      </c>
      <c r="H51" s="10">
        <v>90</v>
      </c>
      <c r="I51" s="4">
        <f t="shared" si="0"/>
        <v>8.01</v>
      </c>
      <c r="J51" s="46">
        <v>1717</v>
      </c>
      <c r="K51" s="47">
        <f t="shared" si="1"/>
        <v>13753.17</v>
      </c>
      <c r="L51" s="50" t="str">
        <f>IFERROR(VLOOKUP($E51,'Existing Lighting Schedule'!$A$3:$K$174,7,0),"")</f>
        <v>LED39</v>
      </c>
      <c r="M51" s="10" t="str">
        <f>IFERROR(VLOOKUP($E51,'Existing Lighting Schedule'!$A$3:$K$174,10,0),"")</f>
        <v>LED Volumetric Kit 2'x4' (e.g. Lithonia 2VTL4-48L-LP840)</v>
      </c>
      <c r="N51" s="10">
        <f>IFERROR(VLOOKUP($E51,'Existing Lighting Schedule'!$A$3:$K$174,11,0),"")</f>
        <v>3.9E-2</v>
      </c>
      <c r="O51" s="48">
        <f t="shared" si="2"/>
        <v>3.51</v>
      </c>
      <c r="P51" s="47">
        <f t="shared" si="3"/>
        <v>6026.67</v>
      </c>
      <c r="Q51" s="83">
        <f t="shared" ref="Q51:Q56" si="10">I51-O51</f>
        <v>4.5</v>
      </c>
      <c r="R51" s="54">
        <f t="shared" si="5"/>
        <v>7726.5</v>
      </c>
      <c r="S51" s="87">
        <f t="shared" si="6"/>
        <v>1389.9973500000001</v>
      </c>
      <c r="T51" s="81">
        <f>IFERROR(VLOOKUP($L51,'Existing Lighting Schedule'!$G$3:$S$174,13,0),"")</f>
        <v>287.60000000000002</v>
      </c>
      <c r="U51" s="75">
        <f t="shared" si="7"/>
        <v>25884.000000000004</v>
      </c>
    </row>
    <row r="52" spans="1:21" ht="30" customHeight="1">
      <c r="A52" s="1" t="s">
        <v>540</v>
      </c>
      <c r="B52" s="14" t="s">
        <v>358</v>
      </c>
      <c r="C52" s="60" t="s">
        <v>351</v>
      </c>
      <c r="D52" s="4" t="s">
        <v>343</v>
      </c>
      <c r="E52" s="4" t="s">
        <v>46</v>
      </c>
      <c r="F52" s="4" t="s">
        <v>342</v>
      </c>
      <c r="G52" s="45">
        <f>IFERROR(VLOOKUP($E52,'Existing Lighting Schedule'!$A$3:$K$174,6,0),"")</f>
        <v>5.8999999999999997E-2</v>
      </c>
      <c r="H52" s="10">
        <v>33</v>
      </c>
      <c r="I52" s="4">
        <f t="shared" si="0"/>
        <v>1.9469999999999998</v>
      </c>
      <c r="J52" s="46">
        <v>1717</v>
      </c>
      <c r="K52" s="47">
        <f t="shared" si="1"/>
        <v>3342.9989999999998</v>
      </c>
      <c r="L52" s="50" t="str">
        <f>IFERROR(VLOOKUP($E52,'Existing Lighting Schedule'!$A$3:$K$174,7,0),"")</f>
        <v>LED26</v>
      </c>
      <c r="M52" s="10" t="str">
        <f>IFERROR(VLOOKUP($E52,'Existing Lighting Schedule'!$A$3:$K$174,10,0),"")</f>
        <v>LED Troffer 2'x4'  (e.g. Lithonia 2VTL4-30L-LP840)</v>
      </c>
      <c r="N52" s="10">
        <f>IFERROR(VLOOKUP($E52,'Existing Lighting Schedule'!$A$3:$K$174,11,0),"")</f>
        <v>2.5999999999999999E-2</v>
      </c>
      <c r="O52" s="48">
        <f t="shared" si="2"/>
        <v>0.85799999999999998</v>
      </c>
      <c r="P52" s="47">
        <f t="shared" si="3"/>
        <v>1473.1859999999999</v>
      </c>
      <c r="Q52" s="83">
        <f t="shared" si="10"/>
        <v>1.089</v>
      </c>
      <c r="R52" s="54">
        <f t="shared" si="5"/>
        <v>1869.8129999999999</v>
      </c>
      <c r="S52" s="87">
        <f t="shared" si="6"/>
        <v>336.37935870000001</v>
      </c>
      <c r="T52" s="81">
        <f>IFERROR(VLOOKUP($L52,'Existing Lighting Schedule'!$G$3:$S$174,13,0),"")</f>
        <v>287.60000000000002</v>
      </c>
      <c r="U52" s="75">
        <f t="shared" si="7"/>
        <v>9490.8000000000011</v>
      </c>
    </row>
    <row r="53" spans="1:21" ht="30" customHeight="1">
      <c r="A53" s="1" t="s">
        <v>540</v>
      </c>
      <c r="B53" s="14" t="s">
        <v>358</v>
      </c>
      <c r="C53" s="60" t="s">
        <v>351</v>
      </c>
      <c r="D53" s="4" t="s">
        <v>343</v>
      </c>
      <c r="E53" s="4" t="s">
        <v>361</v>
      </c>
      <c r="F53" s="4" t="s">
        <v>338</v>
      </c>
      <c r="G53" s="45">
        <f>IFERROR(VLOOKUP($E53,'Existing Lighting Schedule'!$A$3:$K$174,6,0),"")</f>
        <v>0.112</v>
      </c>
      <c r="H53" s="10">
        <v>9</v>
      </c>
      <c r="I53" s="4">
        <f t="shared" si="0"/>
        <v>1.008</v>
      </c>
      <c r="J53" s="46">
        <v>1717</v>
      </c>
      <c r="K53" s="47">
        <f t="shared" si="1"/>
        <v>1730.7360000000001</v>
      </c>
      <c r="L53" s="50" t="str">
        <f>IFERROR(VLOOKUP($E53,'Existing Lighting Schedule'!$A$3:$K$174,7,0),"")</f>
        <v>LED32</v>
      </c>
      <c r="M53" s="10" t="str">
        <f>IFERROR(VLOOKUP($E53,'Existing Lighting Schedule'!$A$3:$K$174,10,0),"")</f>
        <v>LED Surface 2'x4' (e.g. Lithonia 2TLX4-40L-A12-LP850)</v>
      </c>
      <c r="N53" s="10">
        <f>IFERROR(VLOOKUP($E53,'Existing Lighting Schedule'!$A$3:$K$174,11,0),"")</f>
        <v>3.2000000000000001E-2</v>
      </c>
      <c r="O53" s="48">
        <f t="shared" si="2"/>
        <v>0.28800000000000003</v>
      </c>
      <c r="P53" s="47">
        <f t="shared" si="3"/>
        <v>494.49600000000004</v>
      </c>
      <c r="Q53" s="83">
        <f t="shared" si="10"/>
        <v>0.72</v>
      </c>
      <c r="R53" s="54">
        <f t="shared" si="5"/>
        <v>1236.24</v>
      </c>
      <c r="S53" s="87">
        <f t="shared" si="6"/>
        <v>222.399576</v>
      </c>
      <c r="T53" s="81">
        <f>IFERROR(VLOOKUP($L53,'Existing Lighting Schedule'!$G$3:$S$174,13,0),"")</f>
        <v>341.52499999999998</v>
      </c>
      <c r="U53" s="75">
        <f t="shared" si="7"/>
        <v>3073.7249999999999</v>
      </c>
    </row>
    <row r="54" spans="1:21" ht="30" customHeight="1">
      <c r="A54" s="1" t="s">
        <v>540</v>
      </c>
      <c r="B54" s="14" t="s">
        <v>358</v>
      </c>
      <c r="C54" s="60" t="s">
        <v>351</v>
      </c>
      <c r="D54" s="4" t="s">
        <v>343</v>
      </c>
      <c r="E54" s="4" t="s">
        <v>357</v>
      </c>
      <c r="F54" s="4" t="s">
        <v>338</v>
      </c>
      <c r="G54" s="45">
        <f>IFERROR(VLOOKUP($E54,'Existing Lighting Schedule'!$A$3:$K$174,6,0),"")</f>
        <v>8.8999999999999996E-2</v>
      </c>
      <c r="H54" s="10">
        <v>6</v>
      </c>
      <c r="I54" s="4">
        <f t="shared" si="0"/>
        <v>0.53400000000000003</v>
      </c>
      <c r="J54" s="46">
        <v>1717</v>
      </c>
      <c r="K54" s="47">
        <f t="shared" si="1"/>
        <v>916.87800000000004</v>
      </c>
      <c r="L54" s="50" t="str">
        <f>IFERROR(VLOOKUP($E54,'Existing Lighting Schedule'!$A$3:$K$174,7,0),"")</f>
        <v>LED32</v>
      </c>
      <c r="M54" s="10" t="str">
        <f>IFERROR(VLOOKUP($E54,'Existing Lighting Schedule'!$A$3:$K$174,10,0),"")</f>
        <v>LED Surface 2'x4' (e.g. Lithonia 2TLX4-40L-A12-LP850)</v>
      </c>
      <c r="N54" s="10">
        <f>IFERROR(VLOOKUP($E54,'Existing Lighting Schedule'!$A$3:$K$174,11,0),"")</f>
        <v>3.2000000000000001E-2</v>
      </c>
      <c r="O54" s="48">
        <f t="shared" si="2"/>
        <v>0.192</v>
      </c>
      <c r="P54" s="47">
        <f t="shared" si="3"/>
        <v>329.66399999999999</v>
      </c>
      <c r="Q54" s="83">
        <f t="shared" si="10"/>
        <v>0.34200000000000003</v>
      </c>
      <c r="R54" s="54">
        <f t="shared" si="5"/>
        <v>587.21400000000006</v>
      </c>
      <c r="S54" s="87">
        <f t="shared" si="6"/>
        <v>105.63979860000001</v>
      </c>
      <c r="T54" s="81">
        <f>IFERROR(VLOOKUP($L54,'Existing Lighting Schedule'!$G$3:$S$174,13,0),"")</f>
        <v>341.52499999999998</v>
      </c>
      <c r="U54" s="75">
        <f t="shared" si="7"/>
        <v>2049.1499999999996</v>
      </c>
    </row>
    <row r="55" spans="1:21" ht="30" customHeight="1">
      <c r="A55" s="1" t="s">
        <v>540</v>
      </c>
      <c r="B55" s="14" t="s">
        <v>358</v>
      </c>
      <c r="C55" s="60" t="s">
        <v>351</v>
      </c>
      <c r="D55" s="4" t="s">
        <v>337</v>
      </c>
      <c r="E55" s="4" t="s">
        <v>347</v>
      </c>
      <c r="F55" s="4" t="s">
        <v>338</v>
      </c>
      <c r="G55" s="45">
        <f>IFERROR(VLOOKUP($E55,'Existing Lighting Schedule'!$A$3:$K$174,6,0),"")</f>
        <v>5.8999999999999997E-2</v>
      </c>
      <c r="H55" s="10">
        <v>126</v>
      </c>
      <c r="I55" s="4">
        <f t="shared" si="0"/>
        <v>7.4339999999999993</v>
      </c>
      <c r="J55" s="46">
        <v>1717</v>
      </c>
      <c r="K55" s="47">
        <f t="shared" si="1"/>
        <v>12764.177999999998</v>
      </c>
      <c r="L55" s="50" t="str">
        <f>IFERROR(VLOOKUP($E55,'Existing Lighting Schedule'!$A$3:$K$174,7,0),"")</f>
        <v>LED34</v>
      </c>
      <c r="M55" s="10" t="str">
        <f>IFERROR(VLOOKUP($E55,'Existing Lighting Schedule'!$A$3:$K$174,10,0),"")</f>
        <v>LED Surface 1'x4' (e.g. Deco DSW-LED-4-35-40)</v>
      </c>
      <c r="N55" s="10">
        <f>IFERROR(VLOOKUP($E55,'Existing Lighting Schedule'!$A$3:$K$174,11,0),"")</f>
        <v>3.4000000000000002E-2</v>
      </c>
      <c r="O55" s="48">
        <f t="shared" si="2"/>
        <v>4.2840000000000007</v>
      </c>
      <c r="P55" s="47">
        <f t="shared" si="3"/>
        <v>7355.6280000000015</v>
      </c>
      <c r="Q55" s="83">
        <f t="shared" si="10"/>
        <v>3.1499999999999986</v>
      </c>
      <c r="R55" s="54">
        <f t="shared" si="5"/>
        <v>5408.5499999999965</v>
      </c>
      <c r="S55" s="87">
        <f t="shared" si="6"/>
        <v>972.99814499999945</v>
      </c>
      <c r="T55" s="81">
        <f>IFERROR(VLOOKUP($L55,'Existing Lighting Schedule'!$G$3:$S$174,13,0),"")</f>
        <v>377.47500000000002</v>
      </c>
      <c r="U55" s="75">
        <f t="shared" si="7"/>
        <v>47561.850000000006</v>
      </c>
    </row>
    <row r="56" spans="1:21" ht="30" customHeight="1">
      <c r="A56" s="1" t="s">
        <v>540</v>
      </c>
      <c r="B56" s="14" t="s">
        <v>358</v>
      </c>
      <c r="C56" s="60" t="s">
        <v>351</v>
      </c>
      <c r="D56" s="4" t="s">
        <v>337</v>
      </c>
      <c r="E56" s="4" t="s">
        <v>349</v>
      </c>
      <c r="F56" s="4" t="s">
        <v>338</v>
      </c>
      <c r="G56" s="45">
        <f>IFERROR(VLOOKUP($E56,'Existing Lighting Schedule'!$A$3:$K$174,6,0),"")</f>
        <v>3.1E-2</v>
      </c>
      <c r="H56" s="10">
        <v>137</v>
      </c>
      <c r="I56" s="4">
        <f t="shared" si="0"/>
        <v>4.2469999999999999</v>
      </c>
      <c r="J56" s="46">
        <v>1717</v>
      </c>
      <c r="K56" s="47">
        <f t="shared" si="1"/>
        <v>7292.0990000000002</v>
      </c>
      <c r="L56" s="50" t="str">
        <f>IFERROR(VLOOKUP($E56,'Existing Lighting Schedule'!$A$3:$K$174,7,0),"")</f>
        <v>LED23</v>
      </c>
      <c r="M56" s="10" t="str">
        <f>IFERROR(VLOOKUP($E56,'Existing Lighting Schedule'!$A$3:$K$174,10,0),"")</f>
        <v>LED Surface 4' (e.g. Deco DACH-LED-4-23-40</v>
      </c>
      <c r="N56" s="10">
        <f>IFERROR(VLOOKUP($E56,'Existing Lighting Schedule'!$A$3:$K$174,11,0),"")</f>
        <v>2.3E-2</v>
      </c>
      <c r="O56" s="48">
        <f t="shared" si="2"/>
        <v>3.1509999999999998</v>
      </c>
      <c r="P56" s="47">
        <f t="shared" si="3"/>
        <v>5410.2669999999998</v>
      </c>
      <c r="Q56" s="83">
        <f t="shared" si="10"/>
        <v>1.0960000000000001</v>
      </c>
      <c r="R56" s="54">
        <f t="shared" si="5"/>
        <v>1881.8320000000003</v>
      </c>
      <c r="S56" s="87">
        <f t="shared" si="6"/>
        <v>338.54157680000009</v>
      </c>
      <c r="T56" s="81">
        <f>IFERROR(VLOOKUP($L56,'Existing Lighting Schedule'!$G$3:$S$174,13,0),"")</f>
        <v>251.65</v>
      </c>
      <c r="U56" s="75">
        <f t="shared" si="7"/>
        <v>34476.050000000003</v>
      </c>
    </row>
    <row r="57" spans="1:21" ht="30" customHeight="1">
      <c r="A57" s="1" t="s">
        <v>540</v>
      </c>
      <c r="B57" s="14" t="s">
        <v>358</v>
      </c>
      <c r="C57" s="60" t="s">
        <v>344</v>
      </c>
      <c r="D57" s="4" t="s">
        <v>518</v>
      </c>
      <c r="E57" s="4" t="s">
        <v>207</v>
      </c>
      <c r="F57" s="4" t="s">
        <v>324</v>
      </c>
      <c r="G57" s="45">
        <f>IFERROR(VLOOKUP($E57,'Existing Lighting Schedule'!$A$3:$K$174,6,0),"")</f>
        <v>9.5000000000000001E-2</v>
      </c>
      <c r="H57" s="10">
        <v>3</v>
      </c>
      <c r="I57" s="4">
        <f t="shared" si="0"/>
        <v>0.28500000000000003</v>
      </c>
      <c r="J57" s="46">
        <v>4100</v>
      </c>
      <c r="K57" s="47">
        <f t="shared" si="1"/>
        <v>1168.5000000000002</v>
      </c>
      <c r="L57" s="50" t="str">
        <f>IFERROR(VLOOKUP($E57,'Existing Lighting Schedule'!$A$3:$K$174,7,0),"")</f>
        <v>LED35/1</v>
      </c>
      <c r="M57" s="10" t="str">
        <f>IFERROR(VLOOKUP($E57,'Existing Lighting Schedule'!$A$3:$K$174,10,0),"")</f>
        <v>LED Wall Pack Fixture (e.g. Lithonia DSXW1-20C-530-40K)</v>
      </c>
      <c r="N57" s="10">
        <f>IFERROR(VLOOKUP($E57,'Existing Lighting Schedule'!$A$3:$K$174,11,0),"")</f>
        <v>3.5000000000000003E-2</v>
      </c>
      <c r="O57" s="48">
        <f t="shared" si="2"/>
        <v>0.10500000000000001</v>
      </c>
      <c r="P57" s="47">
        <f t="shared" si="3"/>
        <v>430.50000000000006</v>
      </c>
      <c r="Q57" s="83">
        <v>0</v>
      </c>
      <c r="R57" s="54">
        <f t="shared" si="5"/>
        <v>738.00000000000023</v>
      </c>
      <c r="S57" s="96">
        <f t="shared" si="6"/>
        <v>132.76620000000005</v>
      </c>
      <c r="T57" s="56">
        <f>IFERROR(VLOOKUP($L57,'Existing Lighting Schedule'!$G$3:$S$174,9,0),"")</f>
        <v>600</v>
      </c>
      <c r="U57" s="75">
        <f t="shared" si="7"/>
        <v>1800</v>
      </c>
    </row>
    <row r="58" spans="1:21" ht="30" customHeight="1">
      <c r="A58" s="1" t="s">
        <v>540</v>
      </c>
      <c r="B58" s="14" t="s">
        <v>358</v>
      </c>
      <c r="C58" s="60" t="s">
        <v>351</v>
      </c>
      <c r="D58" s="10" t="s">
        <v>524</v>
      </c>
      <c r="E58" s="4" t="s">
        <v>521</v>
      </c>
      <c r="F58" s="4" t="s">
        <v>394</v>
      </c>
      <c r="G58" s="45">
        <f>IFERROR(VLOOKUP($E58,'Existing Lighting Schedule'!$A$3:$K$174,6,0),"")</f>
        <v>0.45800000000000002</v>
      </c>
      <c r="H58" s="10">
        <v>40</v>
      </c>
      <c r="I58" s="4">
        <f t="shared" si="0"/>
        <v>18.32</v>
      </c>
      <c r="J58" s="46">
        <v>1717</v>
      </c>
      <c r="K58" s="47">
        <f t="shared" si="1"/>
        <v>31455.439999999999</v>
      </c>
      <c r="L58" s="50" t="str">
        <f>IFERROR(VLOOKUP($E58,'Existing Lighting Schedule'!$A$3:$K$174,7,0),"")</f>
        <v>LED140/1</v>
      </c>
      <c r="M58" s="10" t="str">
        <f>IFERROR(VLOOKUP($E58,'Existing Lighting Schedule'!$A$3:$K$174,10,0),"")</f>
        <v>LED High Bay Pendant (e.g. Lithonia JCBL-18000LM-ACCR-40K-70CRI</v>
      </c>
      <c r="N58" s="10">
        <f>IFERROR(VLOOKUP($E58,'Existing Lighting Schedule'!$A$3:$K$174,11,0),"")</f>
        <v>0.14000000000000001</v>
      </c>
      <c r="O58" s="48">
        <f t="shared" si="2"/>
        <v>5.6000000000000005</v>
      </c>
      <c r="P58" s="47">
        <f t="shared" si="3"/>
        <v>9615.2000000000007</v>
      </c>
      <c r="Q58" s="83">
        <f t="shared" ref="Q58:Q66" si="11">I58-O58</f>
        <v>12.719999999999999</v>
      </c>
      <c r="R58" s="54">
        <f t="shared" si="5"/>
        <v>21840.239999999998</v>
      </c>
      <c r="S58" s="87">
        <f t="shared" si="6"/>
        <v>3929.0591759999998</v>
      </c>
      <c r="T58" s="81">
        <f>IFERROR(VLOOKUP($L58,'Existing Lighting Schedule'!$G$3:$S$174,13,0),"")</f>
        <v>1078.5</v>
      </c>
      <c r="U58" s="86">
        <f t="shared" si="7"/>
        <v>43140</v>
      </c>
    </row>
    <row r="59" spans="1:21" ht="30">
      <c r="A59" s="1" t="s">
        <v>540</v>
      </c>
      <c r="B59" s="13" t="s">
        <v>525</v>
      </c>
      <c r="C59" s="60" t="s">
        <v>351</v>
      </c>
      <c r="D59" s="4" t="s">
        <v>390</v>
      </c>
      <c r="E59" s="4" t="s">
        <v>68</v>
      </c>
      <c r="F59" s="4" t="s">
        <v>342</v>
      </c>
      <c r="G59" s="45">
        <f>IFERROR(VLOOKUP($E59,'Existing Lighting Schedule'!$A$3:$K$174,6,0),"")</f>
        <v>5.8999999999999997E-2</v>
      </c>
      <c r="H59" s="10">
        <v>3</v>
      </c>
      <c r="I59" s="4">
        <f t="shared" ref="I59:I70" si="12">G59*H59</f>
        <v>0.17699999999999999</v>
      </c>
      <c r="J59" s="46">
        <v>1717</v>
      </c>
      <c r="K59" s="47">
        <f t="shared" ref="K59:K70" si="13">I59*J59</f>
        <v>303.90899999999999</v>
      </c>
      <c r="L59" s="50" t="str">
        <f>IFERROR(VLOOKUP($E59,'Existing Lighting Schedule'!$A$3:$K$174,7,0),"")</f>
        <v>LED31</v>
      </c>
      <c r="M59" s="10" t="str">
        <f>IFERROR(VLOOKUP($E59,'Existing Lighting Schedule'!$A$3:$K$174,10,0),"")</f>
        <v>LED Volumetric Kit 2'x2' (e.g. Lithonia 2VTL2-33L-ADP-LP840)</v>
      </c>
      <c r="N59" s="10">
        <f>IFERROR(VLOOKUP($E59,'Existing Lighting Schedule'!$A$3:$K$174,11,0),"")</f>
        <v>3.1E-2</v>
      </c>
      <c r="O59" s="48">
        <f t="shared" ref="O59:O70" si="14">H59*N59</f>
        <v>9.2999999999999999E-2</v>
      </c>
      <c r="P59" s="47">
        <f t="shared" ref="P59:P70" si="15">J59*O59</f>
        <v>159.68100000000001</v>
      </c>
      <c r="Q59" s="83">
        <f t="shared" si="11"/>
        <v>8.3999999999999991E-2</v>
      </c>
      <c r="R59" s="54">
        <f t="shared" ref="R59:R70" si="16">K59-P59</f>
        <v>144.22799999999998</v>
      </c>
      <c r="S59" s="87">
        <f t="shared" si="6"/>
        <v>25.946617199999999</v>
      </c>
      <c r="T59" s="81">
        <f>IFERROR(VLOOKUP($L59,'Existing Lighting Schedule'!$G$3:$S$174,13,0),"")</f>
        <v>179.75</v>
      </c>
      <c r="U59" s="75">
        <f t="shared" ref="U59:U70" si="17">H59*T59</f>
        <v>539.25</v>
      </c>
    </row>
    <row r="60" spans="1:21" ht="30">
      <c r="A60" s="1" t="s">
        <v>540</v>
      </c>
      <c r="B60" s="13" t="s">
        <v>525</v>
      </c>
      <c r="C60" s="60" t="s">
        <v>351</v>
      </c>
      <c r="D60" s="4" t="s">
        <v>337</v>
      </c>
      <c r="E60" s="4" t="s">
        <v>347</v>
      </c>
      <c r="F60" s="4" t="s">
        <v>338</v>
      </c>
      <c r="G60" s="45">
        <f>IFERROR(VLOOKUP($E60,'Existing Lighting Schedule'!$A$3:$K$174,6,0),"")</f>
        <v>5.8999999999999997E-2</v>
      </c>
      <c r="H60" s="10">
        <v>18</v>
      </c>
      <c r="I60" s="4">
        <f t="shared" si="12"/>
        <v>1.0619999999999998</v>
      </c>
      <c r="J60" s="46">
        <v>1717</v>
      </c>
      <c r="K60" s="47">
        <f t="shared" si="13"/>
        <v>1823.4539999999997</v>
      </c>
      <c r="L60" s="50" t="str">
        <f>IFERROR(VLOOKUP($E60,'Existing Lighting Schedule'!$A$3:$K$174,7,0),"")</f>
        <v>LED34</v>
      </c>
      <c r="M60" s="10" t="str">
        <f>IFERROR(VLOOKUP($E60,'Existing Lighting Schedule'!$A$3:$K$174,10,0),"")</f>
        <v>LED Surface 1'x4' (e.g. Deco DSW-LED-4-35-40)</v>
      </c>
      <c r="N60" s="10">
        <f>IFERROR(VLOOKUP($E60,'Existing Lighting Schedule'!$A$3:$K$174,11,0),"")</f>
        <v>3.4000000000000002E-2</v>
      </c>
      <c r="O60" s="48">
        <f t="shared" si="14"/>
        <v>0.6120000000000001</v>
      </c>
      <c r="P60" s="47">
        <f t="shared" si="15"/>
        <v>1050.8040000000001</v>
      </c>
      <c r="Q60" s="83">
        <f t="shared" si="11"/>
        <v>0.44999999999999973</v>
      </c>
      <c r="R60" s="54">
        <f t="shared" si="16"/>
        <v>772.64999999999964</v>
      </c>
      <c r="S60" s="87">
        <f t="shared" si="6"/>
        <v>138.99973499999993</v>
      </c>
      <c r="T60" s="81">
        <f>IFERROR(VLOOKUP($L60,'Existing Lighting Schedule'!$G$3:$S$174,13,0),"")</f>
        <v>377.47500000000002</v>
      </c>
      <c r="U60" s="75">
        <f t="shared" si="17"/>
        <v>6794.55</v>
      </c>
    </row>
    <row r="61" spans="1:21" ht="30">
      <c r="A61" s="1" t="s">
        <v>540</v>
      </c>
      <c r="B61" s="13" t="s">
        <v>362</v>
      </c>
      <c r="C61" s="60" t="s">
        <v>351</v>
      </c>
      <c r="D61" s="4" t="s">
        <v>343</v>
      </c>
      <c r="E61" s="4" t="s">
        <v>46</v>
      </c>
      <c r="F61" s="4" t="s">
        <v>342</v>
      </c>
      <c r="G61" s="45">
        <f>IFERROR(VLOOKUP($E61,'Existing Lighting Schedule'!$A$3:$K$174,6,0),"")</f>
        <v>5.8999999999999997E-2</v>
      </c>
      <c r="H61" s="10">
        <v>72</v>
      </c>
      <c r="I61" s="4">
        <f t="shared" si="12"/>
        <v>4.2479999999999993</v>
      </c>
      <c r="J61" s="46">
        <v>1717</v>
      </c>
      <c r="K61" s="47">
        <f t="shared" si="13"/>
        <v>7293.8159999999989</v>
      </c>
      <c r="L61" s="50" t="str">
        <f>IFERROR(VLOOKUP($E61,'Existing Lighting Schedule'!$A$3:$K$174,7,0),"")</f>
        <v>LED26</v>
      </c>
      <c r="M61" s="10" t="str">
        <f>IFERROR(VLOOKUP($E61,'Existing Lighting Schedule'!$A$3:$K$174,10,0),"")</f>
        <v>LED Troffer 2'x4'  (e.g. Lithonia 2VTL4-30L-LP840)</v>
      </c>
      <c r="N61" s="10">
        <f>IFERROR(VLOOKUP($E61,'Existing Lighting Schedule'!$A$3:$K$174,11,0),"")</f>
        <v>2.5999999999999999E-2</v>
      </c>
      <c r="O61" s="48">
        <f t="shared" si="14"/>
        <v>1.8719999999999999</v>
      </c>
      <c r="P61" s="47">
        <f t="shared" si="15"/>
        <v>3214.2239999999997</v>
      </c>
      <c r="Q61" s="83">
        <f t="shared" si="11"/>
        <v>2.3759999999999994</v>
      </c>
      <c r="R61" s="54">
        <f t="shared" si="16"/>
        <v>4079.5919999999992</v>
      </c>
      <c r="S61" s="87">
        <f t="shared" si="6"/>
        <v>733.91860079999992</v>
      </c>
      <c r="T61" s="81">
        <f>IFERROR(VLOOKUP($L61,'Existing Lighting Schedule'!$G$3:$S$174,13,0),"")</f>
        <v>287.60000000000002</v>
      </c>
      <c r="U61" s="75">
        <f t="shared" si="17"/>
        <v>20707.2</v>
      </c>
    </row>
    <row r="62" spans="1:21" ht="30">
      <c r="A62" s="1" t="s">
        <v>540</v>
      </c>
      <c r="B62" s="13" t="s">
        <v>526</v>
      </c>
      <c r="C62" s="60" t="s">
        <v>351</v>
      </c>
      <c r="D62" s="4" t="s">
        <v>343</v>
      </c>
      <c r="E62" s="4" t="s">
        <v>46</v>
      </c>
      <c r="F62" s="4" t="s">
        <v>342</v>
      </c>
      <c r="G62" s="45">
        <f>IFERROR(VLOOKUP($E62,'Existing Lighting Schedule'!$A$3:$K$174,6,0),"")</f>
        <v>5.8999999999999997E-2</v>
      </c>
      <c r="H62" s="10">
        <v>72</v>
      </c>
      <c r="I62" s="4">
        <f t="shared" si="12"/>
        <v>4.2479999999999993</v>
      </c>
      <c r="J62" s="46">
        <v>1717</v>
      </c>
      <c r="K62" s="47">
        <f t="shared" si="13"/>
        <v>7293.8159999999989</v>
      </c>
      <c r="L62" s="50" t="str">
        <f>IFERROR(VLOOKUP($E62,'Existing Lighting Schedule'!$A$3:$K$174,7,0),"")</f>
        <v>LED26</v>
      </c>
      <c r="M62" s="10" t="str">
        <f>IFERROR(VLOOKUP($E62,'Existing Lighting Schedule'!$A$3:$K$174,10,0),"")</f>
        <v>LED Troffer 2'x4'  (e.g. Lithonia 2VTL4-30L-LP840)</v>
      </c>
      <c r="N62" s="10">
        <f>IFERROR(VLOOKUP($E62,'Existing Lighting Schedule'!$A$3:$K$174,11,0),"")</f>
        <v>2.5999999999999999E-2</v>
      </c>
      <c r="O62" s="48">
        <f t="shared" si="14"/>
        <v>1.8719999999999999</v>
      </c>
      <c r="P62" s="47">
        <f t="shared" si="15"/>
        <v>3214.2239999999997</v>
      </c>
      <c r="Q62" s="83">
        <f t="shared" si="11"/>
        <v>2.3759999999999994</v>
      </c>
      <c r="R62" s="54">
        <f t="shared" si="16"/>
        <v>4079.5919999999992</v>
      </c>
      <c r="S62" s="87">
        <f t="shared" si="6"/>
        <v>733.91860079999992</v>
      </c>
      <c r="T62" s="81">
        <f>IFERROR(VLOOKUP($L62,'Existing Lighting Schedule'!$G$3:$S$174,13,0),"")</f>
        <v>287.60000000000002</v>
      </c>
      <c r="U62" s="75">
        <f t="shared" si="17"/>
        <v>20707.2</v>
      </c>
    </row>
    <row r="63" spans="1:21" ht="30">
      <c r="A63" s="1" t="s">
        <v>540</v>
      </c>
      <c r="B63" s="14" t="s">
        <v>363</v>
      </c>
      <c r="C63" s="60" t="s">
        <v>351</v>
      </c>
      <c r="D63" s="4" t="s">
        <v>343</v>
      </c>
      <c r="E63" s="4" t="s">
        <v>46</v>
      </c>
      <c r="F63" s="4" t="s">
        <v>342</v>
      </c>
      <c r="G63" s="45">
        <f>IFERROR(VLOOKUP($E63,'Existing Lighting Schedule'!$A$3:$K$174,6,0),"")</f>
        <v>5.8999999999999997E-2</v>
      </c>
      <c r="H63" s="10">
        <v>24</v>
      </c>
      <c r="I63" s="4">
        <f t="shared" si="12"/>
        <v>1.4159999999999999</v>
      </c>
      <c r="J63" s="46">
        <v>1717</v>
      </c>
      <c r="K63" s="47">
        <f t="shared" si="13"/>
        <v>2431.2719999999999</v>
      </c>
      <c r="L63" s="50" t="str">
        <f>IFERROR(VLOOKUP($E63,'Existing Lighting Schedule'!$A$3:$K$174,7,0),"")</f>
        <v>LED26</v>
      </c>
      <c r="M63" s="10" t="str">
        <f>IFERROR(VLOOKUP($E63,'Existing Lighting Schedule'!$A$3:$K$174,10,0),"")</f>
        <v>LED Troffer 2'x4'  (e.g. Lithonia 2VTL4-30L-LP840)</v>
      </c>
      <c r="N63" s="10">
        <f>IFERROR(VLOOKUP($E63,'Existing Lighting Schedule'!$A$3:$K$174,11,0),"")</f>
        <v>2.5999999999999999E-2</v>
      </c>
      <c r="O63" s="48">
        <f t="shared" si="14"/>
        <v>0.624</v>
      </c>
      <c r="P63" s="47">
        <f t="shared" si="15"/>
        <v>1071.4079999999999</v>
      </c>
      <c r="Q63" s="83">
        <f t="shared" si="11"/>
        <v>0.79199999999999993</v>
      </c>
      <c r="R63" s="54">
        <f t="shared" si="16"/>
        <v>1359.864</v>
      </c>
      <c r="S63" s="87">
        <f t="shared" si="6"/>
        <v>244.63953360000002</v>
      </c>
      <c r="T63" s="81">
        <f>IFERROR(VLOOKUP($L63,'Existing Lighting Schedule'!$G$3:$S$174,13,0),"")</f>
        <v>287.60000000000002</v>
      </c>
      <c r="U63" s="75">
        <f t="shared" si="17"/>
        <v>6902.4000000000005</v>
      </c>
    </row>
    <row r="64" spans="1:21" ht="30">
      <c r="A64" s="1" t="s">
        <v>540</v>
      </c>
      <c r="B64" s="14" t="s">
        <v>363</v>
      </c>
      <c r="C64" s="60" t="s">
        <v>351</v>
      </c>
      <c r="D64" s="4" t="s">
        <v>337</v>
      </c>
      <c r="E64" s="4" t="s">
        <v>347</v>
      </c>
      <c r="F64" s="4" t="s">
        <v>338</v>
      </c>
      <c r="G64" s="45">
        <f>IFERROR(VLOOKUP($E64,'Existing Lighting Schedule'!$A$3:$K$174,6,0),"")</f>
        <v>5.8999999999999997E-2</v>
      </c>
      <c r="H64" s="10">
        <v>24</v>
      </c>
      <c r="I64" s="4">
        <f t="shared" si="12"/>
        <v>1.4159999999999999</v>
      </c>
      <c r="J64" s="46">
        <v>1717</v>
      </c>
      <c r="K64" s="47">
        <f t="shared" si="13"/>
        <v>2431.2719999999999</v>
      </c>
      <c r="L64" s="50" t="str">
        <f>IFERROR(VLOOKUP($E64,'Existing Lighting Schedule'!$A$3:$K$174,7,0),"")</f>
        <v>LED34</v>
      </c>
      <c r="M64" s="10" t="str">
        <f>IFERROR(VLOOKUP($E64,'Existing Lighting Schedule'!$A$3:$K$174,10,0),"")</f>
        <v>LED Surface 1'x4' (e.g. Deco DSW-LED-4-35-40)</v>
      </c>
      <c r="N64" s="10">
        <f>IFERROR(VLOOKUP($E64,'Existing Lighting Schedule'!$A$3:$K$174,11,0),"")</f>
        <v>3.4000000000000002E-2</v>
      </c>
      <c r="O64" s="48">
        <f t="shared" si="14"/>
        <v>0.81600000000000006</v>
      </c>
      <c r="P64" s="47">
        <f t="shared" si="15"/>
        <v>1401.0720000000001</v>
      </c>
      <c r="Q64" s="83">
        <f t="shared" si="11"/>
        <v>0.59999999999999987</v>
      </c>
      <c r="R64" s="54">
        <f t="shared" si="16"/>
        <v>1030.1999999999998</v>
      </c>
      <c r="S64" s="87">
        <f t="shared" si="6"/>
        <v>185.33297999999996</v>
      </c>
      <c r="T64" s="81">
        <f>IFERROR(VLOOKUP($L64,'Existing Lighting Schedule'!$G$3:$S$174,13,0),"")</f>
        <v>377.47500000000002</v>
      </c>
      <c r="U64" s="75">
        <f t="shared" si="17"/>
        <v>9059.4000000000015</v>
      </c>
    </row>
    <row r="65" spans="1:21" ht="30">
      <c r="A65" s="1" t="s">
        <v>540</v>
      </c>
      <c r="B65" s="14" t="s">
        <v>363</v>
      </c>
      <c r="C65" s="60" t="s">
        <v>351</v>
      </c>
      <c r="D65" s="4" t="s">
        <v>337</v>
      </c>
      <c r="E65" s="4" t="s">
        <v>349</v>
      </c>
      <c r="F65" s="4" t="s">
        <v>338</v>
      </c>
      <c r="G65" s="45">
        <f>IFERROR(VLOOKUP($E65,'Existing Lighting Schedule'!$A$3:$K$174,6,0),"")</f>
        <v>3.1E-2</v>
      </c>
      <c r="H65" s="10">
        <v>14</v>
      </c>
      <c r="I65" s="4">
        <f t="shared" si="12"/>
        <v>0.434</v>
      </c>
      <c r="J65" s="46">
        <v>1717</v>
      </c>
      <c r="K65" s="47">
        <f t="shared" si="13"/>
        <v>745.178</v>
      </c>
      <c r="L65" s="50" t="str">
        <f>IFERROR(VLOOKUP($E65,'Existing Lighting Schedule'!$A$3:$K$174,7,0),"")</f>
        <v>LED23</v>
      </c>
      <c r="M65" s="10" t="str">
        <f>IFERROR(VLOOKUP($E65,'Existing Lighting Schedule'!$A$3:$K$174,10,0),"")</f>
        <v>LED Surface 4' (e.g. Deco DACH-LED-4-23-40</v>
      </c>
      <c r="N65" s="10">
        <f>IFERROR(VLOOKUP($E65,'Existing Lighting Schedule'!$A$3:$K$174,11,0),"")</f>
        <v>2.3E-2</v>
      </c>
      <c r="O65" s="48">
        <f t="shared" si="14"/>
        <v>0.32200000000000001</v>
      </c>
      <c r="P65" s="47">
        <f t="shared" si="15"/>
        <v>552.87400000000002</v>
      </c>
      <c r="Q65" s="83">
        <f t="shared" si="11"/>
        <v>0.11199999999999999</v>
      </c>
      <c r="R65" s="54">
        <f t="shared" si="16"/>
        <v>192.30399999999997</v>
      </c>
      <c r="S65" s="87">
        <f t="shared" si="6"/>
        <v>34.595489599999993</v>
      </c>
      <c r="T65" s="81">
        <f>IFERROR(VLOOKUP($L65,'Existing Lighting Schedule'!$G$3:$S$174,13,0),"")</f>
        <v>251.65</v>
      </c>
      <c r="U65" s="75">
        <f t="shared" si="17"/>
        <v>3523.1</v>
      </c>
    </row>
    <row r="66" spans="1:21" ht="30">
      <c r="A66" s="1" t="s">
        <v>540</v>
      </c>
      <c r="B66" s="14" t="s">
        <v>363</v>
      </c>
      <c r="C66" s="60" t="s">
        <v>351</v>
      </c>
      <c r="D66" s="4" t="s">
        <v>339</v>
      </c>
      <c r="E66" s="4" t="s">
        <v>340</v>
      </c>
      <c r="F66" s="4" t="s">
        <v>342</v>
      </c>
      <c r="G66" s="45">
        <f>IFERROR(VLOOKUP($E66,'Existing Lighting Schedule'!$A$3:$K$174,6,0),"")</f>
        <v>3.5999999999999997E-2</v>
      </c>
      <c r="H66" s="10">
        <v>10</v>
      </c>
      <c r="I66" s="4">
        <f t="shared" si="12"/>
        <v>0.36</v>
      </c>
      <c r="J66" s="46">
        <v>1717</v>
      </c>
      <c r="K66" s="47">
        <f t="shared" si="13"/>
        <v>618.12</v>
      </c>
      <c r="L66" s="50" t="str">
        <f>IFERROR(VLOOKUP($E66,'Existing Lighting Schedule'!$A$3:$K$174,7,0),"")</f>
        <v>LED8.5</v>
      </c>
      <c r="M66" s="10" t="str">
        <f>IFERROR(VLOOKUP($E66,'Existing Lighting Schedule'!$A$3:$K$174,10,0),"")</f>
        <v>LED A19 Lamp (e.g. Philips EnduraLED)</v>
      </c>
      <c r="N66" s="10">
        <f>IFERROR(VLOOKUP($E66,'Existing Lighting Schedule'!$A$3:$K$174,11,0),"")</f>
        <v>8.5000000000000006E-3</v>
      </c>
      <c r="O66" s="48">
        <f t="shared" si="14"/>
        <v>8.5000000000000006E-2</v>
      </c>
      <c r="P66" s="47">
        <f t="shared" si="15"/>
        <v>145.94500000000002</v>
      </c>
      <c r="Q66" s="83">
        <f t="shared" si="11"/>
        <v>0.27499999999999997</v>
      </c>
      <c r="R66" s="54">
        <f t="shared" si="16"/>
        <v>472.17499999999995</v>
      </c>
      <c r="S66" s="87">
        <f t="shared" si="6"/>
        <v>84.9442825</v>
      </c>
      <c r="T66" s="81">
        <f>IFERROR(VLOOKUP($L66,'Existing Lighting Schedule'!$G$3:$S$174,13,0),"")</f>
        <v>17.975000000000001</v>
      </c>
      <c r="U66" s="75">
        <f t="shared" si="17"/>
        <v>179.75</v>
      </c>
    </row>
    <row r="67" spans="1:21" ht="30">
      <c r="A67" s="1" t="s">
        <v>540</v>
      </c>
      <c r="B67" s="14" t="s">
        <v>363</v>
      </c>
      <c r="C67" s="60" t="s">
        <v>344</v>
      </c>
      <c r="D67" s="4" t="s">
        <v>518</v>
      </c>
      <c r="E67" s="4" t="s">
        <v>207</v>
      </c>
      <c r="F67" s="4" t="s">
        <v>324</v>
      </c>
      <c r="G67" s="45">
        <f>IFERROR(VLOOKUP($E67,'Existing Lighting Schedule'!$A$3:$K$174,6,0),"")</f>
        <v>9.5000000000000001E-2</v>
      </c>
      <c r="H67" s="10">
        <v>17</v>
      </c>
      <c r="I67" s="4">
        <f t="shared" si="12"/>
        <v>1.615</v>
      </c>
      <c r="J67" s="46">
        <v>4100</v>
      </c>
      <c r="K67" s="47">
        <f t="shared" si="13"/>
        <v>6621.5</v>
      </c>
      <c r="L67" s="50" t="str">
        <f>IFERROR(VLOOKUP($E67,'Existing Lighting Schedule'!$A$3:$K$174,7,0),"")</f>
        <v>LED35/1</v>
      </c>
      <c r="M67" s="10" t="str">
        <f>IFERROR(VLOOKUP($E67,'Existing Lighting Schedule'!$A$3:$K$174,10,0),"")</f>
        <v>LED Wall Pack Fixture (e.g. Lithonia DSXW1-20C-530-40K)</v>
      </c>
      <c r="N67" s="10">
        <f>IFERROR(VLOOKUP($E67,'Existing Lighting Schedule'!$A$3:$K$174,11,0),"")</f>
        <v>3.5000000000000003E-2</v>
      </c>
      <c r="O67" s="48">
        <f t="shared" si="14"/>
        <v>0.59500000000000008</v>
      </c>
      <c r="P67" s="47">
        <f t="shared" si="15"/>
        <v>2439.5000000000005</v>
      </c>
      <c r="Q67" s="83">
        <v>0</v>
      </c>
      <c r="R67" s="54">
        <f t="shared" si="16"/>
        <v>4182</v>
      </c>
      <c r="S67" s="96">
        <f t="shared" si="6"/>
        <v>752.34180000000003</v>
      </c>
      <c r="T67" s="56">
        <f>IFERROR(VLOOKUP($L67,'Existing Lighting Schedule'!$G$3:$S$174,9,0),"")</f>
        <v>600</v>
      </c>
      <c r="U67" s="75">
        <f t="shared" si="17"/>
        <v>10200</v>
      </c>
    </row>
    <row r="68" spans="1:21" ht="30">
      <c r="A68" s="1" t="s">
        <v>540</v>
      </c>
      <c r="B68" s="14" t="s">
        <v>527</v>
      </c>
      <c r="C68" s="60" t="s">
        <v>351</v>
      </c>
      <c r="D68" s="4" t="s">
        <v>343</v>
      </c>
      <c r="E68" s="4" t="s">
        <v>357</v>
      </c>
      <c r="F68" s="4" t="s">
        <v>338</v>
      </c>
      <c r="G68" s="45">
        <f>IFERROR(VLOOKUP($E68,'Existing Lighting Schedule'!$A$3:$K$174,6,0),"")</f>
        <v>8.8999999999999996E-2</v>
      </c>
      <c r="H68" s="10">
        <v>487</v>
      </c>
      <c r="I68" s="4">
        <f t="shared" si="12"/>
        <v>43.342999999999996</v>
      </c>
      <c r="J68" s="46">
        <v>1717</v>
      </c>
      <c r="K68" s="47">
        <f t="shared" si="13"/>
        <v>74419.930999999997</v>
      </c>
      <c r="L68" s="50" t="str">
        <f>IFERROR(VLOOKUP($E68,'Existing Lighting Schedule'!$A$3:$K$174,7,0),"")</f>
        <v>LED32</v>
      </c>
      <c r="M68" s="10" t="str">
        <f>IFERROR(VLOOKUP($E68,'Existing Lighting Schedule'!$A$3:$K$174,10,0),"")</f>
        <v>LED Surface 2'x4' (e.g. Lithonia 2TLX4-40L-A12-LP850)</v>
      </c>
      <c r="N68" s="10">
        <f>IFERROR(VLOOKUP($E68,'Existing Lighting Schedule'!$A$3:$K$174,11,0),"")</f>
        <v>3.2000000000000001E-2</v>
      </c>
      <c r="O68" s="48">
        <f t="shared" si="14"/>
        <v>15.584</v>
      </c>
      <c r="P68" s="47">
        <f t="shared" si="15"/>
        <v>26757.727999999999</v>
      </c>
      <c r="Q68" s="83">
        <f t="shared" ref="Q68:Q73" si="18">I68-O68</f>
        <v>27.758999999999997</v>
      </c>
      <c r="R68" s="54">
        <f t="shared" si="16"/>
        <v>47662.202999999994</v>
      </c>
      <c r="S68" s="87">
        <f t="shared" si="6"/>
        <v>8574.430319699999</v>
      </c>
      <c r="T68" s="81">
        <f>IFERROR(VLOOKUP($L68,'Existing Lighting Schedule'!$G$3:$S$174,13,0),"")</f>
        <v>341.52499999999998</v>
      </c>
      <c r="U68" s="75">
        <f t="shared" si="17"/>
        <v>166322.67499999999</v>
      </c>
    </row>
    <row r="69" spans="1:21" ht="30">
      <c r="A69" s="1" t="s">
        <v>540</v>
      </c>
      <c r="B69" s="14" t="s">
        <v>527</v>
      </c>
      <c r="C69" s="60" t="s">
        <v>351</v>
      </c>
      <c r="D69" s="4" t="s">
        <v>343</v>
      </c>
      <c r="E69" s="4" t="s">
        <v>46</v>
      </c>
      <c r="F69" s="4" t="s">
        <v>342</v>
      </c>
      <c r="G69" s="45">
        <f>IFERROR(VLOOKUP($E69,'Existing Lighting Schedule'!$A$3:$K$174,6,0),"")</f>
        <v>5.8999999999999997E-2</v>
      </c>
      <c r="H69" s="10">
        <v>16</v>
      </c>
      <c r="I69" s="4">
        <f t="shared" si="12"/>
        <v>0.94399999999999995</v>
      </c>
      <c r="J69" s="46">
        <v>1717</v>
      </c>
      <c r="K69" s="47">
        <f t="shared" si="13"/>
        <v>1620.848</v>
      </c>
      <c r="L69" s="50" t="str">
        <f>IFERROR(VLOOKUP($E69,'Existing Lighting Schedule'!$A$3:$K$174,7,0),"")</f>
        <v>LED26</v>
      </c>
      <c r="M69" s="10" t="str">
        <f>IFERROR(VLOOKUP($E69,'Existing Lighting Schedule'!$A$3:$K$174,10,0),"")</f>
        <v>LED Troffer 2'x4'  (e.g. Lithonia 2VTL4-30L-LP840)</v>
      </c>
      <c r="N69" s="10">
        <f>IFERROR(VLOOKUP($E69,'Existing Lighting Schedule'!$A$3:$K$174,11,0),"")</f>
        <v>2.5999999999999999E-2</v>
      </c>
      <c r="O69" s="48">
        <f t="shared" si="14"/>
        <v>0.41599999999999998</v>
      </c>
      <c r="P69" s="47">
        <f t="shared" si="15"/>
        <v>714.27199999999993</v>
      </c>
      <c r="Q69" s="83">
        <f t="shared" si="18"/>
        <v>0.52800000000000002</v>
      </c>
      <c r="R69" s="54">
        <f t="shared" si="16"/>
        <v>906.57600000000002</v>
      </c>
      <c r="S69" s="87">
        <f t="shared" si="6"/>
        <v>163.0930224</v>
      </c>
      <c r="T69" s="81">
        <f>IFERROR(VLOOKUP($L69,'Existing Lighting Schedule'!$G$3:$S$174,13,0),"")</f>
        <v>287.60000000000002</v>
      </c>
      <c r="U69" s="75">
        <f t="shared" si="17"/>
        <v>4601.6000000000004</v>
      </c>
    </row>
    <row r="70" spans="1:21" ht="30">
      <c r="A70" s="1" t="s">
        <v>540</v>
      </c>
      <c r="B70" s="14" t="s">
        <v>527</v>
      </c>
      <c r="C70" s="60" t="s">
        <v>351</v>
      </c>
      <c r="D70" s="4" t="s">
        <v>343</v>
      </c>
      <c r="E70" s="4" t="s">
        <v>361</v>
      </c>
      <c r="F70" s="4" t="s">
        <v>338</v>
      </c>
      <c r="G70" s="45">
        <f>IFERROR(VLOOKUP($E70,'Existing Lighting Schedule'!$A$3:$K$174,6,0),"")</f>
        <v>0.112</v>
      </c>
      <c r="H70" s="10">
        <v>113</v>
      </c>
      <c r="I70" s="4">
        <f t="shared" si="12"/>
        <v>12.656000000000001</v>
      </c>
      <c r="J70" s="46">
        <v>1717</v>
      </c>
      <c r="K70" s="47">
        <f t="shared" si="13"/>
        <v>21730.352000000003</v>
      </c>
      <c r="L70" s="50" t="str">
        <f>IFERROR(VLOOKUP($E70,'Existing Lighting Schedule'!$A$3:$K$174,7,0),"")</f>
        <v>LED32</v>
      </c>
      <c r="M70" s="10" t="str">
        <f>IFERROR(VLOOKUP($E70,'Existing Lighting Schedule'!$A$3:$K$174,10,0),"")</f>
        <v>LED Surface 2'x4' (e.g. Lithonia 2TLX4-40L-A12-LP850)</v>
      </c>
      <c r="N70" s="10">
        <f>IFERROR(VLOOKUP($E70,'Existing Lighting Schedule'!$A$3:$K$174,11,0),"")</f>
        <v>3.2000000000000001E-2</v>
      </c>
      <c r="O70" s="48">
        <f t="shared" si="14"/>
        <v>3.6160000000000001</v>
      </c>
      <c r="P70" s="47">
        <f t="shared" si="15"/>
        <v>6208.6720000000005</v>
      </c>
      <c r="Q70" s="83">
        <f t="shared" si="18"/>
        <v>9.0400000000000009</v>
      </c>
      <c r="R70" s="54">
        <f t="shared" si="16"/>
        <v>15521.680000000002</v>
      </c>
      <c r="S70" s="87">
        <f t="shared" si="6"/>
        <v>2792.3502320000002</v>
      </c>
      <c r="T70" s="81">
        <f>IFERROR(VLOOKUP($L70,'Existing Lighting Schedule'!$G$3:$S$174,13,0),"")</f>
        <v>341.52499999999998</v>
      </c>
      <c r="U70" s="86">
        <f t="shared" si="17"/>
        <v>38592.324999999997</v>
      </c>
    </row>
    <row r="71" spans="1:21" ht="30">
      <c r="A71" s="1" t="s">
        <v>540</v>
      </c>
      <c r="B71" s="14" t="s">
        <v>527</v>
      </c>
      <c r="C71" s="60" t="s">
        <v>351</v>
      </c>
      <c r="D71" s="4" t="s">
        <v>337</v>
      </c>
      <c r="E71" s="4" t="s">
        <v>347</v>
      </c>
      <c r="F71" s="4" t="s">
        <v>338</v>
      </c>
      <c r="G71" s="45">
        <f>IFERROR(VLOOKUP($E71,'Existing Lighting Schedule'!$A$3:$K$174,6,0),"")</f>
        <v>5.8999999999999997E-2</v>
      </c>
      <c r="H71" s="10">
        <v>156</v>
      </c>
      <c r="I71" s="4">
        <f t="shared" ref="I71:I74" si="19">G71*H71</f>
        <v>9.2039999999999988</v>
      </c>
      <c r="J71" s="46">
        <v>1717</v>
      </c>
      <c r="K71" s="47">
        <f t="shared" ref="K71:K74" si="20">I71*J71</f>
        <v>15803.267999999998</v>
      </c>
      <c r="L71" s="50" t="str">
        <f>IFERROR(VLOOKUP($E71,'Existing Lighting Schedule'!$A$3:$K$174,7,0),"")</f>
        <v>LED34</v>
      </c>
      <c r="M71" s="10" t="str">
        <f>IFERROR(VLOOKUP($E71,'Existing Lighting Schedule'!$A$3:$K$174,10,0),"")</f>
        <v>LED Surface 1'x4' (e.g. Deco DSW-LED-4-35-40)</v>
      </c>
      <c r="N71" s="10">
        <f>IFERROR(VLOOKUP($E71,'Existing Lighting Schedule'!$A$3:$K$174,11,0),"")</f>
        <v>3.4000000000000002E-2</v>
      </c>
      <c r="O71" s="48">
        <f t="shared" ref="O71:O74" si="21">H71*N71</f>
        <v>5.3040000000000003</v>
      </c>
      <c r="P71" s="47">
        <f t="shared" ref="P71:P74" si="22">J71*O71</f>
        <v>9106.9680000000008</v>
      </c>
      <c r="Q71" s="83">
        <f t="shared" si="18"/>
        <v>3.8999999999999986</v>
      </c>
      <c r="R71" s="54">
        <f t="shared" ref="R71:R74" si="23">K71-P71</f>
        <v>6696.2999999999975</v>
      </c>
      <c r="S71" s="87">
        <f t="shared" si="6"/>
        <v>1204.6643699999995</v>
      </c>
      <c r="T71" s="81">
        <f>IFERROR(VLOOKUP($L71,'Existing Lighting Schedule'!$G$3:$S$174,13,0),"")</f>
        <v>377.47500000000002</v>
      </c>
      <c r="U71" s="75">
        <f t="shared" ref="U71:U74" si="24">H71*T71</f>
        <v>58886.100000000006</v>
      </c>
    </row>
    <row r="72" spans="1:21" ht="30">
      <c r="A72" s="1" t="s">
        <v>540</v>
      </c>
      <c r="B72" s="14" t="s">
        <v>527</v>
      </c>
      <c r="C72" s="60" t="s">
        <v>351</v>
      </c>
      <c r="D72" s="4" t="s">
        <v>337</v>
      </c>
      <c r="E72" s="4" t="s">
        <v>349</v>
      </c>
      <c r="F72" s="4" t="s">
        <v>338</v>
      </c>
      <c r="G72" s="45">
        <f>IFERROR(VLOOKUP($E72,'Existing Lighting Schedule'!$A$3:$K$174,6,0),"")</f>
        <v>3.1E-2</v>
      </c>
      <c r="H72" s="10">
        <v>7</v>
      </c>
      <c r="I72" s="4">
        <f t="shared" si="19"/>
        <v>0.217</v>
      </c>
      <c r="J72" s="46">
        <v>1717</v>
      </c>
      <c r="K72" s="47">
        <f t="shared" si="20"/>
        <v>372.589</v>
      </c>
      <c r="L72" s="50" t="str">
        <f>IFERROR(VLOOKUP($E72,'Existing Lighting Schedule'!$A$3:$K$174,7,0),"")</f>
        <v>LED23</v>
      </c>
      <c r="M72" s="10" t="str">
        <f>IFERROR(VLOOKUP($E72,'Existing Lighting Schedule'!$A$3:$K$174,10,0),"")</f>
        <v>LED Surface 4' (e.g. Deco DACH-LED-4-23-40</v>
      </c>
      <c r="N72" s="10">
        <f>IFERROR(VLOOKUP($E72,'Existing Lighting Schedule'!$A$3:$K$174,11,0),"")</f>
        <v>2.3E-2</v>
      </c>
      <c r="O72" s="48">
        <f t="shared" si="21"/>
        <v>0.161</v>
      </c>
      <c r="P72" s="47">
        <f t="shared" si="22"/>
        <v>276.43700000000001</v>
      </c>
      <c r="Q72" s="83">
        <f t="shared" si="18"/>
        <v>5.5999999999999994E-2</v>
      </c>
      <c r="R72" s="54">
        <f t="shared" si="23"/>
        <v>96.151999999999987</v>
      </c>
      <c r="S72" s="87">
        <f t="shared" si="6"/>
        <v>17.297744799999997</v>
      </c>
      <c r="T72" s="81">
        <f>IFERROR(VLOOKUP($L72,'Existing Lighting Schedule'!$G$3:$S$174,13,0),"")</f>
        <v>251.65</v>
      </c>
      <c r="U72" s="75">
        <f t="shared" si="24"/>
        <v>1761.55</v>
      </c>
    </row>
    <row r="73" spans="1:21" ht="30">
      <c r="A73" s="1" t="s">
        <v>540</v>
      </c>
      <c r="B73" s="14" t="s">
        <v>527</v>
      </c>
      <c r="C73" s="60" t="s">
        <v>351</v>
      </c>
      <c r="D73" s="4" t="s">
        <v>391</v>
      </c>
      <c r="E73" s="4" t="s">
        <v>127</v>
      </c>
      <c r="F73" s="4" t="s">
        <v>342</v>
      </c>
      <c r="G73" s="45">
        <f>IFERROR(VLOOKUP($E73,'Existing Lighting Schedule'!$A$3:$K$174,6,0),"")</f>
        <v>4.8000000000000001E-2</v>
      </c>
      <c r="H73" s="10">
        <v>78</v>
      </c>
      <c r="I73" s="4">
        <f t="shared" si="19"/>
        <v>3.7440000000000002</v>
      </c>
      <c r="J73" s="46">
        <v>1717</v>
      </c>
      <c r="K73" s="47">
        <f t="shared" si="20"/>
        <v>6428.4480000000003</v>
      </c>
      <c r="L73" s="50" t="str">
        <f>IFERROR(VLOOKUP($E73,'Existing Lighting Schedule'!$A$3:$K$174,7,0),"")</f>
        <v>LED8.5</v>
      </c>
      <c r="M73" s="10" t="str">
        <f>IFERROR(VLOOKUP($E73,'Existing Lighting Schedule'!$A$3:$K$174,10,0),"")</f>
        <v>LED A19 Lamp (e.g. Philips EnduraLED)</v>
      </c>
      <c r="N73" s="10">
        <f>IFERROR(VLOOKUP($E73,'Existing Lighting Schedule'!$A$3:$K$174,11,0),"")</f>
        <v>8.5000000000000006E-3</v>
      </c>
      <c r="O73" s="48">
        <f t="shared" si="21"/>
        <v>0.66300000000000003</v>
      </c>
      <c r="P73" s="47">
        <f t="shared" si="22"/>
        <v>1138.3710000000001</v>
      </c>
      <c r="Q73" s="83">
        <f t="shared" si="18"/>
        <v>3.0810000000000004</v>
      </c>
      <c r="R73" s="54">
        <f t="shared" si="23"/>
        <v>5290.0770000000002</v>
      </c>
      <c r="S73" s="87">
        <f t="shared" ref="S73:S75" si="25">0.1799*R73</f>
        <v>951.6848523000001</v>
      </c>
      <c r="T73" s="81">
        <f>IFERROR(VLOOKUP($L73,'Existing Lighting Schedule'!$G$3:$S$174,13,0),"")</f>
        <v>17.975000000000001</v>
      </c>
      <c r="U73" s="75">
        <f t="shared" si="24"/>
        <v>1402.0500000000002</v>
      </c>
    </row>
    <row r="74" spans="1:21" ht="30">
      <c r="A74" s="1" t="s">
        <v>540</v>
      </c>
      <c r="B74" s="14" t="s">
        <v>527</v>
      </c>
      <c r="C74" s="60" t="s">
        <v>344</v>
      </c>
      <c r="D74" s="4" t="s">
        <v>518</v>
      </c>
      <c r="E74" s="4" t="s">
        <v>207</v>
      </c>
      <c r="F74" s="4" t="s">
        <v>324</v>
      </c>
      <c r="G74" s="45">
        <f>IFERROR(VLOOKUP($E74,'Existing Lighting Schedule'!$A$3:$K$174,6,0),"")</f>
        <v>9.5000000000000001E-2</v>
      </c>
      <c r="H74" s="10">
        <v>88</v>
      </c>
      <c r="I74" s="4">
        <f t="shared" si="19"/>
        <v>8.36</v>
      </c>
      <c r="J74" s="46">
        <v>4100</v>
      </c>
      <c r="K74" s="47">
        <f t="shared" si="20"/>
        <v>34276</v>
      </c>
      <c r="L74" s="50" t="str">
        <f>IFERROR(VLOOKUP($E74,'Existing Lighting Schedule'!$A$3:$K$174,7,0),"")</f>
        <v>LED35/1</v>
      </c>
      <c r="M74" s="10" t="str">
        <f>IFERROR(VLOOKUP($E74,'Existing Lighting Schedule'!$A$3:$K$174,10,0),"")</f>
        <v>LED Wall Pack Fixture (e.g. Lithonia DSXW1-20C-530-40K)</v>
      </c>
      <c r="N74" s="10">
        <f>IFERROR(VLOOKUP($E74,'Existing Lighting Schedule'!$A$3:$K$174,11,0),"")</f>
        <v>3.5000000000000003E-2</v>
      </c>
      <c r="O74" s="48">
        <f t="shared" si="21"/>
        <v>3.08</v>
      </c>
      <c r="P74" s="47">
        <f t="shared" si="22"/>
        <v>12628</v>
      </c>
      <c r="Q74" s="83">
        <v>0</v>
      </c>
      <c r="R74" s="54">
        <f t="shared" si="23"/>
        <v>21648</v>
      </c>
      <c r="S74" s="96">
        <f t="shared" si="25"/>
        <v>3894.4752000000003</v>
      </c>
      <c r="T74" s="56">
        <f>IFERROR(VLOOKUP($L74,'Existing Lighting Schedule'!$G$3:$S$174,9,0),"")</f>
        <v>600</v>
      </c>
      <c r="U74" s="86">
        <f t="shared" si="24"/>
        <v>52800</v>
      </c>
    </row>
    <row r="75" spans="1:21" ht="45.75" thickBot="1">
      <c r="A75" s="1" t="s">
        <v>540</v>
      </c>
      <c r="B75" s="51" t="s">
        <v>527</v>
      </c>
      <c r="C75" s="62" t="s">
        <v>351</v>
      </c>
      <c r="D75" s="17" t="s">
        <v>524</v>
      </c>
      <c r="E75" s="16" t="s">
        <v>521</v>
      </c>
      <c r="F75" s="16" t="s">
        <v>394</v>
      </c>
      <c r="G75" s="57">
        <f>IFERROR(VLOOKUP($E75,'Existing Lighting Schedule'!$A$3:$K$174,6,0),"")</f>
        <v>0.45800000000000002</v>
      </c>
      <c r="H75" s="17">
        <v>46</v>
      </c>
      <c r="I75" s="16">
        <f t="shared" ref="I75" si="26">G75*H75</f>
        <v>21.068000000000001</v>
      </c>
      <c r="J75" s="58">
        <v>1717</v>
      </c>
      <c r="K75" s="53">
        <f t="shared" ref="K75" si="27">I75*J75</f>
        <v>36173.756000000001</v>
      </c>
      <c r="L75" s="51" t="str">
        <f>IFERROR(VLOOKUP($E75,'Existing Lighting Schedule'!$A$3:$K$174,7,0),"")</f>
        <v>LED140/1</v>
      </c>
      <c r="M75" s="17" t="str">
        <f>IFERROR(VLOOKUP($E75,'Existing Lighting Schedule'!$A$3:$K$174,10,0),"")</f>
        <v>LED High Bay Pendant (e.g. Lithonia JCBL-18000LM-ACCR-40K-70CRI</v>
      </c>
      <c r="N75" s="17">
        <f>IFERROR(VLOOKUP($E75,'Existing Lighting Schedule'!$A$3:$K$174,11,0),"")</f>
        <v>0.14000000000000001</v>
      </c>
      <c r="O75" s="52">
        <f t="shared" ref="O75" si="28">H75*N75</f>
        <v>6.44</v>
      </c>
      <c r="P75" s="53">
        <f t="shared" ref="P75" si="29">J75*O75</f>
        <v>11057.480000000001</v>
      </c>
      <c r="Q75" s="84">
        <f>I75-O75</f>
        <v>14.628</v>
      </c>
      <c r="R75" s="55">
        <f t="shared" ref="R75" si="30">K75-P75</f>
        <v>25116.275999999998</v>
      </c>
      <c r="S75" s="91">
        <f t="shared" si="25"/>
        <v>4518.4180523999994</v>
      </c>
      <c r="T75" s="92">
        <f>IFERROR(VLOOKUP($L75,'Existing Lighting Schedule'!$G$3:$S$174,13,0),"")</f>
        <v>1078.5</v>
      </c>
      <c r="U75" s="76">
        <f t="shared" ref="U75" si="31">H75*T75</f>
        <v>49611</v>
      </c>
    </row>
    <row r="76" spans="1:21">
      <c r="G76" s="5"/>
      <c r="H76" s="5"/>
      <c r="I76" s="5"/>
      <c r="J76" s="5"/>
      <c r="K76" s="8"/>
      <c r="L76" s="8"/>
      <c r="M76" s="8"/>
      <c r="N76" s="8"/>
      <c r="O76" s="8"/>
      <c r="P76" s="8"/>
      <c r="Q76" s="8"/>
      <c r="R76" s="8"/>
      <c r="S76" s="8"/>
      <c r="T76" s="8"/>
      <c r="U76" s="7"/>
    </row>
    <row r="77" spans="1:21">
      <c r="H77" s="11" t="s">
        <v>366</v>
      </c>
      <c r="I77" s="9">
        <f>SUBTOTAL(9,I8:I75)</f>
        <v>242.97900000000001</v>
      </c>
      <c r="J77" s="11" t="s">
        <v>6</v>
      </c>
      <c r="K77" s="9">
        <f>SUBTOTAL(9,K8:K75)</f>
        <v>469251.57799999998</v>
      </c>
      <c r="N77" s="11" t="s">
        <v>387</v>
      </c>
      <c r="O77" s="9">
        <f>SUBTOTAL(9,O8:O75)</f>
        <v>99.166499999999985</v>
      </c>
      <c r="P77" s="9">
        <f>SUBTOTAL(9,P8:P75)</f>
        <v>187338.3095</v>
      </c>
      <c r="Q77" s="9">
        <f>SUBTOTAL(9,Q8:Q75)</f>
        <v>129.13049999999998</v>
      </c>
      <c r="R77" s="9">
        <f>SUBTOTAL(9,R8:R75)</f>
        <v>281913.26850000001</v>
      </c>
      <c r="S77" s="9">
        <f>SUBTOTAL(9,S8:S75)</f>
        <v>50716.197003149988</v>
      </c>
      <c r="T77" s="49"/>
      <c r="U77" s="9">
        <f>SUBTOTAL(9,U8:U75)</f>
        <v>988330.57499999995</v>
      </c>
    </row>
    <row r="79" spans="1:21">
      <c r="U79" s="2"/>
    </row>
    <row r="80" spans="1:21">
      <c r="U80" s="2"/>
    </row>
  </sheetData>
  <sheetProtection password="ED2B" sheet="1" objects="1" scenarios="1" sort="0" autoFilter="0"/>
  <autoFilter ref="B6:Z75"/>
  <mergeCells count="24">
    <mergeCell ref="B3:K3"/>
    <mergeCell ref="B5:B7"/>
    <mergeCell ref="L3:P3"/>
    <mergeCell ref="L4:L7"/>
    <mergeCell ref="M4:M7"/>
    <mergeCell ref="N4:N7"/>
    <mergeCell ref="B2:U2"/>
    <mergeCell ref="Q3:Q7"/>
    <mergeCell ref="R3:R7"/>
    <mergeCell ref="T3:T7"/>
    <mergeCell ref="U3:U7"/>
    <mergeCell ref="O4:O7"/>
    <mergeCell ref="P4:P7"/>
    <mergeCell ref="D4:H4"/>
    <mergeCell ref="I4:I7"/>
    <mergeCell ref="J4:J7"/>
    <mergeCell ref="K4:K7"/>
    <mergeCell ref="S3:S7"/>
    <mergeCell ref="C5:C7"/>
    <mergeCell ref="H5:H7"/>
    <mergeCell ref="D5:D7"/>
    <mergeCell ref="E5:E7"/>
    <mergeCell ref="F5:F7"/>
    <mergeCell ref="G5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="60" zoomScaleNormal="60" workbookViewId="0">
      <selection activeCell="C52" sqref="C52"/>
    </sheetView>
  </sheetViews>
  <sheetFormatPr defaultColWidth="9.140625" defaultRowHeight="15"/>
  <cols>
    <col min="1" max="1" width="5.85546875" style="1" customWidth="1"/>
    <col min="2" max="2" width="11" style="6" bestFit="1" customWidth="1"/>
    <col min="3" max="3" width="12.85546875" style="6" customWidth="1"/>
    <col min="4" max="4" width="19.140625" style="6" customWidth="1"/>
    <col min="5" max="5" width="13.42578125" style="6" bestFit="1" customWidth="1"/>
    <col min="6" max="6" width="16.5703125" style="6" customWidth="1"/>
    <col min="7" max="7" width="7.7109375" style="6" customWidth="1"/>
    <col min="8" max="8" width="14.42578125" style="6" bestFit="1" customWidth="1"/>
    <col min="9" max="9" width="13.140625" style="6" customWidth="1"/>
    <col min="10" max="10" width="16.42578125" style="6" customWidth="1"/>
    <col min="11" max="11" width="19.140625" style="6" customWidth="1"/>
    <col min="12" max="12" width="12.7109375" style="1" customWidth="1"/>
    <col min="13" max="13" width="31" style="1" customWidth="1"/>
    <col min="14" max="15" width="12.7109375" style="1" customWidth="1"/>
    <col min="16" max="20" width="16.140625" style="1" customWidth="1"/>
    <col min="21" max="21" width="20.7109375" style="1" customWidth="1"/>
    <col min="22" max="16384" width="9.140625" style="1"/>
  </cols>
  <sheetData>
    <row r="1" spans="1:21" ht="15.75" thickBot="1"/>
    <row r="2" spans="1:21" ht="33.75" customHeight="1" thickBot="1">
      <c r="B2" s="98" t="s">
        <v>528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1" ht="15.75">
      <c r="B3" s="103" t="s">
        <v>5</v>
      </c>
      <c r="C3" s="104"/>
      <c r="D3" s="104"/>
      <c r="E3" s="104"/>
      <c r="F3" s="104"/>
      <c r="G3" s="104"/>
      <c r="H3" s="104"/>
      <c r="I3" s="104"/>
      <c r="J3" s="104"/>
      <c r="K3" s="105"/>
      <c r="L3" s="106" t="s">
        <v>4</v>
      </c>
      <c r="M3" s="107"/>
      <c r="N3" s="107"/>
      <c r="O3" s="107"/>
      <c r="P3" s="108"/>
      <c r="Q3" s="100" t="s">
        <v>388</v>
      </c>
      <c r="R3" s="123" t="s">
        <v>308</v>
      </c>
      <c r="S3" s="123" t="s">
        <v>535</v>
      </c>
      <c r="T3" s="129" t="s">
        <v>323</v>
      </c>
      <c r="U3" s="139" t="s">
        <v>386</v>
      </c>
    </row>
    <row r="4" spans="1:21" ht="24.75" customHeight="1">
      <c r="B4" s="12"/>
      <c r="C4" s="59"/>
      <c r="D4" s="136" t="s">
        <v>2</v>
      </c>
      <c r="E4" s="137"/>
      <c r="F4" s="137"/>
      <c r="G4" s="137"/>
      <c r="H4" s="138"/>
      <c r="I4" s="109" t="s">
        <v>333</v>
      </c>
      <c r="J4" s="109" t="s">
        <v>295</v>
      </c>
      <c r="K4" s="112" t="s">
        <v>1</v>
      </c>
      <c r="L4" s="135" t="s">
        <v>10</v>
      </c>
      <c r="M4" s="120" t="s">
        <v>307</v>
      </c>
      <c r="N4" s="119" t="s">
        <v>318</v>
      </c>
      <c r="O4" s="120" t="s">
        <v>303</v>
      </c>
      <c r="P4" s="132" t="s">
        <v>1</v>
      </c>
      <c r="Q4" s="101"/>
      <c r="R4" s="124"/>
      <c r="S4" s="124"/>
      <c r="T4" s="130"/>
      <c r="U4" s="140"/>
    </row>
    <row r="5" spans="1:21" ht="15" customHeight="1">
      <c r="B5" s="115" t="s">
        <v>335</v>
      </c>
      <c r="C5" s="115" t="s">
        <v>380</v>
      </c>
      <c r="D5" s="109" t="s">
        <v>7</v>
      </c>
      <c r="E5" s="118" t="s">
        <v>0</v>
      </c>
      <c r="F5" s="118" t="s">
        <v>3</v>
      </c>
      <c r="G5" s="109" t="s">
        <v>304</v>
      </c>
      <c r="H5" s="118" t="s">
        <v>297</v>
      </c>
      <c r="I5" s="110"/>
      <c r="J5" s="110"/>
      <c r="K5" s="113"/>
      <c r="L5" s="135"/>
      <c r="M5" s="121"/>
      <c r="N5" s="119"/>
      <c r="O5" s="121"/>
      <c r="P5" s="133"/>
      <c r="Q5" s="101"/>
      <c r="R5" s="124"/>
      <c r="S5" s="124"/>
      <c r="T5" s="130"/>
      <c r="U5" s="140"/>
    </row>
    <row r="6" spans="1:21" ht="16.5" customHeight="1">
      <c r="B6" s="116"/>
      <c r="C6" s="116"/>
      <c r="D6" s="110"/>
      <c r="E6" s="118"/>
      <c r="F6" s="118"/>
      <c r="G6" s="110"/>
      <c r="H6" s="118"/>
      <c r="I6" s="110"/>
      <c r="J6" s="110"/>
      <c r="K6" s="113"/>
      <c r="L6" s="135"/>
      <c r="M6" s="121"/>
      <c r="N6" s="119"/>
      <c r="O6" s="121"/>
      <c r="P6" s="133"/>
      <c r="Q6" s="101"/>
      <c r="R6" s="124"/>
      <c r="S6" s="124"/>
      <c r="T6" s="130"/>
      <c r="U6" s="140"/>
    </row>
    <row r="7" spans="1:21" ht="16.5" customHeight="1" thickBot="1">
      <c r="B7" s="117"/>
      <c r="C7" s="117"/>
      <c r="D7" s="111"/>
      <c r="E7" s="118"/>
      <c r="F7" s="118"/>
      <c r="G7" s="111"/>
      <c r="H7" s="118"/>
      <c r="I7" s="111"/>
      <c r="J7" s="111"/>
      <c r="K7" s="114"/>
      <c r="L7" s="135"/>
      <c r="M7" s="122"/>
      <c r="N7" s="119"/>
      <c r="O7" s="122"/>
      <c r="P7" s="134"/>
      <c r="Q7" s="102"/>
      <c r="R7" s="125"/>
      <c r="S7" s="125"/>
      <c r="T7" s="131"/>
      <c r="U7" s="141"/>
    </row>
    <row r="8" spans="1:21" ht="30" customHeight="1">
      <c r="A8" s="1" t="s">
        <v>541</v>
      </c>
      <c r="B8" s="13" t="s">
        <v>529</v>
      </c>
      <c r="C8" s="60" t="s">
        <v>351</v>
      </c>
      <c r="D8" s="4" t="s">
        <v>343</v>
      </c>
      <c r="E8" s="4" t="s">
        <v>52</v>
      </c>
      <c r="F8" s="4" t="s">
        <v>342</v>
      </c>
      <c r="G8" s="45">
        <f>IFERROR(VLOOKUP($E8,'Existing Lighting Schedule'!$A$3:$K$174,6,0),"")</f>
        <v>0.112</v>
      </c>
      <c r="H8" s="10">
        <v>287</v>
      </c>
      <c r="I8" s="4">
        <f>G8*H8</f>
        <v>32.143999999999998</v>
      </c>
      <c r="J8" s="46">
        <v>1288</v>
      </c>
      <c r="K8" s="47">
        <f>I8*J8</f>
        <v>41401.471999999994</v>
      </c>
      <c r="L8" s="50" t="str">
        <f>IFERROR(VLOOKUP($E8,'Existing Lighting Schedule'!$A$3:$K$174,7,0),"")</f>
        <v>LED39</v>
      </c>
      <c r="M8" s="10" t="str">
        <f>IFERROR(VLOOKUP($E8,'Existing Lighting Schedule'!$A$3:$K$174,10,0),"")</f>
        <v>LED Volumetric Kit 2'x4' (e.g. Lithonia 2VTL4-48L-LP840)</v>
      </c>
      <c r="N8" s="10">
        <f>IFERROR(VLOOKUP($E8,'Existing Lighting Schedule'!$A$3:$K$174,11,0),"")</f>
        <v>3.9E-2</v>
      </c>
      <c r="O8" s="48">
        <f>H8*N8</f>
        <v>11.193</v>
      </c>
      <c r="P8" s="47">
        <f>J8*O8</f>
        <v>14416.583999999999</v>
      </c>
      <c r="Q8" s="83">
        <f>I8-O8</f>
        <v>20.951000000000001</v>
      </c>
      <c r="R8" s="54">
        <f>K8-P8</f>
        <v>26984.887999999995</v>
      </c>
      <c r="S8" s="87">
        <f>0.1987*R8</f>
        <v>5361.8972455999983</v>
      </c>
      <c r="T8" s="81">
        <f>IFERROR(VLOOKUP($L8,'Existing Lighting Schedule'!$G$3:$S$174,13,0),"")</f>
        <v>287.60000000000002</v>
      </c>
      <c r="U8" s="82">
        <f>H8*T8</f>
        <v>82541.200000000012</v>
      </c>
    </row>
    <row r="9" spans="1:21" ht="30" customHeight="1">
      <c r="A9" s="1" t="s">
        <v>541</v>
      </c>
      <c r="B9" s="13" t="s">
        <v>529</v>
      </c>
      <c r="C9" s="60" t="s">
        <v>344</v>
      </c>
      <c r="D9" s="4" t="s">
        <v>518</v>
      </c>
      <c r="E9" s="4" t="s">
        <v>531</v>
      </c>
      <c r="F9" s="4" t="s">
        <v>530</v>
      </c>
      <c r="G9" s="45">
        <f>IFERROR(VLOOKUP($E9,'Existing Lighting Schedule'!$A$3:$K$174,6,0),"")</f>
        <v>9.5000000000000001E-2</v>
      </c>
      <c r="H9" s="10">
        <v>25</v>
      </c>
      <c r="I9" s="4">
        <f t="shared" ref="I9:I18" si="0">G9*H9</f>
        <v>2.375</v>
      </c>
      <c r="J9" s="46">
        <v>4100</v>
      </c>
      <c r="K9" s="47">
        <f t="shared" ref="K9:K18" si="1">I9*J9</f>
        <v>9737.5</v>
      </c>
      <c r="L9" s="50" t="str">
        <f>IFERROR(VLOOKUP($E9,'Existing Lighting Schedule'!$A$3:$K$174,7,0),"")</f>
        <v>LED35/1-c</v>
      </c>
      <c r="M9" s="10" t="str">
        <f>IFERROR(VLOOKUP($E9,'Existing Lighting Schedule'!$A$3:$K$174,10,0),"")</f>
        <v>LED Canopy Fixture (e.g. Lithonia KACM-20C-530)</v>
      </c>
      <c r="N9" s="10">
        <f>IFERROR(VLOOKUP($E9,'Existing Lighting Schedule'!$A$3:$K$174,11,0),"")</f>
        <v>3.5000000000000003E-2</v>
      </c>
      <c r="O9" s="48">
        <f t="shared" ref="O9:O18" si="2">H9*N9</f>
        <v>0.87500000000000011</v>
      </c>
      <c r="P9" s="47">
        <f t="shared" ref="P9:P18" si="3">J9*O9</f>
        <v>3587.5000000000005</v>
      </c>
      <c r="Q9" s="83">
        <v>0</v>
      </c>
      <c r="R9" s="54">
        <f t="shared" ref="R9:R18" si="4">K9-P9</f>
        <v>6150</v>
      </c>
      <c r="S9" s="87">
        <f t="shared" ref="S9:S20" si="5">0.1987*R9</f>
        <v>1222.0049999999999</v>
      </c>
      <c r="T9" s="81">
        <f>IFERROR(VLOOKUP($L9,'Existing Lighting Schedule'!$G$3:$S$174,13,0),"")</f>
        <v>683.05</v>
      </c>
      <c r="U9" s="75">
        <f t="shared" ref="U9:U18" si="6">H9*T9</f>
        <v>17076.25</v>
      </c>
    </row>
    <row r="10" spans="1:21" ht="30" customHeight="1">
      <c r="A10" s="1" t="s">
        <v>541</v>
      </c>
      <c r="B10" s="13" t="s">
        <v>529</v>
      </c>
      <c r="C10" s="60" t="s">
        <v>351</v>
      </c>
      <c r="D10" s="4" t="s">
        <v>337</v>
      </c>
      <c r="E10" s="4" t="s">
        <v>347</v>
      </c>
      <c r="F10" s="4" t="s">
        <v>338</v>
      </c>
      <c r="G10" s="45">
        <f>IFERROR(VLOOKUP($E10,'Existing Lighting Schedule'!$A$3:$K$174,6,0),"")</f>
        <v>5.8999999999999997E-2</v>
      </c>
      <c r="H10" s="10">
        <v>47</v>
      </c>
      <c r="I10" s="4">
        <f t="shared" si="0"/>
        <v>2.7729999999999997</v>
      </c>
      <c r="J10" s="46">
        <v>1288</v>
      </c>
      <c r="K10" s="47">
        <f t="shared" si="1"/>
        <v>3571.6239999999998</v>
      </c>
      <c r="L10" s="50" t="str">
        <f>IFERROR(VLOOKUP($E10,'Existing Lighting Schedule'!$A$3:$K$174,7,0),"")</f>
        <v>LED34</v>
      </c>
      <c r="M10" s="10" t="str">
        <f>IFERROR(VLOOKUP($E10,'Existing Lighting Schedule'!$A$3:$K$174,10,0),"")</f>
        <v>LED Surface 1'x4' (e.g. Deco DSW-LED-4-35-40)</v>
      </c>
      <c r="N10" s="10">
        <f>IFERROR(VLOOKUP($E10,'Existing Lighting Schedule'!$A$3:$K$174,11,0),"")</f>
        <v>3.4000000000000002E-2</v>
      </c>
      <c r="O10" s="48">
        <f t="shared" si="2"/>
        <v>1.5980000000000001</v>
      </c>
      <c r="P10" s="47">
        <f t="shared" si="3"/>
        <v>2058.2240000000002</v>
      </c>
      <c r="Q10" s="83">
        <f t="shared" ref="Q10:Q18" si="7">I10-O10</f>
        <v>1.1749999999999996</v>
      </c>
      <c r="R10" s="54">
        <f t="shared" si="4"/>
        <v>1513.3999999999996</v>
      </c>
      <c r="S10" s="87">
        <f t="shared" si="5"/>
        <v>300.71257999999989</v>
      </c>
      <c r="T10" s="81">
        <f>IFERROR(VLOOKUP($L10,'Existing Lighting Schedule'!$G$3:$S$174,13,0),"")</f>
        <v>377.47500000000002</v>
      </c>
      <c r="U10" s="75">
        <f>H10*T10</f>
        <v>17741.325000000001</v>
      </c>
    </row>
    <row r="11" spans="1:21" ht="30" customHeight="1">
      <c r="A11" s="1" t="s">
        <v>541</v>
      </c>
      <c r="B11" s="13" t="s">
        <v>529</v>
      </c>
      <c r="C11" s="60" t="s">
        <v>351</v>
      </c>
      <c r="D11" s="4" t="s">
        <v>391</v>
      </c>
      <c r="E11" s="4" t="s">
        <v>127</v>
      </c>
      <c r="F11" s="4" t="s">
        <v>342</v>
      </c>
      <c r="G11" s="45">
        <f>IFERROR(VLOOKUP($E11,'Existing Lighting Schedule'!$A$3:$K$174,6,0),"")</f>
        <v>4.8000000000000001E-2</v>
      </c>
      <c r="H11" s="10">
        <v>1</v>
      </c>
      <c r="I11" s="4">
        <f t="shared" si="0"/>
        <v>4.8000000000000001E-2</v>
      </c>
      <c r="J11" s="46">
        <v>1288</v>
      </c>
      <c r="K11" s="47">
        <f t="shared" si="1"/>
        <v>61.823999999999998</v>
      </c>
      <c r="L11" s="50" t="str">
        <f>IFERROR(VLOOKUP($E11,'Existing Lighting Schedule'!$A$3:$K$174,7,0),"")</f>
        <v>LED8.5</v>
      </c>
      <c r="M11" s="10" t="str">
        <f>IFERROR(VLOOKUP($E11,'Existing Lighting Schedule'!$A$3:$K$174,10,0),"")</f>
        <v>LED A19 Lamp (e.g. Philips EnduraLED)</v>
      </c>
      <c r="N11" s="10">
        <f>IFERROR(VLOOKUP($E11,'Existing Lighting Schedule'!$A$3:$K$174,11,0),"")</f>
        <v>8.5000000000000006E-3</v>
      </c>
      <c r="O11" s="48">
        <f t="shared" si="2"/>
        <v>8.5000000000000006E-3</v>
      </c>
      <c r="P11" s="47">
        <f t="shared" si="3"/>
        <v>10.948</v>
      </c>
      <c r="Q11" s="83">
        <f t="shared" si="7"/>
        <v>3.95E-2</v>
      </c>
      <c r="R11" s="54">
        <f t="shared" si="4"/>
        <v>50.875999999999998</v>
      </c>
      <c r="S11" s="87">
        <f t="shared" si="5"/>
        <v>10.109061199999999</v>
      </c>
      <c r="T11" s="81">
        <f>IFERROR(VLOOKUP($L11,'Existing Lighting Schedule'!$G$3:$S$174,13,0),"")</f>
        <v>17.975000000000001</v>
      </c>
      <c r="U11" s="75">
        <f t="shared" si="6"/>
        <v>17.975000000000001</v>
      </c>
    </row>
    <row r="12" spans="1:21" ht="30" customHeight="1">
      <c r="A12" s="1" t="s">
        <v>541</v>
      </c>
      <c r="B12" s="13" t="s">
        <v>529</v>
      </c>
      <c r="C12" s="60" t="s">
        <v>344</v>
      </c>
      <c r="D12" s="4" t="s">
        <v>518</v>
      </c>
      <c r="E12" s="4" t="s">
        <v>207</v>
      </c>
      <c r="F12" s="4" t="s">
        <v>324</v>
      </c>
      <c r="G12" s="45">
        <f>IFERROR(VLOOKUP($E12,'Existing Lighting Schedule'!$A$3:$K$174,6,0),"")</f>
        <v>9.5000000000000001E-2</v>
      </c>
      <c r="H12" s="10">
        <v>31</v>
      </c>
      <c r="I12" s="4">
        <f t="shared" si="0"/>
        <v>2.9449999999999998</v>
      </c>
      <c r="J12" s="46">
        <v>4100</v>
      </c>
      <c r="K12" s="47">
        <f t="shared" si="1"/>
        <v>12074.5</v>
      </c>
      <c r="L12" s="50" t="str">
        <f>IFERROR(VLOOKUP($E12,'Existing Lighting Schedule'!$A$3:$K$174,7,0),"")</f>
        <v>LED35/1</v>
      </c>
      <c r="M12" s="10" t="str">
        <f>IFERROR(VLOOKUP($E12,'Existing Lighting Schedule'!$A$3:$K$174,10,0),"")</f>
        <v>LED Wall Pack Fixture (e.g. Lithonia DSXW1-20C-530-40K)</v>
      </c>
      <c r="N12" s="10">
        <f>IFERROR(VLOOKUP($E12,'Existing Lighting Schedule'!$A$3:$K$174,11,0),"")</f>
        <v>3.5000000000000003E-2</v>
      </c>
      <c r="O12" s="48">
        <f>H12*N12</f>
        <v>1.0850000000000002</v>
      </c>
      <c r="P12" s="47">
        <f t="shared" si="3"/>
        <v>4448.5000000000009</v>
      </c>
      <c r="Q12" s="83">
        <v>0</v>
      </c>
      <c r="R12" s="54">
        <f t="shared" si="4"/>
        <v>7625.9999999999991</v>
      </c>
      <c r="S12" s="87">
        <f t="shared" si="5"/>
        <v>1515.2861999999998</v>
      </c>
      <c r="T12" s="81">
        <f>IFERROR(VLOOKUP($L12,'Existing Lighting Schedule'!$G$3:$S$174,13,0),"")</f>
        <v>1078.5</v>
      </c>
      <c r="U12" s="75">
        <f t="shared" si="6"/>
        <v>33433.5</v>
      </c>
    </row>
    <row r="13" spans="1:21" ht="30" customHeight="1">
      <c r="A13" s="1" t="s">
        <v>541</v>
      </c>
      <c r="B13" s="13" t="s">
        <v>529</v>
      </c>
      <c r="C13" s="60" t="s">
        <v>351</v>
      </c>
      <c r="D13" s="4" t="s">
        <v>343</v>
      </c>
      <c r="E13" s="4" t="s">
        <v>357</v>
      </c>
      <c r="F13" s="4" t="s">
        <v>338</v>
      </c>
      <c r="G13" s="45">
        <f>IFERROR(VLOOKUP($E13,'Existing Lighting Schedule'!$A$3:$K$174,6,0),"")</f>
        <v>8.8999999999999996E-2</v>
      </c>
      <c r="H13" s="10">
        <v>123</v>
      </c>
      <c r="I13" s="4">
        <f t="shared" si="0"/>
        <v>10.946999999999999</v>
      </c>
      <c r="J13" s="46">
        <v>1288</v>
      </c>
      <c r="K13" s="47">
        <f t="shared" si="1"/>
        <v>14099.735999999999</v>
      </c>
      <c r="L13" s="50" t="str">
        <f>IFERROR(VLOOKUP($E13,'Existing Lighting Schedule'!$A$3:$K$174,7,0),"")</f>
        <v>LED32</v>
      </c>
      <c r="M13" s="10" t="str">
        <f>IFERROR(VLOOKUP($E13,'Existing Lighting Schedule'!$A$3:$K$174,10,0),"")</f>
        <v>LED Surface 2'x4' (e.g. Lithonia 2TLX4-40L-A12-LP850)</v>
      </c>
      <c r="N13" s="10">
        <f>IFERROR(VLOOKUP($E13,'Existing Lighting Schedule'!$A$3:$K$174,11,0),"")</f>
        <v>3.2000000000000001E-2</v>
      </c>
      <c r="O13" s="48">
        <f t="shared" si="2"/>
        <v>3.9359999999999999</v>
      </c>
      <c r="P13" s="47">
        <f t="shared" si="3"/>
        <v>5069.5680000000002</v>
      </c>
      <c r="Q13" s="83">
        <f t="shared" si="7"/>
        <v>7.0109999999999992</v>
      </c>
      <c r="R13" s="54">
        <f t="shared" si="4"/>
        <v>9030.1679999999978</v>
      </c>
      <c r="S13" s="87">
        <f t="shared" si="5"/>
        <v>1794.2943815999995</v>
      </c>
      <c r="T13" s="81">
        <f>IFERROR(VLOOKUP($L13,'Existing Lighting Schedule'!$G$3:$S$174,13,0),"")</f>
        <v>341.52499999999998</v>
      </c>
      <c r="U13" s="75">
        <f t="shared" si="6"/>
        <v>42007.574999999997</v>
      </c>
    </row>
    <row r="14" spans="1:21" ht="30" customHeight="1">
      <c r="A14" s="1" t="s">
        <v>541</v>
      </c>
      <c r="B14" s="13" t="s">
        <v>529</v>
      </c>
      <c r="C14" s="60" t="s">
        <v>351</v>
      </c>
      <c r="D14" s="4" t="s">
        <v>337</v>
      </c>
      <c r="E14" s="4" t="s">
        <v>46</v>
      </c>
      <c r="F14" s="4" t="s">
        <v>342</v>
      </c>
      <c r="G14" s="45">
        <f>IFERROR(VLOOKUP($E14,'Existing Lighting Schedule'!$A$3:$K$174,6,0),"")</f>
        <v>5.8999999999999997E-2</v>
      </c>
      <c r="H14" s="10">
        <v>2</v>
      </c>
      <c r="I14" s="4">
        <f t="shared" si="0"/>
        <v>0.11799999999999999</v>
      </c>
      <c r="J14" s="46">
        <v>1288</v>
      </c>
      <c r="K14" s="47">
        <f t="shared" si="1"/>
        <v>151.98399999999998</v>
      </c>
      <c r="L14" s="50" t="str">
        <f>IFERROR(VLOOKUP($E14,'Existing Lighting Schedule'!$A$3:$K$174,7,0),"")</f>
        <v>LED26</v>
      </c>
      <c r="M14" s="10" t="str">
        <f>IFERROR(VLOOKUP($E14,'Existing Lighting Schedule'!$A$3:$K$174,10,0),"")</f>
        <v>LED Troffer 2'x4'  (e.g. Lithonia 2VTL4-30L-LP840)</v>
      </c>
      <c r="N14" s="10">
        <f>IFERROR(VLOOKUP($E14,'Existing Lighting Schedule'!$A$3:$K$174,11,0),"")</f>
        <v>2.5999999999999999E-2</v>
      </c>
      <c r="O14" s="48">
        <f t="shared" si="2"/>
        <v>5.1999999999999998E-2</v>
      </c>
      <c r="P14" s="47">
        <f t="shared" si="3"/>
        <v>66.975999999999999</v>
      </c>
      <c r="Q14" s="83">
        <f t="shared" si="7"/>
        <v>6.6000000000000003E-2</v>
      </c>
      <c r="R14" s="54">
        <f t="shared" si="4"/>
        <v>85.007999999999981</v>
      </c>
      <c r="S14" s="87">
        <f t="shared" si="5"/>
        <v>16.891089599999994</v>
      </c>
      <c r="T14" s="81">
        <f>IFERROR(VLOOKUP($L14,'Existing Lighting Schedule'!$G$3:$S$174,13,0),"")</f>
        <v>287.60000000000002</v>
      </c>
      <c r="U14" s="75">
        <f t="shared" si="6"/>
        <v>575.20000000000005</v>
      </c>
    </row>
    <row r="15" spans="1:21" ht="30" customHeight="1">
      <c r="A15" s="1" t="s">
        <v>541</v>
      </c>
      <c r="B15" s="13" t="s">
        <v>529</v>
      </c>
      <c r="C15" s="60" t="s">
        <v>351</v>
      </c>
      <c r="D15" s="4" t="s">
        <v>390</v>
      </c>
      <c r="E15" s="4" t="s">
        <v>68</v>
      </c>
      <c r="F15" s="4" t="s">
        <v>342</v>
      </c>
      <c r="G15" s="45">
        <f>IFERROR(VLOOKUP($E15,'Existing Lighting Schedule'!$A$3:$K$174,6,0),"")</f>
        <v>5.8999999999999997E-2</v>
      </c>
      <c r="H15" s="10">
        <v>16</v>
      </c>
      <c r="I15" s="4">
        <f t="shared" si="0"/>
        <v>0.94399999999999995</v>
      </c>
      <c r="J15" s="46">
        <v>1288</v>
      </c>
      <c r="K15" s="47">
        <f t="shared" si="1"/>
        <v>1215.8719999999998</v>
      </c>
      <c r="L15" s="50" t="str">
        <f>IFERROR(VLOOKUP($E15,'Existing Lighting Schedule'!$A$3:$K$174,7,0),"")</f>
        <v>LED31</v>
      </c>
      <c r="M15" s="10" t="str">
        <f>IFERROR(VLOOKUP($E15,'Existing Lighting Schedule'!$A$3:$K$174,10,0),"")</f>
        <v>LED Volumetric Kit 2'x2' (e.g. Lithonia 2VTL2-33L-ADP-LP840)</v>
      </c>
      <c r="N15" s="10">
        <f>IFERROR(VLOOKUP($E15,'Existing Lighting Schedule'!$A$3:$K$174,11,0),"")</f>
        <v>3.1E-2</v>
      </c>
      <c r="O15" s="48">
        <f t="shared" si="2"/>
        <v>0.496</v>
      </c>
      <c r="P15" s="47">
        <f t="shared" si="3"/>
        <v>638.84799999999996</v>
      </c>
      <c r="Q15" s="83">
        <f t="shared" si="7"/>
        <v>0.44799999999999995</v>
      </c>
      <c r="R15" s="54">
        <f t="shared" si="4"/>
        <v>577.02399999999989</v>
      </c>
      <c r="S15" s="87">
        <f t="shared" si="5"/>
        <v>114.65466879999997</v>
      </c>
      <c r="T15" s="81">
        <f>IFERROR(VLOOKUP($L15,'Existing Lighting Schedule'!$G$3:$S$174,13,0),"")</f>
        <v>179.75</v>
      </c>
      <c r="U15" s="75">
        <f t="shared" si="6"/>
        <v>2876</v>
      </c>
    </row>
    <row r="16" spans="1:21" ht="30" customHeight="1">
      <c r="A16" s="1" t="s">
        <v>541</v>
      </c>
      <c r="B16" s="13" t="s">
        <v>529</v>
      </c>
      <c r="C16" s="60" t="s">
        <v>351</v>
      </c>
      <c r="D16" s="4" t="s">
        <v>337</v>
      </c>
      <c r="E16" s="4" t="s">
        <v>349</v>
      </c>
      <c r="F16" s="4" t="s">
        <v>338</v>
      </c>
      <c r="G16" s="45">
        <f>IFERROR(VLOOKUP($E16,'Existing Lighting Schedule'!$A$3:$K$174,6,0),"")</f>
        <v>3.1E-2</v>
      </c>
      <c r="H16" s="10">
        <v>104</v>
      </c>
      <c r="I16" s="4">
        <f t="shared" si="0"/>
        <v>3.2240000000000002</v>
      </c>
      <c r="J16" s="46">
        <v>1288</v>
      </c>
      <c r="K16" s="47">
        <f t="shared" si="1"/>
        <v>4152.5120000000006</v>
      </c>
      <c r="L16" s="50" t="str">
        <f>IFERROR(VLOOKUP($E16,'Existing Lighting Schedule'!$A$3:$K$174,7,0),"")</f>
        <v>LED23</v>
      </c>
      <c r="M16" s="10" t="str">
        <f>IFERROR(VLOOKUP($E16,'Existing Lighting Schedule'!$A$3:$K$174,10,0),"")</f>
        <v>LED Surface 4' (e.g. Deco DACH-LED-4-23-40</v>
      </c>
      <c r="N16" s="10">
        <f>IFERROR(VLOOKUP($E16,'Existing Lighting Schedule'!$A$3:$K$174,11,0),"")</f>
        <v>2.3E-2</v>
      </c>
      <c r="O16" s="48">
        <f t="shared" si="2"/>
        <v>2.3919999999999999</v>
      </c>
      <c r="P16" s="47">
        <f t="shared" si="3"/>
        <v>3080.8959999999997</v>
      </c>
      <c r="Q16" s="83">
        <f t="shared" si="7"/>
        <v>0.83200000000000029</v>
      </c>
      <c r="R16" s="54">
        <f t="shared" si="4"/>
        <v>1071.6160000000009</v>
      </c>
      <c r="S16" s="87">
        <f t="shared" si="5"/>
        <v>212.93009920000017</v>
      </c>
      <c r="T16" s="81">
        <f>IFERROR(VLOOKUP($L16,'Existing Lighting Schedule'!$G$3:$S$174,13,0),"")</f>
        <v>251.65</v>
      </c>
      <c r="U16" s="75">
        <f t="shared" si="6"/>
        <v>26171.600000000002</v>
      </c>
    </row>
    <row r="17" spans="1:21" ht="30" customHeight="1">
      <c r="A17" s="1" t="s">
        <v>541</v>
      </c>
      <c r="B17" s="13" t="s">
        <v>529</v>
      </c>
      <c r="C17" s="60" t="s">
        <v>351</v>
      </c>
      <c r="D17" s="4" t="s">
        <v>343</v>
      </c>
      <c r="E17" s="4" t="s">
        <v>361</v>
      </c>
      <c r="F17" s="4" t="s">
        <v>338</v>
      </c>
      <c r="G17" s="45">
        <f>IFERROR(VLOOKUP($E17,'Existing Lighting Schedule'!$A$3:$K$174,6,0),"")</f>
        <v>0.112</v>
      </c>
      <c r="H17" s="10">
        <v>12</v>
      </c>
      <c r="I17" s="4">
        <f t="shared" si="0"/>
        <v>1.3440000000000001</v>
      </c>
      <c r="J17" s="46">
        <v>1288</v>
      </c>
      <c r="K17" s="47">
        <f t="shared" si="1"/>
        <v>1731.0720000000001</v>
      </c>
      <c r="L17" s="50" t="str">
        <f>IFERROR(VLOOKUP($E17,'Existing Lighting Schedule'!$A$3:$K$174,7,0),"")</f>
        <v>LED32</v>
      </c>
      <c r="M17" s="10" t="str">
        <f>IFERROR(VLOOKUP($E17,'Existing Lighting Schedule'!$A$3:$K$174,10,0),"")</f>
        <v>LED Surface 2'x4' (e.g. Lithonia 2TLX4-40L-A12-LP850)</v>
      </c>
      <c r="N17" s="10">
        <f>IFERROR(VLOOKUP($E17,'Existing Lighting Schedule'!$A$3:$K$174,11,0),"")</f>
        <v>3.2000000000000001E-2</v>
      </c>
      <c r="O17" s="48">
        <f t="shared" si="2"/>
        <v>0.38400000000000001</v>
      </c>
      <c r="P17" s="47">
        <f t="shared" si="3"/>
        <v>494.59199999999998</v>
      </c>
      <c r="Q17" s="83">
        <f t="shared" si="7"/>
        <v>0.96000000000000008</v>
      </c>
      <c r="R17" s="54">
        <f t="shared" si="4"/>
        <v>1236.48</v>
      </c>
      <c r="S17" s="87">
        <f t="shared" si="5"/>
        <v>245.68857599999998</v>
      </c>
      <c r="T17" s="81">
        <f>IFERROR(VLOOKUP($L17,'Existing Lighting Schedule'!$G$3:$S$174,13,0),"")</f>
        <v>341.52499999999998</v>
      </c>
      <c r="U17" s="75">
        <f t="shared" si="6"/>
        <v>4098.2999999999993</v>
      </c>
    </row>
    <row r="18" spans="1:21" ht="30" customHeight="1">
      <c r="A18" s="1" t="s">
        <v>541</v>
      </c>
      <c r="B18" s="13" t="s">
        <v>529</v>
      </c>
      <c r="C18" s="60" t="s">
        <v>351</v>
      </c>
      <c r="D18" s="4" t="s">
        <v>360</v>
      </c>
      <c r="E18" s="4" t="s">
        <v>534</v>
      </c>
      <c r="F18" s="4" t="s">
        <v>338</v>
      </c>
      <c r="G18" s="45">
        <f>IFERROR(VLOOKUP($E18,'Existing Lighting Schedule'!$A$3:$K$174,6,0),"")</f>
        <v>0.17499999999999999</v>
      </c>
      <c r="H18" s="10">
        <v>8</v>
      </c>
      <c r="I18" s="4">
        <f t="shared" si="0"/>
        <v>1.4</v>
      </c>
      <c r="J18" s="46">
        <v>1288</v>
      </c>
      <c r="K18" s="47">
        <f t="shared" si="1"/>
        <v>1803.1999999999998</v>
      </c>
      <c r="L18" s="50" t="str">
        <f>IFERROR(VLOOKUP($E18,'Existing Lighting Schedule'!$A$3:$K$174,7,0),"")</f>
        <v>LED32</v>
      </c>
      <c r="M18" s="10" t="str">
        <f>IFERROR(VLOOKUP($E18,'Existing Lighting Schedule'!$A$3:$K$174,10,0),"")</f>
        <v>LED Surface 2'x4' (e.g. Lithonia 2TLX4-40L-A12-LP850)</v>
      </c>
      <c r="N18" s="10">
        <f>IFERROR(VLOOKUP($E18,'Existing Lighting Schedule'!$A$3:$K$174,11,0),"")</f>
        <v>3.2000000000000001E-2</v>
      </c>
      <c r="O18" s="48">
        <f t="shared" si="2"/>
        <v>0.25600000000000001</v>
      </c>
      <c r="P18" s="47">
        <f t="shared" si="3"/>
        <v>329.72800000000001</v>
      </c>
      <c r="Q18" s="83">
        <f t="shared" si="7"/>
        <v>1.1439999999999999</v>
      </c>
      <c r="R18" s="54">
        <f t="shared" si="4"/>
        <v>1473.4719999999998</v>
      </c>
      <c r="S18" s="87">
        <f t="shared" si="5"/>
        <v>292.77888639999992</v>
      </c>
      <c r="T18" s="81">
        <f>IFERROR(VLOOKUP($L18,'Existing Lighting Schedule'!$G$3:$S$174,13,0),"")</f>
        <v>341.52499999999998</v>
      </c>
      <c r="U18" s="75">
        <f t="shared" si="6"/>
        <v>2732.2</v>
      </c>
    </row>
    <row r="19" spans="1:21" ht="30">
      <c r="A19" s="1" t="s">
        <v>541</v>
      </c>
      <c r="B19" s="13" t="s">
        <v>529</v>
      </c>
      <c r="C19" s="60" t="s">
        <v>351</v>
      </c>
      <c r="D19" s="4" t="s">
        <v>360</v>
      </c>
      <c r="E19" s="4" t="s">
        <v>361</v>
      </c>
      <c r="F19" s="4" t="s">
        <v>338</v>
      </c>
      <c r="G19" s="45">
        <f>IFERROR(VLOOKUP($E19,'Existing Lighting Schedule'!$A$3:$K$174,6,0),"")</f>
        <v>0.112</v>
      </c>
      <c r="H19" s="10">
        <v>2</v>
      </c>
      <c r="I19" s="4">
        <f t="shared" ref="I19:I20" si="8">G19*H19</f>
        <v>0.224</v>
      </c>
      <c r="J19" s="46">
        <v>1288</v>
      </c>
      <c r="K19" s="47">
        <f t="shared" ref="K19:K20" si="9">I19*J19</f>
        <v>288.512</v>
      </c>
      <c r="L19" s="50" t="str">
        <f>IFERROR(VLOOKUP($E19,'Existing Lighting Schedule'!$A$3:$K$174,7,0),"")</f>
        <v>LED32</v>
      </c>
      <c r="M19" s="10" t="str">
        <f>IFERROR(VLOOKUP($E19,'Existing Lighting Schedule'!$A$3:$K$174,10,0),"")</f>
        <v>LED Surface 2'x4' (e.g. Lithonia 2TLX4-40L-A12-LP850)</v>
      </c>
      <c r="N19" s="10">
        <f>IFERROR(VLOOKUP($E19,'Existing Lighting Schedule'!$A$3:$K$174,11,0),"")</f>
        <v>3.2000000000000001E-2</v>
      </c>
      <c r="O19" s="48">
        <f t="shared" ref="O19:O20" si="10">H19*N19</f>
        <v>6.4000000000000001E-2</v>
      </c>
      <c r="P19" s="47">
        <f t="shared" ref="P19:P20" si="11">J19*O19</f>
        <v>82.432000000000002</v>
      </c>
      <c r="Q19" s="83">
        <f t="shared" ref="Q19" si="12">I19-O19</f>
        <v>0.16</v>
      </c>
      <c r="R19" s="54">
        <f t="shared" ref="R19:R20" si="13">K19-P19</f>
        <v>206.07999999999998</v>
      </c>
      <c r="S19" s="87">
        <f t="shared" si="5"/>
        <v>40.948095999999993</v>
      </c>
      <c r="T19" s="81">
        <f>IFERROR(VLOOKUP($L19,'Existing Lighting Schedule'!$G$3:$S$174,13,0),"")</f>
        <v>341.52499999999998</v>
      </c>
      <c r="U19" s="75">
        <f t="shared" ref="U19:U20" si="14">H19*T19</f>
        <v>683.05</v>
      </c>
    </row>
    <row r="20" spans="1:21" ht="30.75" thickBot="1">
      <c r="A20" s="1" t="s">
        <v>541</v>
      </c>
      <c r="B20" s="15" t="s">
        <v>529</v>
      </c>
      <c r="C20" s="62" t="s">
        <v>344</v>
      </c>
      <c r="D20" s="16" t="s">
        <v>391</v>
      </c>
      <c r="E20" s="16" t="s">
        <v>127</v>
      </c>
      <c r="F20" s="16" t="s">
        <v>342</v>
      </c>
      <c r="G20" s="57">
        <f>IFERROR(VLOOKUP($E20,'Existing Lighting Schedule'!$A$3:$K$174,6,0),"")</f>
        <v>4.8000000000000001E-2</v>
      </c>
      <c r="H20" s="17">
        <v>17</v>
      </c>
      <c r="I20" s="16">
        <f t="shared" si="8"/>
        <v>0.81600000000000006</v>
      </c>
      <c r="J20" s="58">
        <v>4100</v>
      </c>
      <c r="K20" s="53">
        <f t="shared" si="9"/>
        <v>3345.6000000000004</v>
      </c>
      <c r="L20" s="51" t="str">
        <f>IFERROR(VLOOKUP($E20,'Existing Lighting Schedule'!$A$3:$K$174,7,0),"")</f>
        <v>LED8.5</v>
      </c>
      <c r="M20" s="17" t="str">
        <f>IFERROR(VLOOKUP($E20,'Existing Lighting Schedule'!$A$3:$K$174,10,0),"")</f>
        <v>LED A19 Lamp (e.g. Philips EnduraLED)</v>
      </c>
      <c r="N20" s="17">
        <f>IFERROR(VLOOKUP($E20,'Existing Lighting Schedule'!$A$3:$K$174,11,0),"")</f>
        <v>8.5000000000000006E-3</v>
      </c>
      <c r="O20" s="52">
        <f t="shared" si="10"/>
        <v>0.14450000000000002</v>
      </c>
      <c r="P20" s="53">
        <f t="shared" si="11"/>
        <v>592.45000000000005</v>
      </c>
      <c r="Q20" s="84">
        <v>0</v>
      </c>
      <c r="R20" s="55">
        <f t="shared" si="13"/>
        <v>2753.1500000000005</v>
      </c>
      <c r="S20" s="91">
        <f t="shared" si="5"/>
        <v>547.05090500000006</v>
      </c>
      <c r="T20" s="92">
        <f>IFERROR(VLOOKUP($L20,'Existing Lighting Schedule'!$G$3:$S$174,13,0),"")</f>
        <v>17.975000000000001</v>
      </c>
      <c r="U20" s="76">
        <f t="shared" si="14"/>
        <v>305.57500000000005</v>
      </c>
    </row>
    <row r="21" spans="1:21" ht="18" customHeight="1">
      <c r="B21" s="5"/>
      <c r="C21" s="5"/>
      <c r="D21" s="5"/>
      <c r="E21" s="5"/>
      <c r="F21" s="5"/>
      <c r="G21" s="5"/>
      <c r="H21" s="5"/>
      <c r="I21" s="5"/>
      <c r="J21" s="5"/>
      <c r="K21" s="8"/>
      <c r="L21" s="8"/>
      <c r="M21" s="8"/>
      <c r="N21" s="8"/>
      <c r="O21" s="8"/>
      <c r="P21" s="8"/>
      <c r="Q21" s="8"/>
      <c r="R21" s="8"/>
      <c r="S21" s="8"/>
      <c r="T21" s="8"/>
      <c r="U21" s="7"/>
    </row>
    <row r="23" spans="1:21">
      <c r="F23" s="5"/>
      <c r="G23" s="5"/>
      <c r="H23" s="5"/>
      <c r="I23" s="5"/>
      <c r="J23" s="5"/>
      <c r="K23" s="8"/>
      <c r="L23" s="8"/>
      <c r="M23" s="8"/>
      <c r="N23" s="8"/>
      <c r="O23" s="8"/>
      <c r="P23" s="8"/>
      <c r="Q23" s="8"/>
      <c r="R23" s="8"/>
      <c r="S23" s="8"/>
      <c r="T23" s="8"/>
      <c r="U23" s="7"/>
    </row>
    <row r="24" spans="1:21">
      <c r="H24" s="11" t="s">
        <v>366</v>
      </c>
      <c r="I24" s="9">
        <f>SUBTOTAL(9,I8:I20)</f>
        <v>59.302</v>
      </c>
      <c r="J24" s="11" t="s">
        <v>6</v>
      </c>
      <c r="K24" s="9">
        <f>SUBTOTAL(9,K8:K20)</f>
        <v>93635.407999999996</v>
      </c>
      <c r="N24" s="11" t="s">
        <v>387</v>
      </c>
      <c r="O24" s="9">
        <f>SUBTOTAL(9,O8:O20)</f>
        <v>22.484000000000002</v>
      </c>
      <c r="P24" s="9">
        <f>SUBTOTAL(9,P8:P20)</f>
        <v>34877.245999999992</v>
      </c>
      <c r="Q24" s="9">
        <f>SUBTOTAL(9,Q8:Q20)</f>
        <v>32.786499999999997</v>
      </c>
      <c r="R24" s="9">
        <f>SUBTOTAL(9,R8:R20)</f>
        <v>58758.161999999997</v>
      </c>
      <c r="S24" s="88">
        <f>SUBTOTAL(9,S8:S20)</f>
        <v>11675.246789399996</v>
      </c>
      <c r="T24" s="49"/>
      <c r="U24" s="9">
        <f>SUBTOTAL(9,U8:U20)</f>
        <v>230259.75000000003</v>
      </c>
    </row>
    <row r="26" spans="1:21">
      <c r="U26" s="2"/>
    </row>
    <row r="27" spans="1:21">
      <c r="U27" s="2"/>
    </row>
  </sheetData>
  <sheetProtection sheet="1" objects="1" scenarios="1" sort="0" autoFilter="0"/>
  <autoFilter ref="B6:U20"/>
  <mergeCells count="24">
    <mergeCell ref="B2:U2"/>
    <mergeCell ref="S3:S7"/>
    <mergeCell ref="H5:H7"/>
    <mergeCell ref="D4:H4"/>
    <mergeCell ref="I4:I7"/>
    <mergeCell ref="J4:J7"/>
    <mergeCell ref="K4:K7"/>
    <mergeCell ref="L4:L7"/>
    <mergeCell ref="M4:M7"/>
    <mergeCell ref="N4:N7"/>
    <mergeCell ref="U3:U7"/>
    <mergeCell ref="O4:O7"/>
    <mergeCell ref="P4:P7"/>
    <mergeCell ref="B5:B7"/>
    <mergeCell ref="B3:K3"/>
    <mergeCell ref="L3:P3"/>
    <mergeCell ref="Q3:Q7"/>
    <mergeCell ref="R3:R7"/>
    <mergeCell ref="T3:T7"/>
    <mergeCell ref="C5:C7"/>
    <mergeCell ref="D5:D7"/>
    <mergeCell ref="E5:E7"/>
    <mergeCell ref="F5:F7"/>
    <mergeCell ref="G5:G7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271"/>
  <sheetViews>
    <sheetView tabSelected="1" zoomScale="70" zoomScaleNormal="70" workbookViewId="0">
      <pane ySplit="2" topLeftCell="A3" activePane="bottomLeft" state="frozen"/>
      <selection pane="bottomLeft" activeCell="H210" sqref="H210"/>
    </sheetView>
  </sheetViews>
  <sheetFormatPr defaultColWidth="8.85546875" defaultRowHeight="12.75"/>
  <cols>
    <col min="1" max="1" width="14.140625" style="36" customWidth="1"/>
    <col min="2" max="3" width="10.85546875" style="36" customWidth="1"/>
    <col min="4" max="4" width="9.42578125" style="36" customWidth="1"/>
    <col min="5" max="5" width="75.7109375" style="38" customWidth="1"/>
    <col min="6" max="6" width="9.85546875" style="36" customWidth="1"/>
    <col min="7" max="7" width="15.28515625" style="36" customWidth="1"/>
    <col min="8" max="8" width="10.42578125" style="36" customWidth="1"/>
    <col min="9" max="9" width="9.28515625" style="39" customWidth="1"/>
    <col min="10" max="10" width="62.85546875" style="40" bestFit="1" customWidth="1"/>
    <col min="11" max="11" width="9.5703125" style="36" bestFit="1" customWidth="1"/>
    <col min="12" max="13" width="9.5703125" style="36" customWidth="1"/>
    <col min="14" max="14" width="11.140625" style="35" bestFit="1" customWidth="1"/>
    <col min="15" max="15" width="17.85546875" style="35" customWidth="1"/>
    <col min="16" max="16" width="10" style="35" customWidth="1"/>
    <col min="17" max="17" width="16.85546875" style="35" customWidth="1"/>
    <col min="18" max="18" width="18.7109375" style="35" customWidth="1"/>
    <col min="19" max="19" width="17.28515625" style="35" customWidth="1"/>
    <col min="20" max="16384" width="8.85546875" style="36"/>
  </cols>
  <sheetData>
    <row r="1" spans="1:19" s="22" customFormat="1" ht="15.75" customHeight="1" thickBot="1">
      <c r="A1" s="18" t="s">
        <v>8</v>
      </c>
      <c r="B1" s="19"/>
      <c r="C1" s="19"/>
      <c r="D1" s="19"/>
      <c r="E1" s="20"/>
      <c r="F1" s="21"/>
      <c r="G1" s="142" t="s">
        <v>9</v>
      </c>
      <c r="H1" s="143"/>
      <c r="I1" s="143"/>
      <c r="J1" s="143"/>
      <c r="K1" s="144" t="s">
        <v>538</v>
      </c>
      <c r="L1" s="144"/>
      <c r="M1" s="144"/>
      <c r="N1" s="144"/>
      <c r="P1" s="22">
        <v>7.2499999999999995E-2</v>
      </c>
      <c r="Q1" s="90">
        <v>0.5</v>
      </c>
      <c r="R1" s="22">
        <v>0.15</v>
      </c>
    </row>
    <row r="2" spans="1:19" s="31" customFormat="1" ht="25.5">
      <c r="A2" s="23" t="s">
        <v>10</v>
      </c>
      <c r="B2" s="24" t="s">
        <v>11</v>
      </c>
      <c r="C2" s="25" t="s">
        <v>12</v>
      </c>
      <c r="D2" s="25" t="s">
        <v>13</v>
      </c>
      <c r="E2" s="26" t="s">
        <v>7</v>
      </c>
      <c r="F2" s="24" t="s">
        <v>14</v>
      </c>
      <c r="G2" s="27" t="s">
        <v>10</v>
      </c>
      <c r="H2" s="28" t="s">
        <v>11</v>
      </c>
      <c r="I2" s="28" t="s">
        <v>12</v>
      </c>
      <c r="J2" s="29" t="s">
        <v>7</v>
      </c>
      <c r="K2" s="77" t="s">
        <v>15</v>
      </c>
      <c r="L2" s="79" t="s">
        <v>378</v>
      </c>
      <c r="M2" s="79" t="s">
        <v>377</v>
      </c>
      <c r="N2" s="79" t="s">
        <v>379</v>
      </c>
      <c r="O2" s="30" t="s">
        <v>16</v>
      </c>
      <c r="P2" s="25" t="s">
        <v>17</v>
      </c>
      <c r="Q2" s="25" t="s">
        <v>18</v>
      </c>
      <c r="R2" s="30" t="s">
        <v>19</v>
      </c>
      <c r="S2" s="25" t="s">
        <v>20</v>
      </c>
    </row>
    <row r="3" spans="1:19" s="69" customFormat="1" hidden="1">
      <c r="A3" s="32" t="s">
        <v>21</v>
      </c>
      <c r="B3" s="32" t="s">
        <v>22</v>
      </c>
      <c r="C3" s="63">
        <v>17</v>
      </c>
      <c r="D3" s="63">
        <v>1</v>
      </c>
      <c r="E3" s="32" t="s">
        <v>401</v>
      </c>
      <c r="F3" s="64">
        <v>0.02</v>
      </c>
      <c r="G3" s="65" t="s">
        <v>21</v>
      </c>
      <c r="H3" s="32" t="s">
        <v>22</v>
      </c>
      <c r="I3" s="63">
        <v>17</v>
      </c>
      <c r="J3" s="66" t="s">
        <v>23</v>
      </c>
      <c r="K3" s="64">
        <v>0.02</v>
      </c>
      <c r="L3" s="78"/>
      <c r="M3" s="78"/>
      <c r="N3" s="80"/>
      <c r="O3" s="67">
        <v>0</v>
      </c>
      <c r="P3" s="67">
        <v>0</v>
      </c>
      <c r="Q3" s="67"/>
      <c r="R3" s="67">
        <v>0</v>
      </c>
      <c r="S3" s="68">
        <v>0</v>
      </c>
    </row>
    <row r="4" spans="1:19" s="69" customFormat="1">
      <c r="A4" s="32" t="s">
        <v>24</v>
      </c>
      <c r="B4" s="32" t="s">
        <v>25</v>
      </c>
      <c r="C4" s="63">
        <v>17</v>
      </c>
      <c r="D4" s="63">
        <v>2</v>
      </c>
      <c r="E4" s="32" t="s">
        <v>402</v>
      </c>
      <c r="F4" s="64">
        <v>3.3000000000000002E-2</v>
      </c>
      <c r="G4" s="65" t="s">
        <v>48</v>
      </c>
      <c r="H4" s="32" t="s">
        <v>48</v>
      </c>
      <c r="I4" s="63">
        <v>0</v>
      </c>
      <c r="J4" s="66" t="s">
        <v>389</v>
      </c>
      <c r="K4" s="64">
        <v>3.1E-2</v>
      </c>
      <c r="L4" s="78">
        <v>3.9409999999999998</v>
      </c>
      <c r="M4" s="78">
        <v>126</v>
      </c>
      <c r="N4" s="80">
        <v>23.646000000000001</v>
      </c>
      <c r="O4" s="67">
        <v>100</v>
      </c>
      <c r="P4" s="67">
        <f>O4*$P$1</f>
        <v>7.2499999999999991</v>
      </c>
      <c r="Q4" s="67">
        <f>O4*0.5</f>
        <v>50</v>
      </c>
      <c r="R4" s="67">
        <f>(O4+Q4)*$R$1</f>
        <v>22.5</v>
      </c>
      <c r="S4" s="68">
        <f>SUM(O4:R4)</f>
        <v>179.75</v>
      </c>
    </row>
    <row r="5" spans="1:19" s="69" customFormat="1" hidden="1">
      <c r="A5" s="32" t="s">
        <v>26</v>
      </c>
      <c r="B5" s="32" t="s">
        <v>27</v>
      </c>
      <c r="C5" s="63">
        <v>17</v>
      </c>
      <c r="D5" s="63">
        <v>3</v>
      </c>
      <c r="E5" s="32" t="s">
        <v>403</v>
      </c>
      <c r="F5" s="64">
        <v>4.7E-2</v>
      </c>
      <c r="G5" s="65" t="s">
        <v>26</v>
      </c>
      <c r="H5" s="32" t="s">
        <v>27</v>
      </c>
      <c r="I5" s="63">
        <v>17</v>
      </c>
      <c r="J5" s="66" t="s">
        <v>23</v>
      </c>
      <c r="K5" s="64">
        <v>4.7E-2</v>
      </c>
      <c r="L5" s="78"/>
      <c r="M5" s="78"/>
      <c r="N5" s="80"/>
      <c r="O5" s="67">
        <v>0</v>
      </c>
      <c r="P5" s="67">
        <f t="shared" ref="P5:P68" si="0">O5*$P$1</f>
        <v>0</v>
      </c>
      <c r="Q5" s="67">
        <f t="shared" ref="Q5:Q68" si="1">O5*0.5</f>
        <v>0</v>
      </c>
      <c r="R5" s="67">
        <f t="shared" ref="R5:R68" si="2">(O5+Q5)*$R$1</f>
        <v>0</v>
      </c>
      <c r="S5" s="68">
        <f t="shared" ref="S5:S68" si="3">SUM(O5:R5)</f>
        <v>0</v>
      </c>
    </row>
    <row r="6" spans="1:19" s="69" customFormat="1" hidden="1">
      <c r="A6" s="32" t="s">
        <v>28</v>
      </c>
      <c r="B6" s="32" t="s">
        <v>29</v>
      </c>
      <c r="C6" s="63">
        <v>17</v>
      </c>
      <c r="D6" s="63">
        <v>4</v>
      </c>
      <c r="E6" s="32" t="s">
        <v>404</v>
      </c>
      <c r="F6" s="64">
        <v>6.0999999999999999E-2</v>
      </c>
      <c r="G6" s="65" t="s">
        <v>28</v>
      </c>
      <c r="H6" s="32" t="s">
        <v>29</v>
      </c>
      <c r="I6" s="63">
        <v>17</v>
      </c>
      <c r="J6" s="66" t="s">
        <v>23</v>
      </c>
      <c r="K6" s="64">
        <v>6.0999999999999999E-2</v>
      </c>
      <c r="L6" s="78"/>
      <c r="M6" s="78"/>
      <c r="N6" s="80"/>
      <c r="O6" s="67">
        <v>0</v>
      </c>
      <c r="P6" s="67">
        <f t="shared" si="0"/>
        <v>0</v>
      </c>
      <c r="Q6" s="67">
        <f t="shared" si="1"/>
        <v>0</v>
      </c>
      <c r="R6" s="67">
        <f t="shared" si="2"/>
        <v>0</v>
      </c>
      <c r="S6" s="68">
        <f t="shared" si="3"/>
        <v>0</v>
      </c>
    </row>
    <row r="7" spans="1:19" s="69" customFormat="1" hidden="1">
      <c r="A7" s="32" t="s">
        <v>30</v>
      </c>
      <c r="B7" s="32" t="s">
        <v>31</v>
      </c>
      <c r="C7" s="63">
        <v>30</v>
      </c>
      <c r="D7" s="63">
        <v>1</v>
      </c>
      <c r="E7" s="70" t="s">
        <v>32</v>
      </c>
      <c r="F7" s="71">
        <v>2.5999999999999999E-2</v>
      </c>
      <c r="G7" s="65" t="s">
        <v>30</v>
      </c>
      <c r="H7" s="32" t="s">
        <v>31</v>
      </c>
      <c r="I7" s="63">
        <v>28</v>
      </c>
      <c r="J7" s="66" t="s">
        <v>23</v>
      </c>
      <c r="K7" s="64">
        <v>2.5999999999999999E-2</v>
      </c>
      <c r="L7" s="78"/>
      <c r="M7" s="78"/>
      <c r="N7" s="80"/>
      <c r="O7" s="67">
        <v>0</v>
      </c>
      <c r="P7" s="67">
        <f t="shared" si="0"/>
        <v>0</v>
      </c>
      <c r="Q7" s="67">
        <f t="shared" si="1"/>
        <v>0</v>
      </c>
      <c r="R7" s="67">
        <f t="shared" si="2"/>
        <v>0</v>
      </c>
      <c r="S7" s="68">
        <f t="shared" si="3"/>
        <v>0</v>
      </c>
    </row>
    <row r="8" spans="1:19" s="69" customFormat="1" hidden="1">
      <c r="A8" s="32" t="s">
        <v>33</v>
      </c>
      <c r="B8" s="32" t="s">
        <v>34</v>
      </c>
      <c r="C8" s="63">
        <v>30</v>
      </c>
      <c r="D8" s="63">
        <v>2</v>
      </c>
      <c r="E8" s="70" t="s">
        <v>35</v>
      </c>
      <c r="F8" s="71">
        <v>5.1999999999999998E-2</v>
      </c>
      <c r="G8" s="65" t="s">
        <v>33</v>
      </c>
      <c r="H8" s="32" t="s">
        <v>34</v>
      </c>
      <c r="I8" s="63">
        <v>28</v>
      </c>
      <c r="J8" s="66" t="s">
        <v>23</v>
      </c>
      <c r="K8" s="64">
        <v>5.1999999999999998E-2</v>
      </c>
      <c r="L8" s="78"/>
      <c r="M8" s="78"/>
      <c r="N8" s="80"/>
      <c r="O8" s="67">
        <v>0</v>
      </c>
      <c r="P8" s="67">
        <f t="shared" si="0"/>
        <v>0</v>
      </c>
      <c r="Q8" s="67">
        <f t="shared" si="1"/>
        <v>0</v>
      </c>
      <c r="R8" s="67">
        <f t="shared" si="2"/>
        <v>0</v>
      </c>
      <c r="S8" s="68">
        <f t="shared" si="3"/>
        <v>0</v>
      </c>
    </row>
    <row r="9" spans="1:19" s="69" customFormat="1" hidden="1">
      <c r="A9" s="32" t="s">
        <v>36</v>
      </c>
      <c r="B9" s="32" t="s">
        <v>37</v>
      </c>
      <c r="C9" s="63">
        <v>30</v>
      </c>
      <c r="D9" s="63">
        <v>3</v>
      </c>
      <c r="E9" s="70" t="s">
        <v>38</v>
      </c>
      <c r="F9" s="71">
        <v>7.5999999999999998E-2</v>
      </c>
      <c r="G9" s="65" t="s">
        <v>36</v>
      </c>
      <c r="H9" s="32" t="s">
        <v>37</v>
      </c>
      <c r="I9" s="63">
        <v>28</v>
      </c>
      <c r="J9" s="66" t="s">
        <v>23</v>
      </c>
      <c r="K9" s="64">
        <v>7.5999999999999998E-2</v>
      </c>
      <c r="L9" s="78"/>
      <c r="M9" s="78"/>
      <c r="N9" s="80"/>
      <c r="O9" s="67">
        <v>0</v>
      </c>
      <c r="P9" s="67">
        <f t="shared" si="0"/>
        <v>0</v>
      </c>
      <c r="Q9" s="67">
        <f t="shared" si="1"/>
        <v>0</v>
      </c>
      <c r="R9" s="67">
        <f t="shared" si="2"/>
        <v>0</v>
      </c>
      <c r="S9" s="68">
        <f t="shared" si="3"/>
        <v>0</v>
      </c>
    </row>
    <row r="10" spans="1:19" s="69" customFormat="1" hidden="1">
      <c r="A10" s="32" t="s">
        <v>39</v>
      </c>
      <c r="B10" s="32" t="s">
        <v>40</v>
      </c>
      <c r="C10" s="63">
        <v>30</v>
      </c>
      <c r="D10" s="63">
        <v>4</v>
      </c>
      <c r="E10" s="70" t="s">
        <v>41</v>
      </c>
      <c r="F10" s="71">
        <v>9.8000000000000004E-2</v>
      </c>
      <c r="G10" s="65" t="s">
        <v>39</v>
      </c>
      <c r="H10" s="32" t="s">
        <v>40</v>
      </c>
      <c r="I10" s="63">
        <v>28</v>
      </c>
      <c r="J10" s="66" t="s">
        <v>23</v>
      </c>
      <c r="K10" s="64">
        <v>9.8000000000000004E-2</v>
      </c>
      <c r="L10" s="78"/>
      <c r="M10" s="78"/>
      <c r="N10" s="80"/>
      <c r="O10" s="67">
        <v>0</v>
      </c>
      <c r="P10" s="67">
        <f t="shared" si="0"/>
        <v>0</v>
      </c>
      <c r="Q10" s="67">
        <f t="shared" si="1"/>
        <v>0</v>
      </c>
      <c r="R10" s="67">
        <f t="shared" si="2"/>
        <v>0</v>
      </c>
      <c r="S10" s="68">
        <f t="shared" si="3"/>
        <v>0</v>
      </c>
    </row>
    <row r="11" spans="1:19" s="69" customFormat="1" hidden="1">
      <c r="A11" s="32" t="s">
        <v>42</v>
      </c>
      <c r="B11" s="32" t="s">
        <v>43</v>
      </c>
      <c r="C11" s="63">
        <v>32</v>
      </c>
      <c r="D11" s="63">
        <v>1</v>
      </c>
      <c r="E11" s="32" t="s">
        <v>405</v>
      </c>
      <c r="F11" s="64">
        <v>3.1E-2</v>
      </c>
      <c r="G11" s="65" t="s">
        <v>44</v>
      </c>
      <c r="H11" s="32" t="s">
        <v>44</v>
      </c>
      <c r="I11" s="63">
        <v>22</v>
      </c>
      <c r="J11" s="32" t="s">
        <v>45</v>
      </c>
      <c r="K11" s="64">
        <v>2.1999999999999999E-2</v>
      </c>
      <c r="L11" s="78"/>
      <c r="M11" s="78"/>
      <c r="N11" s="80"/>
      <c r="O11" s="67">
        <v>0</v>
      </c>
      <c r="P11" s="67">
        <f t="shared" si="0"/>
        <v>0</v>
      </c>
      <c r="Q11" s="67">
        <f t="shared" si="1"/>
        <v>0</v>
      </c>
      <c r="R11" s="67">
        <f t="shared" si="2"/>
        <v>0</v>
      </c>
      <c r="S11" s="68">
        <f t="shared" si="3"/>
        <v>0</v>
      </c>
    </row>
    <row r="12" spans="1:19" s="69" customFormat="1">
      <c r="A12" s="32" t="s">
        <v>349</v>
      </c>
      <c r="B12" s="32" t="s">
        <v>43</v>
      </c>
      <c r="C12" s="63">
        <v>32</v>
      </c>
      <c r="D12" s="63">
        <v>1</v>
      </c>
      <c r="E12" s="32" t="s">
        <v>405</v>
      </c>
      <c r="F12" s="64">
        <v>3.1E-2</v>
      </c>
      <c r="G12" s="65" t="s">
        <v>381</v>
      </c>
      <c r="H12" s="32" t="s">
        <v>381</v>
      </c>
      <c r="I12" s="63">
        <v>23</v>
      </c>
      <c r="J12" s="32" t="s">
        <v>383</v>
      </c>
      <c r="K12" s="64">
        <v>2.3E-2</v>
      </c>
      <c r="L12" s="78">
        <v>2.56</v>
      </c>
      <c r="M12" s="78">
        <v>130</v>
      </c>
      <c r="N12" s="80">
        <v>15.36</v>
      </c>
      <c r="O12" s="67">
        <v>140</v>
      </c>
      <c r="P12" s="67">
        <f t="shared" si="0"/>
        <v>10.149999999999999</v>
      </c>
      <c r="Q12" s="67">
        <f t="shared" si="1"/>
        <v>70</v>
      </c>
      <c r="R12" s="67">
        <f t="shared" si="2"/>
        <v>31.5</v>
      </c>
      <c r="S12" s="68">
        <f t="shared" si="3"/>
        <v>251.65</v>
      </c>
    </row>
    <row r="13" spans="1:19" s="69" customFormat="1">
      <c r="A13" s="32" t="s">
        <v>373</v>
      </c>
      <c r="B13" s="32" t="s">
        <v>47</v>
      </c>
      <c r="C13" s="63">
        <v>32</v>
      </c>
      <c r="D13" s="63">
        <v>2</v>
      </c>
      <c r="E13" s="32" t="s">
        <v>406</v>
      </c>
      <c r="F13" s="64">
        <v>5.8999999999999997E-2</v>
      </c>
      <c r="G13" s="65" t="s">
        <v>374</v>
      </c>
      <c r="H13" s="32" t="s">
        <v>374</v>
      </c>
      <c r="I13" s="63">
        <v>29</v>
      </c>
      <c r="J13" s="32" t="s">
        <v>382</v>
      </c>
      <c r="K13" s="64">
        <v>2.9000000000000001E-2</v>
      </c>
      <c r="L13" s="78">
        <v>3.0059999999999998</v>
      </c>
      <c r="M13" s="78">
        <v>104</v>
      </c>
      <c r="N13" s="80">
        <v>0</v>
      </c>
      <c r="O13" s="67">
        <v>190</v>
      </c>
      <c r="P13" s="67">
        <f t="shared" si="0"/>
        <v>13.774999999999999</v>
      </c>
      <c r="Q13" s="67">
        <f t="shared" si="1"/>
        <v>95</v>
      </c>
      <c r="R13" s="67">
        <f t="shared" si="2"/>
        <v>42.75</v>
      </c>
      <c r="S13" s="68">
        <f t="shared" si="3"/>
        <v>341.52499999999998</v>
      </c>
    </row>
    <row r="14" spans="1:19" s="69" customFormat="1">
      <c r="A14" s="32" t="s">
        <v>46</v>
      </c>
      <c r="B14" s="32" t="s">
        <v>47</v>
      </c>
      <c r="C14" s="63">
        <v>32</v>
      </c>
      <c r="D14" s="63">
        <v>2</v>
      </c>
      <c r="E14" s="32" t="s">
        <v>406</v>
      </c>
      <c r="F14" s="64">
        <v>5.8999999999999997E-2</v>
      </c>
      <c r="G14" s="65" t="s">
        <v>367</v>
      </c>
      <c r="H14" s="32" t="s">
        <v>367</v>
      </c>
      <c r="I14" s="63">
        <v>26</v>
      </c>
      <c r="J14" s="32" t="s">
        <v>368</v>
      </c>
      <c r="K14" s="64">
        <v>2.5999999999999999E-2</v>
      </c>
      <c r="L14" s="78">
        <v>3.8359999999999999</v>
      </c>
      <c r="M14" s="78">
        <v>146</v>
      </c>
      <c r="N14" s="80">
        <v>30.687999999999999</v>
      </c>
      <c r="O14" s="67">
        <v>160</v>
      </c>
      <c r="P14" s="67">
        <f t="shared" si="0"/>
        <v>11.6</v>
      </c>
      <c r="Q14" s="67">
        <f t="shared" si="1"/>
        <v>80</v>
      </c>
      <c r="R14" s="67">
        <f t="shared" si="2"/>
        <v>36</v>
      </c>
      <c r="S14" s="68">
        <f t="shared" si="3"/>
        <v>287.60000000000002</v>
      </c>
    </row>
    <row r="15" spans="1:19" s="69" customFormat="1">
      <c r="A15" s="32" t="s">
        <v>347</v>
      </c>
      <c r="B15" s="32" t="s">
        <v>47</v>
      </c>
      <c r="C15" s="63">
        <v>32</v>
      </c>
      <c r="D15" s="63">
        <v>2</v>
      </c>
      <c r="E15" s="32" t="s">
        <v>406</v>
      </c>
      <c r="F15" s="64">
        <v>5.8999999999999997E-2</v>
      </c>
      <c r="G15" s="89" t="s">
        <v>370</v>
      </c>
      <c r="H15" s="32" t="s">
        <v>370</v>
      </c>
      <c r="I15" s="63">
        <v>34</v>
      </c>
      <c r="J15" s="32" t="s">
        <v>372</v>
      </c>
      <c r="K15" s="64">
        <v>3.4000000000000002E-2</v>
      </c>
      <c r="L15" s="78">
        <v>4.42</v>
      </c>
      <c r="M15" s="78">
        <v>145</v>
      </c>
      <c r="N15" s="80">
        <v>35.36</v>
      </c>
      <c r="O15" s="67">
        <v>210</v>
      </c>
      <c r="P15" s="67">
        <f t="shared" si="0"/>
        <v>15.225</v>
      </c>
      <c r="Q15" s="67">
        <f t="shared" si="1"/>
        <v>105</v>
      </c>
      <c r="R15" s="67">
        <f t="shared" si="2"/>
        <v>47.25</v>
      </c>
      <c r="S15" s="68">
        <f t="shared" si="3"/>
        <v>377.47500000000002</v>
      </c>
    </row>
    <row r="16" spans="1:19" s="69" customFormat="1">
      <c r="A16" s="32" t="s">
        <v>393</v>
      </c>
      <c r="B16" s="32" t="s">
        <v>47</v>
      </c>
      <c r="C16" s="63">
        <v>32</v>
      </c>
      <c r="D16" s="63">
        <v>2</v>
      </c>
      <c r="E16" s="32" t="s">
        <v>406</v>
      </c>
      <c r="F16" s="64">
        <v>5.8999999999999997E-2</v>
      </c>
      <c r="G16" s="89" t="s">
        <v>70</v>
      </c>
      <c r="H16" s="32" t="s">
        <v>70</v>
      </c>
      <c r="I16" s="63">
        <v>25</v>
      </c>
      <c r="J16" s="32" t="s">
        <v>397</v>
      </c>
      <c r="K16" s="64">
        <v>2.5000000000000001E-2</v>
      </c>
      <c r="L16" s="78">
        <v>3.3029999999999999</v>
      </c>
      <c r="M16" s="78">
        <v>133</v>
      </c>
      <c r="N16" s="80">
        <v>0</v>
      </c>
      <c r="O16" s="67">
        <v>160</v>
      </c>
      <c r="P16" s="67">
        <f t="shared" si="0"/>
        <v>11.6</v>
      </c>
      <c r="Q16" s="67">
        <f t="shared" si="1"/>
        <v>80</v>
      </c>
      <c r="R16" s="67">
        <f t="shared" si="2"/>
        <v>36</v>
      </c>
      <c r="S16" s="68">
        <f t="shared" si="3"/>
        <v>287.60000000000002</v>
      </c>
    </row>
    <row r="17" spans="1:19" s="69" customFormat="1">
      <c r="A17" s="32" t="s">
        <v>369</v>
      </c>
      <c r="B17" s="32" t="s">
        <v>47</v>
      </c>
      <c r="C17" s="63">
        <v>32</v>
      </c>
      <c r="D17" s="63">
        <v>2</v>
      </c>
      <c r="E17" s="32" t="s">
        <v>406</v>
      </c>
      <c r="F17" s="64">
        <v>5.8999999999999997E-2</v>
      </c>
      <c r="G17" s="72" t="s">
        <v>371</v>
      </c>
      <c r="H17" s="32" t="s">
        <v>371</v>
      </c>
      <c r="I17" s="63">
        <v>32</v>
      </c>
      <c r="J17" s="32" t="s">
        <v>384</v>
      </c>
      <c r="K17" s="64">
        <v>3.2000000000000001E-2</v>
      </c>
      <c r="L17" s="78">
        <v>4.0590000000000002</v>
      </c>
      <c r="M17" s="78">
        <v>126</v>
      </c>
      <c r="N17" s="80">
        <v>24.353999999999999</v>
      </c>
      <c r="O17" s="67">
        <v>190</v>
      </c>
      <c r="P17" s="67">
        <f t="shared" si="0"/>
        <v>13.774999999999999</v>
      </c>
      <c r="Q17" s="67">
        <f t="shared" si="1"/>
        <v>95</v>
      </c>
      <c r="R17" s="67">
        <f t="shared" si="2"/>
        <v>42.75</v>
      </c>
      <c r="S17" s="68">
        <f t="shared" si="3"/>
        <v>341.52499999999998</v>
      </c>
    </row>
    <row r="18" spans="1:19" s="69" customFormat="1">
      <c r="A18" s="32" t="s">
        <v>49</v>
      </c>
      <c r="B18" s="32" t="s">
        <v>50</v>
      </c>
      <c r="C18" s="63">
        <v>32</v>
      </c>
      <c r="D18" s="63">
        <v>3</v>
      </c>
      <c r="E18" s="32" t="s">
        <v>407</v>
      </c>
      <c r="F18" s="64">
        <v>8.8999999999999996E-2</v>
      </c>
      <c r="G18" s="72" t="s">
        <v>51</v>
      </c>
      <c r="H18" s="32" t="s">
        <v>51</v>
      </c>
      <c r="I18" s="63">
        <v>39</v>
      </c>
      <c r="J18" s="32" t="s">
        <v>375</v>
      </c>
      <c r="K18" s="64">
        <v>3.9E-2</v>
      </c>
      <c r="L18" s="78">
        <v>5.2089999999999996</v>
      </c>
      <c r="M18" s="78">
        <v>133</v>
      </c>
      <c r="N18" s="80">
        <v>31.253999999999998</v>
      </c>
      <c r="O18" s="67">
        <v>160</v>
      </c>
      <c r="P18" s="67">
        <f t="shared" si="0"/>
        <v>11.6</v>
      </c>
      <c r="Q18" s="67">
        <f t="shared" si="1"/>
        <v>80</v>
      </c>
      <c r="R18" s="67">
        <f t="shared" si="2"/>
        <v>36</v>
      </c>
      <c r="S18" s="68">
        <f t="shared" si="3"/>
        <v>287.60000000000002</v>
      </c>
    </row>
    <row r="19" spans="1:19" s="69" customFormat="1">
      <c r="A19" s="32" t="s">
        <v>357</v>
      </c>
      <c r="B19" s="32" t="s">
        <v>50</v>
      </c>
      <c r="C19" s="63">
        <v>32</v>
      </c>
      <c r="D19" s="63">
        <v>3</v>
      </c>
      <c r="E19" s="32" t="s">
        <v>407</v>
      </c>
      <c r="F19" s="64">
        <v>8.8999999999999996E-2</v>
      </c>
      <c r="G19" s="72" t="s">
        <v>371</v>
      </c>
      <c r="H19" s="32" t="s">
        <v>371</v>
      </c>
      <c r="I19" s="63">
        <v>32</v>
      </c>
      <c r="J19" s="32" t="s">
        <v>384</v>
      </c>
      <c r="K19" s="64">
        <v>3.2000000000000001E-2</v>
      </c>
      <c r="L19" s="78">
        <v>4.0590000000000002</v>
      </c>
      <c r="M19" s="78">
        <v>126</v>
      </c>
      <c r="N19" s="80">
        <v>24.353999999999999</v>
      </c>
      <c r="O19" s="67">
        <v>190</v>
      </c>
      <c r="P19" s="67">
        <f t="shared" si="0"/>
        <v>13.774999999999999</v>
      </c>
      <c r="Q19" s="67">
        <f t="shared" si="1"/>
        <v>95</v>
      </c>
      <c r="R19" s="67">
        <f t="shared" si="2"/>
        <v>42.75</v>
      </c>
      <c r="S19" s="68">
        <f t="shared" si="3"/>
        <v>341.52499999999998</v>
      </c>
    </row>
    <row r="20" spans="1:19" s="69" customFormat="1">
      <c r="A20" s="32" t="s">
        <v>52</v>
      </c>
      <c r="B20" s="32" t="s">
        <v>53</v>
      </c>
      <c r="C20" s="63">
        <v>32</v>
      </c>
      <c r="D20" s="63">
        <v>4</v>
      </c>
      <c r="E20" s="32" t="s">
        <v>408</v>
      </c>
      <c r="F20" s="64">
        <v>0.112</v>
      </c>
      <c r="G20" s="72" t="s">
        <v>51</v>
      </c>
      <c r="H20" s="32" t="s">
        <v>51</v>
      </c>
      <c r="I20" s="63">
        <v>39</v>
      </c>
      <c r="J20" s="32" t="s">
        <v>375</v>
      </c>
      <c r="K20" s="64">
        <v>3.9E-2</v>
      </c>
      <c r="L20" s="78">
        <v>5.2089999999999996</v>
      </c>
      <c r="M20" s="78">
        <v>133</v>
      </c>
      <c r="N20" s="80">
        <v>31.253999999999998</v>
      </c>
      <c r="O20" s="67">
        <v>160</v>
      </c>
      <c r="P20" s="67">
        <f t="shared" si="0"/>
        <v>11.6</v>
      </c>
      <c r="Q20" s="67">
        <f t="shared" si="1"/>
        <v>80</v>
      </c>
      <c r="R20" s="67">
        <f t="shared" si="2"/>
        <v>36</v>
      </c>
      <c r="S20" s="68">
        <f t="shared" si="3"/>
        <v>287.60000000000002</v>
      </c>
    </row>
    <row r="21" spans="1:19" s="69" customFormat="1">
      <c r="A21" s="32" t="s">
        <v>361</v>
      </c>
      <c r="B21" s="32" t="s">
        <v>53</v>
      </c>
      <c r="C21" s="63">
        <v>32</v>
      </c>
      <c r="D21" s="63">
        <v>4</v>
      </c>
      <c r="E21" s="32" t="s">
        <v>408</v>
      </c>
      <c r="F21" s="64">
        <v>0.112</v>
      </c>
      <c r="G21" s="72" t="s">
        <v>371</v>
      </c>
      <c r="H21" s="32" t="s">
        <v>371</v>
      </c>
      <c r="I21" s="63">
        <v>32</v>
      </c>
      <c r="J21" s="32" t="s">
        <v>384</v>
      </c>
      <c r="K21" s="64">
        <v>3.2000000000000001E-2</v>
      </c>
      <c r="L21" s="78">
        <v>4.0590000000000002</v>
      </c>
      <c r="M21" s="78">
        <v>126</v>
      </c>
      <c r="N21" s="80">
        <v>24.353999999999999</v>
      </c>
      <c r="O21" s="67">
        <v>190</v>
      </c>
      <c r="P21" s="67">
        <f t="shared" si="0"/>
        <v>13.774999999999999</v>
      </c>
      <c r="Q21" s="67">
        <f t="shared" si="1"/>
        <v>95</v>
      </c>
      <c r="R21" s="67">
        <f t="shared" si="2"/>
        <v>42.75</v>
      </c>
      <c r="S21" s="68">
        <f t="shared" si="3"/>
        <v>341.52499999999998</v>
      </c>
    </row>
    <row r="22" spans="1:19" s="69" customFormat="1">
      <c r="A22" s="32" t="s">
        <v>55</v>
      </c>
      <c r="B22" s="32" t="s">
        <v>56</v>
      </c>
      <c r="C22" s="63">
        <v>32</v>
      </c>
      <c r="D22" s="63">
        <v>6</v>
      </c>
      <c r="E22" s="32" t="s">
        <v>409</v>
      </c>
      <c r="F22" s="64">
        <v>0.17499999999999999</v>
      </c>
      <c r="G22" s="72" t="s">
        <v>376</v>
      </c>
      <c r="H22" s="32" t="s">
        <v>376</v>
      </c>
      <c r="I22" s="63">
        <v>59</v>
      </c>
      <c r="J22" s="32" t="s">
        <v>375</v>
      </c>
      <c r="K22" s="64">
        <v>3.9E-2</v>
      </c>
      <c r="L22" s="78">
        <v>5.2089999999999996</v>
      </c>
      <c r="M22" s="78">
        <v>133</v>
      </c>
      <c r="N22" s="80">
        <v>31.253999999999998</v>
      </c>
      <c r="O22" s="67">
        <v>160</v>
      </c>
      <c r="P22" s="67">
        <f t="shared" si="0"/>
        <v>11.6</v>
      </c>
      <c r="Q22" s="67">
        <f t="shared" si="1"/>
        <v>80</v>
      </c>
      <c r="R22" s="67">
        <f t="shared" si="2"/>
        <v>36</v>
      </c>
      <c r="S22" s="68">
        <f t="shared" si="3"/>
        <v>287.60000000000002</v>
      </c>
    </row>
    <row r="23" spans="1:19" s="69" customFormat="1">
      <c r="A23" s="32" t="s">
        <v>534</v>
      </c>
      <c r="B23" s="32" t="s">
        <v>56</v>
      </c>
      <c r="C23" s="63">
        <v>32</v>
      </c>
      <c r="D23" s="63">
        <v>6</v>
      </c>
      <c r="E23" s="32" t="s">
        <v>409</v>
      </c>
      <c r="F23" s="64">
        <v>0.17499999999999999</v>
      </c>
      <c r="G23" s="72" t="s">
        <v>371</v>
      </c>
      <c r="H23" s="32" t="s">
        <v>371</v>
      </c>
      <c r="I23" s="63">
        <v>32</v>
      </c>
      <c r="J23" s="32" t="s">
        <v>384</v>
      </c>
      <c r="K23" s="64">
        <v>3.2000000000000001E-2</v>
      </c>
      <c r="L23" s="78">
        <v>4.0590000000000002</v>
      </c>
      <c r="M23" s="78">
        <v>126</v>
      </c>
      <c r="N23" s="80">
        <v>24.353999999999999</v>
      </c>
      <c r="O23" s="67">
        <v>190</v>
      </c>
      <c r="P23" s="67">
        <f t="shared" si="0"/>
        <v>13.774999999999999</v>
      </c>
      <c r="Q23" s="67">
        <f t="shared" si="1"/>
        <v>95</v>
      </c>
      <c r="R23" s="67">
        <f t="shared" si="2"/>
        <v>42.75</v>
      </c>
      <c r="S23" s="68">
        <f t="shared" si="3"/>
        <v>341.52499999999998</v>
      </c>
    </row>
    <row r="24" spans="1:19" s="69" customFormat="1">
      <c r="A24" s="32" t="s">
        <v>400</v>
      </c>
      <c r="B24" s="32" t="s">
        <v>58</v>
      </c>
      <c r="C24" s="63">
        <v>32</v>
      </c>
      <c r="D24" s="63">
        <v>8</v>
      </c>
      <c r="E24" s="32" t="s">
        <v>410</v>
      </c>
      <c r="F24" s="64">
        <v>0.224</v>
      </c>
      <c r="G24" s="89" t="s">
        <v>70</v>
      </c>
      <c r="H24" s="32" t="s">
        <v>70</v>
      </c>
      <c r="I24" s="63">
        <v>25</v>
      </c>
      <c r="J24" s="32" t="s">
        <v>397</v>
      </c>
      <c r="K24" s="64">
        <v>2.5000000000000001E-2</v>
      </c>
      <c r="L24" s="78">
        <v>3.3029999999999999</v>
      </c>
      <c r="M24" s="78">
        <v>133</v>
      </c>
      <c r="N24" s="80">
        <v>0</v>
      </c>
      <c r="O24" s="67">
        <v>160</v>
      </c>
      <c r="P24" s="67">
        <f t="shared" si="0"/>
        <v>11.6</v>
      </c>
      <c r="Q24" s="67">
        <f t="shared" si="1"/>
        <v>80</v>
      </c>
      <c r="R24" s="67">
        <f t="shared" si="2"/>
        <v>36</v>
      </c>
      <c r="S24" s="68">
        <f t="shared" si="3"/>
        <v>287.60000000000002</v>
      </c>
    </row>
    <row r="25" spans="1:19" s="69" customFormat="1" hidden="1">
      <c r="A25" s="32" t="s">
        <v>59</v>
      </c>
      <c r="B25" s="32" t="s">
        <v>60</v>
      </c>
      <c r="C25" s="63">
        <v>59</v>
      </c>
      <c r="D25" s="63">
        <v>1</v>
      </c>
      <c r="E25" s="32" t="s">
        <v>411</v>
      </c>
      <c r="F25" s="64">
        <v>5.8000000000000003E-2</v>
      </c>
      <c r="G25" s="65" t="s">
        <v>48</v>
      </c>
      <c r="H25" s="32" t="s">
        <v>48</v>
      </c>
      <c r="I25" s="63">
        <v>31</v>
      </c>
      <c r="J25" s="66" t="s">
        <v>45</v>
      </c>
      <c r="K25" s="64">
        <v>3.1E-2</v>
      </c>
      <c r="L25" s="78"/>
      <c r="M25" s="78"/>
      <c r="N25" s="80">
        <v>0</v>
      </c>
      <c r="O25" s="67">
        <v>0</v>
      </c>
      <c r="P25" s="67">
        <f t="shared" si="0"/>
        <v>0</v>
      </c>
      <c r="Q25" s="67">
        <f t="shared" si="1"/>
        <v>0</v>
      </c>
      <c r="R25" s="67">
        <f t="shared" si="2"/>
        <v>0</v>
      </c>
      <c r="S25" s="68">
        <f t="shared" si="3"/>
        <v>0</v>
      </c>
    </row>
    <row r="26" spans="1:19" s="69" customFormat="1" ht="13.5" customHeight="1">
      <c r="A26" s="32" t="s">
        <v>395</v>
      </c>
      <c r="B26" s="32" t="s">
        <v>61</v>
      </c>
      <c r="C26" s="63">
        <v>59</v>
      </c>
      <c r="D26" s="63">
        <v>2</v>
      </c>
      <c r="E26" s="32" t="s">
        <v>412</v>
      </c>
      <c r="F26" s="64">
        <v>0.109</v>
      </c>
      <c r="G26" s="65" t="s">
        <v>396</v>
      </c>
      <c r="H26" s="32" t="s">
        <v>396</v>
      </c>
      <c r="I26" s="63">
        <v>50</v>
      </c>
      <c r="J26" s="32" t="s">
        <v>398</v>
      </c>
      <c r="K26" s="64">
        <v>0.05</v>
      </c>
      <c r="L26" s="78">
        <v>6.8019999999999996</v>
      </c>
      <c r="M26" s="78">
        <v>137</v>
      </c>
      <c r="N26" s="80">
        <v>0</v>
      </c>
      <c r="O26" s="67">
        <v>160</v>
      </c>
      <c r="P26" s="67">
        <f t="shared" si="0"/>
        <v>11.6</v>
      </c>
      <c r="Q26" s="67">
        <f t="shared" si="1"/>
        <v>80</v>
      </c>
      <c r="R26" s="67">
        <f t="shared" si="2"/>
        <v>36</v>
      </c>
      <c r="S26" s="68">
        <f t="shared" si="3"/>
        <v>287.60000000000002</v>
      </c>
    </row>
    <row r="27" spans="1:19" s="69" customFormat="1" hidden="1">
      <c r="A27" s="32" t="s">
        <v>63</v>
      </c>
      <c r="B27" s="32" t="s">
        <v>64</v>
      </c>
      <c r="C27" s="63">
        <v>59</v>
      </c>
      <c r="D27" s="63">
        <v>3</v>
      </c>
      <c r="E27" s="32" t="s">
        <v>413</v>
      </c>
      <c r="F27" s="64">
        <v>0.16700000000000001</v>
      </c>
      <c r="G27" s="65" t="s">
        <v>65</v>
      </c>
      <c r="H27" s="32" t="s">
        <v>54</v>
      </c>
      <c r="I27" s="63">
        <v>47</v>
      </c>
      <c r="J27" s="66" t="s">
        <v>45</v>
      </c>
      <c r="K27" s="64">
        <v>9.4E-2</v>
      </c>
      <c r="L27" s="78"/>
      <c r="M27" s="78"/>
      <c r="N27" s="80">
        <v>0</v>
      </c>
      <c r="O27" s="67">
        <v>0</v>
      </c>
      <c r="P27" s="67">
        <f t="shared" si="0"/>
        <v>0</v>
      </c>
      <c r="Q27" s="67">
        <f t="shared" si="1"/>
        <v>0</v>
      </c>
      <c r="R27" s="67">
        <f t="shared" si="2"/>
        <v>0</v>
      </c>
      <c r="S27" s="68">
        <f t="shared" si="3"/>
        <v>0</v>
      </c>
    </row>
    <row r="28" spans="1:19" s="69" customFormat="1" hidden="1">
      <c r="A28" s="32" t="s">
        <v>66</v>
      </c>
      <c r="B28" s="32" t="s">
        <v>67</v>
      </c>
      <c r="C28" s="63">
        <v>59</v>
      </c>
      <c r="D28" s="63">
        <v>4</v>
      </c>
      <c r="E28" s="32" t="s">
        <v>414</v>
      </c>
      <c r="F28" s="64">
        <v>0.219</v>
      </c>
      <c r="G28" s="65" t="s">
        <v>65</v>
      </c>
      <c r="H28" s="32" t="s">
        <v>54</v>
      </c>
      <c r="I28" s="63">
        <v>47</v>
      </c>
      <c r="J28" s="66" t="s">
        <v>45</v>
      </c>
      <c r="K28" s="64">
        <v>9.4E-2</v>
      </c>
      <c r="L28" s="78"/>
      <c r="M28" s="78"/>
      <c r="N28" s="80">
        <v>0</v>
      </c>
      <c r="O28" s="67">
        <v>0</v>
      </c>
      <c r="P28" s="67">
        <f t="shared" si="0"/>
        <v>0</v>
      </c>
      <c r="Q28" s="67">
        <f t="shared" si="1"/>
        <v>0</v>
      </c>
      <c r="R28" s="67">
        <f t="shared" si="2"/>
        <v>0</v>
      </c>
      <c r="S28" s="68">
        <f t="shared" si="3"/>
        <v>0</v>
      </c>
    </row>
    <row r="29" spans="1:19" s="69" customFormat="1">
      <c r="A29" s="32" t="s">
        <v>68</v>
      </c>
      <c r="B29" s="32" t="s">
        <v>69</v>
      </c>
      <c r="C29" s="63">
        <v>32</v>
      </c>
      <c r="D29" s="63">
        <v>2</v>
      </c>
      <c r="E29" s="32" t="s">
        <v>415</v>
      </c>
      <c r="F29" s="64">
        <v>5.8999999999999997E-2</v>
      </c>
      <c r="G29" s="65" t="s">
        <v>48</v>
      </c>
      <c r="H29" s="32" t="s">
        <v>48</v>
      </c>
      <c r="I29" s="63">
        <v>31</v>
      </c>
      <c r="J29" s="66" t="s">
        <v>389</v>
      </c>
      <c r="K29" s="64">
        <v>3.1E-2</v>
      </c>
      <c r="L29" s="78">
        <v>3.9409999999999998</v>
      </c>
      <c r="M29" s="78">
        <v>126</v>
      </c>
      <c r="N29" s="80">
        <v>23.646000000000001</v>
      </c>
      <c r="O29" s="67">
        <v>100</v>
      </c>
      <c r="P29" s="67">
        <f t="shared" si="0"/>
        <v>7.2499999999999991</v>
      </c>
      <c r="Q29" s="67">
        <f>O29*0.5</f>
        <v>50</v>
      </c>
      <c r="R29" s="67">
        <f t="shared" si="2"/>
        <v>22.5</v>
      </c>
      <c r="S29" s="68">
        <f t="shared" si="3"/>
        <v>179.75</v>
      </c>
    </row>
    <row r="30" spans="1:19" s="69" customFormat="1" hidden="1">
      <c r="A30" s="32" t="s">
        <v>72</v>
      </c>
      <c r="B30" s="32" t="s">
        <v>73</v>
      </c>
      <c r="C30" s="63">
        <v>20</v>
      </c>
      <c r="D30" s="63">
        <v>1</v>
      </c>
      <c r="E30" s="32" t="s">
        <v>416</v>
      </c>
      <c r="F30" s="64">
        <v>2.8000000000000001E-2</v>
      </c>
      <c r="G30" s="65" t="s">
        <v>70</v>
      </c>
      <c r="H30" s="32" t="s">
        <v>70</v>
      </c>
      <c r="I30" s="63">
        <v>25</v>
      </c>
      <c r="J30" s="73" t="s">
        <v>71</v>
      </c>
      <c r="K30" s="64">
        <v>2.5000000000000001E-2</v>
      </c>
      <c r="L30" s="78"/>
      <c r="M30" s="78"/>
      <c r="N30" s="80">
        <v>0</v>
      </c>
      <c r="O30" s="67">
        <v>0</v>
      </c>
      <c r="P30" s="67">
        <f t="shared" si="0"/>
        <v>0</v>
      </c>
      <c r="Q30" s="67">
        <f t="shared" si="1"/>
        <v>0</v>
      </c>
      <c r="R30" s="67">
        <f t="shared" si="2"/>
        <v>0</v>
      </c>
      <c r="S30" s="68">
        <f t="shared" si="3"/>
        <v>0</v>
      </c>
    </row>
    <row r="31" spans="1:19" s="69" customFormat="1" hidden="1">
      <c r="A31" s="32" t="s">
        <v>74</v>
      </c>
      <c r="B31" s="32" t="s">
        <v>75</v>
      </c>
      <c r="C31" s="63">
        <v>20</v>
      </c>
      <c r="D31" s="63">
        <v>2</v>
      </c>
      <c r="E31" s="32" t="s">
        <v>417</v>
      </c>
      <c r="F31" s="64">
        <v>5.6000000000000001E-2</v>
      </c>
      <c r="G31" s="65" t="s">
        <v>70</v>
      </c>
      <c r="H31" s="32" t="s">
        <v>70</v>
      </c>
      <c r="I31" s="63">
        <v>25</v>
      </c>
      <c r="J31" s="73" t="s">
        <v>71</v>
      </c>
      <c r="K31" s="64">
        <v>2.5000000000000001E-2</v>
      </c>
      <c r="L31" s="78"/>
      <c r="M31" s="78"/>
      <c r="N31" s="80">
        <v>0</v>
      </c>
      <c r="O31" s="67">
        <v>0</v>
      </c>
      <c r="P31" s="67">
        <f t="shared" si="0"/>
        <v>0</v>
      </c>
      <c r="Q31" s="67">
        <f t="shared" si="1"/>
        <v>0</v>
      </c>
      <c r="R31" s="67">
        <f t="shared" si="2"/>
        <v>0</v>
      </c>
      <c r="S31" s="68">
        <f t="shared" si="3"/>
        <v>0</v>
      </c>
    </row>
    <row r="32" spans="1:19" s="69" customFormat="1" ht="12" hidden="1" customHeight="1">
      <c r="A32" s="32" t="s">
        <v>76</v>
      </c>
      <c r="B32" s="32" t="s">
        <v>77</v>
      </c>
      <c r="C32" s="63">
        <v>20</v>
      </c>
      <c r="D32" s="63">
        <v>3</v>
      </c>
      <c r="E32" s="32" t="s">
        <v>418</v>
      </c>
      <c r="F32" s="64">
        <v>6.2E-2</v>
      </c>
      <c r="G32" s="65" t="s">
        <v>78</v>
      </c>
      <c r="H32" s="32" t="s">
        <v>78</v>
      </c>
      <c r="I32" s="63">
        <v>38</v>
      </c>
      <c r="J32" s="73" t="s">
        <v>71</v>
      </c>
      <c r="K32" s="64">
        <v>3.7999999999999999E-2</v>
      </c>
      <c r="L32" s="78"/>
      <c r="M32" s="78"/>
      <c r="N32" s="80">
        <v>0</v>
      </c>
      <c r="O32" s="67">
        <v>0</v>
      </c>
      <c r="P32" s="67">
        <f t="shared" si="0"/>
        <v>0</v>
      </c>
      <c r="Q32" s="67">
        <f t="shared" si="1"/>
        <v>0</v>
      </c>
      <c r="R32" s="67">
        <f t="shared" si="2"/>
        <v>0</v>
      </c>
      <c r="S32" s="68">
        <f t="shared" si="3"/>
        <v>0</v>
      </c>
    </row>
    <row r="33" spans="1:19" s="69" customFormat="1" hidden="1">
      <c r="A33" s="32" t="s">
        <v>79</v>
      </c>
      <c r="B33" s="32" t="s">
        <v>80</v>
      </c>
      <c r="C33" s="63">
        <v>20</v>
      </c>
      <c r="D33" s="63">
        <v>4</v>
      </c>
      <c r="E33" s="32" t="s">
        <v>419</v>
      </c>
      <c r="F33" s="64">
        <v>0.112</v>
      </c>
      <c r="G33" s="65" t="s">
        <v>78</v>
      </c>
      <c r="H33" s="32" t="s">
        <v>78</v>
      </c>
      <c r="I33" s="63">
        <v>38</v>
      </c>
      <c r="J33" s="73" t="s">
        <v>71</v>
      </c>
      <c r="K33" s="64">
        <v>3.7999999999999999E-2</v>
      </c>
      <c r="L33" s="78"/>
      <c r="M33" s="78"/>
      <c r="N33" s="80">
        <v>0</v>
      </c>
      <c r="O33" s="67">
        <v>0</v>
      </c>
      <c r="P33" s="67">
        <f t="shared" si="0"/>
        <v>0</v>
      </c>
      <c r="Q33" s="67">
        <f t="shared" si="1"/>
        <v>0</v>
      </c>
      <c r="R33" s="67">
        <f t="shared" si="2"/>
        <v>0</v>
      </c>
      <c r="S33" s="68">
        <f t="shared" si="3"/>
        <v>0</v>
      </c>
    </row>
    <row r="34" spans="1:19" s="69" customFormat="1" hidden="1">
      <c r="A34" s="32" t="s">
        <v>81</v>
      </c>
      <c r="B34" s="32" t="s">
        <v>82</v>
      </c>
      <c r="C34" s="63">
        <v>39</v>
      </c>
      <c r="D34" s="63">
        <v>1</v>
      </c>
      <c r="E34" s="32" t="s">
        <v>420</v>
      </c>
      <c r="F34" s="64">
        <v>4.5999999999999999E-2</v>
      </c>
      <c r="G34" s="65" t="s">
        <v>48</v>
      </c>
      <c r="H34" s="32" t="s">
        <v>48</v>
      </c>
      <c r="I34" s="63">
        <v>31</v>
      </c>
      <c r="J34" s="32" t="s">
        <v>45</v>
      </c>
      <c r="K34" s="64">
        <v>3.1E-2</v>
      </c>
      <c r="L34" s="78"/>
      <c r="M34" s="78"/>
      <c r="N34" s="80">
        <v>0</v>
      </c>
      <c r="O34" s="67">
        <v>0</v>
      </c>
      <c r="P34" s="67">
        <f t="shared" si="0"/>
        <v>0</v>
      </c>
      <c r="Q34" s="67">
        <f t="shared" si="1"/>
        <v>0</v>
      </c>
      <c r="R34" s="67">
        <f t="shared" si="2"/>
        <v>0</v>
      </c>
      <c r="S34" s="68">
        <f t="shared" si="3"/>
        <v>0</v>
      </c>
    </row>
    <row r="35" spans="1:19" s="69" customFormat="1" hidden="1">
      <c r="A35" s="32" t="s">
        <v>83</v>
      </c>
      <c r="B35" s="32" t="s">
        <v>84</v>
      </c>
      <c r="C35" s="63">
        <v>39</v>
      </c>
      <c r="D35" s="63">
        <v>2</v>
      </c>
      <c r="E35" s="32" t="s">
        <v>421</v>
      </c>
      <c r="F35" s="64">
        <v>7.3999999999999996E-2</v>
      </c>
      <c r="G35" s="65" t="s">
        <v>48</v>
      </c>
      <c r="H35" s="32" t="s">
        <v>48</v>
      </c>
      <c r="I35" s="63">
        <v>31</v>
      </c>
      <c r="J35" s="32" t="s">
        <v>45</v>
      </c>
      <c r="K35" s="64">
        <v>3.1E-2</v>
      </c>
      <c r="L35" s="78"/>
      <c r="M35" s="78"/>
      <c r="N35" s="80">
        <v>0</v>
      </c>
      <c r="O35" s="67">
        <v>0</v>
      </c>
      <c r="P35" s="67">
        <f t="shared" si="0"/>
        <v>0</v>
      </c>
      <c r="Q35" s="67">
        <f t="shared" si="1"/>
        <v>0</v>
      </c>
      <c r="R35" s="67">
        <f t="shared" si="2"/>
        <v>0</v>
      </c>
      <c r="S35" s="68">
        <f t="shared" si="3"/>
        <v>0</v>
      </c>
    </row>
    <row r="36" spans="1:19" s="69" customFormat="1" hidden="1">
      <c r="A36" s="32" t="s">
        <v>85</v>
      </c>
      <c r="B36" s="32" t="s">
        <v>86</v>
      </c>
      <c r="C36" s="63">
        <v>39</v>
      </c>
      <c r="D36" s="63">
        <v>3</v>
      </c>
      <c r="E36" s="32" t="s">
        <v>422</v>
      </c>
      <c r="F36" s="64">
        <v>0.12</v>
      </c>
      <c r="G36" s="72" t="s">
        <v>51</v>
      </c>
      <c r="H36" s="32" t="s">
        <v>51</v>
      </c>
      <c r="I36" s="63">
        <v>39</v>
      </c>
      <c r="J36" s="32" t="s">
        <v>45</v>
      </c>
      <c r="K36" s="64">
        <v>3.9E-2</v>
      </c>
      <c r="L36" s="78"/>
      <c r="M36" s="78"/>
      <c r="N36" s="80">
        <v>0</v>
      </c>
      <c r="O36" s="67">
        <v>0</v>
      </c>
      <c r="P36" s="67">
        <f t="shared" si="0"/>
        <v>0</v>
      </c>
      <c r="Q36" s="67">
        <f t="shared" si="1"/>
        <v>0</v>
      </c>
      <c r="R36" s="67">
        <f t="shared" si="2"/>
        <v>0</v>
      </c>
      <c r="S36" s="68">
        <f t="shared" si="3"/>
        <v>0</v>
      </c>
    </row>
    <row r="37" spans="1:19" s="69" customFormat="1" hidden="1">
      <c r="A37" s="32" t="s">
        <v>87</v>
      </c>
      <c r="B37" s="32" t="s">
        <v>88</v>
      </c>
      <c r="C37" s="63">
        <v>39</v>
      </c>
      <c r="D37" s="63">
        <v>4</v>
      </c>
      <c r="E37" s="32" t="s">
        <v>423</v>
      </c>
      <c r="F37" s="64">
        <v>0.14799999999999999</v>
      </c>
      <c r="G37" s="72" t="s">
        <v>54</v>
      </c>
      <c r="H37" s="32" t="s">
        <v>54</v>
      </c>
      <c r="I37" s="63">
        <v>47</v>
      </c>
      <c r="J37" s="32" t="s">
        <v>45</v>
      </c>
      <c r="K37" s="64">
        <v>4.7E-2</v>
      </c>
      <c r="L37" s="78"/>
      <c r="M37" s="78"/>
      <c r="N37" s="80">
        <v>0</v>
      </c>
      <c r="O37" s="67">
        <v>0</v>
      </c>
      <c r="P37" s="67">
        <f t="shared" si="0"/>
        <v>0</v>
      </c>
      <c r="Q37" s="67">
        <f t="shared" si="1"/>
        <v>0</v>
      </c>
      <c r="R37" s="67">
        <f t="shared" si="2"/>
        <v>0</v>
      </c>
      <c r="S37" s="68">
        <f t="shared" si="3"/>
        <v>0</v>
      </c>
    </row>
    <row r="38" spans="1:19" s="69" customFormat="1" hidden="1">
      <c r="A38" s="32" t="s">
        <v>89</v>
      </c>
      <c r="B38" s="32" t="s">
        <v>90</v>
      </c>
      <c r="C38" s="74">
        <v>39</v>
      </c>
      <c r="D38" s="74">
        <v>6</v>
      </c>
      <c r="E38" s="70" t="s">
        <v>91</v>
      </c>
      <c r="F38" s="71">
        <v>0.24</v>
      </c>
      <c r="G38" s="72" t="s">
        <v>57</v>
      </c>
      <c r="H38" s="32" t="s">
        <v>57</v>
      </c>
      <c r="I38" s="63">
        <v>70</v>
      </c>
      <c r="J38" s="32" t="s">
        <v>45</v>
      </c>
      <c r="K38" s="64">
        <v>7.0000000000000007E-2</v>
      </c>
      <c r="L38" s="78"/>
      <c r="M38" s="78"/>
      <c r="N38" s="80">
        <v>0</v>
      </c>
      <c r="O38" s="67">
        <v>0</v>
      </c>
      <c r="P38" s="67">
        <f t="shared" si="0"/>
        <v>0</v>
      </c>
      <c r="Q38" s="67">
        <f t="shared" si="1"/>
        <v>0</v>
      </c>
      <c r="R38" s="67">
        <f t="shared" si="2"/>
        <v>0</v>
      </c>
      <c r="S38" s="68">
        <f t="shared" si="3"/>
        <v>0</v>
      </c>
    </row>
    <row r="39" spans="1:19" s="69" customFormat="1" hidden="1">
      <c r="A39" s="32" t="s">
        <v>92</v>
      </c>
      <c r="B39" s="32" t="s">
        <v>93</v>
      </c>
      <c r="C39" s="74">
        <v>39</v>
      </c>
      <c r="D39" s="74">
        <v>8</v>
      </c>
      <c r="E39" s="70" t="s">
        <v>94</v>
      </c>
      <c r="F39" s="71">
        <v>0.29599999999999999</v>
      </c>
      <c r="G39" s="72" t="s">
        <v>57</v>
      </c>
      <c r="H39" s="32" t="s">
        <v>57</v>
      </c>
      <c r="I39" s="63">
        <v>70</v>
      </c>
      <c r="J39" s="32" t="s">
        <v>45</v>
      </c>
      <c r="K39" s="64">
        <v>7.0000000000000007E-2</v>
      </c>
      <c r="L39" s="78"/>
      <c r="M39" s="78"/>
      <c r="N39" s="80">
        <v>0</v>
      </c>
      <c r="O39" s="67">
        <v>0</v>
      </c>
      <c r="P39" s="67">
        <f t="shared" si="0"/>
        <v>0</v>
      </c>
      <c r="Q39" s="67">
        <f t="shared" si="1"/>
        <v>0</v>
      </c>
      <c r="R39" s="67">
        <f t="shared" si="2"/>
        <v>0</v>
      </c>
      <c r="S39" s="68">
        <f t="shared" si="3"/>
        <v>0</v>
      </c>
    </row>
    <row r="40" spans="1:19" s="69" customFormat="1" hidden="1">
      <c r="A40" s="32" t="s">
        <v>95</v>
      </c>
      <c r="B40" s="32" t="s">
        <v>96</v>
      </c>
      <c r="C40" s="63">
        <v>60</v>
      </c>
      <c r="D40" s="63">
        <v>2</v>
      </c>
      <c r="E40" s="32" t="s">
        <v>424</v>
      </c>
      <c r="F40" s="64">
        <v>0.14499999999999999</v>
      </c>
      <c r="G40" s="65" t="s">
        <v>54</v>
      </c>
      <c r="H40" s="32" t="s">
        <v>54</v>
      </c>
      <c r="I40" s="63">
        <v>47</v>
      </c>
      <c r="J40" s="32" t="s">
        <v>45</v>
      </c>
      <c r="K40" s="64">
        <v>4.7E-2</v>
      </c>
      <c r="L40" s="78"/>
      <c r="M40" s="78"/>
      <c r="N40" s="80">
        <v>0</v>
      </c>
      <c r="O40" s="67">
        <v>0</v>
      </c>
      <c r="P40" s="67">
        <f t="shared" si="0"/>
        <v>0</v>
      </c>
      <c r="Q40" s="67">
        <f t="shared" si="1"/>
        <v>0</v>
      </c>
      <c r="R40" s="67">
        <f t="shared" si="2"/>
        <v>0</v>
      </c>
      <c r="S40" s="68">
        <f t="shared" si="3"/>
        <v>0</v>
      </c>
    </row>
    <row r="41" spans="1:19" s="69" customFormat="1" hidden="1">
      <c r="A41" s="32" t="s">
        <v>97</v>
      </c>
      <c r="B41" s="32" t="s">
        <v>98</v>
      </c>
      <c r="C41" s="63">
        <v>60</v>
      </c>
      <c r="D41" s="63">
        <v>1</v>
      </c>
      <c r="E41" s="32" t="s">
        <v>425</v>
      </c>
      <c r="F41" s="64">
        <v>7.4999999999999997E-2</v>
      </c>
      <c r="G41" s="65" t="s">
        <v>48</v>
      </c>
      <c r="H41" s="32" t="s">
        <v>48</v>
      </c>
      <c r="I41" s="63">
        <v>31</v>
      </c>
      <c r="J41" s="73" t="s">
        <v>45</v>
      </c>
      <c r="K41" s="64">
        <v>3.1E-2</v>
      </c>
      <c r="L41" s="78"/>
      <c r="M41" s="78"/>
      <c r="N41" s="80">
        <v>0</v>
      </c>
      <c r="O41" s="67">
        <v>0</v>
      </c>
      <c r="P41" s="67">
        <f t="shared" si="0"/>
        <v>0</v>
      </c>
      <c r="Q41" s="67">
        <f t="shared" si="1"/>
        <v>0</v>
      </c>
      <c r="R41" s="67">
        <f t="shared" si="2"/>
        <v>0</v>
      </c>
      <c r="S41" s="68">
        <f t="shared" si="3"/>
        <v>0</v>
      </c>
    </row>
    <row r="42" spans="1:19" s="69" customFormat="1" hidden="1">
      <c r="A42" s="32" t="s">
        <v>99</v>
      </c>
      <c r="B42" s="32" t="s">
        <v>100</v>
      </c>
      <c r="C42" s="63">
        <v>60</v>
      </c>
      <c r="D42" s="63">
        <v>2</v>
      </c>
      <c r="E42" s="32" t="s">
        <v>426</v>
      </c>
      <c r="F42" s="64">
        <v>0.128</v>
      </c>
      <c r="G42" s="65" t="s">
        <v>62</v>
      </c>
      <c r="H42" s="32" t="s">
        <v>48</v>
      </c>
      <c r="I42" s="63">
        <v>31</v>
      </c>
      <c r="J42" s="73" t="s">
        <v>45</v>
      </c>
      <c r="K42" s="64">
        <v>6.2E-2</v>
      </c>
      <c r="L42" s="78"/>
      <c r="M42" s="78"/>
      <c r="N42" s="80">
        <v>0</v>
      </c>
      <c r="O42" s="67">
        <v>0</v>
      </c>
      <c r="P42" s="67">
        <f t="shared" si="0"/>
        <v>0</v>
      </c>
      <c r="Q42" s="67">
        <f t="shared" si="1"/>
        <v>0</v>
      </c>
      <c r="R42" s="67">
        <f t="shared" si="2"/>
        <v>0</v>
      </c>
      <c r="S42" s="68">
        <f t="shared" si="3"/>
        <v>0</v>
      </c>
    </row>
    <row r="43" spans="1:19" s="69" customFormat="1" hidden="1">
      <c r="A43" s="32" t="s">
        <v>101</v>
      </c>
      <c r="B43" s="32" t="s">
        <v>102</v>
      </c>
      <c r="C43" s="63">
        <v>60</v>
      </c>
      <c r="D43" s="63">
        <v>3</v>
      </c>
      <c r="E43" s="32" t="s">
        <v>427</v>
      </c>
      <c r="F43" s="64">
        <v>0.20300000000000001</v>
      </c>
      <c r="G43" s="65" t="s">
        <v>65</v>
      </c>
      <c r="H43" s="32" t="s">
        <v>54</v>
      </c>
      <c r="I43" s="63">
        <v>47</v>
      </c>
      <c r="J43" s="73" t="s">
        <v>45</v>
      </c>
      <c r="K43" s="64">
        <v>9.4E-2</v>
      </c>
      <c r="L43" s="78"/>
      <c r="M43" s="78"/>
      <c r="N43" s="80">
        <v>0</v>
      </c>
      <c r="O43" s="67">
        <v>0</v>
      </c>
      <c r="P43" s="67">
        <f t="shared" si="0"/>
        <v>0</v>
      </c>
      <c r="Q43" s="67">
        <f t="shared" si="1"/>
        <v>0</v>
      </c>
      <c r="R43" s="67">
        <f t="shared" si="2"/>
        <v>0</v>
      </c>
      <c r="S43" s="68">
        <f t="shared" si="3"/>
        <v>0</v>
      </c>
    </row>
    <row r="44" spans="1:19" s="69" customFormat="1" hidden="1">
      <c r="A44" s="32" t="s">
        <v>103</v>
      </c>
      <c r="B44" s="32" t="s">
        <v>104</v>
      </c>
      <c r="C44" s="63">
        <v>60</v>
      </c>
      <c r="D44" s="63">
        <v>4</v>
      </c>
      <c r="E44" s="32" t="s">
        <v>428</v>
      </c>
      <c r="F44" s="64">
        <v>0.25600000000000001</v>
      </c>
      <c r="G44" s="65" t="s">
        <v>65</v>
      </c>
      <c r="H44" s="32" t="s">
        <v>54</v>
      </c>
      <c r="I44" s="63">
        <v>47</v>
      </c>
      <c r="J44" s="73" t="s">
        <v>45</v>
      </c>
      <c r="K44" s="64">
        <v>9.4E-2</v>
      </c>
      <c r="L44" s="78"/>
      <c r="M44" s="78"/>
      <c r="N44" s="80">
        <v>0</v>
      </c>
      <c r="O44" s="67">
        <v>0</v>
      </c>
      <c r="P44" s="67">
        <f t="shared" si="0"/>
        <v>0</v>
      </c>
      <c r="Q44" s="67">
        <f t="shared" si="1"/>
        <v>0</v>
      </c>
      <c r="R44" s="67">
        <f t="shared" si="2"/>
        <v>0</v>
      </c>
      <c r="S44" s="68">
        <f t="shared" si="3"/>
        <v>0</v>
      </c>
    </row>
    <row r="45" spans="1:19" s="69" customFormat="1" hidden="1">
      <c r="A45" s="32" t="s">
        <v>105</v>
      </c>
      <c r="B45" s="32" t="s">
        <v>106</v>
      </c>
      <c r="C45" s="63">
        <v>95</v>
      </c>
      <c r="D45" s="63">
        <v>1</v>
      </c>
      <c r="E45" s="32" t="s">
        <v>429</v>
      </c>
      <c r="F45" s="64">
        <v>0.112</v>
      </c>
      <c r="G45" s="65" t="s">
        <v>48</v>
      </c>
      <c r="H45" s="32" t="s">
        <v>48</v>
      </c>
      <c r="I45" s="63">
        <v>31</v>
      </c>
      <c r="J45" s="73" t="s">
        <v>45</v>
      </c>
      <c r="K45" s="64">
        <v>3.1E-2</v>
      </c>
      <c r="L45" s="78"/>
      <c r="M45" s="78"/>
      <c r="N45" s="80">
        <v>0</v>
      </c>
      <c r="O45" s="67">
        <v>0</v>
      </c>
      <c r="P45" s="67">
        <f t="shared" si="0"/>
        <v>0</v>
      </c>
      <c r="Q45" s="67">
        <f t="shared" si="1"/>
        <v>0</v>
      </c>
      <c r="R45" s="67">
        <f t="shared" si="2"/>
        <v>0</v>
      </c>
      <c r="S45" s="68">
        <f t="shared" si="3"/>
        <v>0</v>
      </c>
    </row>
    <row r="46" spans="1:19" s="69" customFormat="1" hidden="1">
      <c r="A46" s="32" t="s">
        <v>107</v>
      </c>
      <c r="B46" s="32" t="s">
        <v>108</v>
      </c>
      <c r="C46" s="63">
        <v>95</v>
      </c>
      <c r="D46" s="63">
        <v>2</v>
      </c>
      <c r="E46" s="32" t="s">
        <v>430</v>
      </c>
      <c r="F46" s="64">
        <v>0.22700000000000001</v>
      </c>
      <c r="G46" s="65" t="s">
        <v>62</v>
      </c>
      <c r="H46" s="32" t="s">
        <v>48</v>
      </c>
      <c r="I46" s="63">
        <v>31</v>
      </c>
      <c r="J46" s="73" t="s">
        <v>45</v>
      </c>
      <c r="K46" s="64">
        <v>6.2E-2</v>
      </c>
      <c r="L46" s="78"/>
      <c r="M46" s="78"/>
      <c r="N46" s="80">
        <v>0</v>
      </c>
      <c r="O46" s="67">
        <v>0</v>
      </c>
      <c r="P46" s="67">
        <f t="shared" si="0"/>
        <v>0</v>
      </c>
      <c r="Q46" s="67">
        <f t="shared" si="1"/>
        <v>0</v>
      </c>
      <c r="R46" s="67">
        <f t="shared" si="2"/>
        <v>0</v>
      </c>
      <c r="S46" s="68">
        <f t="shared" si="3"/>
        <v>0</v>
      </c>
    </row>
    <row r="47" spans="1:19" s="69" customFormat="1" hidden="1">
      <c r="A47" s="32" t="s">
        <v>109</v>
      </c>
      <c r="B47" s="32" t="s">
        <v>110</v>
      </c>
      <c r="C47" s="63">
        <v>95</v>
      </c>
      <c r="D47" s="63">
        <v>3</v>
      </c>
      <c r="E47" s="32" t="s">
        <v>431</v>
      </c>
      <c r="F47" s="64">
        <v>0.38</v>
      </c>
      <c r="G47" s="65" t="s">
        <v>65</v>
      </c>
      <c r="H47" s="32" t="s">
        <v>54</v>
      </c>
      <c r="I47" s="63">
        <v>47</v>
      </c>
      <c r="J47" s="73" t="s">
        <v>45</v>
      </c>
      <c r="K47" s="64">
        <v>9.4E-2</v>
      </c>
      <c r="L47" s="78"/>
      <c r="M47" s="78"/>
      <c r="N47" s="80">
        <v>0</v>
      </c>
      <c r="O47" s="67">
        <v>0</v>
      </c>
      <c r="P47" s="67">
        <f t="shared" si="0"/>
        <v>0</v>
      </c>
      <c r="Q47" s="67">
        <f t="shared" si="1"/>
        <v>0</v>
      </c>
      <c r="R47" s="67">
        <f t="shared" si="2"/>
        <v>0</v>
      </c>
      <c r="S47" s="68">
        <f t="shared" si="3"/>
        <v>0</v>
      </c>
    </row>
    <row r="48" spans="1:19" s="69" customFormat="1" ht="12" hidden="1" customHeight="1">
      <c r="A48" s="32" t="s">
        <v>111</v>
      </c>
      <c r="B48" s="32" t="s">
        <v>112</v>
      </c>
      <c r="C48" s="63">
        <v>95</v>
      </c>
      <c r="D48" s="63">
        <v>4</v>
      </c>
      <c r="E48" s="32" t="s">
        <v>432</v>
      </c>
      <c r="F48" s="64">
        <v>0.45400000000000001</v>
      </c>
      <c r="G48" s="65" t="s">
        <v>65</v>
      </c>
      <c r="H48" s="32" t="s">
        <v>54</v>
      </c>
      <c r="I48" s="63">
        <v>47</v>
      </c>
      <c r="J48" s="73" t="s">
        <v>45</v>
      </c>
      <c r="K48" s="64">
        <v>9.4E-2</v>
      </c>
      <c r="L48" s="78"/>
      <c r="M48" s="78"/>
      <c r="N48" s="80">
        <v>0</v>
      </c>
      <c r="O48" s="67">
        <v>0</v>
      </c>
      <c r="P48" s="67">
        <f t="shared" si="0"/>
        <v>0</v>
      </c>
      <c r="Q48" s="67">
        <f t="shared" si="1"/>
        <v>0</v>
      </c>
      <c r="R48" s="67">
        <f t="shared" si="2"/>
        <v>0</v>
      </c>
      <c r="S48" s="68">
        <f t="shared" si="3"/>
        <v>0</v>
      </c>
    </row>
    <row r="49" spans="1:19" s="69" customFormat="1" ht="12" hidden="1" customHeight="1">
      <c r="A49" s="32" t="s">
        <v>113</v>
      </c>
      <c r="B49" s="32" t="s">
        <v>114</v>
      </c>
      <c r="C49" s="63">
        <v>24</v>
      </c>
      <c r="D49" s="63">
        <v>2</v>
      </c>
      <c r="E49" s="32" t="s">
        <v>433</v>
      </c>
      <c r="F49" s="64">
        <v>5.1999999999999998E-2</v>
      </c>
      <c r="G49" s="65" t="s">
        <v>113</v>
      </c>
      <c r="H49" s="32" t="s">
        <v>114</v>
      </c>
      <c r="I49" s="63">
        <v>24</v>
      </c>
      <c r="J49" s="66" t="s">
        <v>23</v>
      </c>
      <c r="K49" s="64">
        <v>5.1999999999999998E-2</v>
      </c>
      <c r="L49" s="78"/>
      <c r="M49" s="78"/>
      <c r="N49" s="80">
        <v>0</v>
      </c>
      <c r="O49" s="67">
        <v>0</v>
      </c>
      <c r="P49" s="67">
        <f t="shared" si="0"/>
        <v>0</v>
      </c>
      <c r="Q49" s="67">
        <f t="shared" si="1"/>
        <v>0</v>
      </c>
      <c r="R49" s="67">
        <f t="shared" si="2"/>
        <v>0</v>
      </c>
      <c r="S49" s="68">
        <f t="shared" si="3"/>
        <v>0</v>
      </c>
    </row>
    <row r="50" spans="1:19" s="69" customFormat="1" hidden="1">
      <c r="A50" s="32" t="s">
        <v>115</v>
      </c>
      <c r="B50" s="32" t="s">
        <v>116</v>
      </c>
      <c r="C50" s="63">
        <v>54</v>
      </c>
      <c r="D50" s="63">
        <v>2</v>
      </c>
      <c r="E50" s="32" t="s">
        <v>434</v>
      </c>
      <c r="F50" s="64">
        <v>0.11700000000000001</v>
      </c>
      <c r="G50" s="65" t="s">
        <v>115</v>
      </c>
      <c r="H50" s="32" t="s">
        <v>116</v>
      </c>
      <c r="I50" s="63">
        <v>54</v>
      </c>
      <c r="J50" s="66" t="s">
        <v>23</v>
      </c>
      <c r="K50" s="64">
        <v>0.11700000000000001</v>
      </c>
      <c r="L50" s="78"/>
      <c r="M50" s="78"/>
      <c r="N50" s="80">
        <v>0</v>
      </c>
      <c r="O50" s="67">
        <v>0</v>
      </c>
      <c r="P50" s="67">
        <f t="shared" si="0"/>
        <v>0</v>
      </c>
      <c r="Q50" s="67">
        <f t="shared" si="1"/>
        <v>0</v>
      </c>
      <c r="R50" s="67">
        <f t="shared" si="2"/>
        <v>0</v>
      </c>
      <c r="S50" s="68">
        <f t="shared" si="3"/>
        <v>0</v>
      </c>
    </row>
    <row r="51" spans="1:19" s="69" customFormat="1" hidden="1">
      <c r="A51" s="32" t="s">
        <v>117</v>
      </c>
      <c r="B51" s="32" t="s">
        <v>118</v>
      </c>
      <c r="C51" s="63">
        <v>54</v>
      </c>
      <c r="D51" s="63">
        <v>4</v>
      </c>
      <c r="E51" s="32" t="s">
        <v>435</v>
      </c>
      <c r="F51" s="64">
        <v>0.23400000000000001</v>
      </c>
      <c r="G51" s="65" t="s">
        <v>117</v>
      </c>
      <c r="H51" s="32" t="s">
        <v>118</v>
      </c>
      <c r="I51" s="63">
        <v>54</v>
      </c>
      <c r="J51" s="66" t="s">
        <v>23</v>
      </c>
      <c r="K51" s="64">
        <v>0.23400000000000001</v>
      </c>
      <c r="L51" s="78"/>
      <c r="M51" s="78"/>
      <c r="N51" s="80">
        <v>0</v>
      </c>
      <c r="O51" s="67">
        <v>0</v>
      </c>
      <c r="P51" s="67">
        <f t="shared" si="0"/>
        <v>0</v>
      </c>
      <c r="Q51" s="67">
        <f t="shared" si="1"/>
        <v>0</v>
      </c>
      <c r="R51" s="67">
        <f t="shared" si="2"/>
        <v>0</v>
      </c>
      <c r="S51" s="68">
        <f t="shared" si="3"/>
        <v>0</v>
      </c>
    </row>
    <row r="52" spans="1:19" s="69" customFormat="1" hidden="1">
      <c r="A52" s="32" t="s">
        <v>119</v>
      </c>
      <c r="B52" s="32" t="s">
        <v>120</v>
      </c>
      <c r="C52" s="63">
        <v>54</v>
      </c>
      <c r="D52" s="63">
        <v>6</v>
      </c>
      <c r="E52" s="32" t="s">
        <v>436</v>
      </c>
      <c r="F52" s="64">
        <v>0.35099999999999998</v>
      </c>
      <c r="G52" s="65" t="s">
        <v>119</v>
      </c>
      <c r="H52" s="32" t="s">
        <v>120</v>
      </c>
      <c r="I52" s="63">
        <v>54</v>
      </c>
      <c r="J52" s="66" t="s">
        <v>23</v>
      </c>
      <c r="K52" s="64">
        <v>0.35099999999999998</v>
      </c>
      <c r="L52" s="78"/>
      <c r="M52" s="78"/>
      <c r="N52" s="80">
        <v>0</v>
      </c>
      <c r="O52" s="67">
        <v>0</v>
      </c>
      <c r="P52" s="67">
        <f t="shared" si="0"/>
        <v>0</v>
      </c>
      <c r="Q52" s="67">
        <f t="shared" si="1"/>
        <v>0</v>
      </c>
      <c r="R52" s="67">
        <f t="shared" si="2"/>
        <v>0</v>
      </c>
      <c r="S52" s="68">
        <f t="shared" si="3"/>
        <v>0</v>
      </c>
    </row>
    <row r="53" spans="1:19" s="69" customFormat="1" hidden="1">
      <c r="A53" s="32" t="s">
        <v>121</v>
      </c>
      <c r="B53" s="32" t="s">
        <v>121</v>
      </c>
      <c r="C53" s="63">
        <v>10</v>
      </c>
      <c r="D53" s="63">
        <v>1</v>
      </c>
      <c r="E53" s="32" t="s">
        <v>437</v>
      </c>
      <c r="F53" s="64">
        <v>1.4999999999999999E-2</v>
      </c>
      <c r="G53" s="65" t="s">
        <v>121</v>
      </c>
      <c r="H53" s="32" t="s">
        <v>121</v>
      </c>
      <c r="I53" s="63">
        <v>10</v>
      </c>
      <c r="J53" s="66" t="s">
        <v>23</v>
      </c>
      <c r="K53" s="64">
        <v>1.4999999999999999E-2</v>
      </c>
      <c r="L53" s="78"/>
      <c r="M53" s="78"/>
      <c r="N53" s="80">
        <v>0</v>
      </c>
      <c r="O53" s="67">
        <v>0</v>
      </c>
      <c r="P53" s="67">
        <f t="shared" si="0"/>
        <v>0</v>
      </c>
      <c r="Q53" s="67">
        <f t="shared" si="1"/>
        <v>0</v>
      </c>
      <c r="R53" s="67">
        <f t="shared" si="2"/>
        <v>0</v>
      </c>
      <c r="S53" s="68">
        <f t="shared" si="3"/>
        <v>0</v>
      </c>
    </row>
    <row r="54" spans="1:19" s="69" customFormat="1" hidden="1">
      <c r="A54" s="32" t="s">
        <v>122</v>
      </c>
      <c r="B54" s="32" t="s">
        <v>122</v>
      </c>
      <c r="C54" s="63">
        <v>13</v>
      </c>
      <c r="D54" s="63">
        <v>1</v>
      </c>
      <c r="E54" s="32" t="s">
        <v>438</v>
      </c>
      <c r="F54" s="64">
        <v>1.7000000000000001E-2</v>
      </c>
      <c r="G54" s="65" t="s">
        <v>122</v>
      </c>
      <c r="H54" s="32" t="s">
        <v>122</v>
      </c>
      <c r="I54" s="63">
        <v>13</v>
      </c>
      <c r="J54" s="66" t="s">
        <v>23</v>
      </c>
      <c r="K54" s="64">
        <v>1.7000000000000001E-2</v>
      </c>
      <c r="L54" s="78"/>
      <c r="M54" s="78"/>
      <c r="N54" s="80">
        <v>0</v>
      </c>
      <c r="O54" s="67">
        <v>0</v>
      </c>
      <c r="P54" s="67">
        <f t="shared" si="0"/>
        <v>0</v>
      </c>
      <c r="Q54" s="67">
        <f t="shared" si="1"/>
        <v>0</v>
      </c>
      <c r="R54" s="67">
        <f t="shared" si="2"/>
        <v>0</v>
      </c>
      <c r="S54" s="68">
        <f t="shared" si="3"/>
        <v>0</v>
      </c>
    </row>
    <row r="55" spans="1:19" s="69" customFormat="1" hidden="1">
      <c r="A55" s="32" t="s">
        <v>123</v>
      </c>
      <c r="B55" s="32" t="s">
        <v>123</v>
      </c>
      <c r="C55" s="63">
        <v>13</v>
      </c>
      <c r="D55" s="63">
        <v>2</v>
      </c>
      <c r="E55" s="32" t="s">
        <v>439</v>
      </c>
      <c r="F55" s="64">
        <v>3.1E-2</v>
      </c>
      <c r="G55" s="65" t="s">
        <v>123</v>
      </c>
      <c r="H55" s="32" t="s">
        <v>123</v>
      </c>
      <c r="I55" s="63">
        <v>13</v>
      </c>
      <c r="J55" s="66" t="s">
        <v>23</v>
      </c>
      <c r="K55" s="64">
        <v>3.1E-2</v>
      </c>
      <c r="L55" s="78"/>
      <c r="M55" s="78"/>
      <c r="N55" s="80">
        <v>0</v>
      </c>
      <c r="O55" s="67">
        <v>0</v>
      </c>
      <c r="P55" s="67">
        <f t="shared" si="0"/>
        <v>0</v>
      </c>
      <c r="Q55" s="67">
        <f t="shared" si="1"/>
        <v>0</v>
      </c>
      <c r="R55" s="67">
        <f t="shared" si="2"/>
        <v>0</v>
      </c>
      <c r="S55" s="68">
        <f t="shared" si="3"/>
        <v>0</v>
      </c>
    </row>
    <row r="56" spans="1:19" s="69" customFormat="1" hidden="1">
      <c r="A56" s="32" t="s">
        <v>124</v>
      </c>
      <c r="B56" s="32" t="s">
        <v>124</v>
      </c>
      <c r="C56" s="63">
        <v>13</v>
      </c>
      <c r="D56" s="63">
        <v>3</v>
      </c>
      <c r="E56" s="32" t="s">
        <v>440</v>
      </c>
      <c r="F56" s="64">
        <v>4.8000000000000001E-2</v>
      </c>
      <c r="G56" s="65" t="s">
        <v>124</v>
      </c>
      <c r="H56" s="32" t="s">
        <v>124</v>
      </c>
      <c r="I56" s="63">
        <v>13</v>
      </c>
      <c r="J56" s="66" t="s">
        <v>23</v>
      </c>
      <c r="K56" s="64">
        <v>4.8000000000000001E-2</v>
      </c>
      <c r="L56" s="78"/>
      <c r="M56" s="78"/>
      <c r="N56" s="80">
        <v>0</v>
      </c>
      <c r="O56" s="67">
        <v>0</v>
      </c>
      <c r="P56" s="67">
        <f t="shared" si="0"/>
        <v>0</v>
      </c>
      <c r="Q56" s="67">
        <f t="shared" si="1"/>
        <v>0</v>
      </c>
      <c r="R56" s="67">
        <f t="shared" si="2"/>
        <v>0</v>
      </c>
      <c r="S56" s="68">
        <f t="shared" si="3"/>
        <v>0</v>
      </c>
    </row>
    <row r="57" spans="1:19" s="69" customFormat="1" hidden="1">
      <c r="A57" s="32" t="s">
        <v>125</v>
      </c>
      <c r="B57" s="32" t="s">
        <v>125</v>
      </c>
      <c r="C57" s="63">
        <v>15</v>
      </c>
      <c r="D57" s="63">
        <v>1</v>
      </c>
      <c r="E57" s="32" t="s">
        <v>441</v>
      </c>
      <c r="F57" s="64">
        <v>0.02</v>
      </c>
      <c r="G57" s="65" t="s">
        <v>125</v>
      </c>
      <c r="H57" s="32" t="s">
        <v>125</v>
      </c>
      <c r="I57" s="63">
        <v>15</v>
      </c>
      <c r="J57" s="66" t="s">
        <v>23</v>
      </c>
      <c r="K57" s="64">
        <v>0.02</v>
      </c>
      <c r="L57" s="78"/>
      <c r="M57" s="78"/>
      <c r="N57" s="80">
        <v>0</v>
      </c>
      <c r="O57" s="67">
        <v>0</v>
      </c>
      <c r="P57" s="67">
        <f t="shared" si="0"/>
        <v>0</v>
      </c>
      <c r="Q57" s="67">
        <f t="shared" si="1"/>
        <v>0</v>
      </c>
      <c r="R57" s="67">
        <f t="shared" si="2"/>
        <v>0</v>
      </c>
      <c r="S57" s="68">
        <f t="shared" si="3"/>
        <v>0</v>
      </c>
    </row>
    <row r="58" spans="1:19" s="69" customFormat="1" hidden="1">
      <c r="A58" s="32" t="s">
        <v>126</v>
      </c>
      <c r="B58" s="32" t="s">
        <v>126</v>
      </c>
      <c r="C58" s="63">
        <v>17</v>
      </c>
      <c r="D58" s="63">
        <v>1</v>
      </c>
      <c r="E58" s="32" t="s">
        <v>442</v>
      </c>
      <c r="F58" s="64">
        <v>2.4E-2</v>
      </c>
      <c r="G58" s="65" t="s">
        <v>126</v>
      </c>
      <c r="H58" s="32" t="s">
        <v>126</v>
      </c>
      <c r="I58" s="63">
        <v>17</v>
      </c>
      <c r="J58" s="66" t="s">
        <v>23</v>
      </c>
      <c r="K58" s="64">
        <v>2.4E-2</v>
      </c>
      <c r="L58" s="78"/>
      <c r="M58" s="78"/>
      <c r="N58" s="80">
        <v>0</v>
      </c>
      <c r="O58" s="67">
        <v>0</v>
      </c>
      <c r="P58" s="67">
        <f t="shared" si="0"/>
        <v>0</v>
      </c>
      <c r="Q58" s="67">
        <f t="shared" si="1"/>
        <v>0</v>
      </c>
      <c r="R58" s="67">
        <f t="shared" si="2"/>
        <v>0</v>
      </c>
      <c r="S58" s="68">
        <f t="shared" si="3"/>
        <v>0</v>
      </c>
    </row>
    <row r="59" spans="1:19" s="69" customFormat="1">
      <c r="A59" s="32" t="s">
        <v>127</v>
      </c>
      <c r="B59" s="32" t="s">
        <v>127</v>
      </c>
      <c r="C59" s="63">
        <v>17</v>
      </c>
      <c r="D59" s="63">
        <v>2</v>
      </c>
      <c r="E59" s="32" t="s">
        <v>443</v>
      </c>
      <c r="F59" s="64">
        <v>4.8000000000000001E-2</v>
      </c>
      <c r="G59" s="65" t="s">
        <v>392</v>
      </c>
      <c r="H59" s="32" t="s">
        <v>392</v>
      </c>
      <c r="I59" s="63">
        <v>8.5</v>
      </c>
      <c r="J59" s="73" t="s">
        <v>179</v>
      </c>
      <c r="K59" s="64">
        <v>8.5000000000000006E-3</v>
      </c>
      <c r="L59" s="78"/>
      <c r="M59" s="78"/>
      <c r="N59" s="80">
        <v>0</v>
      </c>
      <c r="O59" s="67">
        <v>10</v>
      </c>
      <c r="P59" s="67">
        <f t="shared" si="0"/>
        <v>0.72499999999999998</v>
      </c>
      <c r="Q59" s="67">
        <f t="shared" si="1"/>
        <v>5</v>
      </c>
      <c r="R59" s="67">
        <f t="shared" si="2"/>
        <v>2.25</v>
      </c>
      <c r="S59" s="68">
        <f t="shared" si="3"/>
        <v>17.975000000000001</v>
      </c>
    </row>
    <row r="60" spans="1:19" s="69" customFormat="1" hidden="1">
      <c r="A60" s="32" t="s">
        <v>128</v>
      </c>
      <c r="B60" s="32" t="s">
        <v>128</v>
      </c>
      <c r="C60" s="63">
        <v>18</v>
      </c>
      <c r="D60" s="63">
        <v>1</v>
      </c>
      <c r="E60" s="32" t="s">
        <v>444</v>
      </c>
      <c r="F60" s="64">
        <v>2.5999999999999999E-2</v>
      </c>
      <c r="G60" s="65" t="s">
        <v>128</v>
      </c>
      <c r="H60" s="32" t="s">
        <v>128</v>
      </c>
      <c r="I60" s="63">
        <v>18</v>
      </c>
      <c r="J60" s="66" t="s">
        <v>23</v>
      </c>
      <c r="K60" s="64">
        <v>2.5999999999999999E-2</v>
      </c>
      <c r="L60" s="78"/>
      <c r="M60" s="78"/>
      <c r="N60" s="80">
        <v>0</v>
      </c>
      <c r="O60" s="67">
        <v>0</v>
      </c>
      <c r="P60" s="67">
        <f t="shared" si="0"/>
        <v>0</v>
      </c>
      <c r="Q60" s="67">
        <f t="shared" si="1"/>
        <v>0</v>
      </c>
      <c r="R60" s="67">
        <f t="shared" si="2"/>
        <v>0</v>
      </c>
      <c r="S60" s="68">
        <f t="shared" si="3"/>
        <v>0</v>
      </c>
    </row>
    <row r="61" spans="1:19" s="69" customFormat="1" hidden="1">
      <c r="A61" s="32" t="s">
        <v>129</v>
      </c>
      <c r="B61" s="32" t="s">
        <v>129</v>
      </c>
      <c r="C61" s="63">
        <v>18</v>
      </c>
      <c r="D61" s="63">
        <v>2</v>
      </c>
      <c r="E61" s="32" t="s">
        <v>445</v>
      </c>
      <c r="F61" s="64">
        <v>4.4999999999999998E-2</v>
      </c>
      <c r="G61" s="65" t="s">
        <v>129</v>
      </c>
      <c r="H61" s="32" t="s">
        <v>129</v>
      </c>
      <c r="I61" s="63">
        <v>18</v>
      </c>
      <c r="J61" s="66" t="s">
        <v>23</v>
      </c>
      <c r="K61" s="64">
        <v>4.4999999999999998E-2</v>
      </c>
      <c r="L61" s="78"/>
      <c r="M61" s="78"/>
      <c r="N61" s="80">
        <v>0</v>
      </c>
      <c r="O61" s="67">
        <v>0</v>
      </c>
      <c r="P61" s="67">
        <f t="shared" si="0"/>
        <v>0</v>
      </c>
      <c r="Q61" s="67">
        <f t="shared" si="1"/>
        <v>0</v>
      </c>
      <c r="R61" s="67">
        <f t="shared" si="2"/>
        <v>0</v>
      </c>
      <c r="S61" s="68">
        <f t="shared" si="3"/>
        <v>0</v>
      </c>
    </row>
    <row r="62" spans="1:19" s="69" customFormat="1" hidden="1">
      <c r="A62" s="32" t="s">
        <v>130</v>
      </c>
      <c r="B62" s="32" t="s">
        <v>130</v>
      </c>
      <c r="C62" s="63">
        <v>18</v>
      </c>
      <c r="D62" s="63">
        <v>2</v>
      </c>
      <c r="E62" s="32" t="s">
        <v>446</v>
      </c>
      <c r="F62" s="64">
        <v>0.09</v>
      </c>
      <c r="G62" s="65" t="s">
        <v>130</v>
      </c>
      <c r="H62" s="32" t="s">
        <v>130</v>
      </c>
      <c r="I62" s="63">
        <v>18</v>
      </c>
      <c r="J62" s="66" t="s">
        <v>23</v>
      </c>
      <c r="K62" s="64">
        <v>0.09</v>
      </c>
      <c r="L62" s="78"/>
      <c r="M62" s="78"/>
      <c r="N62" s="80">
        <v>0</v>
      </c>
      <c r="O62" s="67">
        <v>0</v>
      </c>
      <c r="P62" s="67">
        <f t="shared" si="0"/>
        <v>0</v>
      </c>
      <c r="Q62" s="67">
        <f t="shared" si="1"/>
        <v>0</v>
      </c>
      <c r="R62" s="67">
        <f t="shared" si="2"/>
        <v>0</v>
      </c>
      <c r="S62" s="68">
        <f t="shared" si="3"/>
        <v>0</v>
      </c>
    </row>
    <row r="63" spans="1:19" s="69" customFormat="1" hidden="1">
      <c r="A63" s="32" t="s">
        <v>131</v>
      </c>
      <c r="B63" s="32" t="s">
        <v>131</v>
      </c>
      <c r="C63" s="63">
        <v>20</v>
      </c>
      <c r="D63" s="63">
        <v>1</v>
      </c>
      <c r="E63" s="32" t="s">
        <v>447</v>
      </c>
      <c r="F63" s="64">
        <v>2.3E-2</v>
      </c>
      <c r="G63" s="65" t="s">
        <v>131</v>
      </c>
      <c r="H63" s="32" t="s">
        <v>131</v>
      </c>
      <c r="I63" s="63">
        <v>20</v>
      </c>
      <c r="J63" s="66" t="s">
        <v>23</v>
      </c>
      <c r="K63" s="64">
        <v>2.3E-2</v>
      </c>
      <c r="L63" s="78"/>
      <c r="M63" s="78"/>
      <c r="N63" s="80">
        <v>0</v>
      </c>
      <c r="O63" s="67">
        <v>0</v>
      </c>
      <c r="P63" s="67">
        <f t="shared" si="0"/>
        <v>0</v>
      </c>
      <c r="Q63" s="67">
        <f t="shared" si="1"/>
        <v>0</v>
      </c>
      <c r="R63" s="67">
        <f t="shared" si="2"/>
        <v>0</v>
      </c>
      <c r="S63" s="68">
        <f t="shared" si="3"/>
        <v>0</v>
      </c>
    </row>
    <row r="64" spans="1:19" s="69" customFormat="1" hidden="1">
      <c r="A64" s="32" t="s">
        <v>132</v>
      </c>
      <c r="B64" s="32" t="s">
        <v>132</v>
      </c>
      <c r="C64" s="63">
        <v>20</v>
      </c>
      <c r="D64" s="63">
        <v>2</v>
      </c>
      <c r="E64" s="32" t="s">
        <v>448</v>
      </c>
      <c r="F64" s="64">
        <v>4.5999999999999999E-2</v>
      </c>
      <c r="G64" s="65" t="s">
        <v>132</v>
      </c>
      <c r="H64" s="32" t="s">
        <v>132</v>
      </c>
      <c r="I64" s="63">
        <v>20</v>
      </c>
      <c r="J64" s="66" t="s">
        <v>23</v>
      </c>
      <c r="K64" s="64">
        <v>4.5999999999999999E-2</v>
      </c>
      <c r="L64" s="78"/>
      <c r="M64" s="78"/>
      <c r="N64" s="80">
        <v>0</v>
      </c>
      <c r="O64" s="67">
        <v>0</v>
      </c>
      <c r="P64" s="67">
        <f t="shared" si="0"/>
        <v>0</v>
      </c>
      <c r="Q64" s="67">
        <f t="shared" si="1"/>
        <v>0</v>
      </c>
      <c r="R64" s="67">
        <f t="shared" si="2"/>
        <v>0</v>
      </c>
      <c r="S64" s="68">
        <f t="shared" si="3"/>
        <v>0</v>
      </c>
    </row>
    <row r="65" spans="1:19" s="69" customFormat="1" hidden="1">
      <c r="A65" s="32" t="s">
        <v>133</v>
      </c>
      <c r="B65" s="32" t="s">
        <v>133</v>
      </c>
      <c r="C65" s="63">
        <v>22</v>
      </c>
      <c r="D65" s="63">
        <v>1</v>
      </c>
      <c r="E65" s="32" t="s">
        <v>449</v>
      </c>
      <c r="F65" s="64">
        <v>2.4E-2</v>
      </c>
      <c r="G65" s="65" t="s">
        <v>133</v>
      </c>
      <c r="H65" s="32" t="s">
        <v>133</v>
      </c>
      <c r="I65" s="63">
        <v>22</v>
      </c>
      <c r="J65" s="66" t="s">
        <v>23</v>
      </c>
      <c r="K65" s="64">
        <v>2.4E-2</v>
      </c>
      <c r="L65" s="78"/>
      <c r="M65" s="78"/>
      <c r="N65" s="80">
        <v>0</v>
      </c>
      <c r="O65" s="67">
        <v>0</v>
      </c>
      <c r="P65" s="67">
        <f t="shared" si="0"/>
        <v>0</v>
      </c>
      <c r="Q65" s="67">
        <f t="shared" si="1"/>
        <v>0</v>
      </c>
      <c r="R65" s="67">
        <f t="shared" si="2"/>
        <v>0</v>
      </c>
      <c r="S65" s="68">
        <f t="shared" si="3"/>
        <v>0</v>
      </c>
    </row>
    <row r="66" spans="1:19" s="69" customFormat="1" hidden="1">
      <c r="A66" s="32" t="s">
        <v>134</v>
      </c>
      <c r="B66" s="32" t="s">
        <v>134</v>
      </c>
      <c r="C66" s="63">
        <v>22</v>
      </c>
      <c r="D66" s="63">
        <v>2</v>
      </c>
      <c r="E66" s="32" t="s">
        <v>450</v>
      </c>
      <c r="F66" s="64">
        <v>4.8000000000000001E-2</v>
      </c>
      <c r="G66" s="65" t="s">
        <v>134</v>
      </c>
      <c r="H66" s="32" t="s">
        <v>134</v>
      </c>
      <c r="I66" s="63">
        <v>22</v>
      </c>
      <c r="J66" s="66" t="s">
        <v>23</v>
      </c>
      <c r="K66" s="64">
        <v>4.8000000000000001E-2</v>
      </c>
      <c r="L66" s="78"/>
      <c r="M66" s="78"/>
      <c r="N66" s="80">
        <v>0</v>
      </c>
      <c r="O66" s="67">
        <v>0</v>
      </c>
      <c r="P66" s="67">
        <f t="shared" si="0"/>
        <v>0</v>
      </c>
      <c r="Q66" s="67">
        <f t="shared" si="1"/>
        <v>0</v>
      </c>
      <c r="R66" s="67">
        <f t="shared" si="2"/>
        <v>0</v>
      </c>
      <c r="S66" s="68">
        <f t="shared" si="3"/>
        <v>0</v>
      </c>
    </row>
    <row r="67" spans="1:19" s="69" customFormat="1" hidden="1">
      <c r="A67" s="32" t="s">
        <v>135</v>
      </c>
      <c r="B67" s="32" t="s">
        <v>135</v>
      </c>
      <c r="C67" s="63">
        <v>22</v>
      </c>
      <c r="D67" s="63">
        <v>3</v>
      </c>
      <c r="E67" s="32" t="s">
        <v>451</v>
      </c>
      <c r="F67" s="64">
        <v>7.1999999999999995E-2</v>
      </c>
      <c r="G67" s="65" t="s">
        <v>135</v>
      </c>
      <c r="H67" s="32" t="s">
        <v>135</v>
      </c>
      <c r="I67" s="63">
        <v>22</v>
      </c>
      <c r="J67" s="66" t="s">
        <v>23</v>
      </c>
      <c r="K67" s="64">
        <v>7.1999999999999995E-2</v>
      </c>
      <c r="L67" s="78"/>
      <c r="M67" s="78"/>
      <c r="N67" s="80">
        <v>0</v>
      </c>
      <c r="O67" s="67">
        <v>0</v>
      </c>
      <c r="P67" s="67">
        <f t="shared" si="0"/>
        <v>0</v>
      </c>
      <c r="Q67" s="67">
        <f t="shared" si="1"/>
        <v>0</v>
      </c>
      <c r="R67" s="67">
        <f t="shared" si="2"/>
        <v>0</v>
      </c>
      <c r="S67" s="68">
        <f t="shared" si="3"/>
        <v>0</v>
      </c>
    </row>
    <row r="68" spans="1:19" s="69" customFormat="1" ht="13.5" hidden="1" customHeight="1">
      <c r="A68" s="32" t="s">
        <v>136</v>
      </c>
      <c r="B68" s="32" t="s">
        <v>136</v>
      </c>
      <c r="C68" s="63">
        <v>25</v>
      </c>
      <c r="D68" s="63">
        <v>1</v>
      </c>
      <c r="E68" s="32" t="s">
        <v>452</v>
      </c>
      <c r="F68" s="64">
        <v>3.3000000000000002E-2</v>
      </c>
      <c r="G68" s="65" t="s">
        <v>136</v>
      </c>
      <c r="H68" s="32" t="s">
        <v>136</v>
      </c>
      <c r="I68" s="63">
        <v>25</v>
      </c>
      <c r="J68" s="66" t="s">
        <v>23</v>
      </c>
      <c r="K68" s="64">
        <v>3.3000000000000002E-2</v>
      </c>
      <c r="L68" s="78"/>
      <c r="M68" s="78"/>
      <c r="N68" s="80">
        <v>0</v>
      </c>
      <c r="O68" s="67">
        <v>0</v>
      </c>
      <c r="P68" s="67">
        <f t="shared" si="0"/>
        <v>0</v>
      </c>
      <c r="Q68" s="67">
        <f t="shared" si="1"/>
        <v>0</v>
      </c>
      <c r="R68" s="67">
        <f t="shared" si="2"/>
        <v>0</v>
      </c>
      <c r="S68" s="68">
        <f t="shared" si="3"/>
        <v>0</v>
      </c>
    </row>
    <row r="69" spans="1:19" s="69" customFormat="1" hidden="1">
      <c r="A69" s="32" t="s">
        <v>137</v>
      </c>
      <c r="B69" s="32" t="s">
        <v>137</v>
      </c>
      <c r="C69" s="63">
        <v>25</v>
      </c>
      <c r="D69" s="63">
        <v>2</v>
      </c>
      <c r="E69" s="32" t="s">
        <v>453</v>
      </c>
      <c r="F69" s="64">
        <v>6.6000000000000003E-2</v>
      </c>
      <c r="G69" s="65" t="s">
        <v>137</v>
      </c>
      <c r="H69" s="32" t="s">
        <v>137</v>
      </c>
      <c r="I69" s="63">
        <v>25</v>
      </c>
      <c r="J69" s="66" t="s">
        <v>23</v>
      </c>
      <c r="K69" s="64">
        <v>6.6000000000000003E-2</v>
      </c>
      <c r="L69" s="78"/>
      <c r="M69" s="78"/>
      <c r="N69" s="80">
        <v>0</v>
      </c>
      <c r="O69" s="67">
        <v>0</v>
      </c>
      <c r="P69" s="67">
        <f t="shared" ref="P69:P132" si="4">O69*$P$1</f>
        <v>0</v>
      </c>
      <c r="Q69" s="67">
        <f t="shared" ref="Q69:Q132" si="5">O69*0.5</f>
        <v>0</v>
      </c>
      <c r="R69" s="67">
        <f t="shared" ref="R69:R132" si="6">(O69+Q69)*$R$1</f>
        <v>0</v>
      </c>
      <c r="S69" s="68">
        <f t="shared" ref="S69:S132" si="7">SUM(O69:R69)</f>
        <v>0</v>
      </c>
    </row>
    <row r="70" spans="1:19" s="69" customFormat="1" hidden="1">
      <c r="A70" s="32" t="s">
        <v>138</v>
      </c>
      <c r="B70" s="32" t="s">
        <v>138</v>
      </c>
      <c r="C70" s="63">
        <v>26</v>
      </c>
      <c r="D70" s="63">
        <v>1</v>
      </c>
      <c r="E70" s="32" t="s">
        <v>454</v>
      </c>
      <c r="F70" s="64">
        <v>3.3000000000000002E-2</v>
      </c>
      <c r="G70" s="65" t="s">
        <v>138</v>
      </c>
      <c r="H70" s="32" t="s">
        <v>138</v>
      </c>
      <c r="I70" s="63">
        <v>26</v>
      </c>
      <c r="J70" s="66" t="s">
        <v>23</v>
      </c>
      <c r="K70" s="64">
        <v>3.3000000000000002E-2</v>
      </c>
      <c r="L70" s="78"/>
      <c r="M70" s="78"/>
      <c r="N70" s="80">
        <v>0</v>
      </c>
      <c r="O70" s="67">
        <v>0</v>
      </c>
      <c r="P70" s="67">
        <f t="shared" si="4"/>
        <v>0</v>
      </c>
      <c r="Q70" s="67">
        <f t="shared" si="5"/>
        <v>0</v>
      </c>
      <c r="R70" s="67">
        <f t="shared" si="6"/>
        <v>0</v>
      </c>
      <c r="S70" s="68">
        <f t="shared" si="7"/>
        <v>0</v>
      </c>
    </row>
    <row r="71" spans="1:19" s="69" customFormat="1" hidden="1">
      <c r="A71" s="32" t="s">
        <v>139</v>
      </c>
      <c r="B71" s="32" t="s">
        <v>139</v>
      </c>
      <c r="C71" s="63">
        <v>26</v>
      </c>
      <c r="D71" s="63">
        <v>2</v>
      </c>
      <c r="E71" s="32" t="s">
        <v>455</v>
      </c>
      <c r="F71" s="64">
        <v>6.6000000000000003E-2</v>
      </c>
      <c r="G71" s="65" t="s">
        <v>139</v>
      </c>
      <c r="H71" s="32" t="s">
        <v>139</v>
      </c>
      <c r="I71" s="63">
        <v>26</v>
      </c>
      <c r="J71" s="66" t="s">
        <v>23</v>
      </c>
      <c r="K71" s="64">
        <v>6.6000000000000003E-2</v>
      </c>
      <c r="L71" s="78"/>
      <c r="M71" s="78"/>
      <c r="N71" s="80">
        <v>0</v>
      </c>
      <c r="O71" s="67">
        <v>0</v>
      </c>
      <c r="P71" s="67">
        <f t="shared" si="4"/>
        <v>0</v>
      </c>
      <c r="Q71" s="67">
        <f t="shared" si="5"/>
        <v>0</v>
      </c>
      <c r="R71" s="67">
        <f t="shared" si="6"/>
        <v>0</v>
      </c>
      <c r="S71" s="68">
        <f t="shared" si="7"/>
        <v>0</v>
      </c>
    </row>
    <row r="72" spans="1:19" s="69" customFormat="1" hidden="1">
      <c r="A72" s="32" t="s">
        <v>140</v>
      </c>
      <c r="B72" s="32" t="s">
        <v>140</v>
      </c>
      <c r="C72" s="63">
        <v>26</v>
      </c>
      <c r="D72" s="63">
        <v>3</v>
      </c>
      <c r="E72" s="32" t="s">
        <v>456</v>
      </c>
      <c r="F72" s="64">
        <v>9.9000000000000005E-2</v>
      </c>
      <c r="G72" s="65" t="s">
        <v>140</v>
      </c>
      <c r="H72" s="32" t="s">
        <v>140</v>
      </c>
      <c r="I72" s="63">
        <v>26</v>
      </c>
      <c r="J72" s="66" t="s">
        <v>23</v>
      </c>
      <c r="K72" s="64">
        <v>9.9000000000000005E-2</v>
      </c>
      <c r="L72" s="78"/>
      <c r="M72" s="78"/>
      <c r="N72" s="80">
        <v>0</v>
      </c>
      <c r="O72" s="67">
        <v>0</v>
      </c>
      <c r="P72" s="67">
        <f t="shared" si="4"/>
        <v>0</v>
      </c>
      <c r="Q72" s="67">
        <f t="shared" si="5"/>
        <v>0</v>
      </c>
      <c r="R72" s="67">
        <f t="shared" si="6"/>
        <v>0</v>
      </c>
      <c r="S72" s="68">
        <f t="shared" si="7"/>
        <v>0</v>
      </c>
    </row>
    <row r="73" spans="1:19" s="69" customFormat="1" hidden="1">
      <c r="A73" s="32" t="s">
        <v>141</v>
      </c>
      <c r="B73" s="32" t="s">
        <v>141</v>
      </c>
      <c r="C73" s="63">
        <v>28</v>
      </c>
      <c r="D73" s="63">
        <v>1</v>
      </c>
      <c r="E73" s="32" t="s">
        <v>457</v>
      </c>
      <c r="F73" s="64">
        <v>3.3000000000000002E-2</v>
      </c>
      <c r="G73" s="65" t="s">
        <v>141</v>
      </c>
      <c r="H73" s="32" t="s">
        <v>141</v>
      </c>
      <c r="I73" s="63">
        <v>28</v>
      </c>
      <c r="J73" s="66" t="s">
        <v>23</v>
      </c>
      <c r="K73" s="64">
        <v>3.3000000000000002E-2</v>
      </c>
      <c r="L73" s="78"/>
      <c r="M73" s="78"/>
      <c r="N73" s="80">
        <v>0</v>
      </c>
      <c r="O73" s="67">
        <v>0</v>
      </c>
      <c r="P73" s="67">
        <f t="shared" si="4"/>
        <v>0</v>
      </c>
      <c r="Q73" s="67">
        <f t="shared" si="5"/>
        <v>0</v>
      </c>
      <c r="R73" s="67">
        <f t="shared" si="6"/>
        <v>0</v>
      </c>
      <c r="S73" s="68">
        <f t="shared" si="7"/>
        <v>0</v>
      </c>
    </row>
    <row r="74" spans="1:19" s="69" customFormat="1" hidden="1">
      <c r="A74" s="32" t="s">
        <v>142</v>
      </c>
      <c r="B74" s="32" t="s">
        <v>142</v>
      </c>
      <c r="C74" s="74">
        <v>42</v>
      </c>
      <c r="D74" s="74">
        <v>1</v>
      </c>
      <c r="E74" s="70" t="s">
        <v>143</v>
      </c>
      <c r="F74" s="71">
        <v>4.7E-2</v>
      </c>
      <c r="G74" s="65" t="s">
        <v>142</v>
      </c>
      <c r="H74" s="32" t="s">
        <v>142</v>
      </c>
      <c r="I74" s="63">
        <v>42</v>
      </c>
      <c r="J74" s="66" t="s">
        <v>23</v>
      </c>
      <c r="K74" s="64">
        <v>4.7E-2</v>
      </c>
      <c r="L74" s="78"/>
      <c r="M74" s="78"/>
      <c r="N74" s="80">
        <v>0</v>
      </c>
      <c r="O74" s="67">
        <v>0</v>
      </c>
      <c r="P74" s="67">
        <f t="shared" si="4"/>
        <v>0</v>
      </c>
      <c r="Q74" s="67">
        <f t="shared" si="5"/>
        <v>0</v>
      </c>
      <c r="R74" s="67">
        <f t="shared" si="6"/>
        <v>0</v>
      </c>
      <c r="S74" s="68">
        <f t="shared" si="7"/>
        <v>0</v>
      </c>
    </row>
    <row r="75" spans="1:19" s="69" customFormat="1" hidden="1">
      <c r="A75" s="32" t="s">
        <v>144</v>
      </c>
      <c r="B75" s="32" t="s">
        <v>144</v>
      </c>
      <c r="C75" s="74">
        <v>42</v>
      </c>
      <c r="D75" s="74">
        <v>2</v>
      </c>
      <c r="E75" s="70" t="s">
        <v>145</v>
      </c>
      <c r="F75" s="71">
        <v>9.4E-2</v>
      </c>
      <c r="G75" s="65" t="s">
        <v>144</v>
      </c>
      <c r="H75" s="32" t="s">
        <v>144</v>
      </c>
      <c r="I75" s="63">
        <v>42</v>
      </c>
      <c r="J75" s="66" t="s">
        <v>23</v>
      </c>
      <c r="K75" s="64">
        <v>9.4E-2</v>
      </c>
      <c r="L75" s="78"/>
      <c r="M75" s="78"/>
      <c r="N75" s="80">
        <v>0</v>
      </c>
      <c r="O75" s="67">
        <v>0</v>
      </c>
      <c r="P75" s="67">
        <f t="shared" si="4"/>
        <v>0</v>
      </c>
      <c r="Q75" s="67">
        <f t="shared" si="5"/>
        <v>0</v>
      </c>
      <c r="R75" s="67">
        <f t="shared" si="6"/>
        <v>0</v>
      </c>
      <c r="S75" s="68">
        <f t="shared" si="7"/>
        <v>0</v>
      </c>
    </row>
    <row r="76" spans="1:19" s="69" customFormat="1" hidden="1">
      <c r="A76" s="32" t="s">
        <v>146</v>
      </c>
      <c r="B76" s="32" t="s">
        <v>146</v>
      </c>
      <c r="C76" s="63">
        <v>9</v>
      </c>
      <c r="D76" s="63">
        <v>1</v>
      </c>
      <c r="E76" s="32" t="s">
        <v>458</v>
      </c>
      <c r="F76" s="64">
        <v>1.4E-2</v>
      </c>
      <c r="G76" s="65" t="s">
        <v>146</v>
      </c>
      <c r="H76" s="32" t="s">
        <v>146</v>
      </c>
      <c r="I76" s="63">
        <v>9</v>
      </c>
      <c r="J76" s="66" t="s">
        <v>23</v>
      </c>
      <c r="K76" s="64">
        <v>1.4E-2</v>
      </c>
      <c r="L76" s="78"/>
      <c r="M76" s="78"/>
      <c r="N76" s="80">
        <v>0</v>
      </c>
      <c r="O76" s="67">
        <v>0</v>
      </c>
      <c r="P76" s="67">
        <f t="shared" si="4"/>
        <v>0</v>
      </c>
      <c r="Q76" s="67">
        <f t="shared" si="5"/>
        <v>0</v>
      </c>
      <c r="R76" s="67">
        <f t="shared" si="6"/>
        <v>0</v>
      </c>
      <c r="S76" s="68">
        <f t="shared" si="7"/>
        <v>0</v>
      </c>
    </row>
    <row r="77" spans="1:19" s="69" customFormat="1" hidden="1">
      <c r="A77" s="32" t="s">
        <v>147</v>
      </c>
      <c r="B77" s="32" t="s">
        <v>147</v>
      </c>
      <c r="C77" s="63">
        <v>9</v>
      </c>
      <c r="D77" s="63">
        <v>2</v>
      </c>
      <c r="E77" s="32" t="s">
        <v>459</v>
      </c>
      <c r="F77" s="64">
        <v>2.3E-2</v>
      </c>
      <c r="G77" s="65" t="s">
        <v>147</v>
      </c>
      <c r="H77" s="32" t="s">
        <v>147</v>
      </c>
      <c r="I77" s="63">
        <v>9</v>
      </c>
      <c r="J77" s="66" t="s">
        <v>23</v>
      </c>
      <c r="K77" s="64">
        <v>2.3E-2</v>
      </c>
      <c r="L77" s="78"/>
      <c r="M77" s="78"/>
      <c r="N77" s="80">
        <v>0</v>
      </c>
      <c r="O77" s="67">
        <v>0</v>
      </c>
      <c r="P77" s="67">
        <f t="shared" si="4"/>
        <v>0</v>
      </c>
      <c r="Q77" s="67">
        <f t="shared" si="5"/>
        <v>0</v>
      </c>
      <c r="R77" s="67">
        <f t="shared" si="6"/>
        <v>0</v>
      </c>
      <c r="S77" s="68">
        <f t="shared" si="7"/>
        <v>0</v>
      </c>
    </row>
    <row r="78" spans="1:19" s="69" customFormat="1" ht="13.5" hidden="1" customHeight="1">
      <c r="A78" s="32" t="s">
        <v>148</v>
      </c>
      <c r="B78" s="32" t="s">
        <v>148</v>
      </c>
      <c r="C78" s="63">
        <v>13</v>
      </c>
      <c r="D78" s="63">
        <v>1</v>
      </c>
      <c r="E78" s="32" t="s">
        <v>460</v>
      </c>
      <c r="F78" s="64">
        <v>1.7000000000000001E-2</v>
      </c>
      <c r="G78" s="65" t="s">
        <v>148</v>
      </c>
      <c r="H78" s="32" t="s">
        <v>148</v>
      </c>
      <c r="I78" s="63">
        <v>13</v>
      </c>
      <c r="J78" s="66" t="s">
        <v>23</v>
      </c>
      <c r="K78" s="64">
        <v>1.7000000000000001E-2</v>
      </c>
      <c r="L78" s="78"/>
      <c r="M78" s="78"/>
      <c r="N78" s="80">
        <v>0</v>
      </c>
      <c r="O78" s="67">
        <v>0</v>
      </c>
      <c r="P78" s="67">
        <f t="shared" si="4"/>
        <v>0</v>
      </c>
      <c r="Q78" s="67">
        <f t="shared" si="5"/>
        <v>0</v>
      </c>
      <c r="R78" s="67">
        <f t="shared" si="6"/>
        <v>0</v>
      </c>
      <c r="S78" s="68">
        <f t="shared" si="7"/>
        <v>0</v>
      </c>
    </row>
    <row r="79" spans="1:19" s="69" customFormat="1" hidden="1">
      <c r="A79" s="32" t="s">
        <v>149</v>
      </c>
      <c r="B79" s="32" t="s">
        <v>149</v>
      </c>
      <c r="C79" s="63">
        <v>13</v>
      </c>
      <c r="D79" s="63">
        <v>2</v>
      </c>
      <c r="E79" s="32" t="s">
        <v>461</v>
      </c>
      <c r="F79" s="64">
        <v>3.1E-2</v>
      </c>
      <c r="G79" s="65" t="s">
        <v>149</v>
      </c>
      <c r="H79" s="32" t="s">
        <v>149</v>
      </c>
      <c r="I79" s="63">
        <v>13</v>
      </c>
      <c r="J79" s="66" t="s">
        <v>23</v>
      </c>
      <c r="K79" s="64">
        <v>3.1E-2</v>
      </c>
      <c r="L79" s="78"/>
      <c r="M79" s="78"/>
      <c r="N79" s="80">
        <v>0</v>
      </c>
      <c r="O79" s="67">
        <v>0</v>
      </c>
      <c r="P79" s="67">
        <f t="shared" si="4"/>
        <v>0</v>
      </c>
      <c r="Q79" s="67">
        <f t="shared" si="5"/>
        <v>0</v>
      </c>
      <c r="R79" s="67">
        <f t="shared" si="6"/>
        <v>0</v>
      </c>
      <c r="S79" s="68">
        <f t="shared" si="7"/>
        <v>0</v>
      </c>
    </row>
    <row r="80" spans="1:19" s="69" customFormat="1" hidden="1">
      <c r="A80" s="32" t="s">
        <v>150</v>
      </c>
      <c r="B80" s="32" t="s">
        <v>150</v>
      </c>
      <c r="C80" s="63">
        <v>13</v>
      </c>
      <c r="D80" s="63">
        <v>3</v>
      </c>
      <c r="E80" s="32" t="s">
        <v>462</v>
      </c>
      <c r="F80" s="64">
        <v>4.8000000000000001E-2</v>
      </c>
      <c r="G80" s="65" t="s">
        <v>150</v>
      </c>
      <c r="H80" s="32" t="s">
        <v>150</v>
      </c>
      <c r="I80" s="63">
        <v>13</v>
      </c>
      <c r="J80" s="66" t="s">
        <v>23</v>
      </c>
      <c r="K80" s="64">
        <v>4.8000000000000001E-2</v>
      </c>
      <c r="L80" s="78"/>
      <c r="M80" s="78"/>
      <c r="N80" s="80">
        <v>0</v>
      </c>
      <c r="O80" s="67">
        <v>0</v>
      </c>
      <c r="P80" s="67">
        <f t="shared" si="4"/>
        <v>0</v>
      </c>
      <c r="Q80" s="67">
        <f t="shared" si="5"/>
        <v>0</v>
      </c>
      <c r="R80" s="67">
        <f t="shared" si="6"/>
        <v>0</v>
      </c>
      <c r="S80" s="68">
        <f t="shared" si="7"/>
        <v>0</v>
      </c>
    </row>
    <row r="81" spans="1:19" s="69" customFormat="1" hidden="1">
      <c r="A81" s="32" t="s">
        <v>151</v>
      </c>
      <c r="B81" s="32" t="s">
        <v>151</v>
      </c>
      <c r="C81" s="63">
        <v>18</v>
      </c>
      <c r="D81" s="63">
        <v>1</v>
      </c>
      <c r="E81" s="32" t="s">
        <v>463</v>
      </c>
      <c r="F81" s="64">
        <v>2.4E-2</v>
      </c>
      <c r="G81" s="65" t="s">
        <v>151</v>
      </c>
      <c r="H81" s="32" t="s">
        <v>151</v>
      </c>
      <c r="I81" s="63">
        <v>18</v>
      </c>
      <c r="J81" s="66" t="s">
        <v>23</v>
      </c>
      <c r="K81" s="64">
        <v>2.4E-2</v>
      </c>
      <c r="L81" s="78"/>
      <c r="M81" s="78"/>
      <c r="N81" s="80">
        <v>0</v>
      </c>
      <c r="O81" s="67">
        <v>0</v>
      </c>
      <c r="P81" s="67">
        <f t="shared" si="4"/>
        <v>0</v>
      </c>
      <c r="Q81" s="67">
        <f t="shared" si="5"/>
        <v>0</v>
      </c>
      <c r="R81" s="67">
        <f t="shared" si="6"/>
        <v>0</v>
      </c>
      <c r="S81" s="68">
        <f t="shared" si="7"/>
        <v>0</v>
      </c>
    </row>
    <row r="82" spans="1:19" s="69" customFormat="1" ht="12" hidden="1" customHeight="1">
      <c r="A82" s="32" t="s">
        <v>152</v>
      </c>
      <c r="B82" s="32" t="s">
        <v>152</v>
      </c>
      <c r="C82" s="63">
        <v>22</v>
      </c>
      <c r="D82" s="63">
        <v>1</v>
      </c>
      <c r="E82" s="32" t="s">
        <v>464</v>
      </c>
      <c r="F82" s="64">
        <v>2.7E-2</v>
      </c>
      <c r="G82" s="65" t="s">
        <v>152</v>
      </c>
      <c r="H82" s="32" t="s">
        <v>152</v>
      </c>
      <c r="I82" s="63">
        <v>22</v>
      </c>
      <c r="J82" s="66" t="s">
        <v>23</v>
      </c>
      <c r="K82" s="64">
        <v>2.7E-2</v>
      </c>
      <c r="L82" s="78"/>
      <c r="M82" s="78"/>
      <c r="N82" s="80">
        <v>0</v>
      </c>
      <c r="O82" s="67">
        <v>0</v>
      </c>
      <c r="P82" s="67">
        <f t="shared" si="4"/>
        <v>0</v>
      </c>
      <c r="Q82" s="67">
        <f t="shared" si="5"/>
        <v>0</v>
      </c>
      <c r="R82" s="67">
        <f t="shared" si="6"/>
        <v>0</v>
      </c>
      <c r="S82" s="68">
        <f t="shared" si="7"/>
        <v>0</v>
      </c>
    </row>
    <row r="83" spans="1:19" s="69" customFormat="1" hidden="1">
      <c r="A83" s="32" t="s">
        <v>153</v>
      </c>
      <c r="B83" s="32" t="s">
        <v>153</v>
      </c>
      <c r="C83" s="63">
        <v>22</v>
      </c>
      <c r="D83" s="63">
        <v>2</v>
      </c>
      <c r="E83" s="32" t="s">
        <v>465</v>
      </c>
      <c r="F83" s="64">
        <v>5.3999999999999999E-2</v>
      </c>
      <c r="G83" s="65" t="s">
        <v>153</v>
      </c>
      <c r="H83" s="32" t="s">
        <v>153</v>
      </c>
      <c r="I83" s="63">
        <v>22</v>
      </c>
      <c r="J83" s="66" t="s">
        <v>23</v>
      </c>
      <c r="K83" s="64">
        <v>5.3999999999999999E-2</v>
      </c>
      <c r="L83" s="78"/>
      <c r="M83" s="78"/>
      <c r="N83" s="80">
        <v>0</v>
      </c>
      <c r="O83" s="67">
        <v>0</v>
      </c>
      <c r="P83" s="67">
        <f t="shared" si="4"/>
        <v>0</v>
      </c>
      <c r="Q83" s="67">
        <f t="shared" si="5"/>
        <v>0</v>
      </c>
      <c r="R83" s="67">
        <f t="shared" si="6"/>
        <v>0</v>
      </c>
      <c r="S83" s="68">
        <f t="shared" si="7"/>
        <v>0</v>
      </c>
    </row>
    <row r="84" spans="1:19" s="69" customFormat="1" ht="13.5" hidden="1" customHeight="1">
      <c r="A84" s="32" t="s">
        <v>154</v>
      </c>
      <c r="B84" s="32" t="s">
        <v>154</v>
      </c>
      <c r="C84" s="63">
        <v>22</v>
      </c>
      <c r="D84" s="63">
        <v>4</v>
      </c>
      <c r="E84" s="32" t="s">
        <v>466</v>
      </c>
      <c r="F84" s="64">
        <v>0.108</v>
      </c>
      <c r="G84" s="65" t="s">
        <v>154</v>
      </c>
      <c r="H84" s="32" t="s">
        <v>154</v>
      </c>
      <c r="I84" s="63">
        <v>22</v>
      </c>
      <c r="J84" s="66" t="s">
        <v>23</v>
      </c>
      <c r="K84" s="64">
        <v>0.108</v>
      </c>
      <c r="L84" s="78"/>
      <c r="M84" s="78"/>
      <c r="N84" s="80">
        <v>0</v>
      </c>
      <c r="O84" s="67">
        <v>0</v>
      </c>
      <c r="P84" s="67">
        <f t="shared" si="4"/>
        <v>0</v>
      </c>
      <c r="Q84" s="67">
        <f t="shared" si="5"/>
        <v>0</v>
      </c>
      <c r="R84" s="67">
        <f t="shared" si="6"/>
        <v>0</v>
      </c>
      <c r="S84" s="68">
        <f t="shared" si="7"/>
        <v>0</v>
      </c>
    </row>
    <row r="85" spans="1:19" s="69" customFormat="1" hidden="1">
      <c r="A85" s="32" t="s">
        <v>155</v>
      </c>
      <c r="B85" s="32" t="s">
        <v>155</v>
      </c>
      <c r="C85" s="63">
        <v>24</v>
      </c>
      <c r="D85" s="63">
        <v>1</v>
      </c>
      <c r="E85" s="32" t="s">
        <v>467</v>
      </c>
      <c r="F85" s="64">
        <v>3.2000000000000001E-2</v>
      </c>
      <c r="G85" s="65" t="s">
        <v>155</v>
      </c>
      <c r="H85" s="32" t="s">
        <v>155</v>
      </c>
      <c r="I85" s="63">
        <v>24</v>
      </c>
      <c r="J85" s="66" t="s">
        <v>23</v>
      </c>
      <c r="K85" s="64">
        <v>3.2000000000000001E-2</v>
      </c>
      <c r="L85" s="78"/>
      <c r="M85" s="78"/>
      <c r="N85" s="80">
        <v>0</v>
      </c>
      <c r="O85" s="67">
        <v>0</v>
      </c>
      <c r="P85" s="67">
        <f t="shared" si="4"/>
        <v>0</v>
      </c>
      <c r="Q85" s="67">
        <f t="shared" si="5"/>
        <v>0</v>
      </c>
      <c r="R85" s="67">
        <f t="shared" si="6"/>
        <v>0</v>
      </c>
      <c r="S85" s="68">
        <f t="shared" si="7"/>
        <v>0</v>
      </c>
    </row>
    <row r="86" spans="1:19" s="69" customFormat="1" hidden="1">
      <c r="A86" s="32" t="s">
        <v>156</v>
      </c>
      <c r="B86" s="32" t="s">
        <v>156</v>
      </c>
      <c r="C86" s="63">
        <v>28</v>
      </c>
      <c r="D86" s="63">
        <v>1</v>
      </c>
      <c r="E86" s="32" t="s">
        <v>468</v>
      </c>
      <c r="F86" s="64">
        <v>3.3000000000000002E-2</v>
      </c>
      <c r="G86" s="65" t="s">
        <v>156</v>
      </c>
      <c r="H86" s="32" t="s">
        <v>156</v>
      </c>
      <c r="I86" s="63">
        <v>28</v>
      </c>
      <c r="J86" s="66" t="s">
        <v>23</v>
      </c>
      <c r="K86" s="64">
        <v>3.3000000000000002E-2</v>
      </c>
      <c r="L86" s="78"/>
      <c r="M86" s="78"/>
      <c r="N86" s="80">
        <v>0</v>
      </c>
      <c r="O86" s="67">
        <v>0</v>
      </c>
      <c r="P86" s="67">
        <f t="shared" si="4"/>
        <v>0</v>
      </c>
      <c r="Q86" s="67">
        <f t="shared" si="5"/>
        <v>0</v>
      </c>
      <c r="R86" s="67">
        <f t="shared" si="6"/>
        <v>0</v>
      </c>
      <c r="S86" s="68">
        <f t="shared" si="7"/>
        <v>0</v>
      </c>
    </row>
    <row r="87" spans="1:19" s="69" customFormat="1" hidden="1">
      <c r="A87" s="32" t="s">
        <v>157</v>
      </c>
      <c r="B87" s="32" t="s">
        <v>157</v>
      </c>
      <c r="C87" s="63">
        <v>28</v>
      </c>
      <c r="D87" s="63">
        <v>2</v>
      </c>
      <c r="E87" s="32" t="s">
        <v>469</v>
      </c>
      <c r="F87" s="64">
        <v>6.6000000000000003E-2</v>
      </c>
      <c r="G87" s="65" t="s">
        <v>157</v>
      </c>
      <c r="H87" s="32" t="s">
        <v>157</v>
      </c>
      <c r="I87" s="63">
        <v>28</v>
      </c>
      <c r="J87" s="66" t="s">
        <v>23</v>
      </c>
      <c r="K87" s="64">
        <v>6.6000000000000003E-2</v>
      </c>
      <c r="L87" s="78"/>
      <c r="M87" s="78"/>
      <c r="N87" s="80">
        <v>0</v>
      </c>
      <c r="O87" s="67">
        <v>0</v>
      </c>
      <c r="P87" s="67">
        <f t="shared" si="4"/>
        <v>0</v>
      </c>
      <c r="Q87" s="67">
        <f t="shared" si="5"/>
        <v>0</v>
      </c>
      <c r="R87" s="67">
        <f t="shared" si="6"/>
        <v>0</v>
      </c>
      <c r="S87" s="68">
        <f t="shared" si="7"/>
        <v>0</v>
      </c>
    </row>
    <row r="88" spans="1:19" s="69" customFormat="1" hidden="1">
      <c r="A88" s="32" t="s">
        <v>158</v>
      </c>
      <c r="B88" s="32" t="s">
        <v>158</v>
      </c>
      <c r="C88" s="63">
        <v>36</v>
      </c>
      <c r="D88" s="63">
        <v>1</v>
      </c>
      <c r="E88" s="32" t="s">
        <v>470</v>
      </c>
      <c r="F88" s="64">
        <v>5.0999999999999997E-2</v>
      </c>
      <c r="G88" s="65" t="s">
        <v>158</v>
      </c>
      <c r="H88" s="32" t="s">
        <v>158</v>
      </c>
      <c r="I88" s="63">
        <v>36</v>
      </c>
      <c r="J88" s="66" t="s">
        <v>23</v>
      </c>
      <c r="K88" s="64">
        <v>5.0999999999999997E-2</v>
      </c>
      <c r="L88" s="78"/>
      <c r="M88" s="78"/>
      <c r="N88" s="80">
        <v>0</v>
      </c>
      <c r="O88" s="67">
        <v>0</v>
      </c>
      <c r="P88" s="67">
        <f t="shared" si="4"/>
        <v>0</v>
      </c>
      <c r="Q88" s="67">
        <f t="shared" si="5"/>
        <v>0</v>
      </c>
      <c r="R88" s="67">
        <f t="shared" si="6"/>
        <v>0</v>
      </c>
      <c r="S88" s="68">
        <f t="shared" si="7"/>
        <v>0</v>
      </c>
    </row>
    <row r="89" spans="1:19" s="69" customFormat="1" hidden="1">
      <c r="A89" s="32" t="s">
        <v>159</v>
      </c>
      <c r="B89" s="32" t="s">
        <v>159</v>
      </c>
      <c r="C89" s="63">
        <v>40</v>
      </c>
      <c r="D89" s="63">
        <v>1</v>
      </c>
      <c r="E89" s="32" t="s">
        <v>471</v>
      </c>
      <c r="F89" s="64">
        <v>4.5999999999999999E-2</v>
      </c>
      <c r="G89" s="65" t="s">
        <v>159</v>
      </c>
      <c r="H89" s="32" t="s">
        <v>159</v>
      </c>
      <c r="I89" s="63">
        <v>40</v>
      </c>
      <c r="J89" s="66" t="s">
        <v>23</v>
      </c>
      <c r="K89" s="64">
        <v>4.5999999999999999E-2</v>
      </c>
      <c r="L89" s="78"/>
      <c r="M89" s="78"/>
      <c r="N89" s="80">
        <v>0</v>
      </c>
      <c r="O89" s="67">
        <v>0</v>
      </c>
      <c r="P89" s="67">
        <f t="shared" si="4"/>
        <v>0</v>
      </c>
      <c r="Q89" s="67">
        <f t="shared" si="5"/>
        <v>0</v>
      </c>
      <c r="R89" s="67">
        <f t="shared" si="6"/>
        <v>0</v>
      </c>
      <c r="S89" s="68">
        <f t="shared" si="7"/>
        <v>0</v>
      </c>
    </row>
    <row r="90" spans="1:19" s="69" customFormat="1" hidden="1">
      <c r="A90" s="32" t="s">
        <v>160</v>
      </c>
      <c r="B90" s="32" t="s">
        <v>160</v>
      </c>
      <c r="C90" s="63">
        <v>40</v>
      </c>
      <c r="D90" s="63">
        <v>2</v>
      </c>
      <c r="E90" s="32" t="s">
        <v>472</v>
      </c>
      <c r="F90" s="64">
        <v>8.5000000000000006E-2</v>
      </c>
      <c r="G90" s="65" t="s">
        <v>160</v>
      </c>
      <c r="H90" s="32" t="s">
        <v>160</v>
      </c>
      <c r="I90" s="63">
        <v>40</v>
      </c>
      <c r="J90" s="66" t="s">
        <v>23</v>
      </c>
      <c r="K90" s="64">
        <v>8.5000000000000006E-2</v>
      </c>
      <c r="L90" s="78"/>
      <c r="M90" s="78"/>
      <c r="N90" s="80">
        <v>0</v>
      </c>
      <c r="O90" s="67">
        <v>0</v>
      </c>
      <c r="P90" s="67">
        <f t="shared" si="4"/>
        <v>0</v>
      </c>
      <c r="Q90" s="67">
        <f t="shared" si="5"/>
        <v>0</v>
      </c>
      <c r="R90" s="67">
        <f t="shared" si="6"/>
        <v>0</v>
      </c>
      <c r="S90" s="68">
        <f t="shared" si="7"/>
        <v>0</v>
      </c>
    </row>
    <row r="91" spans="1:19" s="69" customFormat="1" hidden="1">
      <c r="A91" s="32" t="s">
        <v>161</v>
      </c>
      <c r="B91" s="32" t="s">
        <v>161</v>
      </c>
      <c r="C91" s="63">
        <v>40</v>
      </c>
      <c r="D91" s="63">
        <v>3</v>
      </c>
      <c r="E91" s="32" t="s">
        <v>473</v>
      </c>
      <c r="F91" s="64">
        <v>0.13300000000000001</v>
      </c>
      <c r="G91" s="65" t="s">
        <v>161</v>
      </c>
      <c r="H91" s="32" t="s">
        <v>161</v>
      </c>
      <c r="I91" s="63">
        <v>40</v>
      </c>
      <c r="J91" s="66" t="s">
        <v>23</v>
      </c>
      <c r="K91" s="64">
        <v>0.13300000000000001</v>
      </c>
      <c r="L91" s="78"/>
      <c r="M91" s="78"/>
      <c r="N91" s="80">
        <v>0</v>
      </c>
      <c r="O91" s="67">
        <v>0</v>
      </c>
      <c r="P91" s="67">
        <f t="shared" si="4"/>
        <v>0</v>
      </c>
      <c r="Q91" s="67">
        <f t="shared" si="5"/>
        <v>0</v>
      </c>
      <c r="R91" s="67">
        <f t="shared" si="6"/>
        <v>0</v>
      </c>
      <c r="S91" s="68">
        <f t="shared" si="7"/>
        <v>0</v>
      </c>
    </row>
    <row r="92" spans="1:19" s="69" customFormat="1" hidden="1">
      <c r="A92" s="32" t="s">
        <v>162</v>
      </c>
      <c r="B92" s="32" t="s">
        <v>162</v>
      </c>
      <c r="C92" s="74">
        <v>52</v>
      </c>
      <c r="D92" s="74">
        <v>1</v>
      </c>
      <c r="E92" s="70" t="s">
        <v>163</v>
      </c>
      <c r="F92" s="71">
        <v>6.5000000000000002E-2</v>
      </c>
      <c r="G92" s="65" t="s">
        <v>162</v>
      </c>
      <c r="H92" s="32" t="s">
        <v>162</v>
      </c>
      <c r="I92" s="63">
        <v>52</v>
      </c>
      <c r="J92" s="66" t="s">
        <v>23</v>
      </c>
      <c r="K92" s="64">
        <v>6.5000000000000002E-2</v>
      </c>
      <c r="L92" s="78"/>
      <c r="M92" s="78"/>
      <c r="N92" s="80">
        <v>0</v>
      </c>
      <c r="O92" s="67">
        <v>0</v>
      </c>
      <c r="P92" s="67">
        <f t="shared" si="4"/>
        <v>0</v>
      </c>
      <c r="Q92" s="67">
        <f t="shared" si="5"/>
        <v>0</v>
      </c>
      <c r="R92" s="67">
        <f t="shared" si="6"/>
        <v>0</v>
      </c>
      <c r="S92" s="68">
        <f t="shared" si="7"/>
        <v>0</v>
      </c>
    </row>
    <row r="93" spans="1:19" s="69" customFormat="1" hidden="1">
      <c r="A93" s="32" t="s">
        <v>164</v>
      </c>
      <c r="B93" s="32" t="s">
        <v>162</v>
      </c>
      <c r="C93" s="74">
        <v>52</v>
      </c>
      <c r="D93" s="74">
        <v>2</v>
      </c>
      <c r="E93" s="70" t="s">
        <v>165</v>
      </c>
      <c r="F93" s="71">
        <v>0.13</v>
      </c>
      <c r="G93" s="65" t="s">
        <v>164</v>
      </c>
      <c r="H93" s="32" t="s">
        <v>162</v>
      </c>
      <c r="I93" s="63">
        <v>52</v>
      </c>
      <c r="J93" s="66" t="s">
        <v>23</v>
      </c>
      <c r="K93" s="64">
        <v>0.13</v>
      </c>
      <c r="L93" s="78"/>
      <c r="M93" s="78"/>
      <c r="N93" s="80">
        <v>0</v>
      </c>
      <c r="O93" s="67">
        <v>0</v>
      </c>
      <c r="P93" s="67">
        <f t="shared" si="4"/>
        <v>0</v>
      </c>
      <c r="Q93" s="67">
        <f t="shared" si="5"/>
        <v>0</v>
      </c>
      <c r="R93" s="67">
        <f t="shared" si="6"/>
        <v>0</v>
      </c>
      <c r="S93" s="68">
        <f t="shared" si="7"/>
        <v>0</v>
      </c>
    </row>
    <row r="94" spans="1:19" s="69" customFormat="1" hidden="1">
      <c r="A94" s="32" t="s">
        <v>166</v>
      </c>
      <c r="B94" s="32" t="s">
        <v>166</v>
      </c>
      <c r="C94" s="63">
        <v>5</v>
      </c>
      <c r="D94" s="63">
        <v>1</v>
      </c>
      <c r="E94" s="32" t="s">
        <v>474</v>
      </c>
      <c r="F94" s="64">
        <v>8.9999999999999993E-3</v>
      </c>
      <c r="G94" s="65" t="s">
        <v>166</v>
      </c>
      <c r="H94" s="32" t="s">
        <v>166</v>
      </c>
      <c r="I94" s="63">
        <v>5</v>
      </c>
      <c r="J94" s="66" t="s">
        <v>23</v>
      </c>
      <c r="K94" s="64">
        <v>8.9999999999999993E-3</v>
      </c>
      <c r="L94" s="78"/>
      <c r="M94" s="78"/>
      <c r="N94" s="80">
        <v>0</v>
      </c>
      <c r="O94" s="67">
        <v>0</v>
      </c>
      <c r="P94" s="67">
        <f t="shared" si="4"/>
        <v>0</v>
      </c>
      <c r="Q94" s="67">
        <f t="shared" si="5"/>
        <v>0</v>
      </c>
      <c r="R94" s="67">
        <f t="shared" si="6"/>
        <v>0</v>
      </c>
      <c r="S94" s="68">
        <f t="shared" si="7"/>
        <v>0</v>
      </c>
    </row>
    <row r="95" spans="1:19" s="69" customFormat="1" hidden="1">
      <c r="A95" s="32" t="s">
        <v>167</v>
      </c>
      <c r="B95" s="32" t="s">
        <v>167</v>
      </c>
      <c r="C95" s="63">
        <v>5</v>
      </c>
      <c r="D95" s="63">
        <v>2</v>
      </c>
      <c r="E95" s="32" t="s">
        <v>475</v>
      </c>
      <c r="F95" s="64">
        <v>1.7999999999999999E-2</v>
      </c>
      <c r="G95" s="65" t="s">
        <v>167</v>
      </c>
      <c r="H95" s="32" t="s">
        <v>167</v>
      </c>
      <c r="I95" s="63">
        <v>5</v>
      </c>
      <c r="J95" s="66" t="s">
        <v>23</v>
      </c>
      <c r="K95" s="64">
        <v>1.7999999999999999E-2</v>
      </c>
      <c r="L95" s="78"/>
      <c r="M95" s="78"/>
      <c r="N95" s="80">
        <v>0</v>
      </c>
      <c r="O95" s="67">
        <v>0</v>
      </c>
      <c r="P95" s="67">
        <f t="shared" si="4"/>
        <v>0</v>
      </c>
      <c r="Q95" s="67">
        <f t="shared" si="5"/>
        <v>0</v>
      </c>
      <c r="R95" s="67">
        <f t="shared" si="6"/>
        <v>0</v>
      </c>
      <c r="S95" s="68">
        <f t="shared" si="7"/>
        <v>0</v>
      </c>
    </row>
    <row r="96" spans="1:19" s="69" customFormat="1" hidden="1">
      <c r="A96" s="32" t="s">
        <v>168</v>
      </c>
      <c r="B96" s="32" t="s">
        <v>168</v>
      </c>
      <c r="C96" s="74">
        <v>6</v>
      </c>
      <c r="D96" s="74">
        <v>1</v>
      </c>
      <c r="E96" s="70" t="s">
        <v>169</v>
      </c>
      <c r="F96" s="71">
        <v>8.9999999999999993E-3</v>
      </c>
      <c r="G96" s="65" t="s">
        <v>168</v>
      </c>
      <c r="H96" s="32" t="s">
        <v>168</v>
      </c>
      <c r="I96" s="63">
        <v>6</v>
      </c>
      <c r="J96" s="66" t="s">
        <v>23</v>
      </c>
      <c r="K96" s="64">
        <v>8.9999999999999993E-3</v>
      </c>
      <c r="L96" s="78"/>
      <c r="M96" s="78"/>
      <c r="N96" s="80">
        <v>0</v>
      </c>
      <c r="O96" s="67">
        <v>0</v>
      </c>
      <c r="P96" s="67">
        <f t="shared" si="4"/>
        <v>0</v>
      </c>
      <c r="Q96" s="67">
        <f t="shared" si="5"/>
        <v>0</v>
      </c>
      <c r="R96" s="67">
        <f t="shared" si="6"/>
        <v>0</v>
      </c>
      <c r="S96" s="68">
        <f t="shared" si="7"/>
        <v>0</v>
      </c>
    </row>
    <row r="97" spans="1:19" s="69" customFormat="1" hidden="1">
      <c r="A97" s="32" t="s">
        <v>170</v>
      </c>
      <c r="B97" s="32" t="s">
        <v>170</v>
      </c>
      <c r="C97" s="63">
        <v>7</v>
      </c>
      <c r="D97" s="63">
        <v>1</v>
      </c>
      <c r="E97" s="32" t="s">
        <v>476</v>
      </c>
      <c r="F97" s="64">
        <v>0.01</v>
      </c>
      <c r="G97" s="65" t="s">
        <v>170</v>
      </c>
      <c r="H97" s="32" t="s">
        <v>170</v>
      </c>
      <c r="I97" s="63">
        <v>7</v>
      </c>
      <c r="J97" s="73" t="s">
        <v>23</v>
      </c>
      <c r="K97" s="64">
        <v>0.01</v>
      </c>
      <c r="L97" s="78"/>
      <c r="M97" s="78"/>
      <c r="N97" s="80">
        <v>0</v>
      </c>
      <c r="O97" s="67">
        <v>100</v>
      </c>
      <c r="P97" s="67">
        <f t="shared" si="4"/>
        <v>7.2499999999999991</v>
      </c>
      <c r="Q97" s="67">
        <f t="shared" si="5"/>
        <v>50</v>
      </c>
      <c r="R97" s="67">
        <f t="shared" si="6"/>
        <v>22.5</v>
      </c>
      <c r="S97" s="68">
        <f t="shared" si="7"/>
        <v>179.75</v>
      </c>
    </row>
    <row r="98" spans="1:19" s="69" customFormat="1" hidden="1">
      <c r="A98" s="32" t="s">
        <v>171</v>
      </c>
      <c r="B98" s="32" t="s">
        <v>171</v>
      </c>
      <c r="C98" s="63">
        <v>7</v>
      </c>
      <c r="D98" s="63">
        <v>2</v>
      </c>
      <c r="E98" s="32" t="s">
        <v>477</v>
      </c>
      <c r="F98" s="64">
        <v>2.1000000000000001E-2</v>
      </c>
      <c r="G98" s="65" t="s">
        <v>171</v>
      </c>
      <c r="H98" s="32" t="s">
        <v>171</v>
      </c>
      <c r="I98" s="63">
        <v>7</v>
      </c>
      <c r="J98" s="73" t="s">
        <v>23</v>
      </c>
      <c r="K98" s="64">
        <v>2.1000000000000001E-2</v>
      </c>
      <c r="L98" s="78"/>
      <c r="M98" s="78"/>
      <c r="N98" s="80">
        <v>0</v>
      </c>
      <c r="O98" s="67">
        <v>100</v>
      </c>
      <c r="P98" s="67">
        <f t="shared" si="4"/>
        <v>7.2499999999999991</v>
      </c>
      <c r="Q98" s="67">
        <f t="shared" si="5"/>
        <v>50</v>
      </c>
      <c r="R98" s="67">
        <f t="shared" si="6"/>
        <v>22.5</v>
      </c>
      <c r="S98" s="68">
        <f t="shared" si="7"/>
        <v>179.75</v>
      </c>
    </row>
    <row r="99" spans="1:19" s="69" customFormat="1" hidden="1">
      <c r="A99" s="32" t="s">
        <v>172</v>
      </c>
      <c r="B99" s="32" t="s">
        <v>172</v>
      </c>
      <c r="C99" s="63">
        <v>9</v>
      </c>
      <c r="D99" s="63">
        <v>1</v>
      </c>
      <c r="E99" s="32" t="s">
        <v>478</v>
      </c>
      <c r="F99" s="64">
        <v>1.0999999999999999E-2</v>
      </c>
      <c r="G99" s="65" t="s">
        <v>172</v>
      </c>
      <c r="H99" s="32" t="s">
        <v>172</v>
      </c>
      <c r="I99" s="63">
        <v>9</v>
      </c>
      <c r="J99" s="73" t="s">
        <v>23</v>
      </c>
      <c r="K99" s="64">
        <v>1.0999999999999999E-2</v>
      </c>
      <c r="L99" s="78"/>
      <c r="M99" s="78"/>
      <c r="N99" s="80">
        <v>0</v>
      </c>
      <c r="O99" s="67">
        <v>100</v>
      </c>
      <c r="P99" s="67">
        <f t="shared" si="4"/>
        <v>7.2499999999999991</v>
      </c>
      <c r="Q99" s="67">
        <f t="shared" si="5"/>
        <v>50</v>
      </c>
      <c r="R99" s="67">
        <f t="shared" si="6"/>
        <v>22.5</v>
      </c>
      <c r="S99" s="68">
        <f t="shared" si="7"/>
        <v>179.75</v>
      </c>
    </row>
    <row r="100" spans="1:19" s="69" customFormat="1" hidden="1">
      <c r="A100" s="32" t="s">
        <v>173</v>
      </c>
      <c r="B100" s="32" t="s">
        <v>173</v>
      </c>
      <c r="C100" s="63">
        <v>9</v>
      </c>
      <c r="D100" s="63">
        <v>2</v>
      </c>
      <c r="E100" s="32" t="s">
        <v>479</v>
      </c>
      <c r="F100" s="64">
        <v>2.3E-2</v>
      </c>
      <c r="G100" s="65" t="s">
        <v>173</v>
      </c>
      <c r="H100" s="32" t="s">
        <v>173</v>
      </c>
      <c r="I100" s="63">
        <v>9</v>
      </c>
      <c r="J100" s="73" t="s">
        <v>23</v>
      </c>
      <c r="K100" s="64">
        <v>2.3E-2</v>
      </c>
      <c r="L100" s="78"/>
      <c r="M100" s="78"/>
      <c r="N100" s="80">
        <v>0</v>
      </c>
      <c r="O100" s="67">
        <v>100</v>
      </c>
      <c r="P100" s="67">
        <f t="shared" si="4"/>
        <v>7.2499999999999991</v>
      </c>
      <c r="Q100" s="67">
        <f t="shared" si="5"/>
        <v>50</v>
      </c>
      <c r="R100" s="67">
        <f t="shared" si="6"/>
        <v>22.5</v>
      </c>
      <c r="S100" s="68">
        <f t="shared" si="7"/>
        <v>179.75</v>
      </c>
    </row>
    <row r="101" spans="1:19" s="69" customFormat="1" hidden="1">
      <c r="A101" s="32" t="s">
        <v>174</v>
      </c>
      <c r="B101" s="32" t="s">
        <v>174</v>
      </c>
      <c r="C101" s="63">
        <v>9</v>
      </c>
      <c r="D101" s="63">
        <v>3</v>
      </c>
      <c r="E101" s="32" t="s">
        <v>480</v>
      </c>
      <c r="F101" s="64">
        <v>3.4000000000000002E-2</v>
      </c>
      <c r="G101" s="65" t="s">
        <v>174</v>
      </c>
      <c r="H101" s="32" t="s">
        <v>174</v>
      </c>
      <c r="I101" s="63">
        <v>9</v>
      </c>
      <c r="J101" s="73" t="s">
        <v>23</v>
      </c>
      <c r="K101" s="64">
        <v>3.4000000000000002E-2</v>
      </c>
      <c r="L101" s="78"/>
      <c r="M101" s="78"/>
      <c r="N101" s="80">
        <v>0</v>
      </c>
      <c r="O101" s="67">
        <v>100</v>
      </c>
      <c r="P101" s="67">
        <f t="shared" si="4"/>
        <v>7.2499999999999991</v>
      </c>
      <c r="Q101" s="67">
        <f t="shared" si="5"/>
        <v>50</v>
      </c>
      <c r="R101" s="67">
        <f t="shared" si="6"/>
        <v>22.5</v>
      </c>
      <c r="S101" s="68">
        <f t="shared" si="7"/>
        <v>179.75</v>
      </c>
    </row>
    <row r="102" spans="1:19" s="69" customFormat="1" hidden="1">
      <c r="A102" s="32" t="s">
        <v>175</v>
      </c>
      <c r="B102" s="32" t="s">
        <v>175</v>
      </c>
      <c r="C102" s="74">
        <v>84</v>
      </c>
      <c r="D102" s="74">
        <v>1</v>
      </c>
      <c r="E102" s="70" t="s">
        <v>176</v>
      </c>
      <c r="F102" s="71">
        <v>0.1</v>
      </c>
      <c r="G102" s="65" t="s">
        <v>177</v>
      </c>
      <c r="H102" s="32" t="s">
        <v>178</v>
      </c>
      <c r="I102" s="63">
        <v>12.5</v>
      </c>
      <c r="J102" s="73" t="s">
        <v>179</v>
      </c>
      <c r="K102" s="64">
        <v>1.2500000000000001E-2</v>
      </c>
      <c r="L102" s="78"/>
      <c r="M102" s="78"/>
      <c r="N102" s="80">
        <v>0</v>
      </c>
      <c r="O102" s="67">
        <v>0</v>
      </c>
      <c r="P102" s="67">
        <f t="shared" si="4"/>
        <v>0</v>
      </c>
      <c r="Q102" s="67">
        <f t="shared" si="5"/>
        <v>0</v>
      </c>
      <c r="R102" s="67">
        <f t="shared" si="6"/>
        <v>0</v>
      </c>
      <c r="S102" s="68">
        <f t="shared" si="7"/>
        <v>0</v>
      </c>
    </row>
    <row r="103" spans="1:19" s="69" customFormat="1" hidden="1">
      <c r="A103" s="32" t="s">
        <v>180</v>
      </c>
      <c r="B103" s="32" t="s">
        <v>180</v>
      </c>
      <c r="C103" s="63">
        <v>60</v>
      </c>
      <c r="D103" s="63">
        <v>1</v>
      </c>
      <c r="E103" s="32" t="s">
        <v>481</v>
      </c>
      <c r="F103" s="64">
        <v>0.06</v>
      </c>
      <c r="G103" s="65" t="s">
        <v>177</v>
      </c>
      <c r="H103" s="32" t="s">
        <v>178</v>
      </c>
      <c r="I103" s="63">
        <v>12.5</v>
      </c>
      <c r="J103" s="73" t="s">
        <v>179</v>
      </c>
      <c r="K103" s="64">
        <v>1.2500000000000001E-2</v>
      </c>
      <c r="L103" s="78"/>
      <c r="M103" s="78"/>
      <c r="N103" s="80">
        <v>0</v>
      </c>
      <c r="O103" s="67">
        <v>0</v>
      </c>
      <c r="P103" s="67">
        <f t="shared" si="4"/>
        <v>0</v>
      </c>
      <c r="Q103" s="67">
        <f t="shared" si="5"/>
        <v>0</v>
      </c>
      <c r="R103" s="67">
        <f t="shared" si="6"/>
        <v>0</v>
      </c>
      <c r="S103" s="68">
        <f t="shared" si="7"/>
        <v>0</v>
      </c>
    </row>
    <row r="104" spans="1:19" s="69" customFormat="1" hidden="1">
      <c r="A104" s="32" t="s">
        <v>181</v>
      </c>
      <c r="B104" s="32" t="s">
        <v>181</v>
      </c>
      <c r="C104" s="63">
        <v>75</v>
      </c>
      <c r="D104" s="63">
        <v>1</v>
      </c>
      <c r="E104" s="32" t="s">
        <v>482</v>
      </c>
      <c r="F104" s="64">
        <v>7.4999999999999997E-2</v>
      </c>
      <c r="G104" s="65" t="s">
        <v>177</v>
      </c>
      <c r="H104" s="32" t="s">
        <v>178</v>
      </c>
      <c r="I104" s="63">
        <v>12.5</v>
      </c>
      <c r="J104" s="73" t="s">
        <v>179</v>
      </c>
      <c r="K104" s="64">
        <v>1.2500000000000001E-2</v>
      </c>
      <c r="L104" s="78"/>
      <c r="M104" s="78"/>
      <c r="N104" s="80">
        <v>0</v>
      </c>
      <c r="O104" s="67">
        <v>100</v>
      </c>
      <c r="P104" s="67">
        <f t="shared" si="4"/>
        <v>7.2499999999999991</v>
      </c>
      <c r="Q104" s="67">
        <f t="shared" si="5"/>
        <v>50</v>
      </c>
      <c r="R104" s="67">
        <f t="shared" si="6"/>
        <v>22.5</v>
      </c>
      <c r="S104" s="68">
        <f t="shared" si="7"/>
        <v>179.75</v>
      </c>
    </row>
    <row r="105" spans="1:19" s="69" customFormat="1" hidden="1">
      <c r="A105" s="32" t="s">
        <v>182</v>
      </c>
      <c r="B105" s="32" t="s">
        <v>182</v>
      </c>
      <c r="C105" s="63">
        <v>90</v>
      </c>
      <c r="D105" s="63">
        <v>1</v>
      </c>
      <c r="E105" s="32" t="s">
        <v>483</v>
      </c>
      <c r="F105" s="64">
        <v>0.09</v>
      </c>
      <c r="G105" s="65" t="s">
        <v>183</v>
      </c>
      <c r="H105" s="32" t="s">
        <v>44</v>
      </c>
      <c r="I105" s="63">
        <v>22</v>
      </c>
      <c r="J105" s="73" t="s">
        <v>184</v>
      </c>
      <c r="K105" s="64">
        <v>2.1999999999999999E-2</v>
      </c>
      <c r="L105" s="78"/>
      <c r="M105" s="78"/>
      <c r="N105" s="80">
        <v>0</v>
      </c>
      <c r="O105" s="67">
        <v>100</v>
      </c>
      <c r="P105" s="67">
        <f t="shared" si="4"/>
        <v>7.2499999999999991</v>
      </c>
      <c r="Q105" s="67">
        <f t="shared" si="5"/>
        <v>50</v>
      </c>
      <c r="R105" s="67">
        <f t="shared" si="6"/>
        <v>22.5</v>
      </c>
      <c r="S105" s="68">
        <f t="shared" si="7"/>
        <v>179.75</v>
      </c>
    </row>
    <row r="106" spans="1:19" s="69" customFormat="1" hidden="1">
      <c r="A106" s="32" t="s">
        <v>185</v>
      </c>
      <c r="B106" s="32" t="s">
        <v>185</v>
      </c>
      <c r="C106" s="63">
        <v>100</v>
      </c>
      <c r="D106" s="63">
        <v>1</v>
      </c>
      <c r="E106" s="32" t="s">
        <v>484</v>
      </c>
      <c r="F106" s="64">
        <v>0.1</v>
      </c>
      <c r="G106" s="65" t="s">
        <v>183</v>
      </c>
      <c r="H106" s="32" t="s">
        <v>44</v>
      </c>
      <c r="I106" s="63">
        <v>22</v>
      </c>
      <c r="J106" s="73" t="s">
        <v>184</v>
      </c>
      <c r="K106" s="64">
        <v>2.1999999999999999E-2</v>
      </c>
      <c r="L106" s="78"/>
      <c r="M106" s="78"/>
      <c r="N106" s="80">
        <v>0</v>
      </c>
      <c r="O106" s="67">
        <v>100</v>
      </c>
      <c r="P106" s="67">
        <f t="shared" si="4"/>
        <v>7.2499999999999991</v>
      </c>
      <c r="Q106" s="67">
        <f t="shared" si="5"/>
        <v>50</v>
      </c>
      <c r="R106" s="67">
        <f t="shared" si="6"/>
        <v>22.5</v>
      </c>
      <c r="S106" s="68">
        <f t="shared" si="7"/>
        <v>179.75</v>
      </c>
    </row>
    <row r="107" spans="1:19" s="69" customFormat="1" hidden="1">
      <c r="A107" s="32" t="s">
        <v>186</v>
      </c>
      <c r="B107" s="32" t="s">
        <v>186</v>
      </c>
      <c r="C107" s="63">
        <v>150</v>
      </c>
      <c r="D107" s="63">
        <v>1</v>
      </c>
      <c r="E107" s="32" t="s">
        <v>485</v>
      </c>
      <c r="F107" s="64">
        <v>0.15</v>
      </c>
      <c r="G107" s="65" t="s">
        <v>183</v>
      </c>
      <c r="H107" s="32" t="s">
        <v>44</v>
      </c>
      <c r="I107" s="63">
        <v>22</v>
      </c>
      <c r="J107" s="73" t="s">
        <v>184</v>
      </c>
      <c r="K107" s="64">
        <v>2.1999999999999999E-2</v>
      </c>
      <c r="L107" s="78"/>
      <c r="M107" s="78"/>
      <c r="N107" s="80">
        <v>0</v>
      </c>
      <c r="O107" s="67">
        <v>100</v>
      </c>
      <c r="P107" s="67">
        <f t="shared" si="4"/>
        <v>7.2499999999999991</v>
      </c>
      <c r="Q107" s="67">
        <f t="shared" si="5"/>
        <v>50</v>
      </c>
      <c r="R107" s="67">
        <f t="shared" si="6"/>
        <v>22.5</v>
      </c>
      <c r="S107" s="68">
        <f t="shared" si="7"/>
        <v>179.75</v>
      </c>
    </row>
    <row r="108" spans="1:19" s="69" customFormat="1" hidden="1">
      <c r="A108" s="32" t="s">
        <v>187</v>
      </c>
      <c r="B108" s="32" t="s">
        <v>187</v>
      </c>
      <c r="C108" s="74">
        <v>250</v>
      </c>
      <c r="D108" s="74">
        <v>1</v>
      </c>
      <c r="E108" s="70" t="s">
        <v>188</v>
      </c>
      <c r="F108" s="71">
        <v>0.25</v>
      </c>
      <c r="G108" s="65" t="s">
        <v>189</v>
      </c>
      <c r="H108" s="32" t="s">
        <v>190</v>
      </c>
      <c r="I108" s="63">
        <v>75</v>
      </c>
      <c r="J108" s="73" t="s">
        <v>191</v>
      </c>
      <c r="K108" s="64">
        <v>7.4999999999999997E-2</v>
      </c>
      <c r="L108" s="78"/>
      <c r="M108" s="78"/>
      <c r="N108" s="80">
        <v>0</v>
      </c>
      <c r="O108" s="67">
        <v>100</v>
      </c>
      <c r="P108" s="67">
        <f t="shared" si="4"/>
        <v>7.2499999999999991</v>
      </c>
      <c r="Q108" s="67">
        <f t="shared" si="5"/>
        <v>50</v>
      </c>
      <c r="R108" s="67">
        <f t="shared" si="6"/>
        <v>22.5</v>
      </c>
      <c r="S108" s="68">
        <f t="shared" si="7"/>
        <v>179.75</v>
      </c>
    </row>
    <row r="109" spans="1:19" s="69" customFormat="1" hidden="1">
      <c r="A109" s="32" t="s">
        <v>192</v>
      </c>
      <c r="B109" s="32" t="s">
        <v>192</v>
      </c>
      <c r="C109" s="63">
        <v>500</v>
      </c>
      <c r="D109" s="63">
        <v>1</v>
      </c>
      <c r="E109" s="32" t="s">
        <v>486</v>
      </c>
      <c r="F109" s="64">
        <v>0.5</v>
      </c>
      <c r="G109" s="65" t="s">
        <v>193</v>
      </c>
      <c r="H109" s="32" t="s">
        <v>194</v>
      </c>
      <c r="I109" s="63">
        <v>200</v>
      </c>
      <c r="J109" s="73" t="s">
        <v>195</v>
      </c>
      <c r="K109" s="64">
        <v>0.20100000000000001</v>
      </c>
      <c r="L109" s="78"/>
      <c r="M109" s="78"/>
      <c r="N109" s="80">
        <v>0</v>
      </c>
      <c r="O109" s="67">
        <v>100</v>
      </c>
      <c r="P109" s="67">
        <f t="shared" si="4"/>
        <v>7.2499999999999991</v>
      </c>
      <c r="Q109" s="67">
        <f t="shared" si="5"/>
        <v>50</v>
      </c>
      <c r="R109" s="67">
        <f t="shared" si="6"/>
        <v>22.5</v>
      </c>
      <c r="S109" s="68">
        <f t="shared" si="7"/>
        <v>179.75</v>
      </c>
    </row>
    <row r="110" spans="1:19" s="69" customFormat="1">
      <c r="A110" s="32" t="s">
        <v>340</v>
      </c>
      <c r="B110" s="32" t="s">
        <v>341</v>
      </c>
      <c r="C110" s="63">
        <v>36</v>
      </c>
      <c r="D110" s="63">
        <v>1</v>
      </c>
      <c r="E110" s="32" t="s">
        <v>487</v>
      </c>
      <c r="F110" s="64">
        <v>3.5999999999999997E-2</v>
      </c>
      <c r="G110" s="65" t="s">
        <v>392</v>
      </c>
      <c r="H110" s="32" t="s">
        <v>392</v>
      </c>
      <c r="I110" s="63">
        <v>8.5</v>
      </c>
      <c r="J110" s="73" t="s">
        <v>179</v>
      </c>
      <c r="K110" s="64">
        <v>8.5000000000000006E-3</v>
      </c>
      <c r="L110" s="78"/>
      <c r="M110" s="78"/>
      <c r="N110" s="80">
        <v>0</v>
      </c>
      <c r="O110" s="67">
        <v>10</v>
      </c>
      <c r="P110" s="67">
        <f t="shared" si="4"/>
        <v>0.72499999999999998</v>
      </c>
      <c r="Q110" s="67">
        <f t="shared" si="5"/>
        <v>5</v>
      </c>
      <c r="R110" s="67">
        <f t="shared" si="6"/>
        <v>2.25</v>
      </c>
      <c r="S110" s="68">
        <f t="shared" si="7"/>
        <v>17.975000000000001</v>
      </c>
    </row>
    <row r="111" spans="1:19" s="69" customFormat="1" hidden="1">
      <c r="A111" s="32" t="s">
        <v>196</v>
      </c>
      <c r="B111" s="32" t="s">
        <v>196</v>
      </c>
      <c r="C111" s="63">
        <v>60</v>
      </c>
      <c r="D111" s="63">
        <v>1</v>
      </c>
      <c r="E111" s="32" t="s">
        <v>488</v>
      </c>
      <c r="F111" s="64">
        <v>0.06</v>
      </c>
      <c r="G111" s="65" t="s">
        <v>177</v>
      </c>
      <c r="H111" s="32" t="s">
        <v>178</v>
      </c>
      <c r="I111" s="63">
        <v>12.5</v>
      </c>
      <c r="J111" s="66" t="s">
        <v>179</v>
      </c>
      <c r="K111" s="64">
        <v>1.2500000000000001E-2</v>
      </c>
      <c r="L111" s="78"/>
      <c r="M111" s="78"/>
      <c r="N111" s="80">
        <v>0</v>
      </c>
      <c r="O111" s="67">
        <v>0</v>
      </c>
      <c r="P111" s="67">
        <f t="shared" si="4"/>
        <v>0</v>
      </c>
      <c r="Q111" s="67">
        <f t="shared" si="5"/>
        <v>0</v>
      </c>
      <c r="R111" s="67">
        <f t="shared" si="6"/>
        <v>0</v>
      </c>
      <c r="S111" s="68">
        <f t="shared" si="7"/>
        <v>0</v>
      </c>
    </row>
    <row r="112" spans="1:19" s="69" customFormat="1" hidden="1">
      <c r="A112" s="32" t="s">
        <v>197</v>
      </c>
      <c r="B112" s="32" t="s">
        <v>197</v>
      </c>
      <c r="C112" s="63">
        <v>65</v>
      </c>
      <c r="D112" s="63">
        <v>1</v>
      </c>
      <c r="E112" s="32" t="s">
        <v>489</v>
      </c>
      <c r="F112" s="64">
        <v>6.5000000000000002E-2</v>
      </c>
      <c r="G112" s="65" t="s">
        <v>177</v>
      </c>
      <c r="H112" s="32" t="s">
        <v>178</v>
      </c>
      <c r="I112" s="63">
        <v>12.5</v>
      </c>
      <c r="J112" s="73" t="s">
        <v>179</v>
      </c>
      <c r="K112" s="64">
        <v>1.2500000000000001E-2</v>
      </c>
      <c r="L112" s="78"/>
      <c r="M112" s="78"/>
      <c r="N112" s="80">
        <v>0</v>
      </c>
      <c r="O112" s="67">
        <v>600</v>
      </c>
      <c r="P112" s="67">
        <f t="shared" si="4"/>
        <v>43.5</v>
      </c>
      <c r="Q112" s="67">
        <f t="shared" si="5"/>
        <v>300</v>
      </c>
      <c r="R112" s="67">
        <f t="shared" si="6"/>
        <v>135</v>
      </c>
      <c r="S112" s="68">
        <f t="shared" si="7"/>
        <v>1078.5</v>
      </c>
    </row>
    <row r="113" spans="1:19" s="69" customFormat="1" hidden="1">
      <c r="A113" s="32" t="s">
        <v>198</v>
      </c>
      <c r="B113" s="32" t="s">
        <v>198</v>
      </c>
      <c r="C113" s="63">
        <v>75</v>
      </c>
      <c r="D113" s="63">
        <v>1</v>
      </c>
      <c r="E113" s="32" t="s">
        <v>490</v>
      </c>
      <c r="F113" s="64">
        <v>7.4999999999999997E-2</v>
      </c>
      <c r="G113" s="65" t="s">
        <v>177</v>
      </c>
      <c r="H113" s="32" t="s">
        <v>178</v>
      </c>
      <c r="I113" s="63">
        <v>12.5</v>
      </c>
      <c r="J113" s="73" t="s">
        <v>179</v>
      </c>
      <c r="K113" s="64">
        <v>1.2500000000000001E-2</v>
      </c>
      <c r="L113" s="78"/>
      <c r="M113" s="78"/>
      <c r="N113" s="80">
        <v>0</v>
      </c>
      <c r="O113" s="67">
        <v>600</v>
      </c>
      <c r="P113" s="67">
        <f t="shared" si="4"/>
        <v>43.5</v>
      </c>
      <c r="Q113" s="67">
        <f t="shared" si="5"/>
        <v>300</v>
      </c>
      <c r="R113" s="67">
        <f t="shared" si="6"/>
        <v>135</v>
      </c>
      <c r="S113" s="68">
        <f t="shared" si="7"/>
        <v>1078.5</v>
      </c>
    </row>
    <row r="114" spans="1:19" s="69" customFormat="1" hidden="1">
      <c r="A114" s="32" t="s">
        <v>199</v>
      </c>
      <c r="B114" s="32" t="s">
        <v>199</v>
      </c>
      <c r="C114" s="63">
        <v>100</v>
      </c>
      <c r="D114" s="63">
        <v>1</v>
      </c>
      <c r="E114" s="32" t="s">
        <v>491</v>
      </c>
      <c r="F114" s="64">
        <v>0.1</v>
      </c>
      <c r="G114" s="65" t="s">
        <v>183</v>
      </c>
      <c r="H114" s="32" t="s">
        <v>44</v>
      </c>
      <c r="I114" s="63">
        <v>22</v>
      </c>
      <c r="J114" s="73" t="s">
        <v>184</v>
      </c>
      <c r="K114" s="64">
        <v>2.1999999999999999E-2</v>
      </c>
      <c r="L114" s="78"/>
      <c r="M114" s="78"/>
      <c r="N114" s="80">
        <v>0</v>
      </c>
      <c r="O114" s="67">
        <v>700</v>
      </c>
      <c r="P114" s="67">
        <f t="shared" si="4"/>
        <v>50.75</v>
      </c>
      <c r="Q114" s="67">
        <f t="shared" si="5"/>
        <v>350</v>
      </c>
      <c r="R114" s="67">
        <f t="shared" si="6"/>
        <v>157.5</v>
      </c>
      <c r="S114" s="68">
        <f t="shared" si="7"/>
        <v>1258.25</v>
      </c>
    </row>
    <row r="115" spans="1:19" s="69" customFormat="1" hidden="1">
      <c r="A115" s="32" t="s">
        <v>200</v>
      </c>
      <c r="B115" s="32" t="s">
        <v>200</v>
      </c>
      <c r="C115" s="63">
        <v>120</v>
      </c>
      <c r="D115" s="63">
        <v>1</v>
      </c>
      <c r="E115" s="32" t="s">
        <v>492</v>
      </c>
      <c r="F115" s="64">
        <v>0.12</v>
      </c>
      <c r="G115" s="65" t="s">
        <v>183</v>
      </c>
      <c r="H115" s="32" t="s">
        <v>44</v>
      </c>
      <c r="I115" s="63">
        <v>22</v>
      </c>
      <c r="J115" s="73" t="s">
        <v>184</v>
      </c>
      <c r="K115" s="64">
        <v>2.1999999999999999E-2</v>
      </c>
      <c r="L115" s="78"/>
      <c r="M115" s="78"/>
      <c r="N115" s="80">
        <v>0</v>
      </c>
      <c r="O115" s="67">
        <v>800</v>
      </c>
      <c r="P115" s="67">
        <f t="shared" si="4"/>
        <v>57.999999999999993</v>
      </c>
      <c r="Q115" s="67">
        <f t="shared" si="5"/>
        <v>400</v>
      </c>
      <c r="R115" s="67">
        <f t="shared" si="6"/>
        <v>180</v>
      </c>
      <c r="S115" s="68">
        <f t="shared" si="7"/>
        <v>1438</v>
      </c>
    </row>
    <row r="116" spans="1:19" s="69" customFormat="1" hidden="1">
      <c r="A116" s="32" t="s">
        <v>201</v>
      </c>
      <c r="B116" s="32" t="s">
        <v>201</v>
      </c>
      <c r="C116" s="63">
        <v>150</v>
      </c>
      <c r="D116" s="63">
        <v>1</v>
      </c>
      <c r="E116" s="32" t="s">
        <v>493</v>
      </c>
      <c r="F116" s="64">
        <v>0.15</v>
      </c>
      <c r="G116" s="65" t="s">
        <v>183</v>
      </c>
      <c r="H116" s="32" t="s">
        <v>44</v>
      </c>
      <c r="I116" s="63">
        <v>22</v>
      </c>
      <c r="J116" s="73" t="s">
        <v>184</v>
      </c>
      <c r="K116" s="64">
        <v>2.1999999999999999E-2</v>
      </c>
      <c r="L116" s="78"/>
      <c r="M116" s="78"/>
      <c r="N116" s="80">
        <v>0</v>
      </c>
      <c r="O116" s="67">
        <v>1070</v>
      </c>
      <c r="P116" s="67">
        <f t="shared" si="4"/>
        <v>77.574999999999989</v>
      </c>
      <c r="Q116" s="67">
        <f t="shared" si="5"/>
        <v>535</v>
      </c>
      <c r="R116" s="67">
        <f t="shared" si="6"/>
        <v>240.75</v>
      </c>
      <c r="S116" s="68">
        <f t="shared" si="7"/>
        <v>1923.325</v>
      </c>
    </row>
    <row r="117" spans="1:19" s="69" customFormat="1" hidden="1">
      <c r="A117" s="32" t="s">
        <v>202</v>
      </c>
      <c r="B117" s="32" t="s">
        <v>202</v>
      </c>
      <c r="C117" s="63">
        <v>250</v>
      </c>
      <c r="D117" s="63">
        <v>1</v>
      </c>
      <c r="E117" s="32" t="s">
        <v>494</v>
      </c>
      <c r="F117" s="64">
        <v>0.25</v>
      </c>
      <c r="G117" s="65" t="s">
        <v>189</v>
      </c>
      <c r="H117" s="32" t="s">
        <v>190</v>
      </c>
      <c r="I117" s="63">
        <v>75</v>
      </c>
      <c r="J117" s="73" t="s">
        <v>191</v>
      </c>
      <c r="K117" s="64">
        <v>7.4999999999999997E-2</v>
      </c>
      <c r="L117" s="78"/>
      <c r="M117" s="78"/>
      <c r="N117" s="80">
        <v>0</v>
      </c>
      <c r="O117" s="67">
        <v>1400</v>
      </c>
      <c r="P117" s="67">
        <f t="shared" si="4"/>
        <v>101.5</v>
      </c>
      <c r="Q117" s="67">
        <f t="shared" si="5"/>
        <v>700</v>
      </c>
      <c r="R117" s="67">
        <f t="shared" si="6"/>
        <v>315</v>
      </c>
      <c r="S117" s="68">
        <f t="shared" si="7"/>
        <v>2516.5</v>
      </c>
    </row>
    <row r="118" spans="1:19" s="69" customFormat="1" hidden="1">
      <c r="A118" s="32" t="s">
        <v>203</v>
      </c>
      <c r="B118" s="32" t="s">
        <v>203</v>
      </c>
      <c r="C118" s="63">
        <v>50</v>
      </c>
      <c r="D118" s="63">
        <v>1</v>
      </c>
      <c r="E118" s="32" t="s">
        <v>495</v>
      </c>
      <c r="F118" s="64">
        <v>6.6000000000000003E-2</v>
      </c>
      <c r="G118" s="65" t="s">
        <v>204</v>
      </c>
      <c r="H118" s="32" t="s">
        <v>205</v>
      </c>
      <c r="I118" s="63">
        <v>35</v>
      </c>
      <c r="J118" s="73" t="s">
        <v>206</v>
      </c>
      <c r="K118" s="64">
        <v>3.5000000000000003E-2</v>
      </c>
      <c r="L118" s="78"/>
      <c r="M118" s="78"/>
      <c r="N118" s="80">
        <v>0</v>
      </c>
      <c r="O118" s="67">
        <v>600</v>
      </c>
      <c r="P118" s="67">
        <f t="shared" si="4"/>
        <v>43.5</v>
      </c>
      <c r="Q118" s="67">
        <f t="shared" si="5"/>
        <v>300</v>
      </c>
      <c r="R118" s="67">
        <f t="shared" si="6"/>
        <v>135</v>
      </c>
      <c r="S118" s="68">
        <f t="shared" si="7"/>
        <v>1078.5</v>
      </c>
    </row>
    <row r="119" spans="1:19" s="69" customFormat="1">
      <c r="A119" s="32" t="s">
        <v>207</v>
      </c>
      <c r="B119" s="32" t="s">
        <v>207</v>
      </c>
      <c r="C119" s="63">
        <v>70</v>
      </c>
      <c r="D119" s="63">
        <v>1</v>
      </c>
      <c r="E119" s="32" t="s">
        <v>496</v>
      </c>
      <c r="F119" s="64">
        <v>9.5000000000000001E-2</v>
      </c>
      <c r="G119" s="65" t="s">
        <v>204</v>
      </c>
      <c r="H119" s="32" t="s">
        <v>205</v>
      </c>
      <c r="I119" s="63">
        <v>35</v>
      </c>
      <c r="J119" s="73" t="s">
        <v>385</v>
      </c>
      <c r="K119" s="64">
        <v>3.5000000000000003E-2</v>
      </c>
      <c r="L119" s="78"/>
      <c r="M119" s="78"/>
      <c r="N119" s="80">
        <v>30</v>
      </c>
      <c r="O119" s="67">
        <v>330</v>
      </c>
      <c r="P119" s="67">
        <f t="shared" si="4"/>
        <v>23.924999999999997</v>
      </c>
      <c r="Q119" s="67">
        <f t="shared" si="5"/>
        <v>165</v>
      </c>
      <c r="R119" s="67">
        <f t="shared" si="6"/>
        <v>74.25</v>
      </c>
      <c r="S119" s="68">
        <f t="shared" si="7"/>
        <v>593.17499999999995</v>
      </c>
    </row>
    <row r="120" spans="1:19" s="69" customFormat="1">
      <c r="A120" s="32" t="s">
        <v>531</v>
      </c>
      <c r="B120" s="32" t="s">
        <v>207</v>
      </c>
      <c r="C120" s="63">
        <v>70</v>
      </c>
      <c r="D120" s="63">
        <v>1</v>
      </c>
      <c r="E120" s="32" t="s">
        <v>496</v>
      </c>
      <c r="F120" s="64">
        <v>9.5000000000000001E-2</v>
      </c>
      <c r="G120" s="65" t="s">
        <v>532</v>
      </c>
      <c r="H120" s="32" t="s">
        <v>205</v>
      </c>
      <c r="I120" s="63">
        <v>35</v>
      </c>
      <c r="J120" s="73" t="s">
        <v>533</v>
      </c>
      <c r="K120" s="64">
        <v>3.5000000000000003E-2</v>
      </c>
      <c r="L120" s="78"/>
      <c r="M120" s="78"/>
      <c r="N120" s="80">
        <v>0</v>
      </c>
      <c r="O120" s="67">
        <v>380</v>
      </c>
      <c r="P120" s="67">
        <f t="shared" si="4"/>
        <v>27.549999999999997</v>
      </c>
      <c r="Q120" s="67">
        <f t="shared" si="5"/>
        <v>190</v>
      </c>
      <c r="R120" s="67">
        <f t="shared" si="6"/>
        <v>85.5</v>
      </c>
      <c r="S120" s="68">
        <f t="shared" si="7"/>
        <v>683.05</v>
      </c>
    </row>
    <row r="121" spans="1:19" s="69" customFormat="1" hidden="1">
      <c r="A121" s="32" t="s">
        <v>208</v>
      </c>
      <c r="B121" s="32" t="s">
        <v>208</v>
      </c>
      <c r="C121" s="63">
        <v>100</v>
      </c>
      <c r="D121" s="63">
        <v>1</v>
      </c>
      <c r="E121" s="32" t="s">
        <v>497</v>
      </c>
      <c r="F121" s="64">
        <v>0.13800000000000001</v>
      </c>
      <c r="G121" s="65" t="s">
        <v>209</v>
      </c>
      <c r="H121" s="32" t="s">
        <v>210</v>
      </c>
      <c r="I121" s="63">
        <v>45</v>
      </c>
      <c r="J121" s="73" t="s">
        <v>206</v>
      </c>
      <c r="K121" s="64">
        <v>4.4999999999999998E-2</v>
      </c>
      <c r="L121" s="78"/>
      <c r="M121" s="78"/>
      <c r="N121" s="80">
        <v>0</v>
      </c>
      <c r="O121" s="67">
        <v>700</v>
      </c>
      <c r="P121" s="67">
        <f t="shared" si="4"/>
        <v>50.75</v>
      </c>
      <c r="Q121" s="67">
        <f t="shared" si="5"/>
        <v>350</v>
      </c>
      <c r="R121" s="67">
        <f t="shared" si="6"/>
        <v>157.5</v>
      </c>
      <c r="S121" s="68">
        <f t="shared" si="7"/>
        <v>1258.25</v>
      </c>
    </row>
    <row r="122" spans="1:19" s="69" customFormat="1">
      <c r="A122" s="32" t="s">
        <v>211</v>
      </c>
      <c r="B122" s="32" t="s">
        <v>211</v>
      </c>
      <c r="C122" s="63">
        <v>150</v>
      </c>
      <c r="D122" s="63">
        <v>1</v>
      </c>
      <c r="E122" s="32" t="s">
        <v>498</v>
      </c>
      <c r="F122" s="64">
        <v>0.188</v>
      </c>
      <c r="G122" s="65" t="s">
        <v>543</v>
      </c>
      <c r="H122" s="32" t="s">
        <v>544</v>
      </c>
      <c r="I122" s="63">
        <v>54</v>
      </c>
      <c r="J122" s="73" t="s">
        <v>542</v>
      </c>
      <c r="K122" s="64">
        <v>5.3999999999999999E-2</v>
      </c>
      <c r="L122" s="78"/>
      <c r="M122" s="78"/>
      <c r="N122" s="80">
        <v>35</v>
      </c>
      <c r="O122" s="67">
        <v>350</v>
      </c>
      <c r="P122" s="67">
        <f t="shared" si="4"/>
        <v>25.375</v>
      </c>
      <c r="Q122" s="67">
        <f t="shared" si="5"/>
        <v>175</v>
      </c>
      <c r="R122" s="67">
        <f t="shared" si="6"/>
        <v>78.75</v>
      </c>
      <c r="S122" s="68">
        <f t="shared" si="7"/>
        <v>629.125</v>
      </c>
    </row>
    <row r="123" spans="1:19" s="69" customFormat="1">
      <c r="A123" s="32" t="s">
        <v>214</v>
      </c>
      <c r="B123" s="32" t="s">
        <v>214</v>
      </c>
      <c r="C123" s="63">
        <v>250</v>
      </c>
      <c r="D123" s="63">
        <v>1</v>
      </c>
      <c r="E123" s="32" t="s">
        <v>499</v>
      </c>
      <c r="F123" s="64">
        <v>0.29499999999999998</v>
      </c>
      <c r="G123" s="65" t="s">
        <v>543</v>
      </c>
      <c r="H123" s="32" t="s">
        <v>544</v>
      </c>
      <c r="I123" s="63">
        <v>54</v>
      </c>
      <c r="J123" s="73" t="s">
        <v>542</v>
      </c>
      <c r="K123" s="64">
        <v>5.3999999999999999E-2</v>
      </c>
      <c r="L123" s="78"/>
      <c r="M123" s="78"/>
      <c r="N123" s="80">
        <v>35</v>
      </c>
      <c r="O123" s="67">
        <v>350</v>
      </c>
      <c r="P123" s="67">
        <f t="shared" si="4"/>
        <v>25.375</v>
      </c>
      <c r="Q123" s="67">
        <f t="shared" si="5"/>
        <v>175</v>
      </c>
      <c r="R123" s="67">
        <f t="shared" si="6"/>
        <v>78.75</v>
      </c>
      <c r="S123" s="68">
        <f t="shared" si="7"/>
        <v>629.125</v>
      </c>
    </row>
    <row r="124" spans="1:19" s="69" customFormat="1" hidden="1">
      <c r="A124" s="32" t="s">
        <v>329</v>
      </c>
      <c r="B124" s="32" t="s">
        <v>214</v>
      </c>
      <c r="C124" s="63">
        <v>250</v>
      </c>
      <c r="D124" s="63">
        <v>1</v>
      </c>
      <c r="E124" s="32" t="s">
        <v>499</v>
      </c>
      <c r="F124" s="64">
        <v>0.29499999999999998</v>
      </c>
      <c r="G124" s="65" t="s">
        <v>330</v>
      </c>
      <c r="H124" s="32" t="s">
        <v>332</v>
      </c>
      <c r="I124" s="63">
        <v>168</v>
      </c>
      <c r="J124" s="73" t="s">
        <v>331</v>
      </c>
      <c r="K124" s="64">
        <v>0.16800000000000001</v>
      </c>
      <c r="L124" s="78"/>
      <c r="M124" s="78"/>
      <c r="N124" s="80">
        <v>0</v>
      </c>
      <c r="O124" s="67">
        <v>1350</v>
      </c>
      <c r="P124" s="67">
        <f t="shared" si="4"/>
        <v>97.875</v>
      </c>
      <c r="Q124" s="67">
        <f t="shared" si="5"/>
        <v>675</v>
      </c>
      <c r="R124" s="67">
        <f t="shared" si="6"/>
        <v>303.75</v>
      </c>
      <c r="S124" s="68">
        <f t="shared" si="7"/>
        <v>2426.625</v>
      </c>
    </row>
    <row r="125" spans="1:19" s="69" customFormat="1" hidden="1">
      <c r="A125" s="32" t="s">
        <v>217</v>
      </c>
      <c r="B125" s="32" t="s">
        <v>217</v>
      </c>
      <c r="C125" s="63">
        <v>400</v>
      </c>
      <c r="D125" s="63">
        <v>1</v>
      </c>
      <c r="E125" s="32" t="s">
        <v>500</v>
      </c>
      <c r="F125" s="64">
        <v>0.46500000000000002</v>
      </c>
      <c r="G125" s="65" t="s">
        <v>311</v>
      </c>
      <c r="H125" s="32" t="s">
        <v>305</v>
      </c>
      <c r="I125" s="63">
        <v>252</v>
      </c>
      <c r="J125" s="73" t="s">
        <v>306</v>
      </c>
      <c r="K125" s="64">
        <v>0.252</v>
      </c>
      <c r="L125" s="78"/>
      <c r="M125" s="78"/>
      <c r="N125" s="80">
        <v>0</v>
      </c>
      <c r="O125" s="67">
        <v>1700</v>
      </c>
      <c r="P125" s="67">
        <f t="shared" si="4"/>
        <v>123.24999999999999</v>
      </c>
      <c r="Q125" s="67">
        <f t="shared" si="5"/>
        <v>850</v>
      </c>
      <c r="R125" s="67">
        <f t="shared" si="6"/>
        <v>382.5</v>
      </c>
      <c r="S125" s="68">
        <f t="shared" si="7"/>
        <v>3055.75</v>
      </c>
    </row>
    <row r="126" spans="1:19" s="69" customFormat="1" hidden="1">
      <c r="A126" s="32" t="s">
        <v>309</v>
      </c>
      <c r="B126" s="32" t="s">
        <v>217</v>
      </c>
      <c r="C126" s="63">
        <v>400</v>
      </c>
      <c r="D126" s="63">
        <v>1</v>
      </c>
      <c r="E126" s="32" t="s">
        <v>500</v>
      </c>
      <c r="F126" s="64">
        <v>0.46500000000000002</v>
      </c>
      <c r="G126" s="65" t="s">
        <v>312</v>
      </c>
      <c r="H126" s="32" t="s">
        <v>310</v>
      </c>
      <c r="I126" s="63">
        <v>255</v>
      </c>
      <c r="J126" s="73" t="s">
        <v>313</v>
      </c>
      <c r="K126" s="64">
        <v>0.255</v>
      </c>
      <c r="L126" s="78"/>
      <c r="M126" s="78"/>
      <c r="N126" s="80">
        <v>0</v>
      </c>
      <c r="O126" s="67">
        <v>1225</v>
      </c>
      <c r="P126" s="67">
        <f t="shared" si="4"/>
        <v>88.8125</v>
      </c>
      <c r="Q126" s="67">
        <f t="shared" si="5"/>
        <v>612.5</v>
      </c>
      <c r="R126" s="67">
        <f t="shared" si="6"/>
        <v>275.625</v>
      </c>
      <c r="S126" s="68">
        <f t="shared" si="7"/>
        <v>2201.9375</v>
      </c>
    </row>
    <row r="127" spans="1:19" s="69" customFormat="1" hidden="1">
      <c r="A127" s="32" t="s">
        <v>314</v>
      </c>
      <c r="B127" s="32" t="s">
        <v>314</v>
      </c>
      <c r="C127" s="63">
        <v>400</v>
      </c>
      <c r="D127" s="63">
        <v>2</v>
      </c>
      <c r="E127" s="32" t="s">
        <v>315</v>
      </c>
      <c r="F127" s="64">
        <v>0.93</v>
      </c>
      <c r="G127" s="65" t="s">
        <v>316</v>
      </c>
      <c r="H127" s="32" t="s">
        <v>310</v>
      </c>
      <c r="I127" s="63">
        <v>255</v>
      </c>
      <c r="J127" s="73" t="s">
        <v>317</v>
      </c>
      <c r="K127" s="64">
        <v>0.51</v>
      </c>
      <c r="L127" s="78"/>
      <c r="M127" s="78"/>
      <c r="N127" s="80">
        <v>0</v>
      </c>
      <c r="O127" s="67">
        <v>1450</v>
      </c>
      <c r="P127" s="67">
        <f t="shared" si="4"/>
        <v>105.12499999999999</v>
      </c>
      <c r="Q127" s="67">
        <f t="shared" si="5"/>
        <v>725</v>
      </c>
      <c r="R127" s="67">
        <f t="shared" si="6"/>
        <v>326.25</v>
      </c>
      <c r="S127" s="68">
        <f t="shared" si="7"/>
        <v>2606.375</v>
      </c>
    </row>
    <row r="128" spans="1:19" s="69" customFormat="1" hidden="1">
      <c r="A128" s="32" t="s">
        <v>319</v>
      </c>
      <c r="B128" s="32" t="s">
        <v>319</v>
      </c>
      <c r="C128" s="63">
        <v>400</v>
      </c>
      <c r="D128" s="63">
        <v>4</v>
      </c>
      <c r="E128" s="32" t="s">
        <v>320</v>
      </c>
      <c r="F128" s="64">
        <v>1.86</v>
      </c>
      <c r="G128" s="65" t="s">
        <v>321</v>
      </c>
      <c r="H128" s="32" t="s">
        <v>310</v>
      </c>
      <c r="I128" s="63">
        <v>255</v>
      </c>
      <c r="J128" s="73" t="s">
        <v>322</v>
      </c>
      <c r="K128" s="64">
        <v>1.02</v>
      </c>
      <c r="L128" s="78"/>
      <c r="M128" s="78"/>
      <c r="N128" s="80">
        <v>0</v>
      </c>
      <c r="O128" s="67">
        <v>2900</v>
      </c>
      <c r="P128" s="67">
        <f t="shared" si="4"/>
        <v>210.24999999999997</v>
      </c>
      <c r="Q128" s="67">
        <f t="shared" si="5"/>
        <v>1450</v>
      </c>
      <c r="R128" s="67">
        <f t="shared" si="6"/>
        <v>652.5</v>
      </c>
      <c r="S128" s="68">
        <f t="shared" si="7"/>
        <v>5212.75</v>
      </c>
    </row>
    <row r="129" spans="1:19" s="69" customFormat="1" hidden="1">
      <c r="A129" s="32" t="s">
        <v>328</v>
      </c>
      <c r="B129" s="32" t="s">
        <v>217</v>
      </c>
      <c r="C129" s="63">
        <v>400</v>
      </c>
      <c r="D129" s="63">
        <v>1</v>
      </c>
      <c r="E129" s="32" t="s">
        <v>500</v>
      </c>
      <c r="F129" s="64">
        <v>0.46500000000000002</v>
      </c>
      <c r="G129" s="65" t="s">
        <v>325</v>
      </c>
      <c r="H129" s="32" t="s">
        <v>326</v>
      </c>
      <c r="I129" s="63">
        <v>104</v>
      </c>
      <c r="J129" s="73" t="s">
        <v>327</v>
      </c>
      <c r="K129" s="64">
        <v>0.104</v>
      </c>
      <c r="L129" s="78"/>
      <c r="M129" s="78"/>
      <c r="N129" s="80">
        <v>0</v>
      </c>
      <c r="O129" s="67">
        <v>470</v>
      </c>
      <c r="P129" s="67">
        <f t="shared" si="4"/>
        <v>34.074999999999996</v>
      </c>
      <c r="Q129" s="67">
        <f t="shared" si="5"/>
        <v>235</v>
      </c>
      <c r="R129" s="67">
        <f t="shared" si="6"/>
        <v>105.75</v>
      </c>
      <c r="S129" s="68">
        <f t="shared" si="7"/>
        <v>844.82500000000005</v>
      </c>
    </row>
    <row r="130" spans="1:19" s="69" customFormat="1" hidden="1">
      <c r="A130" s="32" t="s">
        <v>296</v>
      </c>
      <c r="B130" s="32" t="s">
        <v>298</v>
      </c>
      <c r="C130" s="63">
        <v>1000</v>
      </c>
      <c r="D130" s="63">
        <v>1</v>
      </c>
      <c r="E130" s="32" t="s">
        <v>299</v>
      </c>
      <c r="F130" s="64">
        <v>1.1000000000000001</v>
      </c>
      <c r="G130" s="65" t="s">
        <v>300</v>
      </c>
      <c r="H130" s="32" t="s">
        <v>301</v>
      </c>
      <c r="I130" s="63">
        <v>500</v>
      </c>
      <c r="J130" s="73" t="s">
        <v>302</v>
      </c>
      <c r="K130" s="64">
        <v>0.5</v>
      </c>
      <c r="L130" s="78"/>
      <c r="M130" s="78"/>
      <c r="N130" s="80">
        <v>0</v>
      </c>
      <c r="O130" s="67">
        <v>1700</v>
      </c>
      <c r="P130" s="67">
        <f t="shared" si="4"/>
        <v>123.24999999999999</v>
      </c>
      <c r="Q130" s="67">
        <f t="shared" si="5"/>
        <v>850</v>
      </c>
      <c r="R130" s="67">
        <f t="shared" si="6"/>
        <v>382.5</v>
      </c>
      <c r="S130" s="68">
        <f t="shared" si="7"/>
        <v>3055.75</v>
      </c>
    </row>
    <row r="131" spans="1:19" s="69" customFormat="1" hidden="1">
      <c r="A131" s="32" t="s">
        <v>220</v>
      </c>
      <c r="B131" s="32" t="s">
        <v>220</v>
      </c>
      <c r="C131" s="74">
        <v>180</v>
      </c>
      <c r="D131" s="74">
        <v>1</v>
      </c>
      <c r="E131" s="70" t="s">
        <v>221</v>
      </c>
      <c r="F131" s="71">
        <v>0.18</v>
      </c>
      <c r="G131" s="65" t="s">
        <v>215</v>
      </c>
      <c r="H131" s="32" t="s">
        <v>216</v>
      </c>
      <c r="I131" s="63">
        <v>138</v>
      </c>
      <c r="J131" s="73" t="s">
        <v>206</v>
      </c>
      <c r="K131" s="64">
        <v>0.13800000000000001</v>
      </c>
      <c r="L131" s="78"/>
      <c r="M131" s="78"/>
      <c r="N131" s="80">
        <v>0</v>
      </c>
      <c r="O131" s="67">
        <v>600</v>
      </c>
      <c r="P131" s="67">
        <f t="shared" si="4"/>
        <v>43.5</v>
      </c>
      <c r="Q131" s="67">
        <f t="shared" si="5"/>
        <v>300</v>
      </c>
      <c r="R131" s="67">
        <f t="shared" si="6"/>
        <v>135</v>
      </c>
      <c r="S131" s="68">
        <f t="shared" si="7"/>
        <v>1078.5</v>
      </c>
    </row>
    <row r="132" spans="1:19" s="69" customFormat="1" hidden="1">
      <c r="A132" s="32" t="s">
        <v>222</v>
      </c>
      <c r="B132" s="32" t="s">
        <v>222</v>
      </c>
      <c r="C132" s="63">
        <v>50</v>
      </c>
      <c r="D132" s="63">
        <v>1</v>
      </c>
      <c r="E132" s="32" t="s">
        <v>501</v>
      </c>
      <c r="F132" s="64">
        <v>7.3999999999999996E-2</v>
      </c>
      <c r="G132" s="65" t="s">
        <v>204</v>
      </c>
      <c r="H132" s="32" t="s">
        <v>205</v>
      </c>
      <c r="I132" s="63">
        <v>35</v>
      </c>
      <c r="J132" s="73" t="s">
        <v>206</v>
      </c>
      <c r="K132" s="64">
        <v>3.5000000000000003E-2</v>
      </c>
      <c r="L132" s="78"/>
      <c r="M132" s="78"/>
      <c r="N132" s="80">
        <v>0</v>
      </c>
      <c r="O132" s="67">
        <v>700</v>
      </c>
      <c r="P132" s="67">
        <f t="shared" si="4"/>
        <v>50.75</v>
      </c>
      <c r="Q132" s="67">
        <f t="shared" si="5"/>
        <v>350</v>
      </c>
      <c r="R132" s="67">
        <f t="shared" si="6"/>
        <v>157.5</v>
      </c>
      <c r="S132" s="68">
        <f t="shared" si="7"/>
        <v>1258.25</v>
      </c>
    </row>
    <row r="133" spans="1:19" s="69" customFormat="1" hidden="1">
      <c r="A133" s="32" t="s">
        <v>223</v>
      </c>
      <c r="B133" s="32" t="s">
        <v>223</v>
      </c>
      <c r="C133" s="63">
        <v>75</v>
      </c>
      <c r="D133" s="63">
        <v>1</v>
      </c>
      <c r="E133" s="32" t="s">
        <v>502</v>
      </c>
      <c r="F133" s="64">
        <v>9.2999999999999999E-2</v>
      </c>
      <c r="G133" s="65" t="s">
        <v>204</v>
      </c>
      <c r="H133" s="32" t="s">
        <v>205</v>
      </c>
      <c r="I133" s="63">
        <v>35</v>
      </c>
      <c r="J133" s="73" t="s">
        <v>206</v>
      </c>
      <c r="K133" s="64">
        <v>3.5000000000000003E-2</v>
      </c>
      <c r="L133" s="78"/>
      <c r="M133" s="78"/>
      <c r="N133" s="80">
        <v>0</v>
      </c>
      <c r="O133" s="67">
        <v>800</v>
      </c>
      <c r="P133" s="67">
        <f t="shared" ref="P133:P145" si="8">O133*$P$1</f>
        <v>57.999999999999993</v>
      </c>
      <c r="Q133" s="67">
        <f t="shared" ref="Q133:Q145" si="9">O133*0.5</f>
        <v>400</v>
      </c>
      <c r="R133" s="67">
        <f t="shared" ref="R133:R145" si="10">(O133+Q133)*$R$1</f>
        <v>180</v>
      </c>
      <c r="S133" s="68">
        <f t="shared" ref="S133:S145" si="11">SUM(O133:R133)</f>
        <v>1438</v>
      </c>
    </row>
    <row r="134" spans="1:19" s="69" customFormat="1" hidden="1">
      <c r="A134" s="32" t="s">
        <v>224</v>
      </c>
      <c r="B134" s="32" t="s">
        <v>224</v>
      </c>
      <c r="C134" s="63">
        <v>100</v>
      </c>
      <c r="D134" s="63">
        <v>1</v>
      </c>
      <c r="E134" s="32" t="s">
        <v>503</v>
      </c>
      <c r="F134" s="64">
        <v>0.125</v>
      </c>
      <c r="G134" s="65" t="s">
        <v>209</v>
      </c>
      <c r="H134" s="32" t="s">
        <v>210</v>
      </c>
      <c r="I134" s="63">
        <v>45</v>
      </c>
      <c r="J134" s="73" t="s">
        <v>206</v>
      </c>
      <c r="K134" s="64">
        <v>4.4999999999999998E-2</v>
      </c>
      <c r="L134" s="78"/>
      <c r="M134" s="78"/>
      <c r="N134" s="80">
        <v>0</v>
      </c>
      <c r="O134" s="67">
        <v>1000</v>
      </c>
      <c r="P134" s="67">
        <f t="shared" si="8"/>
        <v>72.5</v>
      </c>
      <c r="Q134" s="67">
        <f t="shared" si="9"/>
        <v>500</v>
      </c>
      <c r="R134" s="67">
        <f t="shared" si="10"/>
        <v>225</v>
      </c>
      <c r="S134" s="68">
        <f t="shared" si="11"/>
        <v>1797.5</v>
      </c>
    </row>
    <row r="135" spans="1:19" s="69" customFormat="1" hidden="1">
      <c r="A135" s="32" t="s">
        <v>225</v>
      </c>
      <c r="B135" s="32" t="s">
        <v>225</v>
      </c>
      <c r="C135" s="63">
        <v>175</v>
      </c>
      <c r="D135" s="63">
        <v>1</v>
      </c>
      <c r="E135" s="32" t="s">
        <v>504</v>
      </c>
      <c r="F135" s="64">
        <v>0.20499999999999999</v>
      </c>
      <c r="G135" s="65" t="s">
        <v>226</v>
      </c>
      <c r="H135" s="32" t="s">
        <v>227</v>
      </c>
      <c r="I135" s="63">
        <v>105</v>
      </c>
      <c r="J135" s="73" t="s">
        <v>206</v>
      </c>
      <c r="K135" s="64">
        <v>0.105</v>
      </c>
      <c r="L135" s="78"/>
      <c r="M135" s="78"/>
      <c r="N135" s="80">
        <v>0</v>
      </c>
      <c r="O135" s="67">
        <v>1070</v>
      </c>
      <c r="P135" s="67">
        <f t="shared" si="8"/>
        <v>77.574999999999989</v>
      </c>
      <c r="Q135" s="67">
        <f t="shared" si="9"/>
        <v>535</v>
      </c>
      <c r="R135" s="67">
        <f t="shared" si="10"/>
        <v>240.75</v>
      </c>
      <c r="S135" s="68">
        <f t="shared" si="11"/>
        <v>1923.325</v>
      </c>
    </row>
    <row r="136" spans="1:19" s="69" customFormat="1" hidden="1">
      <c r="A136" s="32" t="s">
        <v>228</v>
      </c>
      <c r="B136" s="32" t="s">
        <v>228</v>
      </c>
      <c r="C136" s="63">
        <v>250</v>
      </c>
      <c r="D136" s="63">
        <v>1</v>
      </c>
      <c r="E136" s="32" t="s">
        <v>505</v>
      </c>
      <c r="F136" s="64">
        <v>0.28999999999999998</v>
      </c>
      <c r="G136" s="65" t="s">
        <v>215</v>
      </c>
      <c r="H136" s="32" t="s">
        <v>216</v>
      </c>
      <c r="I136" s="63">
        <v>138</v>
      </c>
      <c r="J136" s="73" t="s">
        <v>206</v>
      </c>
      <c r="K136" s="64">
        <v>0.13800000000000001</v>
      </c>
      <c r="L136" s="78"/>
      <c r="M136" s="78"/>
      <c r="N136" s="80">
        <v>0</v>
      </c>
      <c r="O136" s="67">
        <v>1400</v>
      </c>
      <c r="P136" s="67">
        <f t="shared" si="8"/>
        <v>101.5</v>
      </c>
      <c r="Q136" s="67">
        <f t="shared" si="9"/>
        <v>700</v>
      </c>
      <c r="R136" s="67">
        <f t="shared" si="10"/>
        <v>315</v>
      </c>
      <c r="S136" s="68">
        <f t="shared" si="11"/>
        <v>2516.5</v>
      </c>
    </row>
    <row r="137" spans="1:19" s="69" customFormat="1" hidden="1">
      <c r="A137" s="32" t="s">
        <v>229</v>
      </c>
      <c r="B137" s="32" t="s">
        <v>229</v>
      </c>
      <c r="C137" s="63">
        <v>400</v>
      </c>
      <c r="D137" s="63">
        <v>1</v>
      </c>
      <c r="E137" s="32" t="s">
        <v>506</v>
      </c>
      <c r="F137" s="64">
        <v>0.45500000000000002</v>
      </c>
      <c r="G137" s="65" t="s">
        <v>218</v>
      </c>
      <c r="H137" s="32" t="s">
        <v>219</v>
      </c>
      <c r="I137" s="63">
        <v>209</v>
      </c>
      <c r="J137" s="73" t="s">
        <v>206</v>
      </c>
      <c r="K137" s="64">
        <v>0.20899999999999999</v>
      </c>
      <c r="L137" s="78"/>
      <c r="M137" s="78"/>
      <c r="N137" s="80">
        <v>0</v>
      </c>
      <c r="O137" s="67">
        <v>1500</v>
      </c>
      <c r="P137" s="67">
        <f t="shared" si="8"/>
        <v>108.74999999999999</v>
      </c>
      <c r="Q137" s="67">
        <f t="shared" si="9"/>
        <v>750</v>
      </c>
      <c r="R137" s="67">
        <f t="shared" si="10"/>
        <v>337.5</v>
      </c>
      <c r="S137" s="68">
        <f t="shared" si="11"/>
        <v>2696.25</v>
      </c>
    </row>
    <row r="138" spans="1:19" s="69" customFormat="1" hidden="1">
      <c r="A138" s="32" t="s">
        <v>230</v>
      </c>
      <c r="B138" s="32" t="s">
        <v>230</v>
      </c>
      <c r="C138" s="74">
        <v>39</v>
      </c>
      <c r="D138" s="74">
        <v>1</v>
      </c>
      <c r="E138" s="70" t="s">
        <v>231</v>
      </c>
      <c r="F138" s="71">
        <v>0.05</v>
      </c>
      <c r="G138" s="65" t="s">
        <v>204</v>
      </c>
      <c r="H138" s="32" t="s">
        <v>205</v>
      </c>
      <c r="I138" s="63">
        <v>35</v>
      </c>
      <c r="J138" s="73" t="s">
        <v>206</v>
      </c>
      <c r="K138" s="64">
        <v>3.5000000000000003E-2</v>
      </c>
      <c r="L138" s="78"/>
      <c r="M138" s="78"/>
      <c r="N138" s="80">
        <v>0</v>
      </c>
      <c r="O138" s="67">
        <v>300</v>
      </c>
      <c r="P138" s="67">
        <f t="shared" si="8"/>
        <v>21.75</v>
      </c>
      <c r="Q138" s="67">
        <f t="shared" si="9"/>
        <v>150</v>
      </c>
      <c r="R138" s="67">
        <f t="shared" si="10"/>
        <v>67.5</v>
      </c>
      <c r="S138" s="68">
        <f t="shared" si="11"/>
        <v>539.25</v>
      </c>
    </row>
    <row r="139" spans="1:19" s="69" customFormat="1" hidden="1">
      <c r="A139" s="32" t="s">
        <v>232</v>
      </c>
      <c r="B139" s="32" t="s">
        <v>232</v>
      </c>
      <c r="C139" s="63">
        <v>50</v>
      </c>
      <c r="D139" s="63">
        <v>1</v>
      </c>
      <c r="E139" s="32" t="s">
        <v>507</v>
      </c>
      <c r="F139" s="64">
        <v>7.1999999999999995E-2</v>
      </c>
      <c r="G139" s="65" t="s">
        <v>204</v>
      </c>
      <c r="H139" s="32" t="s">
        <v>205</v>
      </c>
      <c r="I139" s="63">
        <v>35</v>
      </c>
      <c r="J139" s="73" t="s">
        <v>206</v>
      </c>
      <c r="K139" s="64">
        <v>3.5000000000000003E-2</v>
      </c>
      <c r="L139" s="78"/>
      <c r="M139" s="78"/>
      <c r="N139" s="80">
        <v>0</v>
      </c>
      <c r="O139" s="67">
        <v>350</v>
      </c>
      <c r="P139" s="67">
        <f t="shared" si="8"/>
        <v>25.375</v>
      </c>
      <c r="Q139" s="67">
        <f t="shared" si="9"/>
        <v>175</v>
      </c>
      <c r="R139" s="67">
        <f t="shared" si="10"/>
        <v>78.75</v>
      </c>
      <c r="S139" s="68">
        <f t="shared" si="11"/>
        <v>629.125</v>
      </c>
    </row>
    <row r="140" spans="1:19" s="69" customFormat="1" hidden="1">
      <c r="A140" s="32" t="s">
        <v>233</v>
      </c>
      <c r="B140" s="32" t="s">
        <v>233</v>
      </c>
      <c r="C140" s="63">
        <v>70</v>
      </c>
      <c r="D140" s="63">
        <v>1</v>
      </c>
      <c r="E140" s="32" t="s">
        <v>508</v>
      </c>
      <c r="F140" s="64">
        <v>9.5000000000000001E-2</v>
      </c>
      <c r="G140" s="65" t="s">
        <v>204</v>
      </c>
      <c r="H140" s="32" t="s">
        <v>205</v>
      </c>
      <c r="I140" s="63">
        <v>35</v>
      </c>
      <c r="J140" s="73" t="s">
        <v>206</v>
      </c>
      <c r="K140" s="64">
        <v>3.5000000000000003E-2</v>
      </c>
      <c r="L140" s="78"/>
      <c r="M140" s="78"/>
      <c r="N140" s="80">
        <v>0</v>
      </c>
      <c r="O140" s="67">
        <v>400</v>
      </c>
      <c r="P140" s="67">
        <f t="shared" si="8"/>
        <v>28.999999999999996</v>
      </c>
      <c r="Q140" s="67">
        <f t="shared" si="9"/>
        <v>200</v>
      </c>
      <c r="R140" s="67">
        <f t="shared" si="10"/>
        <v>90</v>
      </c>
      <c r="S140" s="68">
        <f t="shared" si="11"/>
        <v>719</v>
      </c>
    </row>
    <row r="141" spans="1:19" s="69" customFormat="1" hidden="1">
      <c r="A141" s="32" t="s">
        <v>234</v>
      </c>
      <c r="B141" s="32" t="s">
        <v>234</v>
      </c>
      <c r="C141" s="63">
        <v>100</v>
      </c>
      <c r="D141" s="63">
        <v>1</v>
      </c>
      <c r="E141" s="32" t="s">
        <v>509</v>
      </c>
      <c r="F141" s="64">
        <v>0.128</v>
      </c>
      <c r="G141" s="65" t="s">
        <v>209</v>
      </c>
      <c r="H141" s="32" t="s">
        <v>210</v>
      </c>
      <c r="I141" s="63">
        <v>45</v>
      </c>
      <c r="J141" s="73" t="s">
        <v>206</v>
      </c>
      <c r="K141" s="64">
        <v>4.4999999999999998E-2</v>
      </c>
      <c r="L141" s="78"/>
      <c r="M141" s="78"/>
      <c r="N141" s="80">
        <v>0</v>
      </c>
      <c r="O141" s="67">
        <v>500</v>
      </c>
      <c r="P141" s="67">
        <f t="shared" si="8"/>
        <v>36.25</v>
      </c>
      <c r="Q141" s="67">
        <f t="shared" si="9"/>
        <v>250</v>
      </c>
      <c r="R141" s="67">
        <f t="shared" si="10"/>
        <v>112.5</v>
      </c>
      <c r="S141" s="68">
        <f t="shared" si="11"/>
        <v>898.75</v>
      </c>
    </row>
    <row r="142" spans="1:19" s="69" customFormat="1" hidden="1">
      <c r="A142" s="32" t="s">
        <v>235</v>
      </c>
      <c r="B142" s="32" t="s">
        <v>235</v>
      </c>
      <c r="C142" s="63">
        <v>150</v>
      </c>
      <c r="D142" s="63">
        <v>1</v>
      </c>
      <c r="E142" s="32" t="s">
        <v>510</v>
      </c>
      <c r="F142" s="64">
        <v>0.19</v>
      </c>
      <c r="G142" s="65" t="s">
        <v>212</v>
      </c>
      <c r="H142" s="32" t="s">
        <v>213</v>
      </c>
      <c r="I142" s="63">
        <v>68</v>
      </c>
      <c r="J142" s="73" t="s">
        <v>206</v>
      </c>
      <c r="K142" s="64">
        <v>6.8000000000000005E-2</v>
      </c>
      <c r="L142" s="78"/>
      <c r="M142" s="78"/>
      <c r="N142" s="80">
        <v>0</v>
      </c>
      <c r="O142" s="67"/>
      <c r="P142" s="67">
        <f t="shared" si="8"/>
        <v>0</v>
      </c>
      <c r="Q142" s="67">
        <f t="shared" si="9"/>
        <v>0</v>
      </c>
      <c r="R142" s="67">
        <f t="shared" si="10"/>
        <v>0</v>
      </c>
      <c r="S142" s="68">
        <f t="shared" si="11"/>
        <v>0</v>
      </c>
    </row>
    <row r="143" spans="1:19" s="69" customFormat="1" hidden="1">
      <c r="A143" s="32" t="s">
        <v>236</v>
      </c>
      <c r="B143" s="32" t="s">
        <v>236</v>
      </c>
      <c r="C143" s="63">
        <v>175</v>
      </c>
      <c r="D143" s="63">
        <v>1</v>
      </c>
      <c r="E143" s="32" t="s">
        <v>511</v>
      </c>
      <c r="F143" s="64">
        <v>0.215</v>
      </c>
      <c r="G143" s="65" t="s">
        <v>226</v>
      </c>
      <c r="H143" s="32" t="s">
        <v>227</v>
      </c>
      <c r="I143" s="63">
        <v>105</v>
      </c>
      <c r="J143" s="73" t="s">
        <v>206</v>
      </c>
      <c r="K143" s="64">
        <v>0.105</v>
      </c>
      <c r="L143" s="78"/>
      <c r="M143" s="78"/>
      <c r="N143" s="80">
        <v>0</v>
      </c>
      <c r="O143" s="67"/>
      <c r="P143" s="67">
        <f t="shared" si="8"/>
        <v>0</v>
      </c>
      <c r="Q143" s="67">
        <f t="shared" si="9"/>
        <v>0</v>
      </c>
      <c r="R143" s="67">
        <f t="shared" si="10"/>
        <v>0</v>
      </c>
      <c r="S143" s="68">
        <f t="shared" si="11"/>
        <v>0</v>
      </c>
    </row>
    <row r="144" spans="1:19" s="69" customFormat="1" hidden="1">
      <c r="A144" s="32" t="s">
        <v>237</v>
      </c>
      <c r="B144" s="32" t="s">
        <v>237</v>
      </c>
      <c r="C144" s="63">
        <v>250</v>
      </c>
      <c r="D144" s="63">
        <v>1</v>
      </c>
      <c r="E144" s="32" t="s">
        <v>512</v>
      </c>
      <c r="F144" s="64">
        <v>0.29499999999999998</v>
      </c>
      <c r="G144" s="65" t="s">
        <v>215</v>
      </c>
      <c r="H144" s="32" t="s">
        <v>216</v>
      </c>
      <c r="I144" s="63">
        <v>138</v>
      </c>
      <c r="J144" s="73" t="s">
        <v>206</v>
      </c>
      <c r="K144" s="64">
        <v>0.13800000000000001</v>
      </c>
      <c r="L144" s="78"/>
      <c r="M144" s="78"/>
      <c r="N144" s="80">
        <v>0</v>
      </c>
      <c r="O144" s="67"/>
      <c r="P144" s="67">
        <f t="shared" si="8"/>
        <v>0</v>
      </c>
      <c r="Q144" s="67">
        <f t="shared" si="9"/>
        <v>0</v>
      </c>
      <c r="R144" s="67">
        <f t="shared" si="10"/>
        <v>0</v>
      </c>
      <c r="S144" s="68">
        <f t="shared" si="11"/>
        <v>0</v>
      </c>
    </row>
    <row r="145" spans="1:19" s="69" customFormat="1">
      <c r="A145" s="32" t="s">
        <v>521</v>
      </c>
      <c r="B145" s="32" t="s">
        <v>238</v>
      </c>
      <c r="C145" s="63">
        <v>400</v>
      </c>
      <c r="D145" s="63">
        <v>1</v>
      </c>
      <c r="E145" s="32" t="s">
        <v>513</v>
      </c>
      <c r="F145" s="64">
        <v>0.45800000000000002</v>
      </c>
      <c r="G145" s="65" t="s">
        <v>522</v>
      </c>
      <c r="H145" s="32" t="s">
        <v>523</v>
      </c>
      <c r="I145" s="63">
        <v>140</v>
      </c>
      <c r="J145" s="73" t="s">
        <v>545</v>
      </c>
      <c r="K145" s="64">
        <v>0.14000000000000001</v>
      </c>
      <c r="L145" s="78">
        <v>18.170000000000002</v>
      </c>
      <c r="M145" s="97">
        <f>L145/K145</f>
        <v>129.78571428571428</v>
      </c>
      <c r="N145" s="80">
        <v>24</v>
      </c>
      <c r="O145" s="67">
        <v>600</v>
      </c>
      <c r="P145" s="67">
        <f t="shared" si="8"/>
        <v>43.5</v>
      </c>
      <c r="Q145" s="67">
        <f t="shared" si="9"/>
        <v>300</v>
      </c>
      <c r="R145" s="67">
        <f t="shared" si="10"/>
        <v>135</v>
      </c>
      <c r="S145" s="68">
        <f t="shared" si="11"/>
        <v>1078.5</v>
      </c>
    </row>
    <row r="146" spans="1:19" s="69" customFormat="1" hidden="1">
      <c r="A146" s="32" t="s">
        <v>239</v>
      </c>
      <c r="B146" s="32" t="s">
        <v>239</v>
      </c>
      <c r="C146" s="63">
        <v>750</v>
      </c>
      <c r="D146" s="63">
        <v>1</v>
      </c>
      <c r="E146" s="32" t="s">
        <v>514</v>
      </c>
      <c r="F146" s="64">
        <v>0.85</v>
      </c>
      <c r="G146" s="65" t="s">
        <v>240</v>
      </c>
      <c r="H146" s="32" t="s">
        <v>241</v>
      </c>
      <c r="I146" s="63">
        <v>275</v>
      </c>
      <c r="J146" s="73" t="s">
        <v>206</v>
      </c>
      <c r="K146" s="64">
        <v>0.27500000000000002</v>
      </c>
      <c r="L146" s="78"/>
      <c r="M146" s="78"/>
      <c r="N146" s="80">
        <v>0</v>
      </c>
      <c r="O146" s="67"/>
      <c r="P146" s="67"/>
      <c r="Q146" s="67"/>
      <c r="R146" s="67"/>
      <c r="S146" s="68"/>
    </row>
    <row r="147" spans="1:19" s="69" customFormat="1" hidden="1">
      <c r="A147" s="32" t="s">
        <v>242</v>
      </c>
      <c r="B147" s="32" t="s">
        <v>203</v>
      </c>
      <c r="C147" s="63">
        <v>50</v>
      </c>
      <c r="D147" s="63">
        <v>1</v>
      </c>
      <c r="E147" s="32" t="s">
        <v>495</v>
      </c>
      <c r="F147" s="64">
        <v>6.6000000000000003E-2</v>
      </c>
      <c r="G147" s="65" t="s">
        <v>243</v>
      </c>
      <c r="H147" s="32" t="s">
        <v>244</v>
      </c>
      <c r="I147" s="63">
        <v>20</v>
      </c>
      <c r="J147" s="73" t="s">
        <v>191</v>
      </c>
      <c r="K147" s="64">
        <v>0.02</v>
      </c>
      <c r="L147" s="78"/>
      <c r="M147" s="78"/>
      <c r="N147" s="80">
        <v>0</v>
      </c>
      <c r="O147" s="67"/>
      <c r="P147" s="67"/>
      <c r="Q147" s="67"/>
      <c r="R147" s="67"/>
      <c r="S147" s="68"/>
    </row>
    <row r="148" spans="1:19" s="69" customFormat="1" hidden="1">
      <c r="A148" s="32" t="s">
        <v>245</v>
      </c>
      <c r="B148" s="32" t="s">
        <v>207</v>
      </c>
      <c r="C148" s="63">
        <v>70</v>
      </c>
      <c r="D148" s="63">
        <v>1</v>
      </c>
      <c r="E148" s="32" t="s">
        <v>496</v>
      </c>
      <c r="F148" s="64">
        <v>9.5000000000000001E-2</v>
      </c>
      <c r="G148" s="65" t="s">
        <v>246</v>
      </c>
      <c r="H148" s="32" t="s">
        <v>247</v>
      </c>
      <c r="I148" s="63">
        <v>36</v>
      </c>
      <c r="J148" s="73" t="s">
        <v>191</v>
      </c>
      <c r="K148" s="64">
        <v>3.5999999999999997E-2</v>
      </c>
      <c r="L148" s="78"/>
      <c r="M148" s="78"/>
      <c r="N148" s="80">
        <v>0</v>
      </c>
      <c r="O148" s="67"/>
      <c r="P148" s="67"/>
      <c r="Q148" s="67"/>
      <c r="R148" s="67"/>
      <c r="S148" s="68"/>
    </row>
    <row r="149" spans="1:19" s="69" customFormat="1" hidden="1">
      <c r="A149" s="32" t="s">
        <v>248</v>
      </c>
      <c r="B149" s="32" t="s">
        <v>208</v>
      </c>
      <c r="C149" s="63">
        <v>100</v>
      </c>
      <c r="D149" s="63">
        <v>1</v>
      </c>
      <c r="E149" s="32" t="s">
        <v>497</v>
      </c>
      <c r="F149" s="64">
        <v>0.13800000000000001</v>
      </c>
      <c r="G149" s="65" t="s">
        <v>249</v>
      </c>
      <c r="H149" s="32" t="s">
        <v>54</v>
      </c>
      <c r="I149" s="63">
        <v>47</v>
      </c>
      <c r="J149" s="73" t="s">
        <v>191</v>
      </c>
      <c r="K149" s="64">
        <v>4.7E-2</v>
      </c>
      <c r="L149" s="78"/>
      <c r="M149" s="78"/>
      <c r="N149" s="80">
        <v>0</v>
      </c>
      <c r="O149" s="67"/>
      <c r="P149" s="67"/>
      <c r="Q149" s="67"/>
      <c r="R149" s="67"/>
      <c r="S149" s="68"/>
    </row>
    <row r="150" spans="1:19" s="69" customFormat="1" ht="12" hidden="1" customHeight="1">
      <c r="A150" s="32" t="s">
        <v>250</v>
      </c>
      <c r="B150" s="32" t="s">
        <v>211</v>
      </c>
      <c r="C150" s="63">
        <v>150</v>
      </c>
      <c r="D150" s="63">
        <v>1</v>
      </c>
      <c r="E150" s="32" t="s">
        <v>498</v>
      </c>
      <c r="F150" s="64">
        <v>0.188</v>
      </c>
      <c r="G150" s="65" t="s">
        <v>189</v>
      </c>
      <c r="H150" s="32" t="s">
        <v>190</v>
      </c>
      <c r="I150" s="63">
        <v>75</v>
      </c>
      <c r="J150" s="73" t="s">
        <v>191</v>
      </c>
      <c r="K150" s="64">
        <v>7.4999999999999997E-2</v>
      </c>
      <c r="L150" s="78"/>
      <c r="M150" s="78"/>
      <c r="N150" s="80">
        <v>0</v>
      </c>
      <c r="O150" s="67"/>
      <c r="P150" s="67"/>
      <c r="Q150" s="67"/>
      <c r="R150" s="67"/>
      <c r="S150" s="68"/>
    </row>
    <row r="151" spans="1:19" s="69" customFormat="1" hidden="1">
      <c r="A151" s="32" t="s">
        <v>251</v>
      </c>
      <c r="B151" s="32" t="s">
        <v>222</v>
      </c>
      <c r="C151" s="63">
        <v>50</v>
      </c>
      <c r="D151" s="63">
        <v>1</v>
      </c>
      <c r="E151" s="32" t="s">
        <v>501</v>
      </c>
      <c r="F151" s="64">
        <v>7.3999999999999996E-2</v>
      </c>
      <c r="G151" s="65" t="s">
        <v>243</v>
      </c>
      <c r="H151" s="32" t="s">
        <v>244</v>
      </c>
      <c r="I151" s="63">
        <v>20</v>
      </c>
      <c r="J151" s="73" t="s">
        <v>191</v>
      </c>
      <c r="K151" s="64">
        <v>0.02</v>
      </c>
      <c r="L151" s="78"/>
      <c r="M151" s="78"/>
      <c r="N151" s="80">
        <v>0</v>
      </c>
      <c r="O151" s="67"/>
      <c r="P151" s="67"/>
      <c r="Q151" s="67"/>
      <c r="R151" s="67"/>
      <c r="S151" s="68"/>
    </row>
    <row r="152" spans="1:19" s="69" customFormat="1" hidden="1">
      <c r="A152" s="32" t="s">
        <v>252</v>
      </c>
      <c r="B152" s="32" t="s">
        <v>223</v>
      </c>
      <c r="C152" s="63">
        <v>75</v>
      </c>
      <c r="D152" s="63">
        <v>1</v>
      </c>
      <c r="E152" s="32" t="s">
        <v>502</v>
      </c>
      <c r="F152" s="64">
        <v>9.2999999999999999E-2</v>
      </c>
      <c r="G152" s="65" t="s">
        <v>246</v>
      </c>
      <c r="H152" s="32" t="s">
        <v>247</v>
      </c>
      <c r="I152" s="63">
        <v>36</v>
      </c>
      <c r="J152" s="73" t="s">
        <v>191</v>
      </c>
      <c r="K152" s="64">
        <v>3.5999999999999997E-2</v>
      </c>
      <c r="L152" s="78"/>
      <c r="M152" s="78"/>
      <c r="N152" s="80">
        <v>0</v>
      </c>
      <c r="O152" s="67"/>
      <c r="P152" s="67"/>
      <c r="Q152" s="67"/>
      <c r="R152" s="67"/>
      <c r="S152" s="68"/>
    </row>
    <row r="153" spans="1:19" s="69" customFormat="1" hidden="1">
      <c r="A153" s="32" t="s">
        <v>253</v>
      </c>
      <c r="B153" s="32" t="s">
        <v>224</v>
      </c>
      <c r="C153" s="63">
        <v>100</v>
      </c>
      <c r="D153" s="63">
        <v>1</v>
      </c>
      <c r="E153" s="32" t="s">
        <v>503</v>
      </c>
      <c r="F153" s="64">
        <v>0.125</v>
      </c>
      <c r="G153" s="65" t="s">
        <v>249</v>
      </c>
      <c r="H153" s="32" t="s">
        <v>54</v>
      </c>
      <c r="I153" s="63">
        <v>47</v>
      </c>
      <c r="J153" s="73" t="s">
        <v>191</v>
      </c>
      <c r="K153" s="64">
        <v>4.7E-2</v>
      </c>
      <c r="L153" s="78"/>
      <c r="M153" s="78"/>
      <c r="N153" s="80">
        <v>0</v>
      </c>
      <c r="O153" s="67"/>
      <c r="P153" s="67"/>
      <c r="Q153" s="67"/>
      <c r="R153" s="67"/>
      <c r="S153" s="68"/>
    </row>
    <row r="154" spans="1:19" s="69" customFormat="1" hidden="1">
      <c r="A154" s="32" t="s">
        <v>254</v>
      </c>
      <c r="B154" s="32" t="s">
        <v>225</v>
      </c>
      <c r="C154" s="63">
        <v>175</v>
      </c>
      <c r="D154" s="63">
        <v>1</v>
      </c>
      <c r="E154" s="32" t="s">
        <v>504</v>
      </c>
      <c r="F154" s="64">
        <v>0.20499999999999999</v>
      </c>
      <c r="G154" s="65" t="s">
        <v>189</v>
      </c>
      <c r="H154" s="32" t="s">
        <v>190</v>
      </c>
      <c r="I154" s="63">
        <v>75</v>
      </c>
      <c r="J154" s="73" t="s">
        <v>191</v>
      </c>
      <c r="K154" s="64">
        <v>7.4999999999999997E-2</v>
      </c>
      <c r="L154" s="78"/>
      <c r="M154" s="78"/>
      <c r="N154" s="80">
        <v>0</v>
      </c>
      <c r="O154" s="67"/>
      <c r="P154" s="67"/>
      <c r="Q154" s="67"/>
      <c r="R154" s="67"/>
      <c r="S154" s="68"/>
    </row>
    <row r="155" spans="1:19" s="69" customFormat="1" hidden="1">
      <c r="A155" s="32" t="s">
        <v>255</v>
      </c>
      <c r="B155" s="32" t="s">
        <v>256</v>
      </c>
      <c r="C155" s="63">
        <v>32</v>
      </c>
      <c r="D155" s="63">
        <v>1</v>
      </c>
      <c r="E155" s="32" t="s">
        <v>515</v>
      </c>
      <c r="F155" s="64">
        <v>4.2999999999999997E-2</v>
      </c>
      <c r="G155" s="65" t="s">
        <v>257</v>
      </c>
      <c r="H155" s="32" t="s">
        <v>178</v>
      </c>
      <c r="I155" s="63">
        <v>13</v>
      </c>
      <c r="J155" s="73" t="s">
        <v>258</v>
      </c>
      <c r="K155" s="64">
        <v>1.2999999999999999E-2</v>
      </c>
      <c r="L155" s="78"/>
      <c r="M155" s="78"/>
      <c r="N155" s="80">
        <v>0</v>
      </c>
      <c r="O155" s="67"/>
      <c r="P155" s="67"/>
      <c r="Q155" s="67"/>
      <c r="R155" s="67"/>
      <c r="S155" s="68"/>
    </row>
    <row r="156" spans="1:19" s="69" customFormat="1" hidden="1">
      <c r="A156" s="32" t="s">
        <v>259</v>
      </c>
      <c r="B156" s="32" t="s">
        <v>230</v>
      </c>
      <c r="C156" s="74">
        <v>39</v>
      </c>
      <c r="D156" s="74">
        <v>1</v>
      </c>
      <c r="E156" s="70" t="s">
        <v>231</v>
      </c>
      <c r="F156" s="71">
        <v>0.05</v>
      </c>
      <c r="G156" s="65" t="s">
        <v>257</v>
      </c>
      <c r="H156" s="32" t="s">
        <v>178</v>
      </c>
      <c r="I156" s="63">
        <v>13</v>
      </c>
      <c r="J156" s="73" t="s">
        <v>258</v>
      </c>
      <c r="K156" s="64">
        <v>1.2999999999999999E-2</v>
      </c>
      <c r="L156" s="78"/>
      <c r="M156" s="78"/>
      <c r="N156" s="80">
        <v>0</v>
      </c>
      <c r="O156" s="67"/>
      <c r="P156" s="67"/>
      <c r="Q156" s="67"/>
      <c r="R156" s="67"/>
      <c r="S156" s="68"/>
    </row>
    <row r="157" spans="1:19" s="69" customFormat="1" hidden="1">
      <c r="A157" s="32" t="s">
        <v>260</v>
      </c>
      <c r="B157" s="32" t="s">
        <v>233</v>
      </c>
      <c r="C157" s="63">
        <v>70</v>
      </c>
      <c r="D157" s="63">
        <v>1</v>
      </c>
      <c r="E157" s="32" t="s">
        <v>508</v>
      </c>
      <c r="F157" s="64">
        <v>9.5000000000000001E-2</v>
      </c>
      <c r="G157" s="65" t="s">
        <v>246</v>
      </c>
      <c r="H157" s="32" t="s">
        <v>247</v>
      </c>
      <c r="I157" s="63">
        <v>36</v>
      </c>
      <c r="J157" s="73" t="s">
        <v>191</v>
      </c>
      <c r="K157" s="64">
        <v>3.5999999999999997E-2</v>
      </c>
      <c r="L157" s="78"/>
      <c r="M157" s="78"/>
      <c r="N157" s="80">
        <v>0</v>
      </c>
      <c r="O157" s="67"/>
      <c r="P157" s="67"/>
      <c r="Q157" s="67"/>
      <c r="R157" s="67"/>
      <c r="S157" s="68"/>
    </row>
    <row r="158" spans="1:19" s="69" customFormat="1" hidden="1">
      <c r="A158" s="32" t="s">
        <v>261</v>
      </c>
      <c r="B158" s="32" t="s">
        <v>262</v>
      </c>
      <c r="C158" s="74">
        <v>84</v>
      </c>
      <c r="D158" s="74">
        <v>1</v>
      </c>
      <c r="E158" s="70" t="s">
        <v>263</v>
      </c>
      <c r="F158" s="71">
        <v>0.11</v>
      </c>
      <c r="G158" s="65" t="s">
        <v>249</v>
      </c>
      <c r="H158" s="32" t="s">
        <v>54</v>
      </c>
      <c r="I158" s="63">
        <v>47</v>
      </c>
      <c r="J158" s="73" t="s">
        <v>191</v>
      </c>
      <c r="K158" s="64">
        <v>4.7E-2</v>
      </c>
      <c r="L158" s="78"/>
      <c r="M158" s="78"/>
      <c r="N158" s="80">
        <v>0</v>
      </c>
      <c r="O158" s="67"/>
      <c r="P158" s="67"/>
      <c r="Q158" s="67"/>
      <c r="R158" s="67"/>
      <c r="S158" s="68"/>
    </row>
    <row r="159" spans="1:19" s="69" customFormat="1" hidden="1">
      <c r="A159" s="32" t="s">
        <v>264</v>
      </c>
      <c r="B159" s="32" t="s">
        <v>234</v>
      </c>
      <c r="C159" s="63">
        <v>100</v>
      </c>
      <c r="D159" s="63">
        <v>1</v>
      </c>
      <c r="E159" s="32" t="s">
        <v>509</v>
      </c>
      <c r="F159" s="64">
        <v>0.128</v>
      </c>
      <c r="G159" s="65" t="s">
        <v>249</v>
      </c>
      <c r="H159" s="32" t="s">
        <v>54</v>
      </c>
      <c r="I159" s="63">
        <v>47</v>
      </c>
      <c r="J159" s="73" t="s">
        <v>191</v>
      </c>
      <c r="K159" s="64">
        <v>4.7E-2</v>
      </c>
      <c r="L159" s="78"/>
      <c r="M159" s="78"/>
      <c r="N159" s="80">
        <v>0</v>
      </c>
      <c r="O159" s="67"/>
      <c r="P159" s="67"/>
      <c r="Q159" s="67"/>
      <c r="R159" s="67"/>
      <c r="S159" s="68"/>
    </row>
    <row r="160" spans="1:19" s="69" customFormat="1" hidden="1">
      <c r="A160" s="32" t="s">
        <v>265</v>
      </c>
      <c r="B160" s="32" t="s">
        <v>235</v>
      </c>
      <c r="C160" s="63">
        <v>150</v>
      </c>
      <c r="D160" s="63">
        <v>1</v>
      </c>
      <c r="E160" s="32" t="s">
        <v>510</v>
      </c>
      <c r="F160" s="64">
        <v>0.19</v>
      </c>
      <c r="G160" s="65" t="s">
        <v>189</v>
      </c>
      <c r="H160" s="32" t="s">
        <v>190</v>
      </c>
      <c r="I160" s="63">
        <v>75</v>
      </c>
      <c r="J160" s="73" t="s">
        <v>191</v>
      </c>
      <c r="K160" s="64">
        <v>7.4999999999999997E-2</v>
      </c>
      <c r="L160" s="78"/>
      <c r="M160" s="78"/>
      <c r="N160" s="80">
        <v>0</v>
      </c>
      <c r="O160" s="67"/>
      <c r="P160" s="67"/>
      <c r="Q160" s="67"/>
      <c r="R160" s="67"/>
      <c r="S160" s="68"/>
    </row>
    <row r="161" spans="1:19" s="69" customFormat="1" hidden="1">
      <c r="A161" s="32" t="s">
        <v>266</v>
      </c>
      <c r="B161" s="32" t="s">
        <v>236</v>
      </c>
      <c r="C161" s="63">
        <v>175</v>
      </c>
      <c r="D161" s="63">
        <v>1</v>
      </c>
      <c r="E161" s="32" t="s">
        <v>511</v>
      </c>
      <c r="F161" s="64">
        <v>0.215</v>
      </c>
      <c r="G161" s="65" t="s">
        <v>189</v>
      </c>
      <c r="H161" s="32" t="s">
        <v>190</v>
      </c>
      <c r="I161" s="63">
        <v>75</v>
      </c>
      <c r="J161" s="73" t="s">
        <v>191</v>
      </c>
      <c r="K161" s="64">
        <v>7.4999999999999997E-2</v>
      </c>
      <c r="L161" s="78"/>
      <c r="M161" s="78"/>
      <c r="N161" s="80">
        <v>0</v>
      </c>
      <c r="O161" s="67"/>
      <c r="P161" s="67"/>
      <c r="Q161" s="67"/>
      <c r="R161" s="67"/>
      <c r="S161" s="68"/>
    </row>
    <row r="162" spans="1:19" s="69" customFormat="1" hidden="1">
      <c r="A162" s="32" t="s">
        <v>267</v>
      </c>
      <c r="B162" s="32" t="s">
        <v>237</v>
      </c>
      <c r="C162" s="63">
        <v>250</v>
      </c>
      <c r="D162" s="63">
        <v>1</v>
      </c>
      <c r="E162" s="32" t="s">
        <v>512</v>
      </c>
      <c r="F162" s="64">
        <v>0.29499999999999998</v>
      </c>
      <c r="G162" s="65" t="s">
        <v>268</v>
      </c>
      <c r="H162" s="32" t="s">
        <v>269</v>
      </c>
      <c r="I162" s="63">
        <v>109</v>
      </c>
      <c r="J162" s="73" t="s">
        <v>191</v>
      </c>
      <c r="K162" s="64">
        <v>0.109</v>
      </c>
      <c r="L162" s="78"/>
      <c r="M162" s="78"/>
      <c r="N162" s="80">
        <v>0</v>
      </c>
      <c r="O162" s="67">
        <v>300</v>
      </c>
      <c r="P162" s="67">
        <v>26.25</v>
      </c>
      <c r="Q162" s="67">
        <v>110</v>
      </c>
      <c r="R162" s="67">
        <v>45</v>
      </c>
      <c r="S162" s="68">
        <v>481.25</v>
      </c>
    </row>
    <row r="163" spans="1:19" s="69" customFormat="1" hidden="1">
      <c r="A163" s="32" t="s">
        <v>270</v>
      </c>
      <c r="B163" s="32" t="s">
        <v>238</v>
      </c>
      <c r="C163" s="63">
        <v>400</v>
      </c>
      <c r="D163" s="63">
        <v>1</v>
      </c>
      <c r="E163" s="32" t="s">
        <v>513</v>
      </c>
      <c r="F163" s="64">
        <v>0.45800000000000002</v>
      </c>
      <c r="G163" s="65" t="s">
        <v>271</v>
      </c>
      <c r="H163" s="32" t="s">
        <v>194</v>
      </c>
      <c r="I163" s="63">
        <v>200</v>
      </c>
      <c r="J163" s="73" t="s">
        <v>272</v>
      </c>
      <c r="K163" s="64">
        <v>0.2</v>
      </c>
      <c r="L163" s="78"/>
      <c r="M163" s="78"/>
      <c r="N163" s="80">
        <v>0</v>
      </c>
      <c r="O163" s="67">
        <v>350</v>
      </c>
      <c r="P163" s="67">
        <v>30.624999999999996</v>
      </c>
      <c r="Q163" s="67">
        <v>110</v>
      </c>
      <c r="R163" s="67">
        <v>52.5</v>
      </c>
      <c r="S163" s="68">
        <v>543.125</v>
      </c>
    </row>
    <row r="164" spans="1:19" s="69" customFormat="1" hidden="1">
      <c r="A164" s="32" t="s">
        <v>273</v>
      </c>
      <c r="B164" s="32" t="s">
        <v>128</v>
      </c>
      <c r="C164" s="63">
        <v>18</v>
      </c>
      <c r="D164" s="63">
        <v>1</v>
      </c>
      <c r="E164" s="32" t="s">
        <v>444</v>
      </c>
      <c r="F164" s="64">
        <v>2.5999999999999999E-2</v>
      </c>
      <c r="G164" s="65" t="s">
        <v>257</v>
      </c>
      <c r="H164" s="32" t="s">
        <v>178</v>
      </c>
      <c r="I164" s="63">
        <v>13</v>
      </c>
      <c r="J164" s="73" t="s">
        <v>258</v>
      </c>
      <c r="K164" s="64">
        <v>1.2999999999999999E-2</v>
      </c>
      <c r="L164" s="78"/>
      <c r="M164" s="78"/>
      <c r="N164" s="80">
        <v>0</v>
      </c>
      <c r="O164" s="67">
        <v>400</v>
      </c>
      <c r="P164" s="67">
        <v>35</v>
      </c>
      <c r="Q164" s="67">
        <v>110</v>
      </c>
      <c r="R164" s="67">
        <v>60</v>
      </c>
      <c r="S164" s="68">
        <v>605</v>
      </c>
    </row>
    <row r="165" spans="1:19" s="69" customFormat="1" hidden="1">
      <c r="A165" s="32" t="s">
        <v>274</v>
      </c>
      <c r="B165" s="32" t="s">
        <v>139</v>
      </c>
      <c r="C165" s="63">
        <v>26</v>
      </c>
      <c r="D165" s="63">
        <v>2</v>
      </c>
      <c r="E165" s="32" t="s">
        <v>455</v>
      </c>
      <c r="F165" s="64">
        <v>6.6000000000000003E-2</v>
      </c>
      <c r="G165" s="65" t="s">
        <v>246</v>
      </c>
      <c r="H165" s="32" t="s">
        <v>247</v>
      </c>
      <c r="I165" s="63">
        <v>36</v>
      </c>
      <c r="J165" s="73" t="s">
        <v>191</v>
      </c>
      <c r="K165" s="64">
        <v>3.5999999999999997E-2</v>
      </c>
      <c r="L165" s="78"/>
      <c r="M165" s="78"/>
      <c r="N165" s="80">
        <v>0</v>
      </c>
      <c r="O165" s="67">
        <v>500</v>
      </c>
      <c r="P165" s="67">
        <v>43.75</v>
      </c>
      <c r="Q165" s="67">
        <v>110</v>
      </c>
      <c r="R165" s="67">
        <v>75</v>
      </c>
      <c r="S165" s="68">
        <v>728.75</v>
      </c>
    </row>
    <row r="166" spans="1:19" s="69" customFormat="1" hidden="1">
      <c r="A166" s="32" t="s">
        <v>275</v>
      </c>
      <c r="B166" s="32" t="s">
        <v>144</v>
      </c>
      <c r="C166" s="74">
        <v>42</v>
      </c>
      <c r="D166" s="74">
        <v>2</v>
      </c>
      <c r="E166" s="70" t="s">
        <v>145</v>
      </c>
      <c r="F166" s="71">
        <v>9.4E-2</v>
      </c>
      <c r="G166" s="65" t="s">
        <v>249</v>
      </c>
      <c r="H166" s="32" t="s">
        <v>54</v>
      </c>
      <c r="I166" s="63">
        <v>47</v>
      </c>
      <c r="J166" s="73" t="s">
        <v>191</v>
      </c>
      <c r="K166" s="64">
        <v>4.7E-2</v>
      </c>
      <c r="L166" s="78"/>
      <c r="M166" s="78"/>
      <c r="N166" s="80">
        <v>0</v>
      </c>
      <c r="O166" s="67">
        <v>350</v>
      </c>
      <c r="P166" s="67">
        <v>30.624999999999996</v>
      </c>
      <c r="Q166" s="67">
        <v>110</v>
      </c>
      <c r="R166" s="67">
        <v>52.5</v>
      </c>
      <c r="S166" s="68">
        <v>543.125</v>
      </c>
    </row>
    <row r="167" spans="1:19" s="69" customFormat="1" hidden="1">
      <c r="A167" s="32" t="s">
        <v>276</v>
      </c>
      <c r="B167" s="32" t="s">
        <v>138</v>
      </c>
      <c r="C167" s="63">
        <v>26</v>
      </c>
      <c r="D167" s="63">
        <v>1</v>
      </c>
      <c r="E167" s="32" t="s">
        <v>454</v>
      </c>
      <c r="F167" s="64">
        <v>3.3000000000000002E-2</v>
      </c>
      <c r="G167" s="65" t="s">
        <v>243</v>
      </c>
      <c r="H167" s="32" t="s">
        <v>244</v>
      </c>
      <c r="I167" s="63">
        <v>20</v>
      </c>
      <c r="J167" s="73" t="s">
        <v>191</v>
      </c>
      <c r="K167" s="64">
        <v>0.02</v>
      </c>
      <c r="L167" s="78"/>
      <c r="M167" s="78"/>
      <c r="N167" s="80">
        <v>0</v>
      </c>
      <c r="O167" s="67">
        <v>400</v>
      </c>
      <c r="P167" s="67">
        <v>35</v>
      </c>
      <c r="Q167" s="67">
        <v>110</v>
      </c>
      <c r="R167" s="67">
        <v>60</v>
      </c>
      <c r="S167" s="68">
        <v>605</v>
      </c>
    </row>
    <row r="168" spans="1:19" s="69" customFormat="1" hidden="1">
      <c r="A168" s="32" t="s">
        <v>277</v>
      </c>
      <c r="B168" s="32" t="s">
        <v>142</v>
      </c>
      <c r="C168" s="74">
        <v>42</v>
      </c>
      <c r="D168" s="74">
        <v>1</v>
      </c>
      <c r="E168" s="70" t="s">
        <v>143</v>
      </c>
      <c r="F168" s="71">
        <v>4.7E-2</v>
      </c>
      <c r="G168" s="65" t="s">
        <v>278</v>
      </c>
      <c r="H168" s="32" t="s">
        <v>279</v>
      </c>
      <c r="I168" s="63">
        <v>27</v>
      </c>
      <c r="J168" s="73" t="s">
        <v>191</v>
      </c>
      <c r="K168" s="64">
        <v>2.7E-2</v>
      </c>
      <c r="L168" s="78"/>
      <c r="M168" s="78"/>
      <c r="N168" s="80">
        <v>0</v>
      </c>
      <c r="O168" s="67">
        <v>500</v>
      </c>
      <c r="P168" s="67">
        <v>43.75</v>
      </c>
      <c r="Q168" s="67">
        <v>110</v>
      </c>
      <c r="R168" s="67">
        <v>75</v>
      </c>
      <c r="S168" s="68">
        <v>728.75</v>
      </c>
    </row>
    <row r="169" spans="1:19" s="69" customFormat="1" hidden="1">
      <c r="A169" s="32" t="s">
        <v>280</v>
      </c>
      <c r="B169" s="32" t="s">
        <v>281</v>
      </c>
      <c r="C169" s="74">
        <v>32</v>
      </c>
      <c r="D169" s="74">
        <v>1</v>
      </c>
      <c r="E169" s="70" t="s">
        <v>282</v>
      </c>
      <c r="F169" s="71">
        <v>3.4000000000000002E-2</v>
      </c>
      <c r="G169" s="65" t="s">
        <v>243</v>
      </c>
      <c r="H169" s="32" t="s">
        <v>244</v>
      </c>
      <c r="I169" s="63">
        <v>20</v>
      </c>
      <c r="J169" s="73" t="s">
        <v>191</v>
      </c>
      <c r="K169" s="64">
        <v>0.02</v>
      </c>
      <c r="L169" s="78"/>
      <c r="M169" s="78"/>
      <c r="N169" s="80">
        <v>0</v>
      </c>
      <c r="O169" s="67">
        <v>500</v>
      </c>
      <c r="P169" s="67">
        <v>43.75</v>
      </c>
      <c r="Q169" s="67">
        <v>110</v>
      </c>
      <c r="R169" s="67">
        <v>75</v>
      </c>
      <c r="S169" s="68">
        <v>728.75</v>
      </c>
    </row>
    <row r="170" spans="1:19" s="69" customFormat="1" hidden="1">
      <c r="A170" s="32" t="s">
        <v>283</v>
      </c>
      <c r="B170" s="32" t="s">
        <v>141</v>
      </c>
      <c r="C170" s="63">
        <v>28</v>
      </c>
      <c r="D170" s="63">
        <v>1</v>
      </c>
      <c r="E170" s="32" t="s">
        <v>457</v>
      </c>
      <c r="F170" s="64">
        <v>3.3000000000000002E-2</v>
      </c>
      <c r="G170" s="65" t="s">
        <v>243</v>
      </c>
      <c r="H170" s="32" t="s">
        <v>244</v>
      </c>
      <c r="I170" s="63">
        <v>20</v>
      </c>
      <c r="J170" s="73" t="s">
        <v>191</v>
      </c>
      <c r="K170" s="64">
        <v>0.02</v>
      </c>
      <c r="L170" s="78"/>
      <c r="M170" s="78"/>
      <c r="N170" s="80">
        <v>0</v>
      </c>
      <c r="O170" s="67">
        <v>350</v>
      </c>
      <c r="P170" s="67">
        <v>30.624999999999996</v>
      </c>
      <c r="Q170" s="67">
        <v>110</v>
      </c>
      <c r="R170" s="67">
        <v>52.5</v>
      </c>
      <c r="S170" s="68">
        <v>543.125</v>
      </c>
    </row>
    <row r="171" spans="1:19" s="69" customFormat="1" hidden="1">
      <c r="A171" s="32" t="s">
        <v>284</v>
      </c>
      <c r="B171" s="32" t="s">
        <v>285</v>
      </c>
      <c r="C171" s="63">
        <v>42</v>
      </c>
      <c r="D171" s="63">
        <v>2</v>
      </c>
      <c r="E171" s="32" t="s">
        <v>145</v>
      </c>
      <c r="F171" s="64">
        <v>9.4E-2</v>
      </c>
      <c r="G171" s="65" t="s">
        <v>246</v>
      </c>
      <c r="H171" s="32" t="s">
        <v>247</v>
      </c>
      <c r="I171" s="63">
        <v>36</v>
      </c>
      <c r="J171" s="73" t="s">
        <v>191</v>
      </c>
      <c r="K171" s="64">
        <v>3.5999999999999997E-2</v>
      </c>
      <c r="L171" s="78"/>
      <c r="M171" s="78"/>
      <c r="N171" s="80">
        <v>0</v>
      </c>
      <c r="O171" s="67">
        <v>400</v>
      </c>
      <c r="P171" s="67">
        <v>35</v>
      </c>
      <c r="Q171" s="67">
        <v>110</v>
      </c>
      <c r="R171" s="67">
        <v>60</v>
      </c>
      <c r="S171" s="68">
        <v>605</v>
      </c>
    </row>
    <row r="172" spans="1:19" s="69" customFormat="1" hidden="1">
      <c r="A172" s="32" t="s">
        <v>286</v>
      </c>
      <c r="B172" s="32" t="s">
        <v>286</v>
      </c>
      <c r="C172" s="63">
        <v>50</v>
      </c>
      <c r="D172" s="63">
        <v>1</v>
      </c>
      <c r="E172" s="32" t="s">
        <v>516</v>
      </c>
      <c r="F172" s="64">
        <v>0.06</v>
      </c>
      <c r="G172" s="65" t="s">
        <v>177</v>
      </c>
      <c r="H172" s="32" t="s">
        <v>178</v>
      </c>
      <c r="I172" s="63">
        <v>12.5</v>
      </c>
      <c r="J172" s="66" t="s">
        <v>179</v>
      </c>
      <c r="K172" s="64">
        <v>1.2500000000000001E-2</v>
      </c>
      <c r="L172" s="78"/>
      <c r="M172" s="78"/>
      <c r="N172" s="80">
        <v>0</v>
      </c>
      <c r="O172" s="67">
        <v>0</v>
      </c>
      <c r="P172" s="67">
        <v>0</v>
      </c>
      <c r="Q172" s="67"/>
      <c r="R172" s="67">
        <v>0</v>
      </c>
      <c r="S172" s="68">
        <v>0</v>
      </c>
    </row>
    <row r="173" spans="1:19" s="69" customFormat="1" hidden="1">
      <c r="A173" s="32" t="s">
        <v>287</v>
      </c>
      <c r="B173" s="32" t="s">
        <v>288</v>
      </c>
      <c r="C173" s="63">
        <v>150</v>
      </c>
      <c r="D173" s="63">
        <v>1</v>
      </c>
      <c r="E173" s="32" t="s">
        <v>289</v>
      </c>
      <c r="F173" s="64">
        <v>0.15</v>
      </c>
      <c r="G173" s="65" t="s">
        <v>287</v>
      </c>
      <c r="H173" s="32" t="s">
        <v>288</v>
      </c>
      <c r="I173" s="63">
        <v>8</v>
      </c>
      <c r="J173" s="73" t="s">
        <v>23</v>
      </c>
      <c r="K173" s="64">
        <v>8.0000000000000002E-3</v>
      </c>
      <c r="L173" s="78"/>
      <c r="M173" s="78"/>
      <c r="N173" s="80">
        <v>0</v>
      </c>
      <c r="O173" s="67">
        <v>0</v>
      </c>
      <c r="P173" s="67">
        <v>0</v>
      </c>
      <c r="Q173" s="67"/>
      <c r="R173" s="67">
        <v>0</v>
      </c>
      <c r="S173" s="68">
        <v>0</v>
      </c>
    </row>
    <row r="174" spans="1:19" s="69" customFormat="1" hidden="1">
      <c r="A174" s="32" t="s">
        <v>290</v>
      </c>
      <c r="B174" s="32" t="s">
        <v>291</v>
      </c>
      <c r="C174" s="63">
        <v>35</v>
      </c>
      <c r="D174" s="63">
        <v>1</v>
      </c>
      <c r="E174" s="32" t="s">
        <v>292</v>
      </c>
      <c r="F174" s="64">
        <v>4.5999999999999999E-2</v>
      </c>
      <c r="G174" s="65" t="s">
        <v>290</v>
      </c>
      <c r="H174" s="32" t="s">
        <v>291</v>
      </c>
      <c r="I174" s="63">
        <v>150</v>
      </c>
      <c r="J174" s="73" t="s">
        <v>23</v>
      </c>
      <c r="K174" s="64">
        <v>0.15</v>
      </c>
      <c r="L174" s="78"/>
      <c r="M174" s="78"/>
      <c r="N174" s="80">
        <v>0</v>
      </c>
      <c r="O174" s="67">
        <v>0</v>
      </c>
      <c r="P174" s="67">
        <v>0</v>
      </c>
      <c r="Q174" s="67"/>
      <c r="R174" s="67">
        <v>0</v>
      </c>
      <c r="S174" s="68">
        <v>0</v>
      </c>
    </row>
    <row r="175" spans="1:19">
      <c r="A175" s="33"/>
      <c r="B175" s="33"/>
      <c r="C175" s="33"/>
      <c r="D175" s="33"/>
      <c r="E175" s="34"/>
      <c r="F175" s="33"/>
      <c r="G175" s="33"/>
      <c r="H175" s="33"/>
      <c r="I175" s="33"/>
      <c r="J175" s="34"/>
      <c r="K175" s="33"/>
      <c r="L175" s="33"/>
      <c r="M175" s="33"/>
    </row>
    <row r="176" spans="1:19">
      <c r="A176" s="33"/>
      <c r="B176" s="22"/>
      <c r="C176" s="33"/>
      <c r="D176" s="33"/>
      <c r="E176" s="34"/>
      <c r="F176" s="33"/>
      <c r="G176" s="33"/>
      <c r="H176" s="33"/>
      <c r="I176" s="33"/>
      <c r="J176" s="34"/>
      <c r="K176" s="33"/>
      <c r="L176" s="33"/>
      <c r="M176" s="33"/>
    </row>
    <row r="177" spans="1:16">
      <c r="A177" s="37" t="s">
        <v>293</v>
      </c>
      <c r="B177" s="22"/>
      <c r="C177" s="33"/>
      <c r="D177" s="33"/>
      <c r="E177" s="34"/>
      <c r="F177" s="33"/>
      <c r="G177" s="33"/>
      <c r="H177" s="33"/>
      <c r="I177" s="33"/>
      <c r="J177" s="34"/>
      <c r="K177" s="33"/>
      <c r="L177" s="33"/>
      <c r="M177" s="33"/>
    </row>
    <row r="178" spans="1:16">
      <c r="A178" s="33"/>
      <c r="B178" s="22"/>
      <c r="C178" s="33"/>
      <c r="D178" s="33"/>
      <c r="E178" s="34"/>
      <c r="F178" s="33"/>
      <c r="G178" s="33"/>
      <c r="H178" s="33"/>
      <c r="I178" s="33"/>
      <c r="J178" s="34"/>
      <c r="K178" s="33"/>
      <c r="L178" s="33"/>
      <c r="M178" s="33"/>
    </row>
    <row r="179" spans="1:16">
      <c r="A179" s="33"/>
      <c r="B179" s="33"/>
      <c r="C179" s="33"/>
      <c r="D179" s="33"/>
      <c r="E179" s="34"/>
      <c r="F179" s="33"/>
      <c r="G179" s="33"/>
      <c r="H179" s="33"/>
      <c r="I179" s="33"/>
      <c r="J179" s="34"/>
      <c r="K179" s="33"/>
      <c r="L179" s="33"/>
      <c r="M179" s="33"/>
    </row>
    <row r="180" spans="1:16">
      <c r="K180" s="33"/>
      <c r="L180" s="33"/>
      <c r="M180" s="33"/>
    </row>
    <row r="181" spans="1:16">
      <c r="E181" s="33" t="s">
        <v>536</v>
      </c>
      <c r="F181" s="35"/>
      <c r="G181" s="35"/>
      <c r="H181" s="35"/>
      <c r="K181" s="33"/>
      <c r="L181" s="33"/>
      <c r="M181" s="33"/>
    </row>
    <row r="182" spans="1:16">
      <c r="A182" s="43"/>
      <c r="B182" s="44"/>
      <c r="E182" s="33" t="s">
        <v>537</v>
      </c>
      <c r="F182" s="35"/>
      <c r="G182" s="35"/>
      <c r="H182" s="35"/>
      <c r="K182" s="33"/>
      <c r="L182" s="33"/>
      <c r="M182" s="33"/>
    </row>
    <row r="183" spans="1:16">
      <c r="A183" s="43"/>
      <c r="B183" s="44"/>
      <c r="E183" s="33" t="s">
        <v>294</v>
      </c>
      <c r="F183" s="35"/>
      <c r="G183" s="35"/>
      <c r="H183" s="35"/>
      <c r="K183" s="33"/>
      <c r="L183" s="33"/>
      <c r="M183" s="33"/>
    </row>
    <row r="184" spans="1:16">
      <c r="E184" s="33"/>
      <c r="F184" s="35"/>
      <c r="G184" s="35"/>
      <c r="H184" s="35"/>
      <c r="K184" s="33"/>
      <c r="L184" s="33"/>
      <c r="M184" s="33"/>
    </row>
    <row r="185" spans="1:16">
      <c r="E185" s="33"/>
      <c r="F185" s="35"/>
      <c r="G185" s="35"/>
      <c r="H185" s="35"/>
      <c r="K185" s="33"/>
      <c r="L185" s="33"/>
      <c r="M185" s="33"/>
    </row>
    <row r="186" spans="1:16">
      <c r="E186" s="36"/>
      <c r="F186" s="35"/>
      <c r="G186" s="41"/>
      <c r="H186" s="35"/>
      <c r="K186" s="33"/>
      <c r="L186" s="33"/>
      <c r="M186" s="33"/>
    </row>
    <row r="187" spans="1:16">
      <c r="C187" s="35"/>
      <c r="D187" s="39"/>
      <c r="E187" s="40"/>
      <c r="F187" s="33"/>
      <c r="G187" s="33"/>
      <c r="H187" s="33"/>
      <c r="I187" s="35"/>
      <c r="J187" s="35"/>
      <c r="K187" s="35"/>
      <c r="L187" s="35"/>
      <c r="M187" s="35"/>
      <c r="P187" s="42"/>
    </row>
    <row r="188" spans="1:16">
      <c r="C188" s="35"/>
      <c r="D188" s="39"/>
      <c r="E188" s="40"/>
      <c r="F188" s="33"/>
      <c r="G188" s="33"/>
      <c r="H188" s="33"/>
      <c r="I188" s="35"/>
      <c r="J188" s="35"/>
      <c r="K188" s="35"/>
      <c r="L188" s="35"/>
      <c r="M188" s="35"/>
      <c r="P188" s="42"/>
    </row>
    <row r="189" spans="1:16">
      <c r="C189" s="35"/>
      <c r="D189" s="39"/>
      <c r="E189" s="40"/>
      <c r="F189" s="33"/>
      <c r="G189" s="33"/>
      <c r="H189" s="33"/>
      <c r="I189" s="35"/>
      <c r="J189" s="35"/>
      <c r="K189" s="35"/>
      <c r="L189" s="35"/>
      <c r="M189" s="35"/>
      <c r="P189" s="42"/>
    </row>
    <row r="190" spans="1:16">
      <c r="C190" s="35"/>
      <c r="D190" s="39"/>
      <c r="E190" s="40"/>
      <c r="F190" s="33"/>
      <c r="G190" s="33"/>
      <c r="H190" s="33"/>
      <c r="I190" s="35"/>
      <c r="J190" s="35"/>
      <c r="K190" s="35"/>
      <c r="L190" s="35"/>
      <c r="M190" s="35"/>
      <c r="P190" s="42"/>
    </row>
    <row r="191" spans="1:16">
      <c r="C191" s="35"/>
      <c r="D191" s="39"/>
      <c r="E191" s="40"/>
      <c r="F191" s="33"/>
      <c r="G191" s="33"/>
      <c r="H191" s="33"/>
      <c r="I191" s="35"/>
      <c r="J191" s="35"/>
      <c r="K191" s="35"/>
      <c r="L191" s="35"/>
      <c r="M191" s="35"/>
      <c r="P191" s="42"/>
    </row>
    <row r="192" spans="1:16">
      <c r="C192" s="35"/>
      <c r="D192" s="39"/>
      <c r="E192" s="40"/>
      <c r="F192" s="33"/>
      <c r="G192" s="33"/>
      <c r="H192" s="33"/>
      <c r="I192" s="35"/>
      <c r="J192" s="35"/>
      <c r="K192" s="35"/>
      <c r="L192" s="35"/>
      <c r="M192" s="35"/>
      <c r="P192" s="42"/>
    </row>
    <row r="193" spans="5:13">
      <c r="E193" s="36"/>
      <c r="F193" s="35"/>
      <c r="G193" s="41"/>
      <c r="H193" s="35"/>
      <c r="K193" s="33"/>
      <c r="L193" s="33"/>
      <c r="M193" s="33"/>
    </row>
    <row r="194" spans="5:13">
      <c r="E194" s="40"/>
      <c r="K194" s="33"/>
      <c r="L194" s="33"/>
      <c r="M194" s="33"/>
    </row>
    <row r="195" spans="5:13">
      <c r="E195" s="40"/>
      <c r="K195" s="33"/>
      <c r="L195" s="33"/>
      <c r="M195" s="33"/>
    </row>
    <row r="196" spans="5:13">
      <c r="E196" s="40"/>
      <c r="K196" s="33"/>
      <c r="L196" s="33"/>
      <c r="M196" s="33"/>
    </row>
    <row r="197" spans="5:13">
      <c r="E197" s="40"/>
      <c r="K197" s="33"/>
      <c r="L197" s="33"/>
      <c r="M197" s="33"/>
    </row>
    <row r="198" spans="5:13">
      <c r="E198" s="40"/>
      <c r="K198" s="33"/>
      <c r="L198" s="33"/>
      <c r="M198" s="33"/>
    </row>
    <row r="199" spans="5:13">
      <c r="E199" s="40"/>
      <c r="K199" s="33"/>
      <c r="L199" s="33"/>
      <c r="M199" s="33"/>
    </row>
    <row r="200" spans="5:13">
      <c r="E200" s="40"/>
    </row>
    <row r="201" spans="5:13">
      <c r="E201" s="40"/>
    </row>
    <row r="202" spans="5:13">
      <c r="E202" s="40"/>
    </row>
    <row r="203" spans="5:13">
      <c r="E203" s="40"/>
    </row>
    <row r="204" spans="5:13">
      <c r="E204" s="40"/>
    </row>
    <row r="205" spans="5:13">
      <c r="E205" s="40"/>
    </row>
    <row r="206" spans="5:13">
      <c r="E206" s="40"/>
    </row>
    <row r="207" spans="5:13">
      <c r="E207" s="40"/>
    </row>
    <row r="208" spans="5:13">
      <c r="E208" s="40"/>
    </row>
    <row r="209" spans="5:5">
      <c r="E209" s="40"/>
    </row>
    <row r="210" spans="5:5">
      <c r="E210" s="40"/>
    </row>
    <row r="211" spans="5:5">
      <c r="E211" s="40"/>
    </row>
    <row r="212" spans="5:5">
      <c r="E212" s="40"/>
    </row>
    <row r="213" spans="5:5">
      <c r="E213" s="40"/>
    </row>
    <row r="214" spans="5:5">
      <c r="E214" s="40"/>
    </row>
    <row r="215" spans="5:5">
      <c r="E215" s="40"/>
    </row>
    <row r="216" spans="5:5">
      <c r="E216" s="40"/>
    </row>
    <row r="217" spans="5:5">
      <c r="E217" s="40"/>
    </row>
    <row r="218" spans="5:5">
      <c r="E218" s="40"/>
    </row>
    <row r="219" spans="5:5">
      <c r="E219" s="40"/>
    </row>
    <row r="220" spans="5:5">
      <c r="E220" s="40"/>
    </row>
    <row r="221" spans="5:5">
      <c r="E221" s="40"/>
    </row>
    <row r="222" spans="5:5">
      <c r="E222" s="40"/>
    </row>
    <row r="223" spans="5:5">
      <c r="E223" s="40"/>
    </row>
    <row r="224" spans="5:5">
      <c r="E224" s="40"/>
    </row>
    <row r="225" spans="5:5">
      <c r="E225" s="40"/>
    </row>
    <row r="226" spans="5:5">
      <c r="E226" s="40"/>
    </row>
    <row r="227" spans="5:5">
      <c r="E227" s="40"/>
    </row>
    <row r="228" spans="5:5">
      <c r="E228" s="40"/>
    </row>
    <row r="229" spans="5:5">
      <c r="E229" s="40"/>
    </row>
    <row r="230" spans="5:5">
      <c r="E230" s="40"/>
    </row>
    <row r="231" spans="5:5">
      <c r="E231" s="40"/>
    </row>
    <row r="232" spans="5:5">
      <c r="E232" s="40"/>
    </row>
    <row r="233" spans="5:5">
      <c r="E233" s="40"/>
    </row>
    <row r="234" spans="5:5">
      <c r="E234" s="40"/>
    </row>
    <row r="235" spans="5:5">
      <c r="E235" s="40"/>
    </row>
    <row r="236" spans="5:5">
      <c r="E236" s="40"/>
    </row>
    <row r="237" spans="5:5">
      <c r="E237" s="40"/>
    </row>
    <row r="238" spans="5:5">
      <c r="E238" s="40"/>
    </row>
    <row r="239" spans="5:5">
      <c r="E239" s="40"/>
    </row>
    <row r="240" spans="5:5">
      <c r="E240" s="40"/>
    </row>
    <row r="241" spans="5:5">
      <c r="E241" s="40"/>
    </row>
    <row r="242" spans="5:5">
      <c r="E242" s="40"/>
    </row>
    <row r="243" spans="5:5">
      <c r="E243" s="40"/>
    </row>
    <row r="244" spans="5:5">
      <c r="E244" s="40"/>
    </row>
    <row r="245" spans="5:5">
      <c r="E245" s="40"/>
    </row>
    <row r="246" spans="5:5">
      <c r="E246" s="40"/>
    </row>
    <row r="247" spans="5:5">
      <c r="E247" s="40"/>
    </row>
    <row r="248" spans="5:5">
      <c r="E248" s="40"/>
    </row>
    <row r="249" spans="5:5">
      <c r="E249" s="40"/>
    </row>
    <row r="250" spans="5:5">
      <c r="E250" s="40"/>
    </row>
    <row r="251" spans="5:5">
      <c r="E251" s="40"/>
    </row>
    <row r="252" spans="5:5">
      <c r="E252" s="40"/>
    </row>
    <row r="253" spans="5:5">
      <c r="E253" s="40"/>
    </row>
    <row r="254" spans="5:5">
      <c r="E254" s="40"/>
    </row>
    <row r="255" spans="5:5">
      <c r="E255" s="40"/>
    </row>
    <row r="256" spans="5:5">
      <c r="E256" s="40"/>
    </row>
    <row r="257" spans="5:5">
      <c r="E257" s="40"/>
    </row>
    <row r="258" spans="5:5">
      <c r="E258" s="40"/>
    </row>
    <row r="259" spans="5:5">
      <c r="E259" s="40"/>
    </row>
    <row r="260" spans="5:5">
      <c r="E260" s="40"/>
    </row>
    <row r="261" spans="5:5">
      <c r="E261" s="40"/>
    </row>
    <row r="262" spans="5:5">
      <c r="E262" s="40"/>
    </row>
    <row r="263" spans="5:5">
      <c r="E263" s="40"/>
    </row>
    <row r="264" spans="5:5">
      <c r="E264" s="40"/>
    </row>
    <row r="265" spans="5:5">
      <c r="E265" s="40"/>
    </row>
    <row r="266" spans="5:5">
      <c r="E266" s="40"/>
    </row>
    <row r="267" spans="5:5">
      <c r="E267" s="40"/>
    </row>
    <row r="268" spans="5:5">
      <c r="E268" s="40"/>
    </row>
    <row r="269" spans="5:5">
      <c r="E269" s="40"/>
    </row>
    <row r="270" spans="5:5">
      <c r="E270" s="40"/>
    </row>
    <row r="271" spans="5:5">
      <c r="E271" s="40"/>
    </row>
  </sheetData>
  <sheetProtection password="ED2B" sheet="1" objects="1" scenarios="1" deleteRows="0" sort="0"/>
  <autoFilter ref="A2:S174"/>
  <mergeCells count="2">
    <mergeCell ref="G1:J1"/>
    <mergeCell ref="K1:N1"/>
  </mergeCells>
  <pageMargins left="0.7" right="0.7" top="0.75" bottom="0.75" header="0.3" footer="0.3"/>
  <pageSetup orientation="portrait" horizontalDpi="300" verticalDpi="300" r:id="rId1"/>
  <headerFooter>
    <oddHeader>&amp;LProject: 2409.01
Date: 11/9/2017&amp;RBy: LHC
Check: ACC</oddHeader>
    <oddFooter>&amp;LNewcomb | Anderson | McCormick
415-896-0300&amp;CPage &amp;P of &amp;N&amp;RFile: &amp;F
Sheet: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Chaparral MS</vt:lpstr>
      <vt:lpstr>Moorpark HS</vt:lpstr>
      <vt:lpstr>Mountain Meadows ES</vt:lpstr>
      <vt:lpstr>Existing Lighting Schedule</vt:lpstr>
      <vt:lpstr>'Chaparral MS'!Print_Area</vt:lpstr>
      <vt:lpstr>'Chaparral MS'!Print_Titles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2019-03-27T15:22:04Z</dcterms:modified>
</cp:coreProperties>
</file>