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E3358D57-183C-4ED7-AB03-CE065C43B515}" xr6:coauthVersionLast="47" xr6:coauthVersionMax="47" xr10:uidLastSave="{00000000-0000-0000-0000-000000000000}"/>
  <bookViews>
    <workbookView xWindow="2730" yWindow="2955" windowWidth="21600" windowHeight="11355" xr2:uid="{A6683045-C8C6-4441-9338-938573CA8F32}"/>
  </bookViews>
  <sheets>
    <sheet name="Summary of Changes" sheetId="1" r:id="rId1"/>
    <sheet name="P&amp;L" sheetId="2" r:id="rId2"/>
    <sheet name="Bal. Sh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40" i="2" s="1"/>
  <c r="E16" i="2"/>
  <c r="E17" i="2" s="1"/>
  <c r="E41" i="2" l="1"/>
  <c r="E44" i="2" s="1"/>
  <c r="B42" i="1" l="1"/>
  <c r="B18" i="1"/>
  <c r="B26" i="1" s="1"/>
  <c r="B38" i="1"/>
  <c r="B9" i="1"/>
</calcChain>
</file>

<file path=xl/sharedStrings.xml><?xml version="1.0" encoding="utf-8"?>
<sst xmlns="http://schemas.openxmlformats.org/spreadsheetml/2006/main" count="91" uniqueCount="90">
  <si>
    <t>Revised Budget</t>
  </si>
  <si>
    <t>For the Year Ended 6/30/2022</t>
  </si>
  <si>
    <t>Previous Estimated Net Surplus</t>
  </si>
  <si>
    <t>Current Estimated Net Surplus</t>
  </si>
  <si>
    <t>Variance</t>
  </si>
  <si>
    <t>Variance due to Operating Costs:</t>
  </si>
  <si>
    <t>Remove Armor Point (depreciation on 37K)/other CAP Exp changes</t>
  </si>
  <si>
    <t>Purchase building 9/30/21</t>
  </si>
  <si>
    <t>Dropped Annual Giving to $5000 from $20000</t>
  </si>
  <si>
    <t>Investment Income Rate Higher with Boston Private</t>
  </si>
  <si>
    <t>Increase in Transportation for 3rd bus</t>
  </si>
  <si>
    <t>Depreciation on 199-201</t>
  </si>
  <si>
    <t>Misc. Depreciation Adjustments</t>
  </si>
  <si>
    <t>Insurance on building purchase</t>
  </si>
  <si>
    <t>Eagle Elevator</t>
  </si>
  <si>
    <t>Development Consultant</t>
  </si>
  <si>
    <t>Sell Back Old Chromebooks</t>
  </si>
  <si>
    <t>New Lease Accounting Standards</t>
  </si>
  <si>
    <t>Forekicks Additional Cafeteria Space</t>
  </si>
  <si>
    <t>Remove Hanover Theater Graduation</t>
  </si>
  <si>
    <t>Payroll Changes, 4% pay increase Teachers, Floor Changes, New Hires and Terms</t>
  </si>
  <si>
    <t>Net Variance</t>
  </si>
  <si>
    <t>Total Variance due to Purchase of 199-201 Forest Street</t>
  </si>
  <si>
    <t>Total Variance due to Operating Costs</t>
  </si>
  <si>
    <t>Variance due to Purchase of 199-201 Forest Street:</t>
  </si>
  <si>
    <t>Change in Grants, net of expenses</t>
  </si>
  <si>
    <t xml:space="preserve"> Advanced Math and Science Academy Charter School</t>
  </si>
  <si>
    <t>Budget For Fiscal Year Ended June 30, 2022</t>
  </si>
  <si>
    <t>July 2021-June 2022</t>
  </si>
  <si>
    <t>Income</t>
  </si>
  <si>
    <t>Tuition</t>
  </si>
  <si>
    <t>Rental Income</t>
  </si>
  <si>
    <t>Grants &amp; Donations</t>
  </si>
  <si>
    <t>Miscellaneous Income</t>
  </si>
  <si>
    <t>Nutrition Income</t>
  </si>
  <si>
    <t>Student Program Income</t>
  </si>
  <si>
    <t>Athletic Program Income</t>
  </si>
  <si>
    <t>Student Transportation Income</t>
  </si>
  <si>
    <t>Total Income</t>
  </si>
  <si>
    <t>Gross Profit</t>
  </si>
  <si>
    <t>Expense</t>
  </si>
  <si>
    <t>Salaries - Collective Bargaining Unit</t>
  </si>
  <si>
    <t>Salaries - Non Collective Bargaining Unit</t>
  </si>
  <si>
    <t>Payroll Taxes &amp; Fringe Benefits</t>
  </si>
  <si>
    <t>Professional Development</t>
  </si>
  <si>
    <t>Instructional Supplies &amp; Equip</t>
  </si>
  <si>
    <t>Student Program Expense</t>
  </si>
  <si>
    <t>Nutrition Expense</t>
  </si>
  <si>
    <t>Athletic Expense</t>
  </si>
  <si>
    <t>Student Transportation Expense</t>
  </si>
  <si>
    <t>Lease. CAM and Taxes</t>
  </si>
  <si>
    <t>Mortgage Interest</t>
  </si>
  <si>
    <t>Facilities</t>
  </si>
  <si>
    <t>Utility</t>
  </si>
  <si>
    <t>Non Instructional Supplies</t>
  </si>
  <si>
    <t>Advertising and Marketing</t>
  </si>
  <si>
    <t>Insurance</t>
  </si>
  <si>
    <t>IT</t>
  </si>
  <si>
    <t>Auditor</t>
  </si>
  <si>
    <t>Legal Expense</t>
  </si>
  <si>
    <t>Other Operating Costs</t>
  </si>
  <si>
    <t>Depreciation Expense</t>
  </si>
  <si>
    <t>Total Expense</t>
  </si>
  <si>
    <t>Net Income</t>
  </si>
  <si>
    <t xml:space="preserve">Proj Balance Sheet </t>
  </si>
  <si>
    <t>Feb 28, 2021</t>
  </si>
  <si>
    <t>FYE 2022</t>
  </si>
  <si>
    <t>ASSETS</t>
  </si>
  <si>
    <t>Change in Cash</t>
  </si>
  <si>
    <t>Current Assets</t>
  </si>
  <si>
    <t>Checking/Savings</t>
  </si>
  <si>
    <t>Accounts Receivable</t>
  </si>
  <si>
    <t>Add Depr</t>
  </si>
  <si>
    <t>Other Current Assets</t>
  </si>
  <si>
    <t>Less Cap Ex</t>
  </si>
  <si>
    <t>Total Current Assets</t>
  </si>
  <si>
    <t>Less Down Dep Build</t>
  </si>
  <si>
    <t>Fixed Assets</t>
  </si>
  <si>
    <t>Less Build Purch Exp</t>
  </si>
  <si>
    <t>1500 · Fixed Assets</t>
  </si>
  <si>
    <t>Less Princ Paymt</t>
  </si>
  <si>
    <t>1600 · Accumulated Depreciation</t>
  </si>
  <si>
    <t>Total Fixed Assets</t>
  </si>
  <si>
    <t>Other Assets</t>
  </si>
  <si>
    <t>TOTAL ASSETS</t>
  </si>
  <si>
    <t>LIABILITIES &amp; EQUITY</t>
  </si>
  <si>
    <t>Liabilities</t>
  </si>
  <si>
    <t>Loan</t>
  </si>
  <si>
    <t>Equity</t>
  </si>
  <si>
    <t>TOTAL LIABILITIES &amp;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</si>
</sst>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#,##0.00;\-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14" fontId="0" fillId="0" borderId="0" xfId="0" applyNumberFormat="1"/>
    <xf numFmtId="43" fontId="0" fillId="0" borderId="0" xfId="1" applyFont="1"/>
    <xf numFmtId="164" fontId="0" fillId="0" borderId="0" xfId="1" applyNumberFormat="1" applyFont="1"/>
    <xf numFmtId="0" fontId="0" fillId="0" borderId="1" xfId="0" applyBorder="1"/>
    <xf numFmtId="165" fontId="0" fillId="0" borderId="2" xfId="2" applyNumberFormat="1" applyFont="1" applyBorder="1"/>
    <xf numFmtId="0" fontId="0" fillId="0" borderId="3" xfId="0" applyBorder="1"/>
    <xf numFmtId="165" fontId="0" fillId="0" borderId="4" xfId="2" applyNumberFormat="1" applyFont="1" applyBorder="1"/>
    <xf numFmtId="0" fontId="0" fillId="0" borderId="5" xfId="0" applyBorder="1"/>
    <xf numFmtId="165" fontId="0" fillId="0" borderId="6" xfId="2" applyNumberFormat="1" applyFont="1" applyBorder="1"/>
    <xf numFmtId="43" fontId="0" fillId="0" borderId="2" xfId="1" applyFont="1" applyBorder="1"/>
    <xf numFmtId="43" fontId="0" fillId="0" borderId="4" xfId="1" applyFont="1" applyBorder="1"/>
    <xf numFmtId="164" fontId="0" fillId="0" borderId="4" xfId="1" applyNumberFormat="1" applyFont="1" applyBorder="1"/>
    <xf numFmtId="164" fontId="0" fillId="0" borderId="6" xfId="1" applyNumberFormat="1" applyFont="1" applyBorder="1"/>
    <xf numFmtId="164" fontId="0" fillId="0" borderId="2" xfId="1" applyNumberFormat="1" applyFont="1" applyBorder="1"/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  <xf numFmtId="166" fontId="6" fillId="0" borderId="0" xfId="0" applyNumberFormat="1" applyFont="1"/>
    <xf numFmtId="44" fontId="6" fillId="0" borderId="0" xfId="2" applyFont="1"/>
    <xf numFmtId="43" fontId="6" fillId="0" borderId="0" xfId="1" applyFont="1"/>
    <xf numFmtId="44" fontId="6" fillId="0" borderId="8" xfId="2" applyFont="1" applyBorder="1"/>
    <xf numFmtId="43" fontId="0" fillId="0" borderId="0" xfId="0" applyNumberFormat="1"/>
    <xf numFmtId="43" fontId="6" fillId="0" borderId="9" xfId="1" applyFont="1" applyBorder="1"/>
    <xf numFmtId="44" fontId="5" fillId="0" borderId="10" xfId="2" applyFont="1" applyBorder="1"/>
    <xf numFmtId="0" fontId="5" fillId="0" borderId="0" xfId="0" applyFont="1"/>
    <xf numFmtId="43" fontId="7" fillId="0" borderId="0" xfId="1" applyFont="1"/>
    <xf numFmtId="0" fontId="8" fillId="0" borderId="0" xfId="0" applyFont="1" applyAlignment="1">
      <alignment horizontal="center"/>
    </xf>
    <xf numFmtId="43" fontId="0" fillId="0" borderId="0" xfId="1" applyFont="1" applyFill="1"/>
    <xf numFmtId="49" fontId="4" fillId="0" borderId="11" xfId="0" applyNumberFormat="1" applyFont="1" applyBorder="1" applyAlignment="1">
      <alignment horizontal="center"/>
    </xf>
    <xf numFmtId="14" fontId="8" fillId="0" borderId="11" xfId="0" applyNumberFormat="1" applyFont="1" applyBorder="1" applyAlignment="1">
      <alignment horizontal="center"/>
    </xf>
    <xf numFmtId="43" fontId="0" fillId="0" borderId="12" xfId="1" applyFont="1" applyFill="1" applyBorder="1"/>
    <xf numFmtId="0" fontId="0" fillId="0" borderId="2" xfId="0" applyBorder="1"/>
    <xf numFmtId="166" fontId="9" fillId="0" borderId="0" xfId="0" applyNumberFormat="1" applyFont="1"/>
    <xf numFmtId="43" fontId="0" fillId="0" borderId="0" xfId="1" applyFont="1" applyFill="1" applyBorder="1"/>
    <xf numFmtId="0" fontId="0" fillId="0" borderId="4" xfId="0" applyBorder="1"/>
    <xf numFmtId="164" fontId="9" fillId="0" borderId="0" xfId="1" applyNumberFormat="1" applyFont="1" applyFill="1"/>
    <xf numFmtId="164" fontId="0" fillId="0" borderId="0" xfId="1" applyNumberFormat="1" applyFont="1" applyFill="1"/>
    <xf numFmtId="43" fontId="0" fillId="0" borderId="3" xfId="0" applyNumberFormat="1" applyBorder="1"/>
    <xf numFmtId="8" fontId="0" fillId="0" borderId="0" xfId="0" applyNumberFormat="1"/>
    <xf numFmtId="44" fontId="0" fillId="0" borderId="3" xfId="0" applyNumberFormat="1" applyBorder="1"/>
    <xf numFmtId="164" fontId="9" fillId="0" borderId="11" xfId="1" applyNumberFormat="1" applyFont="1" applyFill="1" applyBorder="1"/>
    <xf numFmtId="164" fontId="0" fillId="0" borderId="11" xfId="1" applyNumberFormat="1" applyFont="1" applyFill="1" applyBorder="1"/>
    <xf numFmtId="8" fontId="0" fillId="0" borderId="0" xfId="1" applyNumberFormat="1" applyFont="1" applyFill="1" applyBorder="1"/>
    <xf numFmtId="164" fontId="9" fillId="0" borderId="0" xfId="1" applyNumberFormat="1" applyFont="1" applyFill="1" applyBorder="1"/>
    <xf numFmtId="164" fontId="4" fillId="0" borderId="10" xfId="1" applyNumberFormat="1" applyFont="1" applyFill="1" applyBorder="1"/>
    <xf numFmtId="43" fontId="0" fillId="0" borderId="11" xfId="1" applyFont="1" applyFill="1" applyBorder="1"/>
    <xf numFmtId="0" fontId="0" fillId="0" borderId="6" xfId="0" applyBorder="1"/>
    <xf numFmtId="164" fontId="0" fillId="0" borderId="0" xfId="0" applyNumberFormat="1"/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7F8E-7C0F-409A-B147-63B2F11C6943}">
  <dimension ref="A1:B44"/>
  <sheetViews>
    <sheetView tabSelected="1" workbookViewId="0">
      <selection activeCell="E15" sqref="E15"/>
    </sheetView>
  </sheetViews>
  <sheetFormatPr defaultRowHeight="15" x14ac:dyDescent="0.25"/>
  <cols>
    <col min="1" max="1" width="80.7109375" customWidth="1"/>
    <col min="2" max="2" width="13.42578125" style="2" bestFit="1" customWidth="1"/>
    <col min="9" max="9" width="68.140625" bestFit="1" customWidth="1"/>
  </cols>
  <sheetData>
    <row r="1" spans="1:2" x14ac:dyDescent="0.25">
      <c r="A1" t="s">
        <v>0</v>
      </c>
    </row>
    <row r="2" spans="1:2" x14ac:dyDescent="0.25">
      <c r="A2" s="1" t="s">
        <v>1</v>
      </c>
    </row>
    <row r="4" spans="1:2" ht="15.75" thickBot="1" x14ac:dyDescent="0.3"/>
    <row r="5" spans="1:2" x14ac:dyDescent="0.25">
      <c r="A5" s="4" t="s">
        <v>2</v>
      </c>
      <c r="B5" s="5">
        <v>183000</v>
      </c>
    </row>
    <row r="6" spans="1:2" x14ac:dyDescent="0.25">
      <c r="A6" s="6"/>
      <c r="B6" s="7"/>
    </row>
    <row r="7" spans="1:2" x14ac:dyDescent="0.25">
      <c r="A7" s="6" t="s">
        <v>3</v>
      </c>
      <c r="B7" s="7">
        <v>138000</v>
      </c>
    </row>
    <row r="8" spans="1:2" x14ac:dyDescent="0.25">
      <c r="A8" s="6"/>
      <c r="B8" s="7"/>
    </row>
    <row r="9" spans="1:2" x14ac:dyDescent="0.25">
      <c r="A9" s="6" t="s">
        <v>4</v>
      </c>
      <c r="B9" s="7">
        <f>+B7-B5</f>
        <v>-45000</v>
      </c>
    </row>
    <row r="10" spans="1:2" ht="15.75" thickBot="1" x14ac:dyDescent="0.3">
      <c r="A10" s="8"/>
      <c r="B10" s="9"/>
    </row>
    <row r="11" spans="1:2" ht="15.75" thickBot="1" x14ac:dyDescent="0.3"/>
    <row r="12" spans="1:2" x14ac:dyDescent="0.25">
      <c r="A12" s="4" t="s">
        <v>5</v>
      </c>
      <c r="B12" s="10"/>
    </row>
    <row r="13" spans="1:2" x14ac:dyDescent="0.25">
      <c r="A13" s="6"/>
      <c r="B13" s="11"/>
    </row>
    <row r="14" spans="1:2" x14ac:dyDescent="0.25">
      <c r="A14" s="6" t="s">
        <v>20</v>
      </c>
      <c r="B14" s="7">
        <v>-267000</v>
      </c>
    </row>
    <row r="15" spans="1:2" x14ac:dyDescent="0.25">
      <c r="A15" s="6" t="s">
        <v>6</v>
      </c>
      <c r="B15" s="12">
        <v>7000</v>
      </c>
    </row>
    <row r="16" spans="1:2" x14ac:dyDescent="0.25">
      <c r="A16" s="6" t="s">
        <v>18</v>
      </c>
      <c r="B16" s="12">
        <v>-9000</v>
      </c>
    </row>
    <row r="17" spans="1:2" x14ac:dyDescent="0.25">
      <c r="A17" s="6" t="s">
        <v>8</v>
      </c>
      <c r="B17" s="12">
        <v>-15000</v>
      </c>
    </row>
    <row r="18" spans="1:2" x14ac:dyDescent="0.25">
      <c r="A18" s="6" t="s">
        <v>25</v>
      </c>
      <c r="B18" s="12">
        <f>94000-69000</f>
        <v>25000</v>
      </c>
    </row>
    <row r="19" spans="1:2" x14ac:dyDescent="0.25">
      <c r="A19" s="6" t="s">
        <v>10</v>
      </c>
      <c r="B19" s="12">
        <v>-4000</v>
      </c>
    </row>
    <row r="20" spans="1:2" x14ac:dyDescent="0.25">
      <c r="A20" s="6" t="s">
        <v>19</v>
      </c>
      <c r="B20" s="12">
        <v>7000</v>
      </c>
    </row>
    <row r="21" spans="1:2" x14ac:dyDescent="0.25">
      <c r="A21" s="6" t="s">
        <v>12</v>
      </c>
      <c r="B21" s="12">
        <v>-9000</v>
      </c>
    </row>
    <row r="22" spans="1:2" x14ac:dyDescent="0.25">
      <c r="A22" s="6" t="s">
        <v>15</v>
      </c>
      <c r="B22" s="12">
        <v>-20000</v>
      </c>
    </row>
    <row r="23" spans="1:2" x14ac:dyDescent="0.25">
      <c r="A23" s="6" t="s">
        <v>16</v>
      </c>
      <c r="B23" s="12">
        <v>14000</v>
      </c>
    </row>
    <row r="24" spans="1:2" x14ac:dyDescent="0.25">
      <c r="A24" s="6" t="s">
        <v>17</v>
      </c>
      <c r="B24" s="12">
        <v>15000</v>
      </c>
    </row>
    <row r="25" spans="1:2" x14ac:dyDescent="0.25">
      <c r="A25" s="6"/>
      <c r="B25" s="12"/>
    </row>
    <row r="26" spans="1:2" x14ac:dyDescent="0.25">
      <c r="A26" s="6" t="s">
        <v>23</v>
      </c>
      <c r="B26" s="7">
        <f>SUM(B14:B25)</f>
        <v>-256000</v>
      </c>
    </row>
    <row r="27" spans="1:2" ht="15.75" thickBot="1" x14ac:dyDescent="0.3">
      <c r="A27" s="8"/>
      <c r="B27" s="13"/>
    </row>
    <row r="28" spans="1:2" x14ac:dyDescent="0.25">
      <c r="B28" s="3"/>
    </row>
    <row r="29" spans="1:2" ht="15.75" thickBot="1" x14ac:dyDescent="0.3">
      <c r="B29" s="3"/>
    </row>
    <row r="30" spans="1:2" x14ac:dyDescent="0.25">
      <c r="A30" s="4" t="s">
        <v>24</v>
      </c>
      <c r="B30" s="14"/>
    </row>
    <row r="31" spans="1:2" x14ac:dyDescent="0.25">
      <c r="A31" s="6"/>
      <c r="B31" s="12"/>
    </row>
    <row r="32" spans="1:2" x14ac:dyDescent="0.25">
      <c r="A32" s="6" t="s">
        <v>7</v>
      </c>
      <c r="B32" s="7">
        <v>415000</v>
      </c>
    </row>
    <row r="33" spans="1:2" x14ac:dyDescent="0.25">
      <c r="A33" s="6" t="s">
        <v>9</v>
      </c>
      <c r="B33" s="12">
        <v>2000</v>
      </c>
    </row>
    <row r="34" spans="1:2" x14ac:dyDescent="0.25">
      <c r="A34" s="6" t="s">
        <v>11</v>
      </c>
      <c r="B34" s="12">
        <v>-160000</v>
      </c>
    </row>
    <row r="35" spans="1:2" x14ac:dyDescent="0.25">
      <c r="A35" s="6" t="s">
        <v>13</v>
      </c>
      <c r="B35" s="12">
        <v>-21000</v>
      </c>
    </row>
    <row r="36" spans="1:2" x14ac:dyDescent="0.25">
      <c r="A36" s="6" t="s">
        <v>14</v>
      </c>
      <c r="B36" s="12">
        <v>-25000</v>
      </c>
    </row>
    <row r="37" spans="1:2" x14ac:dyDescent="0.25">
      <c r="A37" s="6"/>
      <c r="B37" s="12"/>
    </row>
    <row r="38" spans="1:2" x14ac:dyDescent="0.25">
      <c r="A38" s="6" t="s">
        <v>22</v>
      </c>
      <c r="B38" s="7">
        <f>SUM(B32:B37)</f>
        <v>211000</v>
      </c>
    </row>
    <row r="39" spans="1:2" ht="15.75" thickBot="1" x14ac:dyDescent="0.3">
      <c r="A39" s="8"/>
      <c r="B39" s="13"/>
    </row>
    <row r="40" spans="1:2" ht="15.75" thickBot="1" x14ac:dyDescent="0.3"/>
    <row r="41" spans="1:2" x14ac:dyDescent="0.25">
      <c r="A41" s="4"/>
      <c r="B41" s="14"/>
    </row>
    <row r="42" spans="1:2" x14ac:dyDescent="0.25">
      <c r="A42" s="6" t="s">
        <v>21</v>
      </c>
      <c r="B42" s="7">
        <f>+B26+B38</f>
        <v>-45000</v>
      </c>
    </row>
    <row r="43" spans="1:2" ht="15.75" thickBot="1" x14ac:dyDescent="0.3">
      <c r="A43" s="8"/>
      <c r="B43" s="13"/>
    </row>
    <row r="44" spans="1:2" x14ac:dyDescent="0.25">
      <c r="B4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707A-3BB2-466B-9ADF-E4881B704880}">
  <dimension ref="A1:M53"/>
  <sheetViews>
    <sheetView workbookViewId="0">
      <selection activeCell="G21" sqref="G21"/>
    </sheetView>
  </sheetViews>
  <sheetFormatPr defaultRowHeight="15" x14ac:dyDescent="0.25"/>
  <cols>
    <col min="1" max="3" width="3" style="16" customWidth="1"/>
    <col min="4" max="4" width="46.7109375" style="16" bestFit="1" customWidth="1"/>
    <col min="5" max="5" width="28.42578125" bestFit="1" customWidth="1"/>
    <col min="7" max="7" width="14.28515625" bestFit="1" customWidth="1"/>
    <col min="8" max="8" width="11.28515625" bestFit="1" customWidth="1"/>
    <col min="9" max="9" width="11.5703125" bestFit="1" customWidth="1"/>
  </cols>
  <sheetData>
    <row r="1" spans="1:13" ht="20.25" x14ac:dyDescent="0.3">
      <c r="A1" s="54" t="s">
        <v>26</v>
      </c>
      <c r="B1" s="54"/>
      <c r="C1" s="54"/>
      <c r="D1" s="54"/>
      <c r="E1" s="54"/>
    </row>
    <row r="2" spans="1:13" ht="20.25" x14ac:dyDescent="0.3">
      <c r="A2" s="54" t="s">
        <v>27</v>
      </c>
      <c r="B2" s="54"/>
      <c r="C2" s="54"/>
      <c r="D2" s="54"/>
      <c r="E2" s="54"/>
    </row>
    <row r="3" spans="1:13" ht="20.25" x14ac:dyDescent="0.3">
      <c r="A3" s="15"/>
    </row>
    <row r="6" spans="1:13" s="20" customFormat="1" ht="16.5" thickBot="1" x14ac:dyDescent="0.3">
      <c r="A6" s="17"/>
      <c r="B6" s="17"/>
      <c r="C6" s="18"/>
      <c r="D6" s="18"/>
      <c r="E6" s="19" t="s">
        <v>28</v>
      </c>
    </row>
    <row r="7" spans="1:13" ht="16.5" thickTop="1" x14ac:dyDescent="0.25">
      <c r="A7" s="21"/>
      <c r="B7" s="21"/>
      <c r="C7" s="22" t="s">
        <v>29</v>
      </c>
      <c r="D7" s="22"/>
      <c r="E7" s="23"/>
    </row>
    <row r="8" spans="1:13" ht="15.75" x14ac:dyDescent="0.25">
      <c r="A8" s="21"/>
      <c r="B8" s="21"/>
      <c r="C8" s="22"/>
      <c r="D8" s="22" t="s">
        <v>30</v>
      </c>
      <c r="E8" s="24">
        <v>14893000</v>
      </c>
    </row>
    <row r="9" spans="1:13" ht="15.75" x14ac:dyDescent="0.25">
      <c r="A9" s="21"/>
      <c r="B9" s="21"/>
      <c r="C9" s="22"/>
      <c r="D9" s="22" t="s">
        <v>31</v>
      </c>
      <c r="E9" s="25">
        <v>260000</v>
      </c>
    </row>
    <row r="10" spans="1:13" ht="15.75" x14ac:dyDescent="0.25">
      <c r="A10" s="21"/>
      <c r="B10" s="21"/>
      <c r="C10" s="22"/>
      <c r="D10" s="22" t="s">
        <v>32</v>
      </c>
      <c r="E10" s="25">
        <v>520000</v>
      </c>
    </row>
    <row r="11" spans="1:13" ht="15.75" x14ac:dyDescent="0.25">
      <c r="A11" s="21"/>
      <c r="B11" s="21"/>
      <c r="C11" s="22"/>
      <c r="D11" s="22" t="s">
        <v>33</v>
      </c>
      <c r="E11" s="25">
        <v>29000</v>
      </c>
    </row>
    <row r="12" spans="1:13" ht="15.75" x14ac:dyDescent="0.25">
      <c r="A12" s="21"/>
      <c r="B12" s="21"/>
      <c r="C12" s="22"/>
      <c r="D12" s="22" t="s">
        <v>34</v>
      </c>
      <c r="E12" s="25">
        <v>132000</v>
      </c>
    </row>
    <row r="13" spans="1:13" ht="15.75" x14ac:dyDescent="0.25">
      <c r="A13" s="21"/>
      <c r="B13" s="21"/>
      <c r="C13" s="22"/>
      <c r="D13" s="22" t="s">
        <v>35</v>
      </c>
      <c r="E13" s="25">
        <v>302000</v>
      </c>
    </row>
    <row r="14" spans="1:13" ht="15.75" x14ac:dyDescent="0.25">
      <c r="A14" s="21"/>
      <c r="B14" s="21"/>
      <c r="C14" s="22"/>
      <c r="D14" s="22" t="s">
        <v>36</v>
      </c>
      <c r="E14" s="25">
        <v>209000</v>
      </c>
      <c r="G14" s="16"/>
      <c r="H14" s="16"/>
      <c r="I14" s="16"/>
      <c r="J14" s="16"/>
      <c r="K14" s="16"/>
      <c r="L14" s="16"/>
      <c r="M14" s="16"/>
    </row>
    <row r="15" spans="1:13" ht="15.75" x14ac:dyDescent="0.25">
      <c r="A15" s="21"/>
      <c r="B15" s="21"/>
      <c r="C15" s="22"/>
      <c r="D15" s="22" t="s">
        <v>37</v>
      </c>
      <c r="E15" s="25">
        <v>172000</v>
      </c>
    </row>
    <row r="16" spans="1:13" ht="15.75" x14ac:dyDescent="0.25">
      <c r="A16" s="21"/>
      <c r="B16" s="21"/>
      <c r="C16" s="22" t="s">
        <v>38</v>
      </c>
      <c r="D16" s="22"/>
      <c r="E16" s="26">
        <f>ROUND(SUM(E7:E15),5)</f>
        <v>16517000</v>
      </c>
    </row>
    <row r="17" spans="1:9" ht="15.75" x14ac:dyDescent="0.25">
      <c r="A17" s="21"/>
      <c r="C17" s="22" t="s">
        <v>39</v>
      </c>
      <c r="D17" s="22"/>
      <c r="E17" s="24">
        <f>E16</f>
        <v>16517000</v>
      </c>
    </row>
    <row r="18" spans="1:9" ht="15.75" x14ac:dyDescent="0.25">
      <c r="A18" s="21"/>
      <c r="B18" s="21"/>
      <c r="C18" s="22" t="s">
        <v>40</v>
      </c>
      <c r="D18" s="22"/>
      <c r="E18" s="25"/>
    </row>
    <row r="19" spans="1:9" ht="15.75" x14ac:dyDescent="0.25">
      <c r="A19" s="21"/>
      <c r="B19" s="21"/>
      <c r="C19" s="22"/>
      <c r="D19" s="22" t="s">
        <v>41</v>
      </c>
      <c r="E19" s="24">
        <v>5443000</v>
      </c>
      <c r="G19" s="27"/>
      <c r="H19" s="27"/>
      <c r="I19" s="27"/>
    </row>
    <row r="20" spans="1:9" ht="15.75" x14ac:dyDescent="0.25">
      <c r="A20" s="21"/>
      <c r="B20" s="21"/>
      <c r="C20" s="22"/>
      <c r="D20" s="22" t="s">
        <v>42</v>
      </c>
      <c r="E20" s="25">
        <f>9491000-5443000</f>
        <v>4048000</v>
      </c>
      <c r="G20" s="27"/>
      <c r="H20" s="27"/>
      <c r="I20" s="27"/>
    </row>
    <row r="21" spans="1:9" ht="15.75" x14ac:dyDescent="0.25">
      <c r="A21" s="21"/>
      <c r="B21" s="21"/>
      <c r="C21" s="22"/>
      <c r="D21" s="22" t="s">
        <v>43</v>
      </c>
      <c r="E21" s="25">
        <v>1769000</v>
      </c>
    </row>
    <row r="22" spans="1:9" ht="15.75" x14ac:dyDescent="0.25">
      <c r="A22" s="21"/>
      <c r="B22" s="21"/>
      <c r="C22" s="22"/>
      <c r="D22" s="22" t="s">
        <v>44</v>
      </c>
      <c r="E22" s="25">
        <v>189000</v>
      </c>
      <c r="H22" s="22"/>
    </row>
    <row r="23" spans="1:9" ht="15.75" x14ac:dyDescent="0.25">
      <c r="A23" s="21"/>
      <c r="B23" s="21"/>
      <c r="C23" s="22"/>
      <c r="D23" s="22" t="s">
        <v>45</v>
      </c>
      <c r="E23" s="25">
        <v>359000</v>
      </c>
      <c r="H23" s="22"/>
    </row>
    <row r="24" spans="1:9" ht="15.75" x14ac:dyDescent="0.25">
      <c r="A24" s="21"/>
      <c r="B24" s="21"/>
      <c r="C24" s="22"/>
      <c r="D24" s="22" t="s">
        <v>46</v>
      </c>
      <c r="E24" s="25">
        <v>243000</v>
      </c>
      <c r="H24" s="22"/>
    </row>
    <row r="25" spans="1:9" ht="15.75" x14ac:dyDescent="0.25">
      <c r="A25" s="21"/>
      <c r="B25" s="21"/>
      <c r="C25" s="22"/>
      <c r="D25" s="22" t="s">
        <v>47</v>
      </c>
      <c r="E25" s="25">
        <v>136000</v>
      </c>
      <c r="H25" s="22"/>
    </row>
    <row r="26" spans="1:9" ht="15.75" x14ac:dyDescent="0.25">
      <c r="A26" s="21"/>
      <c r="B26" s="21"/>
      <c r="C26" s="22"/>
      <c r="D26" s="22" t="s">
        <v>48</v>
      </c>
      <c r="E26" s="25">
        <v>547000</v>
      </c>
      <c r="H26" s="22"/>
    </row>
    <row r="27" spans="1:9" ht="15.75" x14ac:dyDescent="0.25">
      <c r="A27" s="21"/>
      <c r="B27" s="21"/>
      <c r="C27" s="22"/>
      <c r="D27" s="22" t="s">
        <v>49</v>
      </c>
      <c r="E27" s="25">
        <v>357000</v>
      </c>
      <c r="H27" s="22"/>
    </row>
    <row r="28" spans="1:9" ht="15.75" x14ac:dyDescent="0.25">
      <c r="A28" s="21"/>
      <c r="B28" s="21"/>
      <c r="C28" s="22"/>
      <c r="D28" s="22" t="s">
        <v>50</v>
      </c>
      <c r="E28" s="25">
        <v>769000</v>
      </c>
      <c r="H28" s="22"/>
    </row>
    <row r="29" spans="1:9" ht="15.75" x14ac:dyDescent="0.25">
      <c r="A29" s="21"/>
      <c r="B29" s="21"/>
      <c r="C29" s="22"/>
      <c r="D29" s="22" t="s">
        <v>51</v>
      </c>
      <c r="E29" s="25">
        <v>236000</v>
      </c>
      <c r="H29" s="22"/>
    </row>
    <row r="30" spans="1:9" ht="15.75" x14ac:dyDescent="0.25">
      <c r="A30" s="21"/>
      <c r="B30" s="21"/>
      <c r="C30" s="22"/>
      <c r="D30" s="22" t="s">
        <v>52</v>
      </c>
      <c r="E30" s="25">
        <v>457000</v>
      </c>
      <c r="H30" s="22"/>
    </row>
    <row r="31" spans="1:9" ht="15.75" x14ac:dyDescent="0.25">
      <c r="A31" s="21"/>
      <c r="B31" s="21"/>
      <c r="C31" s="22"/>
      <c r="D31" s="22" t="s">
        <v>53</v>
      </c>
      <c r="E31" s="25">
        <v>255000</v>
      </c>
      <c r="H31" s="22"/>
    </row>
    <row r="32" spans="1:9" ht="15.75" x14ac:dyDescent="0.25">
      <c r="A32" s="21"/>
      <c r="B32" s="21"/>
      <c r="C32" s="22"/>
      <c r="D32" s="22" t="s">
        <v>54</v>
      </c>
      <c r="E32" s="25">
        <v>71000</v>
      </c>
    </row>
    <row r="33" spans="1:13" ht="15.75" x14ac:dyDescent="0.25">
      <c r="A33" s="21"/>
      <c r="B33" s="21"/>
      <c r="C33" s="22"/>
      <c r="D33" s="22" t="s">
        <v>55</v>
      </c>
      <c r="E33" s="25">
        <v>20000</v>
      </c>
    </row>
    <row r="34" spans="1:13" ht="15.75" x14ac:dyDescent="0.25">
      <c r="A34" s="21"/>
      <c r="B34" s="21"/>
      <c r="C34" s="22"/>
      <c r="D34" s="22" t="s">
        <v>56</v>
      </c>
      <c r="E34" s="25">
        <v>135000</v>
      </c>
    </row>
    <row r="35" spans="1:13" ht="15.75" x14ac:dyDescent="0.25">
      <c r="A35" s="21"/>
      <c r="B35" s="21"/>
      <c r="C35" s="22"/>
      <c r="D35" s="22" t="s">
        <v>57</v>
      </c>
      <c r="E35" s="25">
        <v>305000</v>
      </c>
    </row>
    <row r="36" spans="1:13" ht="15.75" x14ac:dyDescent="0.25">
      <c r="A36" s="21"/>
      <c r="B36" s="21"/>
      <c r="C36" s="22"/>
      <c r="D36" s="22" t="s">
        <v>58</v>
      </c>
      <c r="E36" s="25">
        <v>24000</v>
      </c>
      <c r="I36" s="22"/>
    </row>
    <row r="37" spans="1:13" ht="15.75" x14ac:dyDescent="0.25">
      <c r="A37" s="21"/>
      <c r="B37" s="21"/>
      <c r="C37" s="22"/>
      <c r="D37" s="22" t="s">
        <v>59</v>
      </c>
      <c r="E37" s="25">
        <v>35000</v>
      </c>
      <c r="I37" s="22"/>
    </row>
    <row r="38" spans="1:13" ht="15.75" x14ac:dyDescent="0.25">
      <c r="A38" s="21"/>
      <c r="B38" s="21"/>
      <c r="C38" s="22"/>
      <c r="D38" s="22" t="s">
        <v>60</v>
      </c>
      <c r="E38" s="25">
        <v>163000</v>
      </c>
      <c r="H38" s="27"/>
      <c r="I38" s="22"/>
    </row>
    <row r="39" spans="1:13" ht="15.75" x14ac:dyDescent="0.25">
      <c r="A39" s="21"/>
      <c r="B39" s="21"/>
      <c r="C39" s="22"/>
      <c r="D39" s="22" t="s">
        <v>61</v>
      </c>
      <c r="E39" s="28">
        <v>818000</v>
      </c>
      <c r="I39" s="22"/>
    </row>
    <row r="40" spans="1:13" ht="16.5" thickBot="1" x14ac:dyDescent="0.3">
      <c r="A40" s="21"/>
      <c r="B40" s="21"/>
      <c r="C40" s="22" t="s">
        <v>62</v>
      </c>
      <c r="D40" s="22"/>
      <c r="E40" s="24">
        <f>ROUND(SUM(E18:E39),5)</f>
        <v>16379000</v>
      </c>
      <c r="G40" s="27"/>
    </row>
    <row r="41" spans="1:13" s="16" customFormat="1" ht="16.5" thickBot="1" x14ac:dyDescent="0.3">
      <c r="B41" s="21"/>
      <c r="C41" s="22" t="s">
        <v>63</v>
      </c>
      <c r="D41" s="22"/>
      <c r="E41" s="29">
        <f>ROUND(E17-E40,5)</f>
        <v>138000</v>
      </c>
      <c r="F41"/>
      <c r="G41" s="27"/>
      <c r="H41"/>
      <c r="I41"/>
      <c r="J41"/>
      <c r="K41"/>
      <c r="M41"/>
    </row>
    <row r="42" spans="1:13" ht="16.5" thickTop="1" x14ac:dyDescent="0.25">
      <c r="C42" s="30"/>
      <c r="D42" s="30"/>
      <c r="E42" s="31"/>
    </row>
    <row r="43" spans="1:13" ht="15.75" x14ac:dyDescent="0.25">
      <c r="C43" s="30"/>
      <c r="D43" s="30"/>
      <c r="E43" s="31"/>
    </row>
    <row r="44" spans="1:13" ht="15.75" x14ac:dyDescent="0.25">
      <c r="C44" s="30"/>
      <c r="D44" s="30"/>
      <c r="E44" s="31">
        <f>+E41-138000</f>
        <v>0</v>
      </c>
    </row>
    <row r="45" spans="1:13" ht="15.75" x14ac:dyDescent="0.25">
      <c r="C45" s="30"/>
      <c r="D45" s="30"/>
      <c r="E45" s="31"/>
    </row>
    <row r="46" spans="1:13" ht="15.75" x14ac:dyDescent="0.25">
      <c r="C46" s="30"/>
      <c r="D46" s="30"/>
      <c r="E46" s="31"/>
    </row>
    <row r="47" spans="1:13" ht="15.75" x14ac:dyDescent="0.25">
      <c r="C47" s="30"/>
      <c r="D47" s="30"/>
      <c r="E47" s="31"/>
    </row>
    <row r="48" spans="1:13" ht="15.75" x14ac:dyDescent="0.25">
      <c r="C48" s="30"/>
      <c r="D48" s="30"/>
      <c r="E48" s="31"/>
    </row>
    <row r="49" spans="3:5" ht="15.75" x14ac:dyDescent="0.25">
      <c r="C49" s="30"/>
      <c r="D49" s="30"/>
      <c r="E49" s="31"/>
    </row>
    <row r="50" spans="3:5" ht="15.75" x14ac:dyDescent="0.25">
      <c r="C50" s="30"/>
      <c r="D50" s="30"/>
      <c r="E50" s="31"/>
    </row>
    <row r="51" spans="3:5" ht="15.75" x14ac:dyDescent="0.25">
      <c r="C51" s="30"/>
      <c r="D51" s="30"/>
      <c r="E51" s="31"/>
    </row>
    <row r="52" spans="3:5" x14ac:dyDescent="0.25">
      <c r="E52" s="2"/>
    </row>
    <row r="53" spans="3:5" x14ac:dyDescent="0.25">
      <c r="E53" s="2"/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84D1-C6DC-4122-9F33-66F2A41C8151}">
  <dimension ref="A1:P26"/>
  <sheetViews>
    <sheetView workbookViewId="0">
      <selection activeCell="D36" sqref="D36"/>
    </sheetView>
  </sheetViews>
  <sheetFormatPr defaultColWidth="9.140625" defaultRowHeight="15" x14ac:dyDescent="0.25"/>
  <cols>
    <col min="1" max="1" width="3.28515625" customWidth="1"/>
    <col min="2" max="2" width="3.42578125" customWidth="1"/>
    <col min="3" max="3" width="27" bestFit="1" customWidth="1"/>
    <col min="4" max="4" width="12" bestFit="1" customWidth="1"/>
    <col min="5" max="5" width="3" customWidth="1"/>
    <col min="6" max="6" width="14.140625" bestFit="1" customWidth="1"/>
    <col min="7" max="7" width="3" customWidth="1"/>
    <col min="8" max="8" width="18.28515625" bestFit="1" customWidth="1"/>
    <col min="9" max="10" width="14.28515625" bestFit="1" customWidth="1"/>
    <col min="12" max="12" width="21.85546875" customWidth="1"/>
    <col min="13" max="13" width="14" style="33" bestFit="1" customWidth="1"/>
    <col min="16" max="16" width="14" bestFit="1" customWidth="1"/>
  </cols>
  <sheetData>
    <row r="1" spans="1:16" ht="15.75" thickBot="1" x14ac:dyDescent="0.3">
      <c r="A1" s="17"/>
      <c r="B1" s="17"/>
      <c r="C1" s="17"/>
      <c r="H1" s="32" t="s">
        <v>64</v>
      </c>
    </row>
    <row r="2" spans="1:16" ht="15.75" thickBot="1" x14ac:dyDescent="0.3">
      <c r="A2" s="17"/>
      <c r="B2" s="17"/>
      <c r="C2" s="17"/>
      <c r="D2" s="34" t="s">
        <v>65</v>
      </c>
      <c r="F2" s="34" t="s">
        <v>66</v>
      </c>
      <c r="H2" s="35">
        <v>44742</v>
      </c>
      <c r="L2" s="4"/>
      <c r="M2" s="36"/>
      <c r="N2" s="37"/>
    </row>
    <row r="3" spans="1:16" x14ac:dyDescent="0.25">
      <c r="A3" s="21" t="s">
        <v>67</v>
      </c>
      <c r="B3" s="21"/>
      <c r="C3" s="21"/>
      <c r="D3" s="38"/>
      <c r="L3" s="6" t="s">
        <v>68</v>
      </c>
      <c r="M3" s="39"/>
      <c r="N3" s="40"/>
    </row>
    <row r="4" spans="1:16" x14ac:dyDescent="0.25">
      <c r="A4" s="21"/>
      <c r="B4" s="21" t="s">
        <v>69</v>
      </c>
      <c r="C4" s="21"/>
      <c r="D4" s="38"/>
      <c r="L4" s="6"/>
      <c r="M4" s="39"/>
      <c r="N4" s="40"/>
    </row>
    <row r="5" spans="1:16" x14ac:dyDescent="0.25">
      <c r="A5" s="21"/>
      <c r="B5" s="21"/>
      <c r="C5" s="21" t="s">
        <v>70</v>
      </c>
      <c r="D5" s="41">
        <v>8966742</v>
      </c>
      <c r="E5" s="42"/>
      <c r="F5" s="42">
        <v>-2123437.5976886144</v>
      </c>
      <c r="G5" s="42"/>
      <c r="H5" s="42">
        <v>6843304.4023113856</v>
      </c>
      <c r="L5" s="43" t="s">
        <v>63</v>
      </c>
      <c r="M5" s="39">
        <v>138400.21447226591</v>
      </c>
      <c r="N5" s="40"/>
    </row>
    <row r="6" spans="1:16" x14ac:dyDescent="0.25">
      <c r="A6" s="21"/>
      <c r="B6" s="21"/>
      <c r="C6" s="21" t="s">
        <v>71</v>
      </c>
      <c r="D6" s="41">
        <v>72546</v>
      </c>
      <c r="E6" s="42"/>
      <c r="F6" s="42"/>
      <c r="G6" s="42"/>
      <c r="H6" s="42">
        <v>72546</v>
      </c>
      <c r="J6" s="44"/>
      <c r="L6" s="45" t="s">
        <v>72</v>
      </c>
      <c r="M6" s="39">
        <v>817788.88206491608</v>
      </c>
      <c r="N6" s="40"/>
    </row>
    <row r="7" spans="1:16" ht="15.75" thickBot="1" x14ac:dyDescent="0.3">
      <c r="A7" s="21"/>
      <c r="B7" s="21"/>
      <c r="C7" s="21" t="s">
        <v>73</v>
      </c>
      <c r="D7" s="46">
        <v>296439</v>
      </c>
      <c r="E7" s="42"/>
      <c r="F7" s="47"/>
      <c r="G7" s="42"/>
      <c r="H7" s="47">
        <v>296439</v>
      </c>
      <c r="J7" s="44"/>
      <c r="L7" s="43" t="s">
        <v>74</v>
      </c>
      <c r="M7" s="39">
        <v>-147356.84</v>
      </c>
      <c r="N7" s="40"/>
    </row>
    <row r="8" spans="1:16" x14ac:dyDescent="0.25">
      <c r="A8" s="21"/>
      <c r="B8" s="21" t="s">
        <v>75</v>
      </c>
      <c r="C8" s="21"/>
      <c r="D8" s="41">
        <v>9335727</v>
      </c>
      <c r="E8" s="42"/>
      <c r="F8" s="41">
        <v>-2123437.5976900002</v>
      </c>
      <c r="G8" s="42"/>
      <c r="H8" s="41">
        <v>7212289.4023099998</v>
      </c>
      <c r="L8" s="6" t="s">
        <v>76</v>
      </c>
      <c r="M8" s="39">
        <v>-1280000</v>
      </c>
      <c r="N8" s="40"/>
    </row>
    <row r="9" spans="1:16" x14ac:dyDescent="0.25">
      <c r="A9" s="21"/>
      <c r="B9" s="21" t="s">
        <v>77</v>
      </c>
      <c r="C9" s="21"/>
      <c r="D9" s="41"/>
      <c r="E9" s="42"/>
      <c r="F9" s="42"/>
      <c r="G9" s="42"/>
      <c r="H9" s="42"/>
      <c r="L9" s="6" t="s">
        <v>78</v>
      </c>
      <c r="M9" s="39">
        <v>-1520000</v>
      </c>
      <c r="N9" s="40"/>
      <c r="P9" s="27"/>
    </row>
    <row r="10" spans="1:16" x14ac:dyDescent="0.25">
      <c r="A10" s="21"/>
      <c r="B10" s="21"/>
      <c r="C10" s="21" t="s">
        <v>79</v>
      </c>
      <c r="D10" s="41">
        <v>8135417</v>
      </c>
      <c r="E10" s="42"/>
      <c r="F10" s="42">
        <v>14467356.84</v>
      </c>
      <c r="G10" s="42"/>
      <c r="H10" s="42">
        <v>22602773.84</v>
      </c>
      <c r="I10" s="27"/>
      <c r="J10" s="27"/>
      <c r="L10" s="6" t="s">
        <v>80</v>
      </c>
      <c r="M10" s="48">
        <v>-132269.85422579644</v>
      </c>
      <c r="N10" s="40"/>
    </row>
    <row r="11" spans="1:16" ht="15.75" thickBot="1" x14ac:dyDescent="0.3">
      <c r="A11" s="21"/>
      <c r="B11" s="21"/>
      <c r="C11" s="21" t="s">
        <v>81</v>
      </c>
      <c r="D11" s="46">
        <v>-2972854</v>
      </c>
      <c r="E11" s="42"/>
      <c r="F11" s="47">
        <v>-817788.88206491608</v>
      </c>
      <c r="G11" s="42"/>
      <c r="H11" s="47">
        <v>-3790642.8820649162</v>
      </c>
      <c r="I11" s="27"/>
      <c r="L11" s="6"/>
      <c r="M11" s="39"/>
      <c r="N11" s="40"/>
    </row>
    <row r="12" spans="1:16" x14ac:dyDescent="0.25">
      <c r="A12" s="21"/>
      <c r="B12" s="21" t="s">
        <v>82</v>
      </c>
      <c r="C12" s="21"/>
      <c r="D12" s="41">
        <v>5162563</v>
      </c>
      <c r="E12" s="42"/>
      <c r="F12" s="41">
        <v>13649567.957939999</v>
      </c>
      <c r="G12" s="42"/>
      <c r="H12" s="41">
        <v>18812130.957940001</v>
      </c>
      <c r="L12" s="6"/>
      <c r="M12" s="39"/>
      <c r="N12" s="40"/>
    </row>
    <row r="13" spans="1:16" ht="15.75" thickBot="1" x14ac:dyDescent="0.3">
      <c r="A13" s="21"/>
      <c r="B13" s="21" t="s">
        <v>83</v>
      </c>
      <c r="C13" s="21"/>
      <c r="D13" s="49">
        <v>33333</v>
      </c>
      <c r="E13" s="42"/>
      <c r="F13" s="42"/>
      <c r="G13" s="42"/>
      <c r="H13" s="42">
        <v>33333</v>
      </c>
      <c r="L13" s="6"/>
      <c r="M13" s="39"/>
      <c r="N13" s="40"/>
    </row>
    <row r="14" spans="1:16" ht="15.75" thickBot="1" x14ac:dyDescent="0.3">
      <c r="A14" s="21" t="s">
        <v>84</v>
      </c>
      <c r="B14" s="21"/>
      <c r="C14" s="21"/>
      <c r="D14" s="50">
        <v>14531623</v>
      </c>
      <c r="E14" s="42"/>
      <c r="F14" s="50">
        <v>11526130.36025</v>
      </c>
      <c r="G14" s="42"/>
      <c r="H14" s="50">
        <v>26057753.36025</v>
      </c>
      <c r="L14" s="6"/>
      <c r="M14" s="39">
        <v>-2123437.5976886144</v>
      </c>
      <c r="N14" s="40"/>
    </row>
    <row r="15" spans="1:16" ht="15.75" thickTop="1" x14ac:dyDescent="0.25">
      <c r="A15" s="21" t="s">
        <v>85</v>
      </c>
      <c r="B15" s="21"/>
      <c r="C15" s="21"/>
      <c r="D15" s="41"/>
      <c r="E15" s="42"/>
      <c r="F15" s="42"/>
      <c r="G15" s="42"/>
      <c r="H15" s="42"/>
      <c r="L15" s="6"/>
      <c r="M15" s="39"/>
      <c r="N15" s="40"/>
    </row>
    <row r="16" spans="1:16" x14ac:dyDescent="0.25">
      <c r="A16" s="21"/>
      <c r="B16" s="21" t="s">
        <v>86</v>
      </c>
      <c r="C16" s="21"/>
      <c r="D16" s="41">
        <v>1639873</v>
      </c>
      <c r="E16" s="42"/>
      <c r="G16" s="42"/>
      <c r="H16" s="42">
        <v>1639873</v>
      </c>
      <c r="L16" s="6"/>
      <c r="M16" s="39">
        <v>0</v>
      </c>
      <c r="N16" s="40"/>
    </row>
    <row r="17" spans="1:14" ht="15.75" thickBot="1" x14ac:dyDescent="0.3">
      <c r="A17" s="21"/>
      <c r="B17" s="21" t="s">
        <v>87</v>
      </c>
      <c r="C17" s="21"/>
      <c r="D17" s="41"/>
      <c r="E17" s="42"/>
      <c r="F17" s="42">
        <v>11387730.145774204</v>
      </c>
      <c r="G17" s="42"/>
      <c r="H17" s="42">
        <v>11387730.145774204</v>
      </c>
      <c r="L17" s="8"/>
      <c r="M17" s="51"/>
      <c r="N17" s="52"/>
    </row>
    <row r="18" spans="1:14" ht="15.75" thickBot="1" x14ac:dyDescent="0.3">
      <c r="A18" s="21"/>
      <c r="B18" s="21" t="s">
        <v>88</v>
      </c>
      <c r="C18" s="21"/>
      <c r="D18" s="49">
        <v>12891750</v>
      </c>
      <c r="E18" s="42"/>
      <c r="F18" s="42">
        <v>138400.21447226591</v>
      </c>
      <c r="G18" s="42"/>
      <c r="H18" s="42">
        <v>13030150.214472266</v>
      </c>
    </row>
    <row r="19" spans="1:14" ht="15.75" thickBot="1" x14ac:dyDescent="0.3">
      <c r="A19" s="21" t="s">
        <v>89</v>
      </c>
      <c r="B19" s="21"/>
      <c r="C19" s="21"/>
      <c r="D19" s="50">
        <v>14531623</v>
      </c>
      <c r="E19" s="42"/>
      <c r="F19" s="50">
        <v>11526130.36025</v>
      </c>
      <c r="G19" s="42"/>
      <c r="H19" s="50">
        <v>26057753.36025</v>
      </c>
    </row>
    <row r="20" spans="1:14" ht="15.75" thickTop="1" x14ac:dyDescent="0.25">
      <c r="D20" s="33"/>
      <c r="E20" s="33"/>
      <c r="F20" s="33"/>
      <c r="G20" s="33"/>
      <c r="H20" s="33"/>
    </row>
    <row r="21" spans="1:14" x14ac:dyDescent="0.25">
      <c r="F21" s="53"/>
    </row>
    <row r="22" spans="1:14" x14ac:dyDescent="0.25">
      <c r="F22" s="27"/>
      <c r="H22" s="53">
        <v>0</v>
      </c>
    </row>
    <row r="23" spans="1:14" x14ac:dyDescent="0.25">
      <c r="F23" s="53"/>
    </row>
    <row r="26" spans="1:14" x14ac:dyDescent="0.25">
      <c r="G2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of Changes</vt:lpstr>
      <vt:lpstr>P&amp;L</vt:lpstr>
      <vt:lpstr>Bal.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 Snow</cp:lastModifiedBy>
  <dcterms:created xsi:type="dcterms:W3CDTF">2021-10-21T18:07:02Z</dcterms:created>
  <dcterms:modified xsi:type="dcterms:W3CDTF">2021-11-01T19:42:07Z</dcterms:modified>
</cp:coreProperties>
</file>