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s\Downloads\"/>
    </mc:Choice>
  </mc:AlternateContent>
  <xr:revisionPtr revIDLastSave="0" documentId="8_{10B141CC-6085-46FB-BF0B-30A497712BC4}" xr6:coauthVersionLast="45" xr6:coauthVersionMax="45" xr10:uidLastSave="{00000000-0000-0000-0000-000000000000}"/>
  <bookViews>
    <workbookView xWindow="-120" yWindow="-120" windowWidth="20730" windowHeight="11160" tabRatio="801" xr2:uid="{CBD9641B-220E-45A0-A59D-B7FA56E1DAE3}"/>
  </bookViews>
  <sheets>
    <sheet name="Grants Summary" sheetId="1" r:id="rId1"/>
    <sheet name="CARES Act" sheetId="3" r:id="rId2"/>
    <sheet name="Title I" sheetId="2" r:id="rId3"/>
    <sheet name="Title IIa" sheetId="4" r:id="rId4"/>
    <sheet name="Title IV" sheetId="5" r:id="rId5"/>
    <sheet name="240 Grant" sheetId="6" r:id="rId6"/>
    <sheet name="FEMA" sheetId="7" r:id="rId7"/>
    <sheet name="Technology Grant 117-118" sheetId="8" r:id="rId8"/>
    <sheet name="Grant 102 $225 per pupil" sheetId="9" r:id="rId9"/>
    <sheet name="FC336 Share Grant" sheetId="10" r:id="rId10"/>
    <sheet name="248 Grant 8.2020" sheetId="11" r:id="rId11"/>
    <sheet name="248 Grant 8.2021" sheetId="12" r:id="rId12"/>
    <sheet name="Summary Grant Expenses" sheetId="13" r:id="rId13"/>
    <sheet name="Grants with Expenses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1" i="1" l="1"/>
  <c r="O18" i="1"/>
  <c r="P18" i="1" s="1"/>
  <c r="O17" i="1"/>
  <c r="P17" i="1" s="1"/>
  <c r="O16" i="1"/>
  <c r="P16" i="1" s="1"/>
  <c r="O15" i="1"/>
  <c r="P15" i="1" s="1"/>
  <c r="O14" i="1"/>
  <c r="P14" i="1" s="1"/>
  <c r="O13" i="1"/>
  <c r="P13" i="1" s="1"/>
  <c r="O12" i="1"/>
  <c r="P12" i="1" s="1"/>
  <c r="O11" i="1"/>
  <c r="P11" i="1" s="1"/>
  <c r="K11" i="1"/>
  <c r="K21" i="1" s="1"/>
  <c r="P10" i="1"/>
  <c r="O10" i="1"/>
  <c r="P9" i="1"/>
  <c r="O9" i="1"/>
  <c r="P8" i="1"/>
  <c r="O8" i="1"/>
  <c r="P7" i="1"/>
  <c r="O7" i="1"/>
  <c r="P6" i="1"/>
  <c r="O6" i="1"/>
  <c r="P5" i="1"/>
  <c r="O5" i="1"/>
  <c r="P4" i="1"/>
  <c r="O4" i="1"/>
  <c r="B11" i="14" l="1"/>
  <c r="B7" i="7"/>
  <c r="B9" i="1"/>
  <c r="H2" i="14" s="1"/>
  <c r="B45" i="14"/>
  <c r="J32" i="14"/>
  <c r="N32" i="14" s="1"/>
  <c r="J23" i="14"/>
  <c r="N23" i="14" s="1"/>
  <c r="J28" i="14"/>
  <c r="N28" i="14" s="1"/>
  <c r="J5" i="14"/>
  <c r="N5" i="14" s="1"/>
  <c r="J31" i="14"/>
  <c r="N31" i="14" s="1"/>
  <c r="J30" i="14"/>
  <c r="N30" i="14" s="1"/>
  <c r="J6" i="14"/>
  <c r="N6" i="14" s="1"/>
  <c r="J35" i="14"/>
  <c r="N35" i="14" s="1"/>
  <c r="J42" i="14"/>
  <c r="N42" i="14" s="1"/>
  <c r="J33" i="14"/>
  <c r="N33" i="14" s="1"/>
  <c r="C27" i="9"/>
  <c r="M38" i="14"/>
  <c r="N38" i="14" s="1"/>
  <c r="M39" i="14"/>
  <c r="N39" i="14" s="1"/>
  <c r="M22" i="14"/>
  <c r="N22" i="14" s="1"/>
  <c r="L21" i="14"/>
  <c r="N21" i="14" s="1"/>
  <c r="L17" i="14"/>
  <c r="N17" i="14" s="1"/>
  <c r="L37" i="14"/>
  <c r="N37" i="14" s="1"/>
  <c r="K15" i="14"/>
  <c r="N15" i="14" s="1"/>
  <c r="K10" i="14"/>
  <c r="N10" i="14" s="1"/>
  <c r="K18" i="14"/>
  <c r="N18" i="14" s="1"/>
  <c r="K36" i="14"/>
  <c r="N36" i="14" s="1"/>
  <c r="K8" i="14"/>
  <c r="N8" i="14" s="1"/>
  <c r="K12" i="14"/>
  <c r="N12" i="14" s="1"/>
  <c r="K41" i="14"/>
  <c r="N41" i="14" s="1"/>
  <c r="K40" i="14"/>
  <c r="N40" i="14" s="1"/>
  <c r="K9" i="14"/>
  <c r="N9" i="14" s="1"/>
  <c r="I4" i="14"/>
  <c r="N4" i="14" s="1"/>
  <c r="H11" i="14"/>
  <c r="N11" i="14" s="1"/>
  <c r="G25" i="14"/>
  <c r="N25" i="14" s="1"/>
  <c r="G27" i="14"/>
  <c r="N27" i="14" s="1"/>
  <c r="G26" i="14"/>
  <c r="N26" i="14" s="1"/>
  <c r="G19" i="14"/>
  <c r="N19" i="14" s="1"/>
  <c r="G13" i="14"/>
  <c r="N13" i="14" s="1"/>
  <c r="G7" i="14"/>
  <c r="N7" i="14" s="1"/>
  <c r="F16" i="14"/>
  <c r="N16" i="14" s="1"/>
  <c r="F29" i="14"/>
  <c r="N29" i="14" s="1"/>
  <c r="E14" i="14"/>
  <c r="N14" i="14" s="1"/>
  <c r="M2" i="14"/>
  <c r="L2" i="14"/>
  <c r="K2" i="14"/>
  <c r="J2" i="14"/>
  <c r="I2" i="14"/>
  <c r="G2" i="14"/>
  <c r="F2" i="14"/>
  <c r="E2" i="14"/>
  <c r="D2" i="14"/>
  <c r="D24" i="14"/>
  <c r="N24" i="14" s="1"/>
  <c r="D20" i="14"/>
  <c r="N20" i="14" s="1"/>
  <c r="C34" i="14"/>
  <c r="N34" i="14" s="1"/>
  <c r="B33" i="13"/>
  <c r="F9" i="13"/>
  <c r="D45" i="14" l="1"/>
  <c r="H45" i="14"/>
  <c r="N45" i="14"/>
  <c r="L45" i="14"/>
  <c r="K45" i="14"/>
  <c r="G45" i="14"/>
  <c r="J45" i="14"/>
  <c r="F45" i="14"/>
  <c r="C45" i="14"/>
  <c r="M45" i="14"/>
  <c r="I45" i="14"/>
  <c r="E45" i="14"/>
  <c r="N2" i="14"/>
  <c r="G2" i="13"/>
  <c r="F30" i="13" l="1"/>
  <c r="F22" i="13"/>
  <c r="F15" i="13"/>
  <c r="F14" i="13"/>
  <c r="F2" i="13"/>
  <c r="H25" i="13" l="1"/>
  <c r="H23" i="13"/>
  <c r="H20" i="13"/>
  <c r="H19" i="13"/>
  <c r="B15" i="13"/>
  <c r="B14" i="12" l="1"/>
  <c r="B12" i="12"/>
  <c r="B3" i="12"/>
  <c r="B13" i="11"/>
  <c r="B11" i="11"/>
  <c r="B3" i="11"/>
  <c r="B26" i="10"/>
  <c r="B28" i="10" s="1"/>
  <c r="B12" i="10"/>
  <c r="B27" i="9"/>
  <c r="B3" i="9"/>
  <c r="B29" i="9" s="1"/>
  <c r="B8" i="8"/>
  <c r="B3" i="8"/>
  <c r="B9" i="7"/>
  <c r="B3" i="7"/>
  <c r="B15" i="6"/>
  <c r="B3" i="6"/>
  <c r="B11" i="5"/>
  <c r="B9" i="5"/>
  <c r="B8" i="4"/>
  <c r="B3" i="5"/>
  <c r="B3" i="4"/>
  <c r="B8" i="3"/>
  <c r="B3" i="3"/>
  <c r="B10" i="2"/>
  <c r="B3" i="2"/>
  <c r="B17" i="6" l="1"/>
  <c r="I21" i="1"/>
  <c r="I10" i="1"/>
  <c r="H21" i="1" l="1"/>
  <c r="B21" i="1"/>
  <c r="H6" i="1" l="1"/>
  <c r="H7" i="1"/>
  <c r="H8" i="1"/>
  <c r="H5" i="1"/>
</calcChain>
</file>

<file path=xl/sharedStrings.xml><?xml version="1.0" encoding="utf-8"?>
<sst xmlns="http://schemas.openxmlformats.org/spreadsheetml/2006/main" count="305" uniqueCount="134">
  <si>
    <t>Grants</t>
  </si>
  <si>
    <t>fye 2021</t>
  </si>
  <si>
    <t>Amount</t>
  </si>
  <si>
    <t>Due Date</t>
  </si>
  <si>
    <t>Submitted</t>
  </si>
  <si>
    <t>Yes</t>
  </si>
  <si>
    <t>Title I</t>
  </si>
  <si>
    <t>Title Iia</t>
  </si>
  <si>
    <t>Title IV</t>
  </si>
  <si>
    <t>240 Grant</t>
  </si>
  <si>
    <t>No</t>
  </si>
  <si>
    <t>Technology Grant 117/118</t>
  </si>
  <si>
    <t>CARES Act/ESSR</t>
  </si>
  <si>
    <t>Share Grant FC 336</t>
  </si>
  <si>
    <t>248 Grant Systems for Student Success</t>
  </si>
  <si>
    <t>On going</t>
  </si>
  <si>
    <t>FEMA**</t>
  </si>
  <si>
    <t>Grant 102 ($225 per pupil)</t>
  </si>
  <si>
    <t>Purpose of Grant</t>
  </si>
  <si>
    <t>Covid related expenses</t>
  </si>
  <si>
    <t>Reading Program</t>
  </si>
  <si>
    <t>Professional Development</t>
  </si>
  <si>
    <t>Technology</t>
  </si>
  <si>
    <t>Special Education</t>
  </si>
  <si>
    <t>Disaster Relief - Covid related expenses</t>
  </si>
  <si>
    <t>Technology for Covid related expenses</t>
  </si>
  <si>
    <t>General Grant Covid related expenses</t>
  </si>
  <si>
    <t>Guidance Grant</t>
  </si>
  <si>
    <t>Guidance Grant and Teacher's lounges</t>
  </si>
  <si>
    <t>Estimated Grant**</t>
  </si>
  <si>
    <t>Guidance Grant fy 21</t>
  </si>
  <si>
    <t>July Payment</t>
  </si>
  <si>
    <t>August Payment</t>
  </si>
  <si>
    <t>September Payment</t>
  </si>
  <si>
    <t>Year 2 Title Iia</t>
  </si>
  <si>
    <t>Year 2 Title IV</t>
  </si>
  <si>
    <t>Year 2 240 Grant</t>
  </si>
  <si>
    <t>Year 2 Title I</t>
  </si>
  <si>
    <t>Actually Paid Sept</t>
  </si>
  <si>
    <t>Paid October</t>
  </si>
  <si>
    <t>October Payment</t>
  </si>
  <si>
    <t>Need Kate</t>
  </si>
  <si>
    <t>Total Grant</t>
  </si>
  <si>
    <t>Expenses</t>
  </si>
  <si>
    <t>Literacy Teacher</t>
  </si>
  <si>
    <t>MTRS</t>
  </si>
  <si>
    <t>Misc</t>
  </si>
  <si>
    <t>Total Expenses</t>
  </si>
  <si>
    <t>Cares Act</t>
  </si>
  <si>
    <t>Stipends for Summer Work</t>
  </si>
  <si>
    <t>DEEP</t>
  </si>
  <si>
    <t>Peer Mediation</t>
  </si>
  <si>
    <t>Ellevation</t>
  </si>
  <si>
    <t>240 Idea Grant</t>
  </si>
  <si>
    <t>Behavior Specialist</t>
  </si>
  <si>
    <t>Paraprofessionals</t>
  </si>
  <si>
    <t>PD For Special Ed Teachers</t>
  </si>
  <si>
    <t>PD For Paraprofessionals</t>
  </si>
  <si>
    <t xml:space="preserve">Ipads to evaluate students </t>
  </si>
  <si>
    <t>Closed Captions for Zoom</t>
  </si>
  <si>
    <t>FEMA</t>
  </si>
  <si>
    <t>PPE</t>
  </si>
  <si>
    <t>Cleaning</t>
  </si>
  <si>
    <t>Technology Grant 117-118</t>
  </si>
  <si>
    <t>100 Laptops for Student Use</t>
  </si>
  <si>
    <t>Grant 102  $225 per pupil</t>
  </si>
  <si>
    <t>Stipends for providing PD workshops</t>
  </si>
  <si>
    <t>Stipend to provide parent presentation on Executive Function in remote learning</t>
  </si>
  <si>
    <t>Air Flow Study</t>
  </si>
  <si>
    <t>Mental Health Services to Students</t>
  </si>
  <si>
    <t>PD to build a community for students with remote learning</t>
  </si>
  <si>
    <t>Provide day care for teachers who's children have different learning schedules then our teachers</t>
  </si>
  <si>
    <t>Zoom, Monitors, document cameras, software, Laptops for students to use for remote learning</t>
  </si>
  <si>
    <t>Rental of modular office space to create isolation space for school nurse's office</t>
  </si>
  <si>
    <t>Purchase plexiglass, stanchions and signage for social distancing</t>
  </si>
  <si>
    <t>Supplies and equipment to sanitize the buildings</t>
  </si>
  <si>
    <t>Add additional busses to create more social distancing</t>
  </si>
  <si>
    <t>FC336 Share Grant</t>
  </si>
  <si>
    <t>BRYT Academic Coordinator</t>
  </si>
  <si>
    <t>DESE PD</t>
  </si>
  <si>
    <t>BRYT Data Collection</t>
  </si>
  <si>
    <t>Grant Management Team</t>
  </si>
  <si>
    <t>Translation</t>
  </si>
  <si>
    <t>Brookline Center PD</t>
  </si>
  <si>
    <t>Clinical Support for BRYT</t>
  </si>
  <si>
    <t>Yoga/Mindfulness</t>
  </si>
  <si>
    <t>YMHFA, CPI Materials</t>
  </si>
  <si>
    <t>248 Grant ending 8.31.2020</t>
  </si>
  <si>
    <t>248 Grant ending 8.31.2021</t>
  </si>
  <si>
    <t>Tutor Center Development</t>
  </si>
  <si>
    <t>Math Intervention Planning</t>
  </si>
  <si>
    <t>Furniture, paint to refurbish 3 existing teachers lounges</t>
  </si>
  <si>
    <t>Math Intervention Teacher</t>
  </si>
  <si>
    <t>Tutor Center Lead Teacher</t>
  </si>
  <si>
    <t>Tutor Center Supervision with additional Math intervention</t>
  </si>
  <si>
    <t>CARES</t>
  </si>
  <si>
    <t>Technology Grant</t>
  </si>
  <si>
    <t>Grant 102 $2125 per pupil</t>
  </si>
  <si>
    <t>FC 336</t>
  </si>
  <si>
    <t>248 Grant</t>
  </si>
  <si>
    <t>Stipends</t>
  </si>
  <si>
    <t>PD</t>
  </si>
  <si>
    <t>Facilities</t>
  </si>
  <si>
    <t>Capitalize</t>
  </si>
  <si>
    <t>Guidance</t>
  </si>
  <si>
    <t>IT</t>
  </si>
  <si>
    <t>Student Transportation</t>
  </si>
  <si>
    <t>FC336</t>
  </si>
  <si>
    <t>248 Grant last year</t>
  </si>
  <si>
    <t>Title II</t>
  </si>
  <si>
    <t>Total Invoice</t>
  </si>
  <si>
    <t>Balance</t>
  </si>
  <si>
    <t xml:space="preserve">  Total Covered</t>
  </si>
  <si>
    <t>DEEP Training</t>
  </si>
  <si>
    <t>November Payment</t>
  </si>
  <si>
    <t>CARES Act</t>
  </si>
  <si>
    <t>Tech Grant</t>
  </si>
  <si>
    <t>$225/Pupil</t>
  </si>
  <si>
    <t>FC336 Share</t>
  </si>
  <si>
    <t>248 - 8/2020</t>
  </si>
  <si>
    <t>Grant Revenue</t>
  </si>
  <si>
    <t>Total</t>
  </si>
  <si>
    <t>248 8/2021</t>
  </si>
  <si>
    <t>Original</t>
  </si>
  <si>
    <t>Amended</t>
  </si>
  <si>
    <t>Air Purifiers</t>
  </si>
  <si>
    <t>Radios</t>
  </si>
  <si>
    <t>Expense Incurred as of 12/31/20</t>
  </si>
  <si>
    <t>Expense Spread Evenly through 6/30/21</t>
  </si>
  <si>
    <t>December Payment</t>
  </si>
  <si>
    <t>Total Billed</t>
  </si>
  <si>
    <t>Balance Due</t>
  </si>
  <si>
    <t>Pd Nov</t>
  </si>
  <si>
    <t>Recurring Entitlement 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</si>
</sst>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14" fontId="0" fillId="0" borderId="0" xfId="0" applyNumberFormat="1"/>
    <xf numFmtId="17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0" fontId="0" fillId="2" borderId="0" xfId="0" applyFill="1"/>
    <xf numFmtId="164" fontId="0" fillId="2" borderId="0" xfId="1" applyNumberFormat="1" applyFont="1" applyFill="1"/>
    <xf numFmtId="14" fontId="0" fillId="2" borderId="0" xfId="0" applyNumberFormat="1" applyFill="1"/>
    <xf numFmtId="0" fontId="0" fillId="2" borderId="0" xfId="0" applyFill="1" applyAlignment="1">
      <alignment horizontal="center"/>
    </xf>
    <xf numFmtId="0" fontId="0" fillId="3" borderId="0" xfId="0" applyFill="1"/>
    <xf numFmtId="164" fontId="0" fillId="3" borderId="0" xfId="1" applyNumberFormat="1" applyFont="1" applyFill="1"/>
    <xf numFmtId="0" fontId="0" fillId="3" borderId="0" xfId="0" applyFill="1" applyAlignment="1">
      <alignment horizontal="center"/>
    </xf>
    <xf numFmtId="0" fontId="0" fillId="0" borderId="0" xfId="0" applyFill="1"/>
    <xf numFmtId="164" fontId="0" fillId="0" borderId="0" xfId="1" applyNumberFormat="1" applyFont="1" applyFill="1"/>
    <xf numFmtId="0" fontId="0" fillId="0" borderId="0" xfId="0" applyFill="1" applyAlignment="1">
      <alignment horizontal="center"/>
    </xf>
    <xf numFmtId="14" fontId="0" fillId="0" borderId="0" xfId="0" applyNumberFormat="1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4" borderId="0" xfId="0" applyFill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4" borderId="0" xfId="1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5" borderId="0" xfId="1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164" fontId="0" fillId="6" borderId="0" xfId="1" applyNumberFormat="1" applyFont="1" applyFill="1"/>
    <xf numFmtId="0" fontId="0" fillId="6" borderId="0" xfId="0" applyFill="1"/>
    <xf numFmtId="0" fontId="0" fillId="0" borderId="1" xfId="0" applyBorder="1"/>
    <xf numFmtId="164" fontId="0" fillId="0" borderId="0" xfId="0" applyNumberFormat="1"/>
    <xf numFmtId="164" fontId="0" fillId="3" borderId="0" xfId="1" applyNumberFormat="1" applyFont="1" applyFill="1" applyAlignment="1">
      <alignment horizontal="center"/>
    </xf>
    <xf numFmtId="0" fontId="0" fillId="3" borderId="0" xfId="0" applyFill="1" applyAlignment="1">
      <alignment wrapText="1"/>
    </xf>
    <xf numFmtId="0" fontId="0" fillId="7" borderId="0" xfId="0" applyFill="1"/>
    <xf numFmtId="164" fontId="0" fillId="7" borderId="0" xfId="1" applyNumberFormat="1" applyFont="1" applyFill="1"/>
    <xf numFmtId="164" fontId="0" fillId="7" borderId="0" xfId="1" applyNumberFormat="1" applyFont="1" applyFill="1" applyAlignment="1">
      <alignment horizontal="center"/>
    </xf>
    <xf numFmtId="0" fontId="0" fillId="5" borderId="0" xfId="0" applyFill="1" applyAlignment="1">
      <alignment wrapText="1"/>
    </xf>
    <xf numFmtId="164" fontId="0" fillId="5" borderId="0" xfId="1" applyNumberFormat="1" applyFont="1" applyFill="1"/>
    <xf numFmtId="0" fontId="0" fillId="5" borderId="0" xfId="0" applyFill="1"/>
    <xf numFmtId="0" fontId="0" fillId="6" borderId="0" xfId="0" applyFill="1" applyAlignment="1">
      <alignment wrapText="1"/>
    </xf>
    <xf numFmtId="164" fontId="0" fillId="6" borderId="0" xfId="1" applyNumberFormat="1" applyFont="1" applyFill="1" applyAlignment="1">
      <alignment horizontal="center"/>
    </xf>
    <xf numFmtId="0" fontId="0" fillId="8" borderId="0" xfId="0" applyFill="1"/>
    <xf numFmtId="164" fontId="0" fillId="8" borderId="0" xfId="1" applyNumberFormat="1" applyFont="1" applyFill="1"/>
    <xf numFmtId="0" fontId="0" fillId="8" borderId="0" xfId="0" applyFill="1" applyAlignment="1">
      <alignment horizontal="center"/>
    </xf>
    <xf numFmtId="164" fontId="0" fillId="8" borderId="0" xfId="1" applyNumberFormat="1" applyFont="1" applyFill="1" applyAlignment="1">
      <alignment horizontal="center"/>
    </xf>
    <xf numFmtId="0" fontId="0" fillId="8" borderId="0" xfId="0" applyFill="1" applyAlignment="1">
      <alignment wrapText="1"/>
    </xf>
    <xf numFmtId="13" fontId="0" fillId="0" borderId="0" xfId="0" applyNumberFormat="1"/>
    <xf numFmtId="0" fontId="0" fillId="0" borderId="0" xfId="0" applyAlignment="1">
      <alignment horizontal="right"/>
    </xf>
    <xf numFmtId="13" fontId="0" fillId="0" borderId="0" xfId="0" quotePrefix="1" applyNumberFormat="1"/>
    <xf numFmtId="0" fontId="0" fillId="9" borderId="0" xfId="0" applyFill="1"/>
    <xf numFmtId="0" fontId="0" fillId="10" borderId="0" xfId="0" applyFill="1"/>
    <xf numFmtId="17" fontId="0" fillId="0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B1ED-2938-49AE-B587-1D1671C82364}">
  <dimension ref="A1:P34"/>
  <sheetViews>
    <sheetView tabSelected="1" zoomScale="90" zoomScaleNormal="90" workbookViewId="0">
      <selection activeCell="D8" sqref="D8"/>
    </sheetView>
  </sheetViews>
  <sheetFormatPr defaultRowHeight="15" x14ac:dyDescent="0.25"/>
  <cols>
    <col min="1" max="1" width="35.42578125" bestFit="1" customWidth="1"/>
    <col min="2" max="2" width="11.5703125" bestFit="1" customWidth="1"/>
    <col min="3" max="3" width="10.28515625" bestFit="1" customWidth="1"/>
    <col min="4" max="4" width="10.28515625" style="4" bestFit="1" customWidth="1"/>
    <col min="5" max="5" width="37" bestFit="1" customWidth="1"/>
    <col min="6" max="8" width="11.140625" style="4" customWidth="1"/>
    <col min="9" max="9" width="10.140625" bestFit="1" customWidth="1"/>
    <col min="10" max="10" width="10" customWidth="1"/>
    <col min="11" max="11" width="11.140625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ht="30" x14ac:dyDescent="0.25">
      <c r="B3" t="s">
        <v>2</v>
      </c>
      <c r="C3" t="s">
        <v>3</v>
      </c>
      <c r="D3" s="4" t="s">
        <v>4</v>
      </c>
      <c r="E3" t="s">
        <v>18</v>
      </c>
      <c r="F3" s="17" t="s">
        <v>31</v>
      </c>
      <c r="G3" s="17" t="s">
        <v>32</v>
      </c>
      <c r="H3" s="17" t="s">
        <v>33</v>
      </c>
      <c r="I3" s="16" t="s">
        <v>40</v>
      </c>
      <c r="J3" s="17" t="s">
        <v>114</v>
      </c>
      <c r="K3" s="17" t="s">
        <v>129</v>
      </c>
      <c r="O3" t="s">
        <v>130</v>
      </c>
      <c r="P3" t="s">
        <v>131</v>
      </c>
    </row>
    <row r="4" spans="1:16" x14ac:dyDescent="0.25">
      <c r="A4" t="s">
        <v>12</v>
      </c>
      <c r="B4" s="3">
        <v>20000</v>
      </c>
      <c r="C4" s="1">
        <v>44057</v>
      </c>
      <c r="D4" s="4" t="s">
        <v>5</v>
      </c>
      <c r="E4" t="s">
        <v>19</v>
      </c>
      <c r="F4" s="4">
        <v>2000</v>
      </c>
      <c r="H4" s="20">
        <v>18000</v>
      </c>
      <c r="I4" s="3">
        <v>0</v>
      </c>
      <c r="J4">
        <v>0</v>
      </c>
      <c r="K4">
        <v>0</v>
      </c>
      <c r="O4">
        <f>SUM(F4:N4)</f>
        <v>20000</v>
      </c>
      <c r="P4" s="27">
        <f>+B4-O4</f>
        <v>0</v>
      </c>
    </row>
    <row r="5" spans="1:16" x14ac:dyDescent="0.25">
      <c r="A5" s="5" t="s">
        <v>6</v>
      </c>
      <c r="B5" s="6">
        <v>22993</v>
      </c>
      <c r="C5" s="7">
        <v>44088</v>
      </c>
      <c r="D5" s="8" t="s">
        <v>5</v>
      </c>
      <c r="E5" s="5" t="s">
        <v>20</v>
      </c>
      <c r="H5" s="22">
        <f>+B5/10</f>
        <v>2299.3000000000002</v>
      </c>
      <c r="I5" s="3">
        <v>2299</v>
      </c>
      <c r="J5">
        <v>2299</v>
      </c>
      <c r="K5">
        <v>2299</v>
      </c>
      <c r="L5" s="27"/>
      <c r="O5">
        <f t="shared" ref="O5:O18" si="0">SUM(F5:N5)</f>
        <v>9196.2999999999993</v>
      </c>
      <c r="P5" s="27">
        <f t="shared" ref="P5:P18" si="1">+B5-O5</f>
        <v>13796.7</v>
      </c>
    </row>
    <row r="6" spans="1:16" x14ac:dyDescent="0.25">
      <c r="A6" s="5" t="s">
        <v>7</v>
      </c>
      <c r="B6" s="6">
        <v>11416</v>
      </c>
      <c r="C6" s="7">
        <v>44088</v>
      </c>
      <c r="D6" s="8" t="s">
        <v>5</v>
      </c>
      <c r="E6" s="5" t="s">
        <v>21</v>
      </c>
      <c r="H6" s="22">
        <f t="shared" ref="H6:H8" si="2">+B6/10</f>
        <v>1141.5999999999999</v>
      </c>
      <c r="I6" s="3">
        <v>1142</v>
      </c>
      <c r="J6">
        <v>1142</v>
      </c>
      <c r="K6" s="27">
        <v>1142</v>
      </c>
      <c r="O6">
        <f t="shared" si="0"/>
        <v>4567.6000000000004</v>
      </c>
      <c r="P6" s="27">
        <f t="shared" si="1"/>
        <v>6848.4</v>
      </c>
    </row>
    <row r="7" spans="1:16" x14ac:dyDescent="0.25">
      <c r="A7" s="5" t="s">
        <v>8</v>
      </c>
      <c r="B7" s="6">
        <v>10000</v>
      </c>
      <c r="C7" s="7">
        <v>44088</v>
      </c>
      <c r="D7" s="8" t="s">
        <v>5</v>
      </c>
      <c r="E7" s="5" t="s">
        <v>22</v>
      </c>
      <c r="H7" s="22">
        <f t="shared" si="2"/>
        <v>1000</v>
      </c>
      <c r="I7" s="3">
        <v>1000</v>
      </c>
      <c r="J7">
        <v>1000</v>
      </c>
      <c r="K7" s="27">
        <v>1000</v>
      </c>
      <c r="O7">
        <f t="shared" si="0"/>
        <v>4000</v>
      </c>
      <c r="P7" s="27">
        <f t="shared" si="1"/>
        <v>6000</v>
      </c>
    </row>
    <row r="8" spans="1:16" x14ac:dyDescent="0.25">
      <c r="A8" s="5" t="s">
        <v>9</v>
      </c>
      <c r="B8" s="6">
        <v>177783</v>
      </c>
      <c r="C8" s="7">
        <v>44109</v>
      </c>
      <c r="D8" s="8" t="s">
        <v>5</v>
      </c>
      <c r="E8" s="5" t="s">
        <v>23</v>
      </c>
      <c r="H8" s="22">
        <f t="shared" si="2"/>
        <v>17778.3</v>
      </c>
      <c r="I8" s="3">
        <v>15053</v>
      </c>
      <c r="J8" s="27">
        <v>17505</v>
      </c>
      <c r="K8" s="27">
        <v>17505</v>
      </c>
      <c r="O8">
        <f>SUM(F8:N8)</f>
        <v>67841.3</v>
      </c>
      <c r="P8" s="27">
        <f t="shared" si="1"/>
        <v>109941.7</v>
      </c>
    </row>
    <row r="9" spans="1:16" x14ac:dyDescent="0.25">
      <c r="A9" t="s">
        <v>16</v>
      </c>
      <c r="B9" s="3">
        <f>5000*0.75</f>
        <v>3750</v>
      </c>
      <c r="C9" t="s">
        <v>15</v>
      </c>
      <c r="D9" s="4" t="s">
        <v>10</v>
      </c>
      <c r="E9" t="s">
        <v>24</v>
      </c>
      <c r="H9" s="19"/>
      <c r="I9" s="3"/>
      <c r="J9">
        <v>0</v>
      </c>
      <c r="K9" s="27">
        <v>0</v>
      </c>
      <c r="O9">
        <f t="shared" si="0"/>
        <v>0</v>
      </c>
      <c r="P9" s="27">
        <f t="shared" si="1"/>
        <v>3750</v>
      </c>
    </row>
    <row r="10" spans="1:16" x14ac:dyDescent="0.25">
      <c r="A10" t="s">
        <v>11</v>
      </c>
      <c r="B10" s="3">
        <v>32490</v>
      </c>
      <c r="C10" s="2">
        <v>44013</v>
      </c>
      <c r="D10" s="4" t="s">
        <v>5</v>
      </c>
      <c r="E10" t="s">
        <v>25</v>
      </c>
      <c r="H10" s="20">
        <v>3249</v>
      </c>
      <c r="I10" s="3">
        <f>+B10-H10</f>
        <v>29241</v>
      </c>
      <c r="J10">
        <v>0</v>
      </c>
      <c r="K10" s="27">
        <v>0</v>
      </c>
      <c r="O10">
        <f t="shared" si="0"/>
        <v>32490</v>
      </c>
      <c r="P10" s="27">
        <f t="shared" si="1"/>
        <v>0</v>
      </c>
    </row>
    <row r="11" spans="1:16" x14ac:dyDescent="0.25">
      <c r="A11" t="s">
        <v>17</v>
      </c>
      <c r="B11" s="3">
        <v>216675</v>
      </c>
      <c r="C11" s="1">
        <v>44074</v>
      </c>
      <c r="D11" s="4" t="s">
        <v>5</v>
      </c>
      <c r="E11" t="s">
        <v>26</v>
      </c>
      <c r="H11" s="20">
        <v>21667</v>
      </c>
      <c r="I11" s="3">
        <v>66599</v>
      </c>
      <c r="J11">
        <v>79463</v>
      </c>
      <c r="K11" s="27">
        <f>216675-167729</f>
        <v>48946</v>
      </c>
      <c r="O11">
        <f t="shared" si="0"/>
        <v>216675</v>
      </c>
      <c r="P11" s="27">
        <f t="shared" si="1"/>
        <v>0</v>
      </c>
    </row>
    <row r="12" spans="1:16" x14ac:dyDescent="0.25">
      <c r="A12" s="12" t="s">
        <v>13</v>
      </c>
      <c r="B12" s="13">
        <v>93279</v>
      </c>
      <c r="C12" s="48">
        <v>43952</v>
      </c>
      <c r="D12" s="14" t="s">
        <v>5</v>
      </c>
      <c r="E12" s="12" t="s">
        <v>27</v>
      </c>
      <c r="H12" s="19"/>
      <c r="I12" s="24"/>
      <c r="J12" s="47">
        <v>9327</v>
      </c>
      <c r="K12" s="27">
        <v>0</v>
      </c>
      <c r="O12">
        <f t="shared" si="0"/>
        <v>9327</v>
      </c>
      <c r="P12" s="27">
        <f t="shared" si="1"/>
        <v>83952</v>
      </c>
    </row>
    <row r="13" spans="1:16" x14ac:dyDescent="0.25">
      <c r="A13" s="12" t="s">
        <v>14</v>
      </c>
      <c r="B13" s="13">
        <v>20000</v>
      </c>
      <c r="C13" s="48">
        <v>43952</v>
      </c>
      <c r="D13" s="14" t="s">
        <v>5</v>
      </c>
      <c r="E13" s="12" t="s">
        <v>28</v>
      </c>
      <c r="F13" s="4">
        <v>18000</v>
      </c>
      <c r="H13" s="19"/>
      <c r="I13" s="3">
        <v>0</v>
      </c>
      <c r="J13">
        <v>0</v>
      </c>
      <c r="K13" s="27">
        <v>0</v>
      </c>
      <c r="O13">
        <f t="shared" si="0"/>
        <v>18000</v>
      </c>
      <c r="P13" s="27">
        <f t="shared" si="1"/>
        <v>2000</v>
      </c>
    </row>
    <row r="14" spans="1:16" x14ac:dyDescent="0.25">
      <c r="A14" s="12" t="s">
        <v>14</v>
      </c>
      <c r="B14" s="13">
        <v>27000</v>
      </c>
      <c r="C14" s="15">
        <v>44088</v>
      </c>
      <c r="D14" s="14" t="s">
        <v>5</v>
      </c>
      <c r="E14" s="12" t="s">
        <v>30</v>
      </c>
      <c r="H14" s="19"/>
      <c r="I14" s="24"/>
      <c r="J14" s="47">
        <v>2700</v>
      </c>
      <c r="K14" s="27">
        <v>0</v>
      </c>
      <c r="O14">
        <f t="shared" si="0"/>
        <v>2700</v>
      </c>
      <c r="P14" s="27">
        <f t="shared" si="1"/>
        <v>24300</v>
      </c>
    </row>
    <row r="15" spans="1:16" x14ac:dyDescent="0.25">
      <c r="A15" s="12" t="s">
        <v>37</v>
      </c>
      <c r="B15" s="13">
        <v>100</v>
      </c>
      <c r="C15" s="15"/>
      <c r="D15" s="14"/>
      <c r="E15" s="12"/>
      <c r="H15" s="22">
        <v>100</v>
      </c>
      <c r="I15" s="3">
        <v>0</v>
      </c>
      <c r="J15">
        <v>0</v>
      </c>
      <c r="K15" s="27">
        <v>0</v>
      </c>
      <c r="O15">
        <f t="shared" si="0"/>
        <v>100</v>
      </c>
      <c r="P15" s="27">
        <f t="shared" si="1"/>
        <v>0</v>
      </c>
    </row>
    <row r="16" spans="1:16" x14ac:dyDescent="0.25">
      <c r="A16" s="12" t="s">
        <v>34</v>
      </c>
      <c r="B16" s="13">
        <v>100</v>
      </c>
      <c r="C16" s="15"/>
      <c r="D16" s="14"/>
      <c r="E16" s="12"/>
      <c r="H16" s="20">
        <v>100</v>
      </c>
      <c r="I16" s="3">
        <v>0</v>
      </c>
      <c r="J16">
        <v>0</v>
      </c>
      <c r="K16" s="27">
        <v>0</v>
      </c>
      <c r="O16">
        <f t="shared" si="0"/>
        <v>100</v>
      </c>
      <c r="P16" s="27">
        <f t="shared" si="1"/>
        <v>0</v>
      </c>
    </row>
    <row r="17" spans="1:16" x14ac:dyDescent="0.25">
      <c r="A17" s="12" t="s">
        <v>35</v>
      </c>
      <c r="B17" s="13">
        <v>100</v>
      </c>
      <c r="C17" s="15"/>
      <c r="D17" s="14"/>
      <c r="E17" s="12"/>
      <c r="H17" s="22">
        <v>100</v>
      </c>
      <c r="I17" s="3">
        <v>0</v>
      </c>
      <c r="J17">
        <v>0</v>
      </c>
      <c r="K17" s="27">
        <v>0</v>
      </c>
      <c r="O17">
        <f t="shared" si="0"/>
        <v>100</v>
      </c>
      <c r="P17" s="27">
        <f t="shared" si="1"/>
        <v>0</v>
      </c>
    </row>
    <row r="18" spans="1:16" x14ac:dyDescent="0.25">
      <c r="A18" s="12" t="s">
        <v>36</v>
      </c>
      <c r="B18" s="13">
        <v>100</v>
      </c>
      <c r="C18" s="15"/>
      <c r="D18" s="14"/>
      <c r="E18" s="12"/>
      <c r="H18" s="20">
        <v>100</v>
      </c>
      <c r="I18" s="3">
        <v>0</v>
      </c>
      <c r="J18">
        <v>0</v>
      </c>
      <c r="K18" s="27">
        <v>0</v>
      </c>
      <c r="O18">
        <f t="shared" si="0"/>
        <v>100</v>
      </c>
      <c r="P18" s="27">
        <f t="shared" si="1"/>
        <v>0</v>
      </c>
    </row>
    <row r="19" spans="1:16" x14ac:dyDescent="0.25">
      <c r="A19" s="12"/>
      <c r="B19" s="13"/>
      <c r="C19" s="15"/>
      <c r="D19" s="14"/>
      <c r="E19" s="12"/>
      <c r="H19" s="19"/>
      <c r="I19" s="3"/>
    </row>
    <row r="20" spans="1:16" x14ac:dyDescent="0.25">
      <c r="A20" s="12"/>
      <c r="B20" s="13"/>
      <c r="C20" s="15"/>
      <c r="D20" s="14"/>
      <c r="E20" s="12"/>
      <c r="H20" s="19"/>
      <c r="I20" s="3"/>
    </row>
    <row r="21" spans="1:16" x14ac:dyDescent="0.25">
      <c r="B21" s="3">
        <f>SUM(B4:B18)</f>
        <v>635786</v>
      </c>
      <c r="H21" s="3">
        <f>SUM(H4:H18)</f>
        <v>65535.199999999997</v>
      </c>
      <c r="I21" s="3">
        <f>SUM(I4:I18)</f>
        <v>115334</v>
      </c>
      <c r="J21" s="3">
        <f>SUM(J4:J18)</f>
        <v>113436</v>
      </c>
      <c r="K21" s="3">
        <f>SUM(K4:K18)</f>
        <v>70892</v>
      </c>
    </row>
    <row r="22" spans="1:16" x14ac:dyDescent="0.25">
      <c r="B22" s="3"/>
      <c r="I22" s="3"/>
    </row>
    <row r="23" spans="1:16" x14ac:dyDescent="0.25">
      <c r="B23" s="27"/>
      <c r="I23" s="3"/>
    </row>
    <row r="24" spans="1:16" x14ac:dyDescent="0.25">
      <c r="B24" s="27"/>
    </row>
    <row r="26" spans="1:16" x14ac:dyDescent="0.25">
      <c r="A26" t="s">
        <v>29</v>
      </c>
      <c r="H26" s="18" t="s">
        <v>38</v>
      </c>
      <c r="I26" s="25" t="s">
        <v>41</v>
      </c>
    </row>
    <row r="27" spans="1:16" x14ac:dyDescent="0.25">
      <c r="H27" s="23" t="s">
        <v>39</v>
      </c>
      <c r="J27" s="47" t="s">
        <v>132</v>
      </c>
    </row>
    <row r="28" spans="1:16" x14ac:dyDescent="0.25">
      <c r="H28" s="21"/>
    </row>
    <row r="33" spans="1:1" x14ac:dyDescent="0.25">
      <c r="A33" s="5" t="s">
        <v>133</v>
      </c>
    </row>
    <row r="34" spans="1:1" x14ac:dyDescent="0.25">
      <c r="A34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6621D-A943-4A76-8984-F05C7F30AD5A}">
  <dimension ref="A1:B9"/>
  <sheetViews>
    <sheetView workbookViewId="0">
      <selection activeCell="C12" sqref="C12"/>
    </sheetView>
  </sheetViews>
  <sheetFormatPr defaultRowHeight="15" x14ac:dyDescent="0.25"/>
  <cols>
    <col min="1" max="1" width="23.5703125" bestFit="1" customWidth="1"/>
  </cols>
  <sheetData>
    <row r="1" spans="1:2" x14ac:dyDescent="0.25">
      <c r="A1" t="s">
        <v>48</v>
      </c>
    </row>
    <row r="3" spans="1:2" x14ac:dyDescent="0.25">
      <c r="A3" t="s">
        <v>42</v>
      </c>
      <c r="B3">
        <f>+'Grants Summary'!B4</f>
        <v>20000</v>
      </c>
    </row>
    <row r="5" spans="1:2" x14ac:dyDescent="0.25">
      <c r="A5" t="s">
        <v>43</v>
      </c>
    </row>
    <row r="6" spans="1:2" x14ac:dyDescent="0.25">
      <c r="A6" t="s">
        <v>49</v>
      </c>
      <c r="B6">
        <v>20000</v>
      </c>
    </row>
    <row r="8" spans="1:2" ht="15.75" thickBot="1" x14ac:dyDescent="0.3">
      <c r="B8" s="26">
        <f>+B3-B6</f>
        <v>0</v>
      </c>
    </row>
    <row r="9" spans="1:2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D699E-9A3C-4B10-ACC5-5129963B2DF9}">
  <dimension ref="A1:B11"/>
  <sheetViews>
    <sheetView workbookViewId="0">
      <selection activeCell="A6" sqref="A6:B8"/>
    </sheetView>
  </sheetViews>
  <sheetFormatPr defaultRowHeight="15" x14ac:dyDescent="0.25"/>
  <cols>
    <col min="1" max="1" width="14.42578125" bestFit="1" customWidth="1"/>
  </cols>
  <sheetData>
    <row r="1" spans="1:2" x14ac:dyDescent="0.25">
      <c r="A1" t="s">
        <v>6</v>
      </c>
    </row>
    <row r="3" spans="1:2" x14ac:dyDescent="0.25">
      <c r="A3" t="s">
        <v>42</v>
      </c>
      <c r="B3">
        <f>+'Grants Summary'!B5</f>
        <v>22993</v>
      </c>
    </row>
    <row r="5" spans="1:2" x14ac:dyDescent="0.25">
      <c r="A5" t="s">
        <v>43</v>
      </c>
    </row>
    <row r="6" spans="1:2" x14ac:dyDescent="0.25">
      <c r="A6" t="s">
        <v>44</v>
      </c>
      <c r="B6">
        <v>21094</v>
      </c>
    </row>
    <row r="7" spans="1:2" x14ac:dyDescent="0.25">
      <c r="A7" t="s">
        <v>45</v>
      </c>
      <c r="B7">
        <v>1898</v>
      </c>
    </row>
    <row r="8" spans="1:2" x14ac:dyDescent="0.25">
      <c r="A8" t="s">
        <v>46</v>
      </c>
      <c r="B8">
        <v>1</v>
      </c>
    </row>
    <row r="10" spans="1:2" ht="15.75" thickBot="1" x14ac:dyDescent="0.3">
      <c r="A10" t="s">
        <v>47</v>
      </c>
      <c r="B10" s="26">
        <f>SUM(B6:B9)</f>
        <v>22993</v>
      </c>
    </row>
    <row r="11" spans="1:2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C867C-E47A-49A2-99C1-A3092F531346}">
  <dimension ref="A1:B9"/>
  <sheetViews>
    <sheetView workbookViewId="0">
      <selection activeCell="A6" sqref="A6:B6"/>
    </sheetView>
  </sheetViews>
  <sheetFormatPr defaultRowHeight="15" x14ac:dyDescent="0.25"/>
  <cols>
    <col min="1" max="1" width="10.140625" bestFit="1" customWidth="1"/>
  </cols>
  <sheetData>
    <row r="1" spans="1:2" x14ac:dyDescent="0.25">
      <c r="A1" t="s">
        <v>7</v>
      </c>
    </row>
    <row r="3" spans="1:2" x14ac:dyDescent="0.25">
      <c r="A3" t="s">
        <v>42</v>
      </c>
      <c r="B3">
        <f>+'Grants Summary'!B6</f>
        <v>11416</v>
      </c>
    </row>
    <row r="5" spans="1:2" x14ac:dyDescent="0.25">
      <c r="A5" t="s">
        <v>43</v>
      </c>
    </row>
    <row r="6" spans="1:2" x14ac:dyDescent="0.25">
      <c r="A6" t="s">
        <v>50</v>
      </c>
      <c r="B6">
        <v>11416</v>
      </c>
    </row>
    <row r="8" spans="1:2" ht="15.75" thickBot="1" x14ac:dyDescent="0.3">
      <c r="B8" s="26">
        <f>+B3-B6</f>
        <v>0</v>
      </c>
    </row>
    <row r="9" spans="1:2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D1345-2FB9-4DAA-96BE-445F548BA7AE}">
  <dimension ref="A1:B12"/>
  <sheetViews>
    <sheetView workbookViewId="0">
      <selection activeCell="A6" sqref="A6:B7"/>
    </sheetView>
  </sheetViews>
  <sheetFormatPr defaultRowHeight="15" x14ac:dyDescent="0.25"/>
  <cols>
    <col min="1" max="1" width="13.5703125" bestFit="1" customWidth="1"/>
  </cols>
  <sheetData>
    <row r="1" spans="1:2" x14ac:dyDescent="0.25">
      <c r="A1" t="s">
        <v>8</v>
      </c>
    </row>
    <row r="3" spans="1:2" x14ac:dyDescent="0.25">
      <c r="A3" t="s">
        <v>42</v>
      </c>
      <c r="B3">
        <f>+'Grants Summary'!B7</f>
        <v>10000</v>
      </c>
    </row>
    <row r="5" spans="1:2" x14ac:dyDescent="0.25">
      <c r="A5" t="s">
        <v>43</v>
      </c>
    </row>
    <row r="6" spans="1:2" x14ac:dyDescent="0.25">
      <c r="A6" t="s">
        <v>51</v>
      </c>
      <c r="B6">
        <v>4000</v>
      </c>
    </row>
    <row r="7" spans="1:2" x14ac:dyDescent="0.25">
      <c r="A7" t="s">
        <v>52</v>
      </c>
      <c r="B7">
        <v>6000</v>
      </c>
    </row>
    <row r="9" spans="1:2" x14ac:dyDescent="0.25">
      <c r="A9" t="s">
        <v>47</v>
      </c>
      <c r="B9">
        <f>SUM(B6:B8)</f>
        <v>10000</v>
      </c>
    </row>
    <row r="11" spans="1:2" ht="15.75" thickBot="1" x14ac:dyDescent="0.3">
      <c r="B11" s="26">
        <f>+B3-B9</f>
        <v>0</v>
      </c>
    </row>
    <row r="12" spans="1:2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7C5D2-4DD3-4B47-A69D-386D2F2F34F2}">
  <dimension ref="A1:B17"/>
  <sheetViews>
    <sheetView workbookViewId="0">
      <selection activeCell="F11" sqref="F11"/>
    </sheetView>
  </sheetViews>
  <sheetFormatPr defaultRowHeight="15" x14ac:dyDescent="0.25"/>
  <cols>
    <col min="1" max="1" width="23.140625" bestFit="1" customWidth="1"/>
  </cols>
  <sheetData>
    <row r="1" spans="1:2" x14ac:dyDescent="0.25">
      <c r="A1" t="s">
        <v>53</v>
      </c>
    </row>
    <row r="3" spans="1:2" x14ac:dyDescent="0.25">
      <c r="A3" t="s">
        <v>42</v>
      </c>
      <c r="B3">
        <f>+'Grants Summary'!B8</f>
        <v>177783</v>
      </c>
    </row>
    <row r="5" spans="1:2" x14ac:dyDescent="0.25">
      <c r="A5" t="s">
        <v>43</v>
      </c>
    </row>
    <row r="6" spans="1:2" x14ac:dyDescent="0.25">
      <c r="A6" t="s">
        <v>54</v>
      </c>
      <c r="B6">
        <v>37867</v>
      </c>
    </row>
    <row r="7" spans="1:2" x14ac:dyDescent="0.25">
      <c r="A7" t="s">
        <v>55</v>
      </c>
      <c r="B7">
        <v>126508</v>
      </c>
    </row>
    <row r="8" spans="1:2" x14ac:dyDescent="0.25">
      <c r="A8" t="s">
        <v>45</v>
      </c>
      <c r="B8">
        <v>3408</v>
      </c>
    </row>
    <row r="9" spans="1:2" x14ac:dyDescent="0.25">
      <c r="A9" t="s">
        <v>56</v>
      </c>
      <c r="B9">
        <v>3350</v>
      </c>
    </row>
    <row r="10" spans="1:2" x14ac:dyDescent="0.25">
      <c r="A10" t="s">
        <v>57</v>
      </c>
      <c r="B10">
        <v>3350</v>
      </c>
    </row>
    <row r="11" spans="1:2" x14ac:dyDescent="0.25">
      <c r="A11" t="s">
        <v>58</v>
      </c>
      <c r="B11">
        <v>1100</v>
      </c>
    </row>
    <row r="12" spans="1:2" x14ac:dyDescent="0.25">
      <c r="A12" t="s">
        <v>59</v>
      </c>
      <c r="B12">
        <v>2200</v>
      </c>
    </row>
    <row r="15" spans="1:2" x14ac:dyDescent="0.25">
      <c r="A15" t="s">
        <v>47</v>
      </c>
      <c r="B15">
        <f>SUM(B6:B14)</f>
        <v>177783</v>
      </c>
    </row>
    <row r="17" spans="2:2" x14ac:dyDescent="0.25">
      <c r="B17">
        <f>+B3-B15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8FEF-7867-4D4B-8743-1DD2B5FC8ACB}">
  <dimension ref="A1:B9"/>
  <sheetViews>
    <sheetView workbookViewId="0">
      <selection activeCell="B8" sqref="B8"/>
    </sheetView>
  </sheetViews>
  <sheetFormatPr defaultRowHeight="15" x14ac:dyDescent="0.25"/>
  <cols>
    <col min="1" max="1" width="13.28515625" bestFit="1" customWidth="1"/>
  </cols>
  <sheetData>
    <row r="1" spans="1:2" x14ac:dyDescent="0.25">
      <c r="A1" t="s">
        <v>60</v>
      </c>
    </row>
    <row r="3" spans="1:2" x14ac:dyDescent="0.25">
      <c r="A3" t="s">
        <v>42</v>
      </c>
      <c r="B3">
        <f>+'Grants Summary'!B9</f>
        <v>3750</v>
      </c>
    </row>
    <row r="5" spans="1:2" x14ac:dyDescent="0.25">
      <c r="A5" t="s">
        <v>43</v>
      </c>
    </row>
    <row r="6" spans="1:2" x14ac:dyDescent="0.25">
      <c r="A6" t="s">
        <v>61</v>
      </c>
    </row>
    <row r="7" spans="1:2" x14ac:dyDescent="0.25">
      <c r="A7" t="s">
        <v>62</v>
      </c>
      <c r="B7">
        <f>5000*0.75</f>
        <v>3750</v>
      </c>
    </row>
    <row r="9" spans="1:2" x14ac:dyDescent="0.25">
      <c r="A9" t="s">
        <v>47</v>
      </c>
      <c r="B9">
        <f>SUM(B6:B8)</f>
        <v>3750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B4815-9AD5-4874-9499-00E136B1DB8A}">
  <dimension ref="A1:B8"/>
  <sheetViews>
    <sheetView workbookViewId="0">
      <selection activeCell="A6" sqref="A6:B6"/>
    </sheetView>
  </sheetViews>
  <sheetFormatPr defaultRowHeight="15" x14ac:dyDescent="0.25"/>
  <cols>
    <col min="1" max="1" width="24.42578125" bestFit="1" customWidth="1"/>
  </cols>
  <sheetData>
    <row r="1" spans="1:2" x14ac:dyDescent="0.25">
      <c r="A1" t="s">
        <v>63</v>
      </c>
    </row>
    <row r="3" spans="1:2" x14ac:dyDescent="0.25">
      <c r="A3" t="s">
        <v>42</v>
      </c>
      <c r="B3">
        <f>+'Grants Summary'!B10</f>
        <v>32490</v>
      </c>
    </row>
    <row r="5" spans="1:2" x14ac:dyDescent="0.25">
      <c r="A5" t="s">
        <v>43</v>
      </c>
    </row>
    <row r="6" spans="1:2" x14ac:dyDescent="0.25">
      <c r="A6" t="s">
        <v>64</v>
      </c>
      <c r="B6">
        <v>32490</v>
      </c>
    </row>
    <row r="8" spans="1:2" x14ac:dyDescent="0.25">
      <c r="B8">
        <f>+B3-B6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21F9E-8E12-44D6-91DE-881EDA2B0048}">
  <dimension ref="A1:C29"/>
  <sheetViews>
    <sheetView workbookViewId="0">
      <selection activeCell="H8" sqref="H8"/>
    </sheetView>
  </sheetViews>
  <sheetFormatPr defaultRowHeight="15" x14ac:dyDescent="0.25"/>
  <cols>
    <col min="1" max="1" width="39.7109375" customWidth="1"/>
    <col min="2" max="2" width="11.140625" style="3" bestFit="1" customWidth="1"/>
  </cols>
  <sheetData>
    <row r="1" spans="1:3" x14ac:dyDescent="0.25">
      <c r="A1" t="s">
        <v>65</v>
      </c>
      <c r="B1" s="3" t="s">
        <v>123</v>
      </c>
      <c r="C1" t="s">
        <v>124</v>
      </c>
    </row>
    <row r="3" spans="1:3" x14ac:dyDescent="0.25">
      <c r="A3" t="s">
        <v>42</v>
      </c>
      <c r="B3" s="3">
        <f>+'Grants Summary'!B11</f>
        <v>216675</v>
      </c>
      <c r="C3">
        <v>216675</v>
      </c>
    </row>
    <row r="5" spans="1:3" x14ac:dyDescent="0.25">
      <c r="A5" t="s">
        <v>43</v>
      </c>
    </row>
    <row r="6" spans="1:3" x14ac:dyDescent="0.25">
      <c r="A6" t="s">
        <v>66</v>
      </c>
      <c r="B6" s="3">
        <v>4800</v>
      </c>
      <c r="C6">
        <v>1800</v>
      </c>
    </row>
    <row r="7" spans="1:3" ht="30" x14ac:dyDescent="0.25">
      <c r="A7" s="16" t="s">
        <v>67</v>
      </c>
      <c r="B7" s="3">
        <v>1500</v>
      </c>
      <c r="C7">
        <v>1500</v>
      </c>
    </row>
    <row r="8" spans="1:3" x14ac:dyDescent="0.25">
      <c r="A8" t="s">
        <v>68</v>
      </c>
      <c r="B8" s="3">
        <v>40000</v>
      </c>
      <c r="C8">
        <v>8377</v>
      </c>
    </row>
    <row r="9" spans="1:3" x14ac:dyDescent="0.25">
      <c r="A9" t="s">
        <v>69</v>
      </c>
      <c r="B9" s="3">
        <v>7000</v>
      </c>
      <c r="C9">
        <v>7000</v>
      </c>
    </row>
    <row r="10" spans="1:3" ht="30" x14ac:dyDescent="0.25">
      <c r="A10" s="16" t="s">
        <v>70</v>
      </c>
      <c r="B10" s="3">
        <v>7500</v>
      </c>
      <c r="C10">
        <v>7200</v>
      </c>
    </row>
    <row r="11" spans="1:3" ht="45" x14ac:dyDescent="0.25">
      <c r="A11" s="16" t="s">
        <v>71</v>
      </c>
      <c r="B11" s="3">
        <v>5000</v>
      </c>
    </row>
    <row r="12" spans="1:3" ht="45" x14ac:dyDescent="0.25">
      <c r="A12" s="16" t="s">
        <v>72</v>
      </c>
      <c r="B12" s="3">
        <v>69624</v>
      </c>
      <c r="C12">
        <v>92882</v>
      </c>
    </row>
    <row r="13" spans="1:3" ht="30" x14ac:dyDescent="0.25">
      <c r="A13" s="16" t="s">
        <v>73</v>
      </c>
      <c r="B13" s="3">
        <v>4000</v>
      </c>
    </row>
    <row r="14" spans="1:3" ht="30" x14ac:dyDescent="0.25">
      <c r="A14" s="16" t="s">
        <v>74</v>
      </c>
      <c r="B14" s="3">
        <v>12000</v>
      </c>
      <c r="C14">
        <v>14422</v>
      </c>
    </row>
    <row r="15" spans="1:3" ht="30" x14ac:dyDescent="0.25">
      <c r="A15" s="16" t="s">
        <v>75</v>
      </c>
      <c r="B15" s="3">
        <v>27760</v>
      </c>
      <c r="C15">
        <v>37655</v>
      </c>
    </row>
    <row r="16" spans="1:3" ht="30" x14ac:dyDescent="0.25">
      <c r="A16" s="16" t="s">
        <v>76</v>
      </c>
      <c r="B16" s="3">
        <v>37491</v>
      </c>
    </row>
    <row r="17" spans="1:3" x14ac:dyDescent="0.25">
      <c r="A17" s="16" t="s">
        <v>125</v>
      </c>
      <c r="C17">
        <v>37344</v>
      </c>
    </row>
    <row r="18" spans="1:3" x14ac:dyDescent="0.25">
      <c r="A18" s="16" t="s">
        <v>126</v>
      </c>
      <c r="C18">
        <v>8495</v>
      </c>
    </row>
    <row r="19" spans="1:3" x14ac:dyDescent="0.25">
      <c r="A19" s="16"/>
    </row>
    <row r="20" spans="1:3" x14ac:dyDescent="0.25">
      <c r="A20" s="16"/>
    </row>
    <row r="21" spans="1:3" x14ac:dyDescent="0.25">
      <c r="A21" s="16"/>
    </row>
    <row r="22" spans="1:3" x14ac:dyDescent="0.25">
      <c r="A22" s="16"/>
    </row>
    <row r="23" spans="1:3" x14ac:dyDescent="0.25">
      <c r="A23" s="16"/>
    </row>
    <row r="24" spans="1:3" x14ac:dyDescent="0.25">
      <c r="A24" s="16"/>
    </row>
    <row r="25" spans="1:3" x14ac:dyDescent="0.25">
      <c r="A25" s="16"/>
    </row>
    <row r="27" spans="1:3" x14ac:dyDescent="0.25">
      <c r="A27" s="16" t="s">
        <v>47</v>
      </c>
      <c r="B27" s="3">
        <f>SUM(B6:B26)</f>
        <v>216675</v>
      </c>
      <c r="C27" s="3">
        <f>SUM(C6:C26)</f>
        <v>216675</v>
      </c>
    </row>
    <row r="29" spans="1:3" x14ac:dyDescent="0.25">
      <c r="B29" s="3">
        <f>+B3-B27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2F04E-1010-4703-843F-E2B337924EA9}">
  <dimension ref="A10:B28"/>
  <sheetViews>
    <sheetView topLeftCell="A10" workbookViewId="0">
      <selection activeCell="A15" sqref="A15:B24"/>
    </sheetView>
  </sheetViews>
  <sheetFormatPr defaultRowHeight="15" x14ac:dyDescent="0.25"/>
  <cols>
    <col min="1" max="1" width="24.28515625" bestFit="1" customWidth="1"/>
  </cols>
  <sheetData>
    <row r="10" spans="1:2" x14ac:dyDescent="0.25">
      <c r="A10" t="s">
        <v>77</v>
      </c>
    </row>
    <row r="12" spans="1:2" x14ac:dyDescent="0.25">
      <c r="A12" t="s">
        <v>42</v>
      </c>
      <c r="B12">
        <f>+'Grants Summary'!B12</f>
        <v>93279</v>
      </c>
    </row>
    <row r="14" spans="1:2" x14ac:dyDescent="0.25">
      <c r="A14" t="s">
        <v>43</v>
      </c>
    </row>
    <row r="15" spans="1:2" x14ac:dyDescent="0.25">
      <c r="A15" t="s">
        <v>78</v>
      </c>
      <c r="B15">
        <v>26500</v>
      </c>
    </row>
    <row r="16" spans="1:2" x14ac:dyDescent="0.25">
      <c r="A16" t="s">
        <v>79</v>
      </c>
      <c r="B16">
        <v>10000</v>
      </c>
    </row>
    <row r="17" spans="1:2" x14ac:dyDescent="0.25">
      <c r="A17" t="s">
        <v>80</v>
      </c>
      <c r="B17">
        <v>1000</v>
      </c>
    </row>
    <row r="18" spans="1:2" x14ac:dyDescent="0.25">
      <c r="A18" t="s">
        <v>81</v>
      </c>
      <c r="B18">
        <v>3000</v>
      </c>
    </row>
    <row r="19" spans="1:2" x14ac:dyDescent="0.25">
      <c r="A19" t="s">
        <v>82</v>
      </c>
      <c r="B19">
        <v>3000</v>
      </c>
    </row>
    <row r="20" spans="1:2" x14ac:dyDescent="0.25">
      <c r="A20" t="s">
        <v>83</v>
      </c>
      <c r="B20">
        <v>5000</v>
      </c>
    </row>
    <row r="21" spans="1:2" x14ac:dyDescent="0.25">
      <c r="A21" t="s">
        <v>84</v>
      </c>
      <c r="B21">
        <v>20000</v>
      </c>
    </row>
    <row r="22" spans="1:2" x14ac:dyDescent="0.25">
      <c r="A22" t="s">
        <v>50</v>
      </c>
      <c r="B22">
        <v>22000</v>
      </c>
    </row>
    <row r="23" spans="1:2" x14ac:dyDescent="0.25">
      <c r="A23" t="s">
        <v>85</v>
      </c>
      <c r="B23">
        <v>2000</v>
      </c>
    </row>
    <row r="24" spans="1:2" x14ac:dyDescent="0.25">
      <c r="A24" t="s">
        <v>86</v>
      </c>
      <c r="B24">
        <v>779</v>
      </c>
    </row>
    <row r="26" spans="1:2" x14ac:dyDescent="0.25">
      <c r="A26" t="s">
        <v>47</v>
      </c>
      <c r="B26">
        <f>SUM(B15:B25)</f>
        <v>93279</v>
      </c>
    </row>
    <row r="28" spans="1:2" x14ac:dyDescent="0.25">
      <c r="B28">
        <f>+B12-B26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F106F-57B7-4C3B-A50C-7FE7CC94362C}">
  <dimension ref="A1:B13"/>
  <sheetViews>
    <sheetView workbookViewId="0">
      <selection activeCell="A6" sqref="A6:B9"/>
    </sheetView>
  </sheetViews>
  <sheetFormatPr defaultRowHeight="15" x14ac:dyDescent="0.25"/>
  <cols>
    <col min="1" max="1" width="25.5703125" customWidth="1"/>
  </cols>
  <sheetData>
    <row r="1" spans="1:2" x14ac:dyDescent="0.25">
      <c r="A1" t="s">
        <v>87</v>
      </c>
    </row>
    <row r="3" spans="1:2" x14ac:dyDescent="0.25">
      <c r="A3" t="s">
        <v>42</v>
      </c>
      <c r="B3">
        <f>+'Grants Summary'!B13</f>
        <v>20000</v>
      </c>
    </row>
    <row r="5" spans="1:2" x14ac:dyDescent="0.25">
      <c r="A5" t="s">
        <v>43</v>
      </c>
    </row>
    <row r="6" spans="1:2" x14ac:dyDescent="0.25">
      <c r="A6" t="s">
        <v>89</v>
      </c>
      <c r="B6">
        <v>1000</v>
      </c>
    </row>
    <row r="7" spans="1:2" x14ac:dyDescent="0.25">
      <c r="A7" t="s">
        <v>90</v>
      </c>
      <c r="B7">
        <v>3000</v>
      </c>
    </row>
    <row r="8" spans="1:2" x14ac:dyDescent="0.25">
      <c r="A8" t="s">
        <v>50</v>
      </c>
      <c r="B8">
        <v>6000</v>
      </c>
    </row>
    <row r="9" spans="1:2" ht="45" x14ac:dyDescent="0.25">
      <c r="A9" s="16" t="s">
        <v>91</v>
      </c>
      <c r="B9">
        <v>10000</v>
      </c>
    </row>
    <row r="11" spans="1:2" x14ac:dyDescent="0.25">
      <c r="A11" t="s">
        <v>47</v>
      </c>
      <c r="B11">
        <f>SUM(B6:B10)</f>
        <v>20000</v>
      </c>
    </row>
    <row r="13" spans="1:2" x14ac:dyDescent="0.25">
      <c r="B13">
        <f>+B3-B11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FADF-AD48-4E49-B0B0-FA0333EFF9E1}">
  <dimension ref="A1:B14"/>
  <sheetViews>
    <sheetView workbookViewId="0">
      <selection activeCell="A6" sqref="A6:B10"/>
    </sheetView>
  </sheetViews>
  <sheetFormatPr defaultRowHeight="15" x14ac:dyDescent="0.25"/>
  <cols>
    <col min="1" max="1" width="23.85546875" bestFit="1" customWidth="1"/>
  </cols>
  <sheetData>
    <row r="1" spans="1:2" x14ac:dyDescent="0.25">
      <c r="A1" t="s">
        <v>88</v>
      </c>
    </row>
    <row r="3" spans="1:2" x14ac:dyDescent="0.25">
      <c r="A3" t="s">
        <v>42</v>
      </c>
      <c r="B3">
        <f>+'Grants Summary'!B14</f>
        <v>27000</v>
      </c>
    </row>
    <row r="5" spans="1:2" x14ac:dyDescent="0.25">
      <c r="A5" t="s">
        <v>43</v>
      </c>
    </row>
    <row r="6" spans="1:2" x14ac:dyDescent="0.25">
      <c r="A6" t="s">
        <v>92</v>
      </c>
      <c r="B6">
        <v>9174</v>
      </c>
    </row>
    <row r="7" spans="1:2" x14ac:dyDescent="0.25">
      <c r="A7" t="s">
        <v>45</v>
      </c>
      <c r="B7">
        <v>826</v>
      </c>
    </row>
    <row r="8" spans="1:2" x14ac:dyDescent="0.25">
      <c r="A8" t="s">
        <v>93</v>
      </c>
      <c r="B8">
        <v>2000</v>
      </c>
    </row>
    <row r="9" spans="1:2" ht="45" x14ac:dyDescent="0.25">
      <c r="A9" s="16" t="s">
        <v>94</v>
      </c>
      <c r="B9">
        <v>8000</v>
      </c>
    </row>
    <row r="10" spans="1:2" x14ac:dyDescent="0.25">
      <c r="A10" t="s">
        <v>50</v>
      </c>
      <c r="B10">
        <v>7000</v>
      </c>
    </row>
    <row r="12" spans="1:2" x14ac:dyDescent="0.25">
      <c r="A12" t="s">
        <v>47</v>
      </c>
      <c r="B12">
        <f>SUM(B6:B11)</f>
        <v>27000</v>
      </c>
    </row>
    <row r="14" spans="1:2" x14ac:dyDescent="0.25">
      <c r="B14">
        <f>+B3-B12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45115-9391-477A-B747-77D21C7DE70D}">
  <dimension ref="A1:H33"/>
  <sheetViews>
    <sheetView workbookViewId="0">
      <selection activeCell="C36" sqref="C36"/>
    </sheetView>
  </sheetViews>
  <sheetFormatPr defaultRowHeight="15" x14ac:dyDescent="0.25"/>
  <cols>
    <col min="1" max="1" width="69.85546875" customWidth="1"/>
    <col min="2" max="2" width="11.140625" style="3" bestFit="1" customWidth="1"/>
    <col min="3" max="3" width="21.7109375" style="4" bestFit="1" customWidth="1"/>
    <col min="4" max="4" width="22.5703125" bestFit="1" customWidth="1"/>
    <col min="7" max="7" width="16.5703125" bestFit="1" customWidth="1"/>
  </cols>
  <sheetData>
    <row r="1" spans="1:8" x14ac:dyDescent="0.25">
      <c r="A1" t="s">
        <v>64</v>
      </c>
      <c r="B1" s="3">
        <v>32490</v>
      </c>
      <c r="C1" s="4" t="s">
        <v>103</v>
      </c>
      <c r="D1" t="s">
        <v>96</v>
      </c>
    </row>
    <row r="2" spans="1:8" x14ac:dyDescent="0.25">
      <c r="A2" t="s">
        <v>64</v>
      </c>
      <c r="B2" s="3">
        <v>52807</v>
      </c>
      <c r="C2" s="19" t="s">
        <v>103</v>
      </c>
      <c r="D2" t="s">
        <v>97</v>
      </c>
      <c r="F2" s="27">
        <f>+B1+B2</f>
        <v>85297</v>
      </c>
      <c r="G2" s="27">
        <f>+F2-14000</f>
        <v>71297</v>
      </c>
      <c r="H2" s="27"/>
    </row>
    <row r="3" spans="1:8" x14ac:dyDescent="0.25">
      <c r="A3" s="9" t="s">
        <v>61</v>
      </c>
      <c r="B3" s="10">
        <v>15000</v>
      </c>
      <c r="C3" s="11" t="s">
        <v>102</v>
      </c>
      <c r="D3" s="9" t="s">
        <v>60</v>
      </c>
    </row>
    <row r="4" spans="1:8" x14ac:dyDescent="0.25">
      <c r="A4" s="9" t="s">
        <v>62</v>
      </c>
      <c r="B4" s="10">
        <v>5000</v>
      </c>
      <c r="C4" s="11" t="s">
        <v>102</v>
      </c>
      <c r="D4" s="9" t="s">
        <v>60</v>
      </c>
    </row>
    <row r="5" spans="1:8" x14ac:dyDescent="0.25">
      <c r="A5" s="9" t="s">
        <v>68</v>
      </c>
      <c r="B5" s="10">
        <v>40000</v>
      </c>
      <c r="C5" s="28" t="s">
        <v>102</v>
      </c>
      <c r="D5" s="9" t="s">
        <v>97</v>
      </c>
    </row>
    <row r="6" spans="1:8" ht="30" x14ac:dyDescent="0.25">
      <c r="A6" s="29" t="s">
        <v>71</v>
      </c>
      <c r="B6" s="10">
        <v>5000</v>
      </c>
      <c r="C6" s="28" t="s">
        <v>102</v>
      </c>
      <c r="D6" s="9" t="s">
        <v>97</v>
      </c>
    </row>
    <row r="7" spans="1:8" ht="30" x14ac:dyDescent="0.25">
      <c r="A7" s="29" t="s">
        <v>73</v>
      </c>
      <c r="B7" s="10">
        <v>4000</v>
      </c>
      <c r="C7" s="28" t="s">
        <v>102</v>
      </c>
      <c r="D7" s="9" t="s">
        <v>97</v>
      </c>
    </row>
    <row r="8" spans="1:8" x14ac:dyDescent="0.25">
      <c r="A8" s="29" t="s">
        <v>74</v>
      </c>
      <c r="B8" s="10">
        <v>12000</v>
      </c>
      <c r="C8" s="28" t="s">
        <v>102</v>
      </c>
      <c r="D8" s="9" t="s">
        <v>97</v>
      </c>
    </row>
    <row r="9" spans="1:8" x14ac:dyDescent="0.25">
      <c r="A9" s="29" t="s">
        <v>75</v>
      </c>
      <c r="B9" s="10">
        <v>27760</v>
      </c>
      <c r="C9" s="28" t="s">
        <v>102</v>
      </c>
      <c r="D9" s="9" t="s">
        <v>97</v>
      </c>
      <c r="F9" s="27">
        <f>SUM(B3:B9)</f>
        <v>108760</v>
      </c>
    </row>
    <row r="10" spans="1:8" x14ac:dyDescent="0.25">
      <c r="A10" s="30" t="s">
        <v>69</v>
      </c>
      <c r="B10" s="31">
        <v>7000</v>
      </c>
      <c r="C10" s="32" t="s">
        <v>104</v>
      </c>
      <c r="D10" s="30" t="s">
        <v>97</v>
      </c>
    </row>
    <row r="11" spans="1:8" x14ac:dyDescent="0.25">
      <c r="A11" s="30" t="s">
        <v>78</v>
      </c>
      <c r="B11" s="31">
        <v>26500</v>
      </c>
      <c r="C11" s="32" t="s">
        <v>104</v>
      </c>
      <c r="D11" s="30" t="s">
        <v>98</v>
      </c>
    </row>
    <row r="12" spans="1:8" x14ac:dyDescent="0.25">
      <c r="A12" s="30" t="s">
        <v>80</v>
      </c>
      <c r="B12" s="31">
        <v>1000</v>
      </c>
      <c r="C12" s="32" t="s">
        <v>104</v>
      </c>
      <c r="D12" s="30" t="s">
        <v>98</v>
      </c>
    </row>
    <row r="13" spans="1:8" x14ac:dyDescent="0.25">
      <c r="A13" s="30" t="s">
        <v>82</v>
      </c>
      <c r="B13" s="31">
        <v>3000</v>
      </c>
      <c r="C13" s="32" t="s">
        <v>104</v>
      </c>
      <c r="D13" s="30" t="s">
        <v>98</v>
      </c>
    </row>
    <row r="14" spans="1:8" x14ac:dyDescent="0.25">
      <c r="A14" s="30" t="s">
        <v>84</v>
      </c>
      <c r="B14" s="31">
        <v>20000</v>
      </c>
      <c r="C14" s="32" t="s">
        <v>104</v>
      </c>
      <c r="D14" s="30" t="s">
        <v>98</v>
      </c>
      <c r="F14" s="27">
        <f>SUM(B10:B14)</f>
        <v>57500</v>
      </c>
    </row>
    <row r="15" spans="1:8" ht="30" x14ac:dyDescent="0.25">
      <c r="A15" s="33" t="s">
        <v>72</v>
      </c>
      <c r="B15" s="34">
        <f>69624-52807</f>
        <v>16817</v>
      </c>
      <c r="C15" s="22" t="s">
        <v>105</v>
      </c>
      <c r="D15" s="35" t="s">
        <v>97</v>
      </c>
      <c r="F15" s="27">
        <f>B15</f>
        <v>16817</v>
      </c>
    </row>
    <row r="16" spans="1:8" x14ac:dyDescent="0.25">
      <c r="A16" s="36" t="s">
        <v>70</v>
      </c>
      <c r="B16" s="24">
        <v>7500</v>
      </c>
      <c r="C16" s="37" t="s">
        <v>101</v>
      </c>
      <c r="D16" s="25" t="s">
        <v>97</v>
      </c>
    </row>
    <row r="17" spans="1:8" x14ac:dyDescent="0.25">
      <c r="A17" s="25" t="s">
        <v>79</v>
      </c>
      <c r="B17" s="24">
        <v>10000</v>
      </c>
      <c r="C17" s="37" t="s">
        <v>101</v>
      </c>
      <c r="D17" s="25" t="s">
        <v>98</v>
      </c>
      <c r="G17" t="s">
        <v>113</v>
      </c>
    </row>
    <row r="18" spans="1:8" x14ac:dyDescent="0.25">
      <c r="A18" s="25" t="s">
        <v>83</v>
      </c>
      <c r="B18" s="24">
        <v>5000</v>
      </c>
      <c r="C18" s="37" t="s">
        <v>101</v>
      </c>
      <c r="D18" s="25" t="s">
        <v>98</v>
      </c>
    </row>
    <row r="19" spans="1:8" x14ac:dyDescent="0.25">
      <c r="A19" s="25" t="s">
        <v>50</v>
      </c>
      <c r="B19" s="24">
        <v>22000</v>
      </c>
      <c r="C19" s="37" t="s">
        <v>101</v>
      </c>
      <c r="D19" s="25" t="s">
        <v>98</v>
      </c>
      <c r="G19" t="s">
        <v>107</v>
      </c>
      <c r="H19" s="27">
        <f>+B19</f>
        <v>22000</v>
      </c>
    </row>
    <row r="20" spans="1:8" x14ac:dyDescent="0.25">
      <c r="A20" s="25" t="s">
        <v>85</v>
      </c>
      <c r="B20" s="24">
        <v>2000</v>
      </c>
      <c r="C20" s="37" t="s">
        <v>101</v>
      </c>
      <c r="D20" s="25" t="s">
        <v>98</v>
      </c>
      <c r="G20" t="s">
        <v>99</v>
      </c>
      <c r="H20" s="27">
        <f>+B22</f>
        <v>7000</v>
      </c>
    </row>
    <row r="21" spans="1:8" x14ac:dyDescent="0.25">
      <c r="A21" s="25" t="s">
        <v>86</v>
      </c>
      <c r="B21" s="24">
        <v>779</v>
      </c>
      <c r="C21" s="37" t="s">
        <v>101</v>
      </c>
      <c r="D21" s="25" t="s">
        <v>98</v>
      </c>
      <c r="G21" t="s">
        <v>108</v>
      </c>
      <c r="H21">
        <v>6000</v>
      </c>
    </row>
    <row r="22" spans="1:8" x14ac:dyDescent="0.25">
      <c r="A22" s="25" t="s">
        <v>50</v>
      </c>
      <c r="B22" s="24">
        <v>7000</v>
      </c>
      <c r="C22" s="37" t="s">
        <v>101</v>
      </c>
      <c r="D22" s="25" t="s">
        <v>99</v>
      </c>
      <c r="F22" s="27">
        <f>SUM(B16:B22)</f>
        <v>54279</v>
      </c>
      <c r="G22" t="s">
        <v>109</v>
      </c>
      <c r="H22">
        <v>11416</v>
      </c>
    </row>
    <row r="23" spans="1:8" x14ac:dyDescent="0.25">
      <c r="A23" s="38" t="s">
        <v>49</v>
      </c>
      <c r="B23" s="39">
        <v>20000</v>
      </c>
      <c r="C23" s="40" t="s">
        <v>100</v>
      </c>
      <c r="D23" s="38" t="s">
        <v>95</v>
      </c>
      <c r="G23" t="s">
        <v>112</v>
      </c>
      <c r="H23" s="27">
        <f>SUM(H19:H22)</f>
        <v>46416</v>
      </c>
    </row>
    <row r="24" spans="1:8" x14ac:dyDescent="0.25">
      <c r="A24" s="38" t="s">
        <v>66</v>
      </c>
      <c r="B24" s="39">
        <v>4800</v>
      </c>
      <c r="C24" s="41" t="s">
        <v>100</v>
      </c>
      <c r="D24" s="38" t="s">
        <v>97</v>
      </c>
      <c r="G24" t="s">
        <v>110</v>
      </c>
      <c r="H24">
        <v>53000</v>
      </c>
    </row>
    <row r="25" spans="1:8" ht="30" x14ac:dyDescent="0.25">
      <c r="A25" s="42" t="s">
        <v>67</v>
      </c>
      <c r="B25" s="39">
        <v>1500</v>
      </c>
      <c r="C25" s="41" t="s">
        <v>100</v>
      </c>
      <c r="D25" s="38" t="s">
        <v>97</v>
      </c>
      <c r="G25" t="s">
        <v>111</v>
      </c>
      <c r="H25" s="27">
        <f>+H24-H23</f>
        <v>6584</v>
      </c>
    </row>
    <row r="26" spans="1:8" x14ac:dyDescent="0.25">
      <c r="A26" s="38" t="s">
        <v>81</v>
      </c>
      <c r="B26" s="39">
        <v>3000</v>
      </c>
      <c r="C26" s="41" t="s">
        <v>100</v>
      </c>
      <c r="D26" s="38" t="s">
        <v>98</v>
      </c>
    </row>
    <row r="27" spans="1:8" x14ac:dyDescent="0.25">
      <c r="A27" s="38" t="s">
        <v>92</v>
      </c>
      <c r="B27" s="39">
        <v>9174</v>
      </c>
      <c r="C27" s="41" t="s">
        <v>100</v>
      </c>
      <c r="D27" s="38" t="s">
        <v>99</v>
      </c>
    </row>
    <row r="28" spans="1:8" x14ac:dyDescent="0.25">
      <c r="A28" s="38" t="s">
        <v>45</v>
      </c>
      <c r="B28" s="39">
        <v>826</v>
      </c>
      <c r="C28" s="41" t="s">
        <v>100</v>
      </c>
      <c r="D28" s="38" t="s">
        <v>99</v>
      </c>
    </row>
    <row r="29" spans="1:8" x14ac:dyDescent="0.25">
      <c r="A29" s="38" t="s">
        <v>93</v>
      </c>
      <c r="B29" s="39">
        <v>2000</v>
      </c>
      <c r="C29" s="41" t="s">
        <v>100</v>
      </c>
      <c r="D29" s="38" t="s">
        <v>99</v>
      </c>
    </row>
    <row r="30" spans="1:8" x14ac:dyDescent="0.25">
      <c r="A30" s="42" t="s">
        <v>94</v>
      </c>
      <c r="B30" s="39">
        <v>8000</v>
      </c>
      <c r="C30" s="41" t="s">
        <v>100</v>
      </c>
      <c r="D30" s="38" t="s">
        <v>99</v>
      </c>
      <c r="F30" s="27">
        <f>SUM(B23:B30)</f>
        <v>49300</v>
      </c>
    </row>
    <row r="31" spans="1:8" x14ac:dyDescent="0.25">
      <c r="A31" s="16" t="s">
        <v>76</v>
      </c>
      <c r="C31" s="19" t="s">
        <v>106</v>
      </c>
      <c r="D31" t="s">
        <v>97</v>
      </c>
    </row>
    <row r="33" spans="2:2" x14ac:dyDescent="0.25">
      <c r="B33" s="3">
        <f>SUM(B1:B32)</f>
        <v>371953</v>
      </c>
    </row>
  </sheetData>
  <sortState xmlns:xlrd2="http://schemas.microsoft.com/office/spreadsheetml/2017/richdata2" ref="A1:D34">
    <sortCondition ref="C1:C34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613C-59DE-49E5-823F-6F3DD00DD71C}">
  <dimension ref="A1:N51"/>
  <sheetViews>
    <sheetView topLeftCell="A28" workbookViewId="0">
      <selection activeCell="Q35" sqref="Q35"/>
    </sheetView>
  </sheetViews>
  <sheetFormatPr defaultRowHeight="15" x14ac:dyDescent="0.25"/>
  <cols>
    <col min="1" max="1" width="32.7109375" bestFit="1" customWidth="1"/>
    <col min="3" max="11" width="9.5703125" customWidth="1"/>
    <col min="12" max="12" width="10.5703125" customWidth="1"/>
    <col min="13" max="13" width="10.140625" bestFit="1" customWidth="1"/>
    <col min="14" max="14" width="9.5703125" customWidth="1"/>
  </cols>
  <sheetData>
    <row r="1" spans="1:14" x14ac:dyDescent="0.25">
      <c r="C1" t="s">
        <v>115</v>
      </c>
      <c r="D1" t="s">
        <v>6</v>
      </c>
      <c r="E1" t="s">
        <v>7</v>
      </c>
      <c r="F1" t="s">
        <v>8</v>
      </c>
      <c r="G1" t="s">
        <v>9</v>
      </c>
      <c r="H1" t="s">
        <v>60</v>
      </c>
      <c r="I1" t="s">
        <v>116</v>
      </c>
      <c r="J1" t="s">
        <v>117</v>
      </c>
      <c r="K1" t="s">
        <v>118</v>
      </c>
      <c r="L1" t="s">
        <v>119</v>
      </c>
      <c r="M1" s="45" t="s">
        <v>122</v>
      </c>
      <c r="N1" t="s">
        <v>121</v>
      </c>
    </row>
    <row r="2" spans="1:14" x14ac:dyDescent="0.25">
      <c r="A2" t="s">
        <v>120</v>
      </c>
      <c r="C2" s="44">
        <v>20000</v>
      </c>
      <c r="D2" s="44">
        <f>+'Grants Summary'!B5</f>
        <v>22993</v>
      </c>
      <c r="E2" s="44">
        <f>+'Grants Summary'!B6</f>
        <v>11416</v>
      </c>
      <c r="F2" s="44">
        <f>+'Grants Summary'!B7</f>
        <v>10000</v>
      </c>
      <c r="G2" s="44">
        <f>+'Grants Summary'!B8</f>
        <v>177783</v>
      </c>
      <c r="H2" s="44">
        <f>+'Grants Summary'!B9</f>
        <v>3750</v>
      </c>
      <c r="I2" s="44">
        <f>+'Grants Summary'!B10</f>
        <v>32490</v>
      </c>
      <c r="J2" s="44">
        <f>+'Grants Summary'!B11</f>
        <v>216675</v>
      </c>
      <c r="K2" s="44">
        <f>+'Grants Summary'!B12</f>
        <v>93279</v>
      </c>
      <c r="L2" s="44">
        <f>+'Grants Summary'!B13</f>
        <v>20000</v>
      </c>
      <c r="M2" s="44">
        <f>+'Grants Summary'!B14</f>
        <v>27000</v>
      </c>
      <c r="N2" s="44">
        <f>SUM(C2:M2)</f>
        <v>635386</v>
      </c>
    </row>
    <row r="3" spans="1:14" x14ac:dyDescent="0.25">
      <c r="M3" s="43"/>
    </row>
    <row r="4" spans="1:14" x14ac:dyDescent="0.25">
      <c r="A4" t="s">
        <v>64</v>
      </c>
      <c r="B4">
        <v>32490</v>
      </c>
      <c r="I4" s="9">
        <f>+B4</f>
        <v>32490</v>
      </c>
      <c r="N4">
        <f t="shared" ref="N4:N42" si="0">SUM(C4:M4)</f>
        <v>32490</v>
      </c>
    </row>
    <row r="5" spans="1:14" x14ac:dyDescent="0.25">
      <c r="A5" t="s">
        <v>68</v>
      </c>
      <c r="B5">
        <v>8377</v>
      </c>
      <c r="J5" s="9">
        <f>+B5</f>
        <v>8377</v>
      </c>
      <c r="N5">
        <f t="shared" si="0"/>
        <v>8377</v>
      </c>
    </row>
    <row r="6" spans="1:14" x14ac:dyDescent="0.25">
      <c r="A6" s="16" t="s">
        <v>125</v>
      </c>
      <c r="B6">
        <v>37344</v>
      </c>
      <c r="J6" s="9">
        <f>+B6</f>
        <v>37344</v>
      </c>
      <c r="N6">
        <f t="shared" si="0"/>
        <v>37344</v>
      </c>
    </row>
    <row r="7" spans="1:14" x14ac:dyDescent="0.25">
      <c r="A7" t="s">
        <v>54</v>
      </c>
      <c r="B7">
        <v>37867</v>
      </c>
      <c r="G7" s="46">
        <f>+B7</f>
        <v>37867</v>
      </c>
      <c r="N7">
        <f t="shared" si="0"/>
        <v>37867</v>
      </c>
    </row>
    <row r="8" spans="1:14" x14ac:dyDescent="0.25">
      <c r="A8" t="s">
        <v>83</v>
      </c>
      <c r="B8">
        <v>5000</v>
      </c>
      <c r="K8">
        <f>+B8</f>
        <v>5000</v>
      </c>
      <c r="N8">
        <f t="shared" si="0"/>
        <v>5000</v>
      </c>
    </row>
    <row r="9" spans="1:14" x14ac:dyDescent="0.25">
      <c r="A9" t="s">
        <v>78</v>
      </c>
      <c r="B9">
        <v>26500</v>
      </c>
      <c r="K9">
        <f>+B9</f>
        <v>26500</v>
      </c>
      <c r="N9">
        <f t="shared" si="0"/>
        <v>26500</v>
      </c>
    </row>
    <row r="10" spans="1:14" x14ac:dyDescent="0.25">
      <c r="A10" t="s">
        <v>80</v>
      </c>
      <c r="B10">
        <v>1000</v>
      </c>
      <c r="K10">
        <f>+B10</f>
        <v>1000</v>
      </c>
      <c r="N10">
        <f t="shared" si="0"/>
        <v>1000</v>
      </c>
    </row>
    <row r="11" spans="1:14" x14ac:dyDescent="0.25">
      <c r="A11" t="s">
        <v>62</v>
      </c>
      <c r="B11">
        <f>5000*0.75</f>
        <v>3750</v>
      </c>
      <c r="H11" s="9">
        <f>+B11</f>
        <v>3750</v>
      </c>
      <c r="N11">
        <f t="shared" si="0"/>
        <v>3750</v>
      </c>
    </row>
    <row r="12" spans="1:14" x14ac:dyDescent="0.25">
      <c r="A12" t="s">
        <v>84</v>
      </c>
      <c r="B12">
        <v>20000</v>
      </c>
      <c r="K12">
        <f>+B12</f>
        <v>20000</v>
      </c>
      <c r="N12">
        <f t="shared" si="0"/>
        <v>20000</v>
      </c>
    </row>
    <row r="13" spans="1:14" x14ac:dyDescent="0.25">
      <c r="A13" t="s">
        <v>59</v>
      </c>
      <c r="B13">
        <v>2200</v>
      </c>
      <c r="G13" s="9">
        <f>+B13</f>
        <v>2200</v>
      </c>
      <c r="N13">
        <f t="shared" si="0"/>
        <v>2200</v>
      </c>
    </row>
    <row r="14" spans="1:14" x14ac:dyDescent="0.25">
      <c r="A14" t="s">
        <v>50</v>
      </c>
      <c r="B14" s="12">
        <v>11416</v>
      </c>
      <c r="E14">
        <f>+B14</f>
        <v>11416</v>
      </c>
      <c r="K14">
        <v>22000</v>
      </c>
      <c r="L14" s="9">
        <v>6000</v>
      </c>
      <c r="M14">
        <v>7000</v>
      </c>
      <c r="N14">
        <f t="shared" si="0"/>
        <v>46416</v>
      </c>
    </row>
    <row r="15" spans="1:14" x14ac:dyDescent="0.25">
      <c r="A15" t="s">
        <v>79</v>
      </c>
      <c r="B15">
        <v>10000</v>
      </c>
      <c r="K15">
        <f>+B15</f>
        <v>10000</v>
      </c>
      <c r="N15">
        <f t="shared" si="0"/>
        <v>10000</v>
      </c>
    </row>
    <row r="16" spans="1:14" x14ac:dyDescent="0.25">
      <c r="A16" t="s">
        <v>52</v>
      </c>
      <c r="B16">
        <v>6000</v>
      </c>
      <c r="F16" s="9">
        <f>+B16</f>
        <v>6000</v>
      </c>
      <c r="N16">
        <f t="shared" si="0"/>
        <v>6000</v>
      </c>
    </row>
    <row r="17" spans="1:14" ht="30" x14ac:dyDescent="0.25">
      <c r="A17" s="16" t="s">
        <v>91</v>
      </c>
      <c r="B17">
        <v>10000</v>
      </c>
      <c r="L17" s="9">
        <f>+B17</f>
        <v>10000</v>
      </c>
      <c r="N17">
        <f t="shared" si="0"/>
        <v>10000</v>
      </c>
    </row>
    <row r="18" spans="1:14" x14ac:dyDescent="0.25">
      <c r="A18" t="s">
        <v>81</v>
      </c>
      <c r="B18">
        <v>3000</v>
      </c>
      <c r="K18">
        <f>+B18</f>
        <v>3000</v>
      </c>
      <c r="N18">
        <f t="shared" si="0"/>
        <v>3000</v>
      </c>
    </row>
    <row r="19" spans="1:14" x14ac:dyDescent="0.25">
      <c r="A19" t="s">
        <v>58</v>
      </c>
      <c r="B19">
        <v>1100</v>
      </c>
      <c r="G19" s="9">
        <f>+B19</f>
        <v>1100</v>
      </c>
      <c r="N19">
        <f t="shared" si="0"/>
        <v>1100</v>
      </c>
    </row>
    <row r="20" spans="1:14" x14ac:dyDescent="0.25">
      <c r="A20" t="s">
        <v>44</v>
      </c>
      <c r="B20">
        <v>21094</v>
      </c>
      <c r="D20" s="46">
        <f>+B20</f>
        <v>21094</v>
      </c>
      <c r="N20">
        <f t="shared" si="0"/>
        <v>21094</v>
      </c>
    </row>
    <row r="21" spans="1:14" x14ac:dyDescent="0.25">
      <c r="A21" t="s">
        <v>90</v>
      </c>
      <c r="B21">
        <v>3000</v>
      </c>
      <c r="L21" s="9">
        <f>+B21</f>
        <v>3000</v>
      </c>
      <c r="N21">
        <f t="shared" si="0"/>
        <v>3000</v>
      </c>
    </row>
    <row r="22" spans="1:14" x14ac:dyDescent="0.25">
      <c r="A22" t="s">
        <v>92</v>
      </c>
      <c r="B22">
        <v>9174</v>
      </c>
      <c r="M22">
        <f>+B22</f>
        <v>9174</v>
      </c>
      <c r="N22">
        <f t="shared" si="0"/>
        <v>9174</v>
      </c>
    </row>
    <row r="23" spans="1:14" x14ac:dyDescent="0.25">
      <c r="A23" t="s">
        <v>69</v>
      </c>
      <c r="B23">
        <v>7000</v>
      </c>
      <c r="J23" s="9">
        <f>+B23</f>
        <v>7000</v>
      </c>
      <c r="N23">
        <f t="shared" si="0"/>
        <v>7000</v>
      </c>
    </row>
    <row r="24" spans="1:14" x14ac:dyDescent="0.25">
      <c r="A24" t="s">
        <v>45</v>
      </c>
      <c r="B24">
        <v>1899</v>
      </c>
      <c r="D24" s="46">
        <f>+B24</f>
        <v>1899</v>
      </c>
      <c r="G24" s="46">
        <v>3408</v>
      </c>
      <c r="M24">
        <v>826</v>
      </c>
      <c r="N24">
        <f t="shared" si="0"/>
        <v>6133</v>
      </c>
    </row>
    <row r="25" spans="1:14" x14ac:dyDescent="0.25">
      <c r="A25" t="s">
        <v>55</v>
      </c>
      <c r="B25">
        <v>126508</v>
      </c>
      <c r="G25" s="46">
        <f>+B25</f>
        <v>126508</v>
      </c>
      <c r="N25">
        <f t="shared" si="0"/>
        <v>126508</v>
      </c>
    </row>
    <row r="26" spans="1:14" x14ac:dyDescent="0.25">
      <c r="A26" t="s">
        <v>57</v>
      </c>
      <c r="B26">
        <v>3350</v>
      </c>
      <c r="G26" s="46">
        <f>+B26</f>
        <v>3350</v>
      </c>
      <c r="N26">
        <f t="shared" si="0"/>
        <v>3350</v>
      </c>
    </row>
    <row r="27" spans="1:14" x14ac:dyDescent="0.25">
      <c r="A27" t="s">
        <v>56</v>
      </c>
      <c r="B27">
        <v>3350</v>
      </c>
      <c r="G27" s="46">
        <f>+B27</f>
        <v>3350</v>
      </c>
      <c r="N27">
        <f t="shared" si="0"/>
        <v>3350</v>
      </c>
    </row>
    <row r="28" spans="1:14" ht="30" x14ac:dyDescent="0.25">
      <c r="A28" s="16" t="s">
        <v>70</v>
      </c>
      <c r="B28">
        <v>7200</v>
      </c>
      <c r="J28" s="9">
        <f>+B28</f>
        <v>7200</v>
      </c>
      <c r="N28">
        <f t="shared" si="0"/>
        <v>7200</v>
      </c>
    </row>
    <row r="29" spans="1:14" x14ac:dyDescent="0.25">
      <c r="A29" t="s">
        <v>51</v>
      </c>
      <c r="B29">
        <v>4000</v>
      </c>
      <c r="F29" s="9">
        <f>+B29</f>
        <v>4000</v>
      </c>
      <c r="N29">
        <f t="shared" si="0"/>
        <v>4000</v>
      </c>
    </row>
    <row r="30" spans="1:14" ht="30" x14ac:dyDescent="0.25">
      <c r="A30" s="16" t="s">
        <v>74</v>
      </c>
      <c r="B30">
        <v>14422</v>
      </c>
      <c r="J30" s="9">
        <f>+B30</f>
        <v>14422</v>
      </c>
      <c r="N30">
        <f t="shared" si="0"/>
        <v>14422</v>
      </c>
    </row>
    <row r="31" spans="1:14" x14ac:dyDescent="0.25">
      <c r="A31" s="16" t="s">
        <v>126</v>
      </c>
      <c r="B31">
        <v>8495</v>
      </c>
      <c r="J31" s="9">
        <f>+B31</f>
        <v>8495</v>
      </c>
      <c r="N31">
        <f t="shared" si="0"/>
        <v>8495</v>
      </c>
    </row>
    <row r="32" spans="1:14" ht="45" x14ac:dyDescent="0.25">
      <c r="A32" s="16" t="s">
        <v>67</v>
      </c>
      <c r="B32">
        <v>1500</v>
      </c>
      <c r="J32" s="9">
        <f>+B32</f>
        <v>1500</v>
      </c>
      <c r="N32">
        <f t="shared" si="0"/>
        <v>1500</v>
      </c>
    </row>
    <row r="33" spans="1:14" x14ac:dyDescent="0.25">
      <c r="A33" t="s">
        <v>66</v>
      </c>
      <c r="B33">
        <v>1800</v>
      </c>
      <c r="J33" s="9">
        <f>+B33</f>
        <v>1800</v>
      </c>
      <c r="N33">
        <f t="shared" si="0"/>
        <v>1800</v>
      </c>
    </row>
    <row r="34" spans="1:14" x14ac:dyDescent="0.25">
      <c r="A34" t="s">
        <v>49</v>
      </c>
      <c r="B34">
        <v>20000</v>
      </c>
      <c r="C34" s="9">
        <f>+B34</f>
        <v>20000</v>
      </c>
      <c r="N34">
        <f t="shared" si="0"/>
        <v>20000</v>
      </c>
    </row>
    <row r="35" spans="1:14" ht="30" x14ac:dyDescent="0.25">
      <c r="A35" s="16" t="s">
        <v>75</v>
      </c>
      <c r="B35">
        <v>37655</v>
      </c>
      <c r="J35" s="9">
        <f>+B35</f>
        <v>37655</v>
      </c>
      <c r="N35">
        <f t="shared" si="0"/>
        <v>37655</v>
      </c>
    </row>
    <row r="36" spans="1:14" x14ac:dyDescent="0.25">
      <c r="A36" t="s">
        <v>82</v>
      </c>
      <c r="B36">
        <v>3000</v>
      </c>
      <c r="K36">
        <f>+B36</f>
        <v>3000</v>
      </c>
      <c r="N36">
        <f t="shared" si="0"/>
        <v>3000</v>
      </c>
    </row>
    <row r="37" spans="1:14" x14ac:dyDescent="0.25">
      <c r="A37" t="s">
        <v>89</v>
      </c>
      <c r="B37">
        <v>1000</v>
      </c>
      <c r="L37" s="9">
        <f>+B37</f>
        <v>1000</v>
      </c>
      <c r="N37">
        <f t="shared" si="0"/>
        <v>1000</v>
      </c>
    </row>
    <row r="38" spans="1:14" x14ac:dyDescent="0.25">
      <c r="A38" t="s">
        <v>93</v>
      </c>
      <c r="B38">
        <v>2000</v>
      </c>
      <c r="M38">
        <f>+B38</f>
        <v>2000</v>
      </c>
      <c r="N38">
        <f t="shared" si="0"/>
        <v>2000</v>
      </c>
    </row>
    <row r="39" spans="1:14" ht="30" x14ac:dyDescent="0.25">
      <c r="A39" s="16" t="s">
        <v>94</v>
      </c>
      <c r="B39">
        <v>8000</v>
      </c>
      <c r="M39">
        <f>+B39</f>
        <v>8000</v>
      </c>
      <c r="N39">
        <f t="shared" si="0"/>
        <v>8000</v>
      </c>
    </row>
    <row r="40" spans="1:14" x14ac:dyDescent="0.25">
      <c r="A40" t="s">
        <v>86</v>
      </c>
      <c r="B40">
        <v>779</v>
      </c>
      <c r="K40">
        <f>+B40</f>
        <v>779</v>
      </c>
      <c r="N40">
        <f t="shared" si="0"/>
        <v>779</v>
      </c>
    </row>
    <row r="41" spans="1:14" x14ac:dyDescent="0.25">
      <c r="A41" t="s">
        <v>85</v>
      </c>
      <c r="B41">
        <v>2000</v>
      </c>
      <c r="K41">
        <f>+B41</f>
        <v>2000</v>
      </c>
      <c r="N41">
        <f t="shared" si="0"/>
        <v>2000</v>
      </c>
    </row>
    <row r="42" spans="1:14" ht="60" x14ac:dyDescent="0.25">
      <c r="A42" s="16" t="s">
        <v>72</v>
      </c>
      <c r="B42">
        <v>92882</v>
      </c>
      <c r="J42" s="9">
        <f>+B42</f>
        <v>92882</v>
      </c>
      <c r="N42">
        <f t="shared" si="0"/>
        <v>92882</v>
      </c>
    </row>
    <row r="45" spans="1:14" x14ac:dyDescent="0.25">
      <c r="B45">
        <f t="shared" ref="B45:N45" si="1">SUM(B4:B44)</f>
        <v>596152</v>
      </c>
      <c r="C45">
        <f t="shared" si="1"/>
        <v>20000</v>
      </c>
      <c r="D45">
        <f t="shared" si="1"/>
        <v>22993</v>
      </c>
      <c r="E45">
        <f t="shared" si="1"/>
        <v>11416</v>
      </c>
      <c r="F45">
        <f t="shared" si="1"/>
        <v>10000</v>
      </c>
      <c r="G45">
        <f t="shared" si="1"/>
        <v>177783</v>
      </c>
      <c r="H45">
        <f t="shared" si="1"/>
        <v>3750</v>
      </c>
      <c r="I45">
        <f t="shared" si="1"/>
        <v>32490</v>
      </c>
      <c r="J45">
        <f t="shared" si="1"/>
        <v>216675</v>
      </c>
      <c r="K45">
        <f t="shared" si="1"/>
        <v>93279</v>
      </c>
      <c r="L45">
        <f t="shared" si="1"/>
        <v>20000</v>
      </c>
      <c r="M45">
        <f t="shared" si="1"/>
        <v>27000</v>
      </c>
      <c r="N45">
        <f t="shared" si="1"/>
        <v>635386</v>
      </c>
    </row>
    <row r="50" spans="1:1" x14ac:dyDescent="0.25">
      <c r="A50" s="9" t="s">
        <v>127</v>
      </c>
    </row>
    <row r="51" spans="1:1" x14ac:dyDescent="0.25">
      <c r="A51" s="46" t="s">
        <v>128</v>
      </c>
    </row>
  </sheetData>
  <sortState xmlns:xlrd2="http://schemas.microsoft.com/office/spreadsheetml/2017/richdata2" ref="A4:N42">
    <sortCondition ref="A4:A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Grants Summary</vt:lpstr>
      <vt:lpstr>CARES Act</vt:lpstr>
      <vt:lpstr>Title I</vt:lpstr>
      <vt:lpstr>Title IIa</vt:lpstr>
      <vt:lpstr>Title IV</vt:lpstr>
      <vt:lpstr>240 Grant</vt:lpstr>
      <vt:lpstr>FEMA</vt:lpstr>
      <vt:lpstr>Technology Grant 117-118</vt:lpstr>
      <vt:lpstr>Grant 102 $225 per pupil</vt:lpstr>
      <vt:lpstr>FC336 Share Grant</vt:lpstr>
      <vt:lpstr>248 Grant 8.2020</vt:lpstr>
      <vt:lpstr>248 Grant 8.2021</vt:lpstr>
      <vt:lpstr>Summary Grant Expenses</vt:lpstr>
      <vt:lpstr>Grants with 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 McLaren</dc:creator>
  <cp:lastModifiedBy>saras</cp:lastModifiedBy>
  <dcterms:created xsi:type="dcterms:W3CDTF">2020-08-18T17:59:29Z</dcterms:created>
  <dcterms:modified xsi:type="dcterms:W3CDTF">2021-01-06T20:53:22Z</dcterms:modified>
</cp:coreProperties>
</file>